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REI SUPIMPA\NEGÓCIO\"/>
    </mc:Choice>
  </mc:AlternateContent>
  <xr:revisionPtr revIDLastSave="0" documentId="13_ncr:1_{FD165EEF-0CF6-488D-8FDE-134196F86BB4}" xr6:coauthVersionLast="47" xr6:coauthVersionMax="47" xr10:uidLastSave="{00000000-0000-0000-0000-000000000000}"/>
  <bookViews>
    <workbookView xWindow="-108" yWindow="-108" windowWidth="23256" windowHeight="12456" firstSheet="11" activeTab="19" xr2:uid="{00000000-000D-0000-FFFF-FFFF00000000}"/>
  </bookViews>
  <sheets>
    <sheet name="KPI Vendas ANO 1" sheetId="11" r:id="rId1"/>
    <sheet name="KPI Vendas ANO 2" sheetId="13" r:id="rId2"/>
    <sheet name="KPI Vendas ANO 3" sheetId="16" r:id="rId3"/>
    <sheet name="KPI Vendas ANO 4" sheetId="12" r:id="rId4"/>
    <sheet name="KPI Vendas ANO 5" sheetId="21" r:id="rId5"/>
    <sheet name="KPI Vendas ANO 6" sheetId="20" r:id="rId6"/>
    <sheet name="Orçamentária ANO 1" sheetId="23" r:id="rId7"/>
    <sheet name="Orçamentária ANO 2" sheetId="22" r:id="rId8"/>
    <sheet name="Projeção Fin. StartUp 1" sheetId="10" r:id="rId9"/>
    <sheet name="Projeção Fin. StartUp 2" sheetId="15" r:id="rId10"/>
    <sheet name="Projeção Fin. StartUp 3" sheetId="14" r:id="rId11"/>
    <sheet name="Projeção Fin. StartUp 4" sheetId="17" r:id="rId12"/>
    <sheet name="Projeção Fin. StartUp 5" sheetId="19" r:id="rId13"/>
    <sheet name="Projeção Fin. StartUp 6" sheetId="18" r:id="rId14"/>
    <sheet name="Investimentos" sheetId="1" r:id="rId15"/>
    <sheet name="Receitas" sheetId="2" r:id="rId16"/>
    <sheet name="Despesas" sheetId="3" r:id="rId17"/>
    <sheet name="Depreciação" sheetId="4" r:id="rId18"/>
    <sheet name="Indicadores" sheetId="5" r:id="rId19"/>
    <sheet name="Taxas" sheetId="6" r:id="rId20"/>
  </sheets>
  <externalReferences>
    <externalReference r:id="rId2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9" i="23" l="1"/>
  <c r="BT19" i="23" s="1"/>
  <c r="BR16" i="23"/>
  <c r="BR15" i="23"/>
  <c r="BL19" i="23"/>
  <c r="BL16" i="23"/>
  <c r="BL15" i="23"/>
  <c r="BL30" i="23" s="1"/>
  <c r="BF19" i="23"/>
  <c r="BF16" i="23"/>
  <c r="BF15" i="23"/>
  <c r="AZ19" i="23"/>
  <c r="AZ16" i="23"/>
  <c r="AZ15" i="23"/>
  <c r="AT19" i="23"/>
  <c r="AT16" i="23"/>
  <c r="AT15" i="23"/>
  <c r="AN19" i="23"/>
  <c r="AN16" i="23"/>
  <c r="AN15" i="23"/>
  <c r="AH19" i="23"/>
  <c r="AH16" i="23"/>
  <c r="AH15" i="23"/>
  <c r="AB19" i="23"/>
  <c r="AB16" i="23"/>
  <c r="AB15" i="23"/>
  <c r="V19" i="23"/>
  <c r="V16" i="23"/>
  <c r="V15" i="23"/>
  <c r="P19" i="23"/>
  <c r="P16" i="23"/>
  <c r="P15" i="23"/>
  <c r="BT10" i="23"/>
  <c r="BS10" i="23"/>
  <c r="BR10" i="23"/>
  <c r="BN10" i="23"/>
  <c r="BM10" i="23"/>
  <c r="BL10" i="23"/>
  <c r="BH10" i="23"/>
  <c r="BG10" i="23"/>
  <c r="BF10" i="23"/>
  <c r="BB10" i="23"/>
  <c r="BA10" i="23"/>
  <c r="AZ10" i="23"/>
  <c r="AV10" i="23"/>
  <c r="AU10" i="23"/>
  <c r="AT10" i="23"/>
  <c r="AP10" i="23"/>
  <c r="AO10" i="23"/>
  <c r="AN10" i="23"/>
  <c r="AJ10" i="23"/>
  <c r="AI10" i="23"/>
  <c r="AH10" i="23"/>
  <c r="AD10" i="23"/>
  <c r="AC10" i="23"/>
  <c r="AB10" i="23"/>
  <c r="X10" i="23"/>
  <c r="W10" i="23"/>
  <c r="V10" i="23"/>
  <c r="R10" i="23"/>
  <c r="Q10" i="23"/>
  <c r="P10" i="23"/>
  <c r="L10" i="23"/>
  <c r="K10" i="23"/>
  <c r="J10" i="23"/>
  <c r="E10" i="23"/>
  <c r="F10" i="23"/>
  <c r="D10" i="23"/>
  <c r="BR19" i="22"/>
  <c r="BR16" i="22"/>
  <c r="BR15" i="22"/>
  <c r="BL19" i="22"/>
  <c r="BL16" i="22"/>
  <c r="BL15" i="22"/>
  <c r="BF19" i="22"/>
  <c r="BF16" i="22"/>
  <c r="BF15" i="22"/>
  <c r="BF30" i="22" s="1"/>
  <c r="AZ19" i="22"/>
  <c r="BB19" i="22" s="1"/>
  <c r="AZ16" i="22"/>
  <c r="AZ15" i="22"/>
  <c r="AT19" i="22"/>
  <c r="AT16" i="22"/>
  <c r="AT15" i="22"/>
  <c r="AN19" i="22"/>
  <c r="AN16" i="22"/>
  <c r="AN15" i="22"/>
  <c r="AH19" i="22"/>
  <c r="AJ19" i="22" s="1"/>
  <c r="AH16" i="22"/>
  <c r="AH15" i="22"/>
  <c r="AB19" i="22"/>
  <c r="AB16" i="22"/>
  <c r="AB15" i="22"/>
  <c r="V19" i="22"/>
  <c r="V16" i="22"/>
  <c r="V15" i="22"/>
  <c r="P19" i="22"/>
  <c r="P16" i="22"/>
  <c r="P15" i="22"/>
  <c r="J19" i="22"/>
  <c r="J16" i="22"/>
  <c r="J15" i="22"/>
  <c r="BT10" i="22"/>
  <c r="BS10" i="22"/>
  <c r="BR10" i="22"/>
  <c r="BN10" i="22"/>
  <c r="BM10" i="22"/>
  <c r="BL10" i="22"/>
  <c r="BH10" i="22"/>
  <c r="BG10" i="22"/>
  <c r="BF10" i="22"/>
  <c r="BB10" i="22"/>
  <c r="BA10" i="22"/>
  <c r="AZ10" i="22"/>
  <c r="AV10" i="22"/>
  <c r="AU10" i="22"/>
  <c r="AT10" i="22"/>
  <c r="AP10" i="22"/>
  <c r="AO10" i="22"/>
  <c r="AN10" i="22"/>
  <c r="AJ10" i="22"/>
  <c r="AI10" i="22"/>
  <c r="AH10" i="22"/>
  <c r="AD10" i="22"/>
  <c r="AC10" i="22"/>
  <c r="AB10" i="22"/>
  <c r="X10" i="22"/>
  <c r="W10" i="22"/>
  <c r="V10" i="22"/>
  <c r="R10" i="22"/>
  <c r="Q10" i="22"/>
  <c r="P10" i="22"/>
  <c r="L10" i="22"/>
  <c r="K10" i="22"/>
  <c r="J10" i="22"/>
  <c r="E10" i="22"/>
  <c r="F10" i="22"/>
  <c r="D10" i="22"/>
  <c r="BS19" i="22"/>
  <c r="BT19" i="22"/>
  <c r="BM19" i="22"/>
  <c r="BM30" i="22" s="1"/>
  <c r="BN19" i="22"/>
  <c r="BG19" i="22"/>
  <c r="BG30" i="22" s="1"/>
  <c r="BH19" i="22"/>
  <c r="BA19" i="22"/>
  <c r="AU19" i="22"/>
  <c r="AV19" i="22"/>
  <c r="AO19" i="22"/>
  <c r="AO30" i="22" s="1"/>
  <c r="AP19" i="22"/>
  <c r="AI19" i="22"/>
  <c r="AI30" i="22" s="1"/>
  <c r="AC19" i="22"/>
  <c r="W19" i="22"/>
  <c r="X19" i="22"/>
  <c r="Q19" i="22"/>
  <c r="K19" i="22"/>
  <c r="K30" i="22" s="1"/>
  <c r="L19" i="22"/>
  <c r="E19" i="22"/>
  <c r="D19" i="22"/>
  <c r="F19" i="22" s="1"/>
  <c r="BS19" i="23"/>
  <c r="BM19" i="23"/>
  <c r="BN19" i="23" s="1"/>
  <c r="BG19" i="23"/>
  <c r="BA19" i="23"/>
  <c r="AU19" i="23"/>
  <c r="AO19" i="23"/>
  <c r="AI19" i="23"/>
  <c r="AC19" i="23"/>
  <c r="W19" i="23"/>
  <c r="Q19" i="23"/>
  <c r="K19" i="23"/>
  <c r="E19" i="23"/>
  <c r="AD19" i="23"/>
  <c r="J19" i="23"/>
  <c r="D19" i="23"/>
  <c r="BS36" i="22"/>
  <c r="BR36" i="22"/>
  <c r="BM36" i="22"/>
  <c r="BL36" i="22"/>
  <c r="BG36" i="22"/>
  <c r="BF36" i="22"/>
  <c r="BA36" i="22"/>
  <c r="AZ36" i="22"/>
  <c r="AU36" i="22"/>
  <c r="AT36" i="22"/>
  <c r="AO36" i="22"/>
  <c r="AN36" i="22"/>
  <c r="AI36" i="22"/>
  <c r="AH36" i="22"/>
  <c r="AC36" i="22"/>
  <c r="AB36" i="22"/>
  <c r="W36" i="22"/>
  <c r="V36" i="22"/>
  <c r="Q36" i="22"/>
  <c r="P36" i="22"/>
  <c r="K36" i="22"/>
  <c r="J36" i="22"/>
  <c r="E36" i="22"/>
  <c r="D36" i="22"/>
  <c r="BS30" i="22"/>
  <c r="BS37" i="22" s="1"/>
  <c r="BA30" i="22"/>
  <c r="BA37" i="22" s="1"/>
  <c r="AU30" i="22"/>
  <c r="AU37" i="22" s="1"/>
  <c r="AC30" i="22"/>
  <c r="AC37" i="22" s="1"/>
  <c r="W30" i="22"/>
  <c r="W37" i="22" s="1"/>
  <c r="Q30" i="22"/>
  <c r="Q37" i="22" s="1"/>
  <c r="E30" i="22"/>
  <c r="E37" i="22" s="1"/>
  <c r="BT29" i="22"/>
  <c r="BN29" i="22"/>
  <c r="BH29" i="22"/>
  <c r="BB29" i="22"/>
  <c r="AV29" i="22"/>
  <c r="AP29" i="22"/>
  <c r="AJ29" i="22"/>
  <c r="AD29" i="22"/>
  <c r="X29" i="22"/>
  <c r="R29" i="22"/>
  <c r="L29" i="22"/>
  <c r="F29" i="22"/>
  <c r="BT28" i="22"/>
  <c r="BN28" i="22"/>
  <c r="BH28" i="22"/>
  <c r="BB28" i="22"/>
  <c r="AV28" i="22"/>
  <c r="AP28" i="22"/>
  <c r="AJ28" i="22"/>
  <c r="AD28" i="22"/>
  <c r="X28" i="22"/>
  <c r="R28" i="22"/>
  <c r="L28" i="22"/>
  <c r="F28" i="22"/>
  <c r="BT27" i="22"/>
  <c r="BN27" i="22"/>
  <c r="BH27" i="22"/>
  <c r="BB27" i="22"/>
  <c r="AV27" i="22"/>
  <c r="AP27" i="22"/>
  <c r="AJ27" i="22"/>
  <c r="AD27" i="22"/>
  <c r="X27" i="22"/>
  <c r="R27" i="22"/>
  <c r="L27" i="22"/>
  <c r="F27" i="22"/>
  <c r="BT26" i="22"/>
  <c r="BN26" i="22"/>
  <c r="BH26" i="22"/>
  <c r="BB26" i="22"/>
  <c r="AV26" i="22"/>
  <c r="AP26" i="22"/>
  <c r="AJ26" i="22"/>
  <c r="AD26" i="22"/>
  <c r="X26" i="22"/>
  <c r="R26" i="22"/>
  <c r="L26" i="22"/>
  <c r="F26" i="22"/>
  <c r="BT25" i="22"/>
  <c r="BN25" i="22"/>
  <c r="BH25" i="22"/>
  <c r="BB25" i="22"/>
  <c r="AV25" i="22"/>
  <c r="AP25" i="22"/>
  <c r="AJ25" i="22"/>
  <c r="AD25" i="22"/>
  <c r="X25" i="22"/>
  <c r="R25" i="22"/>
  <c r="L25" i="22"/>
  <c r="F25" i="22"/>
  <c r="BT24" i="22"/>
  <c r="BN24" i="22"/>
  <c r="BH24" i="22"/>
  <c r="BB24" i="22"/>
  <c r="AV24" i="22"/>
  <c r="AP24" i="22"/>
  <c r="AJ24" i="22"/>
  <c r="AD24" i="22"/>
  <c r="X24" i="22"/>
  <c r="R24" i="22"/>
  <c r="L24" i="22"/>
  <c r="F24" i="22"/>
  <c r="BT23" i="22"/>
  <c r="BN23" i="22"/>
  <c r="BH23" i="22"/>
  <c r="BB23" i="22"/>
  <c r="AV23" i="22"/>
  <c r="AP23" i="22"/>
  <c r="AJ23" i="22"/>
  <c r="AD23" i="22"/>
  <c r="X23" i="22"/>
  <c r="R23" i="22"/>
  <c r="L23" i="22"/>
  <c r="F23" i="22"/>
  <c r="BT22" i="22"/>
  <c r="BN22" i="22"/>
  <c r="BH22" i="22"/>
  <c r="BB22" i="22"/>
  <c r="AV22" i="22"/>
  <c r="AP22" i="22"/>
  <c r="AJ22" i="22"/>
  <c r="AD22" i="22"/>
  <c r="X22" i="22"/>
  <c r="R22" i="22"/>
  <c r="L22" i="22"/>
  <c r="F22" i="22"/>
  <c r="BT21" i="22"/>
  <c r="BN21" i="22"/>
  <c r="BH21" i="22"/>
  <c r="BB21" i="22"/>
  <c r="AV21" i="22"/>
  <c r="AP21" i="22"/>
  <c r="AJ21" i="22"/>
  <c r="AD21" i="22"/>
  <c r="X21" i="22"/>
  <c r="R21" i="22"/>
  <c r="L21" i="22"/>
  <c r="F21" i="22"/>
  <c r="BT20" i="22"/>
  <c r="BN20" i="22"/>
  <c r="BH20" i="22"/>
  <c r="BB20" i="22"/>
  <c r="AV20" i="22"/>
  <c r="AP20" i="22"/>
  <c r="AJ20" i="22"/>
  <c r="AD20" i="22"/>
  <c r="X20" i="22"/>
  <c r="R20" i="22"/>
  <c r="L20" i="22"/>
  <c r="F20" i="22"/>
  <c r="AD19" i="22"/>
  <c r="R19" i="22"/>
  <c r="BT18" i="22"/>
  <c r="BN18" i="22"/>
  <c r="BH18" i="22"/>
  <c r="BB18" i="22"/>
  <c r="AV18" i="22"/>
  <c r="AP18" i="22"/>
  <c r="AJ18" i="22"/>
  <c r="AD18" i="22"/>
  <c r="X18" i="22"/>
  <c r="R18" i="22"/>
  <c r="L18" i="22"/>
  <c r="F18" i="22"/>
  <c r="BT17" i="22"/>
  <c r="BN17" i="22"/>
  <c r="BH17" i="22"/>
  <c r="BB17" i="22"/>
  <c r="AV17" i="22"/>
  <c r="AP17" i="22"/>
  <c r="AJ17" i="22"/>
  <c r="AD17" i="22"/>
  <c r="X17" i="22"/>
  <c r="R17" i="22"/>
  <c r="L17" i="22"/>
  <c r="F17" i="22"/>
  <c r="BT16" i="22"/>
  <c r="BN16" i="22"/>
  <c r="BH16" i="22"/>
  <c r="BB16" i="22"/>
  <c r="AV16" i="22"/>
  <c r="AP16" i="22"/>
  <c r="AJ16" i="22"/>
  <c r="AD16" i="22"/>
  <c r="X16" i="22"/>
  <c r="R16" i="22"/>
  <c r="L16" i="22"/>
  <c r="D16" i="22"/>
  <c r="F16" i="22" s="1"/>
  <c r="BT15" i="22"/>
  <c r="BB15" i="22"/>
  <c r="AV15" i="22"/>
  <c r="AD15" i="22"/>
  <c r="X15" i="22"/>
  <c r="P30" i="22"/>
  <c r="J30" i="22"/>
  <c r="D15" i="22"/>
  <c r="F15" i="22" s="1"/>
  <c r="BA9" i="22"/>
  <c r="AU9" i="22"/>
  <c r="E9" i="22"/>
  <c r="BT8" i="22"/>
  <c r="BN8" i="22"/>
  <c r="BH8" i="22"/>
  <c r="BB8" i="22"/>
  <c r="AV8" i="22"/>
  <c r="AP8" i="22"/>
  <c r="AJ8" i="22"/>
  <c r="AD8" i="22"/>
  <c r="X8" i="22"/>
  <c r="R8" i="22"/>
  <c r="L8" i="22"/>
  <c r="F8" i="22"/>
  <c r="BT7" i="22"/>
  <c r="BN7" i="22"/>
  <c r="BH7" i="22"/>
  <c r="BB7" i="22"/>
  <c r="AV7" i="22"/>
  <c r="AP7" i="22"/>
  <c r="AJ7" i="22"/>
  <c r="AD7" i="22"/>
  <c r="X7" i="22"/>
  <c r="R7" i="22"/>
  <c r="L7" i="22"/>
  <c r="F7" i="22"/>
  <c r="BS36" i="23"/>
  <c r="BR36" i="23"/>
  <c r="BS30" i="23"/>
  <c r="BS37" i="23" s="1"/>
  <c r="BT29" i="23"/>
  <c r="BT28" i="23"/>
  <c r="BT27" i="23"/>
  <c r="BT26" i="23"/>
  <c r="BT25" i="23"/>
  <c r="BT24" i="23"/>
  <c r="BT23" i="23"/>
  <c r="BT22" i="23"/>
  <c r="BT21" i="23"/>
  <c r="BT20" i="23"/>
  <c r="BT18" i="23"/>
  <c r="BT17" i="23"/>
  <c r="BT16" i="23"/>
  <c r="BM36" i="23"/>
  <c r="BL36" i="23"/>
  <c r="BM30" i="23"/>
  <c r="BM37" i="23" s="1"/>
  <c r="BN29" i="23"/>
  <c r="BN28" i="23"/>
  <c r="BN27" i="23"/>
  <c r="BN26" i="23"/>
  <c r="BN25" i="23"/>
  <c r="BN24" i="23"/>
  <c r="BN23" i="23"/>
  <c r="BN22" i="23"/>
  <c r="BN21" i="23"/>
  <c r="BN20" i="23"/>
  <c r="BN18" i="23"/>
  <c r="BN17" i="23"/>
  <c r="BN16" i="23"/>
  <c r="BG36" i="23"/>
  <c r="BF36" i="23"/>
  <c r="BG30" i="23"/>
  <c r="BG37" i="23" s="1"/>
  <c r="BH29" i="23"/>
  <c r="BH28" i="23"/>
  <c r="BH27" i="23"/>
  <c r="BH26" i="23"/>
  <c r="BH25" i="23"/>
  <c r="BH24" i="23"/>
  <c r="BH23" i="23"/>
  <c r="BH22" i="23"/>
  <c r="BH21" i="23"/>
  <c r="BH20" i="23"/>
  <c r="BH19" i="23"/>
  <c r="BH18" i="23"/>
  <c r="BH17" i="23"/>
  <c r="BH16" i="23"/>
  <c r="BH15" i="23"/>
  <c r="BF30" i="23"/>
  <c r="BA36" i="23"/>
  <c r="AZ36" i="23"/>
  <c r="BA30" i="23"/>
  <c r="BA37" i="23" s="1"/>
  <c r="BB29" i="23"/>
  <c r="BB28" i="23"/>
  <c r="BB27" i="23"/>
  <c r="BB26" i="23"/>
  <c r="BB25" i="23"/>
  <c r="BB24" i="23"/>
  <c r="BB23" i="23"/>
  <c r="BB22" i="23"/>
  <c r="BB21" i="23"/>
  <c r="BB20" i="23"/>
  <c r="BB19" i="23"/>
  <c r="BB18" i="23"/>
  <c r="BB17" i="23"/>
  <c r="BB16" i="23"/>
  <c r="AZ30" i="23"/>
  <c r="AU36" i="23"/>
  <c r="AT36" i="23"/>
  <c r="AU30" i="23"/>
  <c r="AU37" i="23" s="1"/>
  <c r="AV29" i="23"/>
  <c r="AV28" i="23"/>
  <c r="AV27" i="23"/>
  <c r="AV26" i="23"/>
  <c r="AV25" i="23"/>
  <c r="AV24" i="23"/>
  <c r="AV23" i="23"/>
  <c r="AV22" i="23"/>
  <c r="AV21" i="23"/>
  <c r="AV20" i="23"/>
  <c r="AV19" i="23"/>
  <c r="AV18" i="23"/>
  <c r="AV17" i="23"/>
  <c r="AV16" i="23"/>
  <c r="AT30" i="23"/>
  <c r="AO36" i="23"/>
  <c r="AN36" i="23"/>
  <c r="AO30" i="23"/>
  <c r="AO37" i="23" s="1"/>
  <c r="AP29" i="23"/>
  <c r="AP28" i="23"/>
  <c r="AP27" i="23"/>
  <c r="AP26" i="23"/>
  <c r="AP25" i="23"/>
  <c r="AP24" i="23"/>
  <c r="AP23" i="23"/>
  <c r="AP22" i="23"/>
  <c r="AP21" i="23"/>
  <c r="AP20" i="23"/>
  <c r="AP19" i="23"/>
  <c r="AP18" i="23"/>
  <c r="AP17" i="23"/>
  <c r="AP16" i="23"/>
  <c r="AP15" i="23"/>
  <c r="AN30" i="23"/>
  <c r="AI36" i="23"/>
  <c r="AH36" i="23"/>
  <c r="AI30" i="23"/>
  <c r="AI37" i="23" s="1"/>
  <c r="AJ29" i="23"/>
  <c r="AJ28" i="23"/>
  <c r="AJ27" i="23"/>
  <c r="AJ26" i="23"/>
  <c r="AJ25" i="23"/>
  <c r="AJ24" i="23"/>
  <c r="AJ23" i="23"/>
  <c r="AJ22" i="23"/>
  <c r="AJ21" i="23"/>
  <c r="AJ20" i="23"/>
  <c r="AJ19" i="23"/>
  <c r="AJ18" i="23"/>
  <c r="AJ17" i="23"/>
  <c r="AJ16" i="23"/>
  <c r="AH30" i="23"/>
  <c r="AC36" i="23"/>
  <c r="AB36" i="23"/>
  <c r="AC30" i="23"/>
  <c r="AC37" i="23" s="1"/>
  <c r="AD29" i="23"/>
  <c r="AD28" i="23"/>
  <c r="AD27" i="23"/>
  <c r="AD26" i="23"/>
  <c r="AD25" i="23"/>
  <c r="AD24" i="23"/>
  <c r="AD23" i="23"/>
  <c r="AD22" i="23"/>
  <c r="AD21" i="23"/>
  <c r="AD20" i="23"/>
  <c r="AD18" i="23"/>
  <c r="AD17" i="23"/>
  <c r="AD16" i="23"/>
  <c r="W36" i="23"/>
  <c r="V36" i="23"/>
  <c r="W30" i="23"/>
  <c r="W37" i="23" s="1"/>
  <c r="X29" i="23"/>
  <c r="X28" i="23"/>
  <c r="X27" i="23"/>
  <c r="X26" i="23"/>
  <c r="X25" i="23"/>
  <c r="X24" i="23"/>
  <c r="X23" i="23"/>
  <c r="X22" i="23"/>
  <c r="X21" i="23"/>
  <c r="X20" i="23"/>
  <c r="X19" i="23"/>
  <c r="X18" i="23"/>
  <c r="X17" i="23"/>
  <c r="X16" i="23"/>
  <c r="V30" i="23"/>
  <c r="Q36" i="23"/>
  <c r="P36" i="23"/>
  <c r="Q30" i="23"/>
  <c r="Q37" i="23" s="1"/>
  <c r="R29" i="23"/>
  <c r="R28" i="23"/>
  <c r="R27" i="23"/>
  <c r="R26" i="23"/>
  <c r="R25" i="23"/>
  <c r="R24" i="23"/>
  <c r="R23" i="23"/>
  <c r="R22" i="23"/>
  <c r="R21" i="23"/>
  <c r="R20" i="23"/>
  <c r="R19" i="23"/>
  <c r="R18" i="23"/>
  <c r="R17" i="23"/>
  <c r="R16" i="23"/>
  <c r="P30" i="23"/>
  <c r="K36" i="23"/>
  <c r="J36" i="23"/>
  <c r="K30" i="23"/>
  <c r="K37" i="23" s="1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J16" i="23"/>
  <c r="L16" i="23" s="1"/>
  <c r="J15" i="23"/>
  <c r="J30" i="23" s="1"/>
  <c r="BS9" i="23"/>
  <c r="BT8" i="23"/>
  <c r="BT7" i="23"/>
  <c r="BN8" i="23"/>
  <c r="BN7" i="23"/>
  <c r="BG9" i="23"/>
  <c r="BH8" i="23"/>
  <c r="BH7" i="23"/>
  <c r="BA9" i="23"/>
  <c r="BB8" i="23"/>
  <c r="BB7" i="23"/>
  <c r="AU9" i="23"/>
  <c r="AV8" i="23"/>
  <c r="AV7" i="23"/>
  <c r="AP8" i="23"/>
  <c r="AP7" i="23"/>
  <c r="AJ8" i="23"/>
  <c r="AJ7" i="23"/>
  <c r="AC9" i="23"/>
  <c r="AD8" i="23"/>
  <c r="AD7" i="23"/>
  <c r="W9" i="23"/>
  <c r="X8" i="23"/>
  <c r="X7" i="23"/>
  <c r="Q9" i="23"/>
  <c r="R8" i="23"/>
  <c r="R7" i="23"/>
  <c r="L8" i="23"/>
  <c r="L7" i="23"/>
  <c r="E36" i="23"/>
  <c r="D36" i="23"/>
  <c r="F29" i="23"/>
  <c r="F28" i="23"/>
  <c r="E30" i="23"/>
  <c r="E37" i="23" s="1"/>
  <c r="F19" i="23"/>
  <c r="D16" i="23"/>
  <c r="F16" i="23" s="1"/>
  <c r="D15" i="23"/>
  <c r="D30" i="23" s="1"/>
  <c r="D9" i="23" s="1"/>
  <c r="F27" i="23"/>
  <c r="F26" i="23"/>
  <c r="F25" i="23"/>
  <c r="F24" i="23"/>
  <c r="F23" i="23"/>
  <c r="F22" i="23"/>
  <c r="F21" i="23"/>
  <c r="F20" i="23"/>
  <c r="F18" i="23"/>
  <c r="F17" i="23"/>
  <c r="F8" i="23"/>
  <c r="F7" i="23"/>
  <c r="AP30" i="23" l="1"/>
  <c r="AP37" i="23" s="1"/>
  <c r="BS9" i="22"/>
  <c r="BT30" i="22"/>
  <c r="BT37" i="22" s="1"/>
  <c r="BM37" i="22"/>
  <c r="BM9" i="22"/>
  <c r="BL30" i="22"/>
  <c r="BL9" i="22" s="1"/>
  <c r="BG37" i="22"/>
  <c r="BG9" i="22"/>
  <c r="BB30" i="22"/>
  <c r="BB37" i="22" s="1"/>
  <c r="AV30" i="22"/>
  <c r="AV37" i="22" s="1"/>
  <c r="AO37" i="22"/>
  <c r="AO9" i="22"/>
  <c r="AN30" i="22"/>
  <c r="AN37" i="22" s="1"/>
  <c r="AI37" i="22"/>
  <c r="AI9" i="22"/>
  <c r="AH30" i="22"/>
  <c r="AH37" i="22" s="1"/>
  <c r="AC9" i="22"/>
  <c r="AD30" i="22"/>
  <c r="AD37" i="22" s="1"/>
  <c r="W9" i="22"/>
  <c r="X30" i="22"/>
  <c r="X37" i="22" s="1"/>
  <c r="Q9" i="22"/>
  <c r="K37" i="22"/>
  <c r="K9" i="22"/>
  <c r="F30" i="22"/>
  <c r="F37" i="22" s="1"/>
  <c r="BM9" i="23"/>
  <c r="AO9" i="23"/>
  <c r="AI9" i="23"/>
  <c r="K9" i="23"/>
  <c r="BR30" i="23"/>
  <c r="BR9" i="23" s="1"/>
  <c r="BH30" i="23"/>
  <c r="BH37" i="23" s="1"/>
  <c r="AB30" i="23"/>
  <c r="AB9" i="23" s="1"/>
  <c r="J37" i="22"/>
  <c r="J9" i="22"/>
  <c r="BF37" i="22"/>
  <c r="BF9" i="22"/>
  <c r="P37" i="22"/>
  <c r="P9" i="22"/>
  <c r="BL37" i="22"/>
  <c r="D30" i="22"/>
  <c r="AB30" i="22"/>
  <c r="AZ30" i="22"/>
  <c r="R15" i="22"/>
  <c r="R30" i="22" s="1"/>
  <c r="R37" i="22" s="1"/>
  <c r="AP15" i="22"/>
  <c r="AP30" i="22" s="1"/>
  <c r="AP37" i="22" s="1"/>
  <c r="BN15" i="22"/>
  <c r="BN30" i="22" s="1"/>
  <c r="BN37" i="22" s="1"/>
  <c r="V30" i="22"/>
  <c r="AT30" i="22"/>
  <c r="BR30" i="22"/>
  <c r="L15" i="22"/>
  <c r="L30" i="22" s="1"/>
  <c r="L37" i="22" s="1"/>
  <c r="AJ15" i="22"/>
  <c r="AJ30" i="22" s="1"/>
  <c r="AJ37" i="22" s="1"/>
  <c r="BH15" i="22"/>
  <c r="BH30" i="22" s="1"/>
  <c r="BH37" i="22" s="1"/>
  <c r="BT15" i="23"/>
  <c r="BT30" i="23" s="1"/>
  <c r="BT37" i="23" s="1"/>
  <c r="BL37" i="23"/>
  <c r="BL9" i="23"/>
  <c r="BN15" i="23"/>
  <c r="BN30" i="23" s="1"/>
  <c r="BN37" i="23" s="1"/>
  <c r="BF9" i="23"/>
  <c r="BF37" i="23"/>
  <c r="AZ37" i="23"/>
  <c r="AZ9" i="23"/>
  <c r="BB15" i="23"/>
  <c r="BB30" i="23" s="1"/>
  <c r="BB37" i="23" s="1"/>
  <c r="AT9" i="23"/>
  <c r="AT37" i="23"/>
  <c r="AV15" i="23"/>
  <c r="AV30" i="23" s="1"/>
  <c r="AV37" i="23" s="1"/>
  <c r="AN37" i="23"/>
  <c r="AN9" i="23"/>
  <c r="AH9" i="23"/>
  <c r="AH37" i="23"/>
  <c r="AJ15" i="23"/>
  <c r="AJ30" i="23" s="1"/>
  <c r="AJ37" i="23" s="1"/>
  <c r="AB37" i="23"/>
  <c r="AD15" i="23"/>
  <c r="AD30" i="23" s="1"/>
  <c r="AD37" i="23" s="1"/>
  <c r="V9" i="23"/>
  <c r="V37" i="23"/>
  <c r="X15" i="23"/>
  <c r="X30" i="23" s="1"/>
  <c r="X37" i="23" s="1"/>
  <c r="P37" i="23"/>
  <c r="P9" i="23"/>
  <c r="R15" i="23"/>
  <c r="R30" i="23" s="1"/>
  <c r="R37" i="23" s="1"/>
  <c r="J9" i="23"/>
  <c r="J37" i="23"/>
  <c r="L15" i="23"/>
  <c r="L30" i="23" s="1"/>
  <c r="L37" i="23" s="1"/>
  <c r="E9" i="23"/>
  <c r="D37" i="23"/>
  <c r="F15" i="23"/>
  <c r="F9" i="23"/>
  <c r="F36" i="23" s="1"/>
  <c r="B17" i="5"/>
  <c r="D13" i="6"/>
  <c r="Q76" i="18"/>
  <c r="P76" i="18"/>
  <c r="O76" i="18"/>
  <c r="M76" i="18"/>
  <c r="L76" i="18"/>
  <c r="K76" i="18"/>
  <c r="I76" i="18"/>
  <c r="H76" i="18"/>
  <c r="G76" i="18"/>
  <c r="E76" i="18"/>
  <c r="D76" i="18"/>
  <c r="C76" i="18"/>
  <c r="D9" i="5"/>
  <c r="Q76" i="19"/>
  <c r="P76" i="19"/>
  <c r="O76" i="19"/>
  <c r="M76" i="19"/>
  <c r="L76" i="19"/>
  <c r="K76" i="19"/>
  <c r="I76" i="19"/>
  <c r="H76" i="19"/>
  <c r="G76" i="19"/>
  <c r="E76" i="19"/>
  <c r="D76" i="19"/>
  <c r="C76" i="19"/>
  <c r="Q76" i="17"/>
  <c r="P76" i="17"/>
  <c r="O76" i="17"/>
  <c r="M76" i="17"/>
  <c r="L76" i="17"/>
  <c r="K76" i="17"/>
  <c r="I76" i="17"/>
  <c r="H76" i="17"/>
  <c r="G76" i="17"/>
  <c r="E76" i="17"/>
  <c r="D76" i="17"/>
  <c r="C76" i="17"/>
  <c r="C40" i="17"/>
  <c r="Q45" i="17"/>
  <c r="P45" i="17"/>
  <c r="O45" i="17"/>
  <c r="Q44" i="17"/>
  <c r="P44" i="17"/>
  <c r="O44" i="17"/>
  <c r="Q42" i="17"/>
  <c r="P42" i="17"/>
  <c r="O42" i="17"/>
  <c r="Q40" i="17"/>
  <c r="P40" i="17"/>
  <c r="O40" i="17"/>
  <c r="M45" i="17"/>
  <c r="L45" i="17"/>
  <c r="K45" i="17"/>
  <c r="M44" i="17"/>
  <c r="L44" i="17"/>
  <c r="K44" i="17"/>
  <c r="M42" i="17"/>
  <c r="L42" i="17"/>
  <c r="K42" i="17"/>
  <c r="M40" i="17"/>
  <c r="L40" i="17"/>
  <c r="K40" i="17"/>
  <c r="I45" i="17"/>
  <c r="H45" i="17"/>
  <c r="G45" i="17"/>
  <c r="I44" i="17"/>
  <c r="H44" i="17"/>
  <c r="G44" i="17"/>
  <c r="I42" i="17"/>
  <c r="H42" i="17"/>
  <c r="G42" i="17"/>
  <c r="I40" i="17"/>
  <c r="H40" i="17"/>
  <c r="G40" i="17"/>
  <c r="E45" i="17"/>
  <c r="D45" i="17"/>
  <c r="E44" i="17"/>
  <c r="D44" i="17"/>
  <c r="BA12" i="3" s="1"/>
  <c r="E42" i="17"/>
  <c r="D42" i="17"/>
  <c r="E40" i="17"/>
  <c r="D40" i="17"/>
  <c r="BA8" i="3" s="1"/>
  <c r="C45" i="17"/>
  <c r="C44" i="17"/>
  <c r="C42" i="17"/>
  <c r="Q76" i="14"/>
  <c r="P76" i="14"/>
  <c r="O76" i="14"/>
  <c r="M76" i="14"/>
  <c r="L76" i="14"/>
  <c r="K76" i="14"/>
  <c r="I76" i="14"/>
  <c r="H76" i="14"/>
  <c r="G76" i="14"/>
  <c r="E76" i="14"/>
  <c r="D76" i="14"/>
  <c r="C76" i="14"/>
  <c r="Q53" i="14"/>
  <c r="P53" i="14"/>
  <c r="O53" i="14"/>
  <c r="M53" i="14"/>
  <c r="L53" i="14"/>
  <c r="K53" i="14"/>
  <c r="I53" i="14"/>
  <c r="H53" i="14"/>
  <c r="G53" i="14"/>
  <c r="E53" i="14"/>
  <c r="D53" i="14"/>
  <c r="C53" i="14"/>
  <c r="Q45" i="14"/>
  <c r="P45" i="14"/>
  <c r="O45" i="14"/>
  <c r="Q44" i="14"/>
  <c r="P44" i="14"/>
  <c r="O44" i="14"/>
  <c r="Q43" i="14"/>
  <c r="P43" i="14"/>
  <c r="O43" i="14"/>
  <c r="Q42" i="14"/>
  <c r="P42" i="14"/>
  <c r="O42" i="14"/>
  <c r="Q41" i="14"/>
  <c r="P41" i="14"/>
  <c r="O41" i="14"/>
  <c r="Q40" i="14"/>
  <c r="P40" i="14"/>
  <c r="O40" i="14"/>
  <c r="M45" i="14"/>
  <c r="L45" i="14"/>
  <c r="K45" i="14"/>
  <c r="M44" i="14"/>
  <c r="L44" i="14"/>
  <c r="K44" i="14"/>
  <c r="M43" i="14"/>
  <c r="L43" i="14"/>
  <c r="K43" i="14"/>
  <c r="M42" i="14"/>
  <c r="L42" i="14"/>
  <c r="K42" i="14"/>
  <c r="M41" i="14"/>
  <c r="L41" i="14"/>
  <c r="K41" i="14"/>
  <c r="M40" i="14"/>
  <c r="L40" i="14"/>
  <c r="K40" i="14"/>
  <c r="I45" i="14"/>
  <c r="H45" i="14"/>
  <c r="I44" i="14"/>
  <c r="H44" i="14"/>
  <c r="I43" i="14"/>
  <c r="H43" i="14"/>
  <c r="I42" i="14"/>
  <c r="H42" i="14"/>
  <c r="I41" i="14"/>
  <c r="H41" i="14"/>
  <c r="I40" i="14"/>
  <c r="H40" i="14"/>
  <c r="G45" i="14"/>
  <c r="G44" i="14"/>
  <c r="G43" i="14"/>
  <c r="G42" i="14"/>
  <c r="G41" i="14"/>
  <c r="G40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C41" i="14"/>
  <c r="C42" i="14"/>
  <c r="C43" i="14"/>
  <c r="C44" i="14"/>
  <c r="C45" i="14"/>
  <c r="C46" i="14"/>
  <c r="C40" i="14"/>
  <c r="Q76" i="15"/>
  <c r="P76" i="15"/>
  <c r="O76" i="15"/>
  <c r="M76" i="15"/>
  <c r="L76" i="15"/>
  <c r="K76" i="15"/>
  <c r="I76" i="15"/>
  <c r="H76" i="15"/>
  <c r="G76" i="15"/>
  <c r="E76" i="15"/>
  <c r="D76" i="15"/>
  <c r="C76" i="15"/>
  <c r="Q45" i="15"/>
  <c r="P45" i="15"/>
  <c r="O45" i="15"/>
  <c r="Q44" i="15"/>
  <c r="P44" i="15"/>
  <c r="O44" i="15"/>
  <c r="Q42" i="15"/>
  <c r="P42" i="15"/>
  <c r="O42" i="15"/>
  <c r="M45" i="15"/>
  <c r="L45" i="15"/>
  <c r="K45" i="15"/>
  <c r="M44" i="15"/>
  <c r="L44" i="15"/>
  <c r="K44" i="15"/>
  <c r="M42" i="15"/>
  <c r="L42" i="15"/>
  <c r="K42" i="15"/>
  <c r="I45" i="15"/>
  <c r="H45" i="15"/>
  <c r="G45" i="15"/>
  <c r="I44" i="15"/>
  <c r="H44" i="15"/>
  <c r="G44" i="15"/>
  <c r="I42" i="15"/>
  <c r="H42" i="15"/>
  <c r="G42" i="15"/>
  <c r="E45" i="15"/>
  <c r="D45" i="15"/>
  <c r="E44" i="15"/>
  <c r="D44" i="15"/>
  <c r="E42" i="15"/>
  <c r="D42" i="15"/>
  <c r="C45" i="15"/>
  <c r="C44" i="15"/>
  <c r="C42" i="15"/>
  <c r="Q40" i="15"/>
  <c r="P40" i="15"/>
  <c r="O40" i="15"/>
  <c r="M40" i="15"/>
  <c r="L40" i="15"/>
  <c r="K40" i="15"/>
  <c r="I40" i="15"/>
  <c r="H40" i="15"/>
  <c r="G40" i="15"/>
  <c r="D40" i="15"/>
  <c r="E40" i="15"/>
  <c r="C40" i="15"/>
  <c r="G8" i="20"/>
  <c r="H8" i="21"/>
  <c r="G8" i="21"/>
  <c r="Q122" i="19"/>
  <c r="Q120" i="19"/>
  <c r="Q116" i="19"/>
  <c r="Q123" i="19" s="1"/>
  <c r="P122" i="19"/>
  <c r="P116" i="19" s="1"/>
  <c r="P123" i="19" s="1"/>
  <c r="BV72" i="3" s="1"/>
  <c r="O122" i="19"/>
  <c r="P120" i="19"/>
  <c r="O120" i="19"/>
  <c r="O116" i="19"/>
  <c r="O123" i="19" s="1"/>
  <c r="M122" i="19"/>
  <c r="M116" i="19" s="1"/>
  <c r="M123" i="19" s="1"/>
  <c r="L122" i="19"/>
  <c r="L116" i="19" s="1"/>
  <c r="L123" i="19" s="1"/>
  <c r="BS72" i="3" s="1"/>
  <c r="K122" i="19"/>
  <c r="M120" i="19"/>
  <c r="L120" i="19"/>
  <c r="BS69" i="3" s="1"/>
  <c r="K120" i="19"/>
  <c r="K116" i="19"/>
  <c r="K123" i="19" s="1"/>
  <c r="I122" i="19"/>
  <c r="I116" i="19" s="1"/>
  <c r="I123" i="19" s="1"/>
  <c r="H122" i="19"/>
  <c r="H116" i="19" s="1"/>
  <c r="H123" i="19" s="1"/>
  <c r="BP72" i="3" s="1"/>
  <c r="G122" i="19"/>
  <c r="I120" i="19"/>
  <c r="H120" i="19"/>
  <c r="BP69" i="3" s="1"/>
  <c r="G120" i="19"/>
  <c r="G116" i="19"/>
  <c r="G123" i="19" s="1"/>
  <c r="E123" i="19"/>
  <c r="D123" i="19"/>
  <c r="E122" i="19"/>
  <c r="D122" i="19"/>
  <c r="E120" i="19"/>
  <c r="D120" i="19"/>
  <c r="BM69" i="3" s="1"/>
  <c r="E116" i="19"/>
  <c r="D116" i="19"/>
  <c r="C120" i="19"/>
  <c r="B114" i="19"/>
  <c r="C116" i="19"/>
  <c r="C123" i="19" s="1"/>
  <c r="C122" i="19"/>
  <c r="BX74" i="3"/>
  <c r="BY74" i="3"/>
  <c r="BZ74" i="3"/>
  <c r="CA74" i="3"/>
  <c r="CB74" i="3"/>
  <c r="CC74" i="3"/>
  <c r="CD74" i="3"/>
  <c r="CE74" i="3"/>
  <c r="CF74" i="3"/>
  <c r="CG74" i="3"/>
  <c r="CH74" i="3"/>
  <c r="CI74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H73" i="3"/>
  <c r="CI73" i="3"/>
  <c r="CG73" i="3"/>
  <c r="CE73" i="3"/>
  <c r="CF73" i="3"/>
  <c r="CD73" i="3"/>
  <c r="CB73" i="3"/>
  <c r="CC73" i="3"/>
  <c r="CA73" i="3"/>
  <c r="BY73" i="3"/>
  <c r="BZ73" i="3"/>
  <c r="BX73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H65" i="3"/>
  <c r="CI65" i="3"/>
  <c r="CG65" i="3"/>
  <c r="CE65" i="3"/>
  <c r="CF65" i="3"/>
  <c r="CD65" i="3"/>
  <c r="CB65" i="3"/>
  <c r="CC65" i="3"/>
  <c r="CA65" i="3"/>
  <c r="BY65" i="3"/>
  <c r="BZ65" i="3"/>
  <c r="BX65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H57" i="3"/>
  <c r="CI57" i="3"/>
  <c r="CG57" i="3"/>
  <c r="CE57" i="3"/>
  <c r="CF57" i="3"/>
  <c r="CD57" i="3"/>
  <c r="CB57" i="3"/>
  <c r="CC57" i="3"/>
  <c r="CA57" i="3"/>
  <c r="BY57" i="3"/>
  <c r="BZ57" i="3"/>
  <c r="BX57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H49" i="3"/>
  <c r="CI49" i="3"/>
  <c r="CG49" i="3"/>
  <c r="CE49" i="3"/>
  <c r="CF49" i="3"/>
  <c r="CD49" i="3"/>
  <c r="CB49" i="3"/>
  <c r="CC49" i="3"/>
  <c r="CA49" i="3"/>
  <c r="BY49" i="3"/>
  <c r="BZ49" i="3"/>
  <c r="BX49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H35" i="3"/>
  <c r="CI35" i="3"/>
  <c r="CG35" i="3"/>
  <c r="CE35" i="3"/>
  <c r="CF35" i="3"/>
  <c r="CD35" i="3"/>
  <c r="CB35" i="3"/>
  <c r="CC35" i="3"/>
  <c r="CA35" i="3"/>
  <c r="BY35" i="3"/>
  <c r="BY83" i="3" s="1"/>
  <c r="BZ35" i="3"/>
  <c r="BX35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H30" i="3"/>
  <c r="CI30" i="3"/>
  <c r="CG30" i="3"/>
  <c r="CE30" i="3"/>
  <c r="CF30" i="3"/>
  <c r="CD30" i="3"/>
  <c r="CB30" i="3"/>
  <c r="CC30" i="3"/>
  <c r="CA30" i="3"/>
  <c r="BY30" i="3"/>
  <c r="BZ30" i="3"/>
  <c r="BX30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H25" i="3"/>
  <c r="CI25" i="3"/>
  <c r="CG25" i="3"/>
  <c r="CE25" i="3"/>
  <c r="CF25" i="3"/>
  <c r="CD25" i="3"/>
  <c r="CB25" i="3"/>
  <c r="CC25" i="3"/>
  <c r="CA25" i="3"/>
  <c r="BY25" i="3"/>
  <c r="BZ25" i="3"/>
  <c r="BX25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BX18" i="3"/>
  <c r="BY18" i="3"/>
  <c r="BZ18" i="3"/>
  <c r="CA18" i="3"/>
  <c r="CB18" i="3"/>
  <c r="CC18" i="3"/>
  <c r="CD18" i="3"/>
  <c r="CE18" i="3"/>
  <c r="CF18" i="3"/>
  <c r="CG18" i="3"/>
  <c r="CG83" i="3" s="1"/>
  <c r="CH18" i="3"/>
  <c r="CI18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H15" i="3"/>
  <c r="CI15" i="3"/>
  <c r="CG15" i="3"/>
  <c r="CE15" i="3"/>
  <c r="CF15" i="3"/>
  <c r="CD15" i="3"/>
  <c r="CB15" i="3"/>
  <c r="CC15" i="3"/>
  <c r="CA15" i="3"/>
  <c r="BY15" i="3"/>
  <c r="BZ15" i="3"/>
  <c r="BX15" i="3"/>
  <c r="CH14" i="3"/>
  <c r="CI14" i="3"/>
  <c r="CG14" i="3"/>
  <c r="CE14" i="3"/>
  <c r="CF14" i="3"/>
  <c r="CD14" i="3"/>
  <c r="CB14" i="3"/>
  <c r="CC14" i="3"/>
  <c r="CA14" i="3"/>
  <c r="BY14" i="3"/>
  <c r="BZ14" i="3"/>
  <c r="BX14" i="3"/>
  <c r="BX9" i="3"/>
  <c r="BY9" i="3"/>
  <c r="BZ9" i="3"/>
  <c r="CA9" i="3"/>
  <c r="CB9" i="3"/>
  <c r="CC9" i="3"/>
  <c r="CD9" i="3"/>
  <c r="CE9" i="3"/>
  <c r="CF9" i="3"/>
  <c r="CG9" i="3"/>
  <c r="CH9" i="3"/>
  <c r="CI9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H8" i="3"/>
  <c r="CH83" i="3" s="1"/>
  <c r="CI8" i="3"/>
  <c r="CG8" i="3"/>
  <c r="CE8" i="3"/>
  <c r="CF8" i="3"/>
  <c r="CF83" i="3" s="1"/>
  <c r="CD8" i="3"/>
  <c r="CB8" i="3"/>
  <c r="CC8" i="3"/>
  <c r="CA8" i="3"/>
  <c r="CA83" i="3" s="1"/>
  <c r="BY8" i="3"/>
  <c r="BZ8" i="3"/>
  <c r="BX8" i="3"/>
  <c r="CH7" i="3"/>
  <c r="CI7" i="3"/>
  <c r="CG7" i="3"/>
  <c r="CE7" i="3"/>
  <c r="CF7" i="3"/>
  <c r="CD7" i="3"/>
  <c r="CB7" i="3"/>
  <c r="CC7" i="3"/>
  <c r="CA7" i="3"/>
  <c r="BY7" i="3"/>
  <c r="BZ7" i="3"/>
  <c r="BX7" i="3"/>
  <c r="BX6" i="3"/>
  <c r="BY6" i="3"/>
  <c r="BZ6" i="3"/>
  <c r="CA6" i="3"/>
  <c r="CB6" i="3"/>
  <c r="CC6" i="3"/>
  <c r="CD6" i="3"/>
  <c r="CE6" i="3"/>
  <c r="CF6" i="3"/>
  <c r="CG6" i="3"/>
  <c r="CH6" i="3"/>
  <c r="CI6" i="3"/>
  <c r="CH5" i="3"/>
  <c r="CI5" i="3"/>
  <c r="CG5" i="3"/>
  <c r="CE5" i="3"/>
  <c r="CF5" i="3"/>
  <c r="CD5" i="3"/>
  <c r="CB5" i="3"/>
  <c r="CC5" i="3"/>
  <c r="CA5" i="3"/>
  <c r="BY5" i="3"/>
  <c r="BZ5" i="3"/>
  <c r="BV6" i="3"/>
  <c r="BW6" i="3"/>
  <c r="BX5" i="3"/>
  <c r="BX4" i="3"/>
  <c r="BY4" i="3"/>
  <c r="BZ4" i="3"/>
  <c r="CA4" i="3"/>
  <c r="CB4" i="3"/>
  <c r="CC4" i="3"/>
  <c r="CD4" i="3"/>
  <c r="CE4" i="3"/>
  <c r="CF4" i="3"/>
  <c r="CG4" i="3"/>
  <c r="CH4" i="3"/>
  <c r="CI4" i="3"/>
  <c r="BY3" i="3"/>
  <c r="BZ3" i="3"/>
  <c r="CA3" i="3"/>
  <c r="CB3" i="3"/>
  <c r="CC3" i="3"/>
  <c r="CD3" i="3"/>
  <c r="CE3" i="3"/>
  <c r="CF3" i="3"/>
  <c r="CG3" i="3"/>
  <c r="CH3" i="3"/>
  <c r="CI3" i="3"/>
  <c r="BX3" i="3"/>
  <c r="B3" i="1"/>
  <c r="C12" i="5"/>
  <c r="J12" i="5" s="1"/>
  <c r="E11" i="5"/>
  <c r="BL74" i="3"/>
  <c r="BM74" i="3"/>
  <c r="BN74" i="3"/>
  <c r="BO74" i="3"/>
  <c r="BP74" i="3"/>
  <c r="BQ74" i="3"/>
  <c r="BR74" i="3"/>
  <c r="BS74" i="3"/>
  <c r="BT74" i="3"/>
  <c r="BU74" i="3"/>
  <c r="BV74" i="3"/>
  <c r="BW74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V73" i="3"/>
  <c r="BW73" i="3"/>
  <c r="BU73" i="3"/>
  <c r="BS73" i="3"/>
  <c r="BT73" i="3"/>
  <c r="BR73" i="3"/>
  <c r="BP73" i="3"/>
  <c r="BQ73" i="3"/>
  <c r="BO73" i="3"/>
  <c r="BM73" i="3"/>
  <c r="BN73" i="3"/>
  <c r="BL73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L69" i="3"/>
  <c r="BN69" i="3"/>
  <c r="BO69" i="3"/>
  <c r="BQ69" i="3"/>
  <c r="BR69" i="3"/>
  <c r="BT69" i="3"/>
  <c r="BU69" i="3"/>
  <c r="BV69" i="3"/>
  <c r="BW69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L71" i="3"/>
  <c r="BM71" i="3"/>
  <c r="BN71" i="3"/>
  <c r="BO71" i="3"/>
  <c r="BP71" i="3"/>
  <c r="BR71" i="3"/>
  <c r="BS71" i="3"/>
  <c r="BU71" i="3"/>
  <c r="BV71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V57" i="3"/>
  <c r="BW57" i="3"/>
  <c r="BU57" i="3"/>
  <c r="BS57" i="3"/>
  <c r="BT57" i="3"/>
  <c r="BR57" i="3"/>
  <c r="BP57" i="3"/>
  <c r="BQ57" i="3"/>
  <c r="BO57" i="3"/>
  <c r="BM57" i="3"/>
  <c r="BN57" i="3"/>
  <c r="BL57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V49" i="3"/>
  <c r="BW49" i="3"/>
  <c r="BU49" i="3"/>
  <c r="BS49" i="3"/>
  <c r="BT49" i="3"/>
  <c r="BR49" i="3"/>
  <c r="BP49" i="3"/>
  <c r="BQ49" i="3"/>
  <c r="BO49" i="3"/>
  <c r="BM49" i="3"/>
  <c r="BN49" i="3"/>
  <c r="BL49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V35" i="3"/>
  <c r="BW35" i="3"/>
  <c r="BU35" i="3"/>
  <c r="BS35" i="3"/>
  <c r="BT35" i="3"/>
  <c r="BR35" i="3"/>
  <c r="BP35" i="3"/>
  <c r="BQ35" i="3"/>
  <c r="BO35" i="3"/>
  <c r="BM35" i="3"/>
  <c r="BN35" i="3"/>
  <c r="BL35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V31" i="3"/>
  <c r="BW31" i="3"/>
  <c r="BU31" i="3"/>
  <c r="BS31" i="3"/>
  <c r="BT31" i="3"/>
  <c r="BR31" i="3"/>
  <c r="BP31" i="3"/>
  <c r="BQ31" i="3"/>
  <c r="BO31" i="3"/>
  <c r="BM31" i="3"/>
  <c r="BN31" i="3"/>
  <c r="BL31" i="3"/>
  <c r="BV30" i="3"/>
  <c r="BW30" i="3"/>
  <c r="BU30" i="3"/>
  <c r="BS30" i="3"/>
  <c r="BT30" i="3"/>
  <c r="BR30" i="3"/>
  <c r="BP30" i="3"/>
  <c r="BQ30" i="3"/>
  <c r="BO30" i="3"/>
  <c r="BM30" i="3"/>
  <c r="BN30" i="3"/>
  <c r="BL30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V25" i="3"/>
  <c r="BW25" i="3"/>
  <c r="BU25" i="3"/>
  <c r="BT25" i="3"/>
  <c r="BS25" i="3"/>
  <c r="BR25" i="3"/>
  <c r="BP25" i="3"/>
  <c r="BQ25" i="3"/>
  <c r="BO25" i="3"/>
  <c r="BM25" i="3"/>
  <c r="BN25" i="3"/>
  <c r="BL25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V15" i="3"/>
  <c r="BW15" i="3"/>
  <c r="BU15" i="3"/>
  <c r="BS15" i="3"/>
  <c r="BT15" i="3"/>
  <c r="BR15" i="3"/>
  <c r="BP15" i="3"/>
  <c r="BQ15" i="3"/>
  <c r="BO15" i="3"/>
  <c r="BM15" i="3"/>
  <c r="BN15" i="3"/>
  <c r="BL15" i="3"/>
  <c r="BV14" i="3"/>
  <c r="BW14" i="3"/>
  <c r="BU14" i="3"/>
  <c r="BS14" i="3"/>
  <c r="BT14" i="3"/>
  <c r="BR14" i="3"/>
  <c r="BP14" i="3"/>
  <c r="BQ14" i="3"/>
  <c r="BO14" i="3"/>
  <c r="BM14" i="3"/>
  <c r="BN14" i="3"/>
  <c r="BL14" i="3"/>
  <c r="BV8" i="3"/>
  <c r="BW8" i="3"/>
  <c r="BV9" i="3"/>
  <c r="BW9" i="3"/>
  <c r="BV10" i="3"/>
  <c r="BW10" i="3"/>
  <c r="BV11" i="3"/>
  <c r="BW11" i="3"/>
  <c r="BV12" i="3"/>
  <c r="BW12" i="3"/>
  <c r="BV13" i="3"/>
  <c r="BW13" i="3"/>
  <c r="BU9" i="3"/>
  <c r="BU10" i="3"/>
  <c r="BU11" i="3"/>
  <c r="BU12" i="3"/>
  <c r="BU13" i="3"/>
  <c r="BU8" i="3"/>
  <c r="BS8" i="3"/>
  <c r="BT8" i="3"/>
  <c r="BS9" i="3"/>
  <c r="BT9" i="3"/>
  <c r="BS10" i="3"/>
  <c r="BT10" i="3"/>
  <c r="BS11" i="3"/>
  <c r="BT11" i="3"/>
  <c r="BS12" i="3"/>
  <c r="BT12" i="3"/>
  <c r="BS13" i="3"/>
  <c r="BT13" i="3"/>
  <c r="BR9" i="3"/>
  <c r="BR10" i="3"/>
  <c r="BR11" i="3"/>
  <c r="BR12" i="3"/>
  <c r="BR13" i="3"/>
  <c r="BR8" i="3"/>
  <c r="BP8" i="3"/>
  <c r="BQ8" i="3"/>
  <c r="BP9" i="3"/>
  <c r="BQ9" i="3"/>
  <c r="BP10" i="3"/>
  <c r="BQ10" i="3"/>
  <c r="BP11" i="3"/>
  <c r="BQ11" i="3"/>
  <c r="BP12" i="3"/>
  <c r="BQ12" i="3"/>
  <c r="BP13" i="3"/>
  <c r="BQ13" i="3"/>
  <c r="BO9" i="3"/>
  <c r="BO10" i="3"/>
  <c r="BO11" i="3"/>
  <c r="BO12" i="3"/>
  <c r="BO13" i="3"/>
  <c r="BO8" i="3"/>
  <c r="BM8" i="3"/>
  <c r="BN8" i="3"/>
  <c r="BM9" i="3"/>
  <c r="BN9" i="3"/>
  <c r="BM10" i="3"/>
  <c r="BN10" i="3"/>
  <c r="BM11" i="3"/>
  <c r="BN11" i="3"/>
  <c r="BM12" i="3"/>
  <c r="BN12" i="3"/>
  <c r="BM13" i="3"/>
  <c r="BN13" i="3"/>
  <c r="BL9" i="3"/>
  <c r="BL10" i="3"/>
  <c r="BL11" i="3"/>
  <c r="BL12" i="3"/>
  <c r="BL13" i="3"/>
  <c r="BL8" i="3"/>
  <c r="BK11" i="3"/>
  <c r="BK12" i="3"/>
  <c r="BK13" i="3"/>
  <c r="BK9" i="3"/>
  <c r="BK10" i="3"/>
  <c r="BB8" i="3"/>
  <c r="BA9" i="3"/>
  <c r="BB9" i="3"/>
  <c r="BA10" i="3"/>
  <c r="BB10" i="3"/>
  <c r="BA11" i="3"/>
  <c r="BB11" i="3"/>
  <c r="BB12" i="3"/>
  <c r="BA13" i="3"/>
  <c r="BB13" i="3"/>
  <c r="AZ9" i="3"/>
  <c r="AZ10" i="3"/>
  <c r="AZ11" i="3"/>
  <c r="AZ12" i="3"/>
  <c r="AZ13" i="3"/>
  <c r="BV7" i="3"/>
  <c r="BW7" i="3"/>
  <c r="BU7" i="3"/>
  <c r="BS7" i="3"/>
  <c r="BT7" i="3"/>
  <c r="BR7" i="3"/>
  <c r="BP7" i="3"/>
  <c r="BQ7" i="3"/>
  <c r="BO7" i="3"/>
  <c r="BM7" i="3"/>
  <c r="BN7" i="3"/>
  <c r="BL7" i="3"/>
  <c r="BU6" i="3"/>
  <c r="BS6" i="3"/>
  <c r="BT6" i="3"/>
  <c r="BR6" i="3"/>
  <c r="BP6" i="3"/>
  <c r="BQ6" i="3"/>
  <c r="BO6" i="3"/>
  <c r="BM6" i="3"/>
  <c r="BN6" i="3"/>
  <c r="BL6" i="3"/>
  <c r="BV5" i="3"/>
  <c r="BW5" i="3"/>
  <c r="BU5" i="3"/>
  <c r="BS5" i="3"/>
  <c r="BT5" i="3"/>
  <c r="BR5" i="3"/>
  <c r="BP5" i="3"/>
  <c r="BQ5" i="3"/>
  <c r="BO5" i="3"/>
  <c r="BM5" i="3"/>
  <c r="BN5" i="3"/>
  <c r="BL5" i="3"/>
  <c r="BL4" i="3"/>
  <c r="BM4" i="3"/>
  <c r="BN4" i="3"/>
  <c r="BO4" i="3"/>
  <c r="BP4" i="3"/>
  <c r="BQ4" i="3"/>
  <c r="BR4" i="3"/>
  <c r="BS4" i="3"/>
  <c r="BT4" i="3"/>
  <c r="BU4" i="3"/>
  <c r="BV4" i="3"/>
  <c r="BW4" i="3"/>
  <c r="BV3" i="3"/>
  <c r="BW3" i="3"/>
  <c r="BU3" i="3"/>
  <c r="BS3" i="3"/>
  <c r="BT3" i="3"/>
  <c r="BR3" i="3"/>
  <c r="BP3" i="3"/>
  <c r="BQ3" i="3"/>
  <c r="BO3" i="3"/>
  <c r="BM3" i="3"/>
  <c r="BN3" i="3"/>
  <c r="BL3" i="3"/>
  <c r="C14" i="6"/>
  <c r="E14" i="6"/>
  <c r="C13" i="6"/>
  <c r="E13" i="6" s="1"/>
  <c r="E15" i="6" s="1"/>
  <c r="B7" i="6" s="1"/>
  <c r="B15" i="6"/>
  <c r="I7" i="5"/>
  <c r="H7" i="5"/>
  <c r="I4" i="5"/>
  <c r="H4" i="5"/>
  <c r="B4" i="4"/>
  <c r="B5" i="4"/>
  <c r="B6" i="4"/>
  <c r="B3" i="4"/>
  <c r="CI83" i="3"/>
  <c r="CE83" i="3"/>
  <c r="CD83" i="3"/>
  <c r="CC83" i="3"/>
  <c r="BZ83" i="3"/>
  <c r="CH3" i="2"/>
  <c r="CI3" i="2"/>
  <c r="CH4" i="2"/>
  <c r="CI4" i="2"/>
  <c r="CG4" i="2"/>
  <c r="CG3" i="2"/>
  <c r="CE3" i="2"/>
  <c r="CF3" i="2"/>
  <c r="CE4" i="2"/>
  <c r="CF4" i="2"/>
  <c r="CD4" i="2"/>
  <c r="CD3" i="2"/>
  <c r="CB3" i="2"/>
  <c r="CC3" i="2"/>
  <c r="CB4" i="2"/>
  <c r="CC4" i="2"/>
  <c r="CA4" i="2"/>
  <c r="CA3" i="2"/>
  <c r="BY3" i="2"/>
  <c r="BZ3" i="2"/>
  <c r="BY4" i="2"/>
  <c r="BZ4" i="2"/>
  <c r="BX4" i="2"/>
  <c r="BX3" i="2"/>
  <c r="BV3" i="2"/>
  <c r="BW3" i="2"/>
  <c r="BV4" i="2"/>
  <c r="BW4" i="2"/>
  <c r="BU4" i="2"/>
  <c r="BU3" i="2"/>
  <c r="BS3" i="2"/>
  <c r="BT3" i="2"/>
  <c r="BS4" i="2"/>
  <c r="BT4" i="2"/>
  <c r="BR4" i="2"/>
  <c r="BR3" i="2"/>
  <c r="BP3" i="2"/>
  <c r="BQ3" i="2"/>
  <c r="BP4" i="2"/>
  <c r="BQ4" i="2"/>
  <c r="BO4" i="2"/>
  <c r="BO3" i="2"/>
  <c r="BM3" i="2"/>
  <c r="BN3" i="2"/>
  <c r="BM4" i="2"/>
  <c r="BN4" i="2"/>
  <c r="BL4" i="2"/>
  <c r="BL3" i="2"/>
  <c r="BK4" i="2"/>
  <c r="BK3" i="2"/>
  <c r="BJ4" i="2"/>
  <c r="BJ3" i="2"/>
  <c r="BI4" i="2"/>
  <c r="BI3" i="2"/>
  <c r="BH4" i="2"/>
  <c r="BH3" i="2"/>
  <c r="BG4" i="2"/>
  <c r="BG3" i="2"/>
  <c r="BF4" i="2"/>
  <c r="BF3" i="2"/>
  <c r="BE4" i="2"/>
  <c r="BE3" i="2"/>
  <c r="BD4" i="2"/>
  <c r="BD3" i="2"/>
  <c r="BC4" i="2"/>
  <c r="BC3" i="2"/>
  <c r="BB4" i="2"/>
  <c r="BB3" i="2"/>
  <c r="BA4" i="2"/>
  <c r="BA3" i="2"/>
  <c r="AZ4" i="2"/>
  <c r="AZ3" i="2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D3" i="1"/>
  <c r="D20" i="20"/>
  <c r="E20" i="20" s="1"/>
  <c r="C20" i="20"/>
  <c r="H19" i="20"/>
  <c r="F19" i="20"/>
  <c r="E19" i="20"/>
  <c r="H18" i="20"/>
  <c r="F18" i="20"/>
  <c r="E18" i="20"/>
  <c r="H17" i="20"/>
  <c r="F17" i="20"/>
  <c r="E17" i="20"/>
  <c r="H16" i="20"/>
  <c r="F16" i="20"/>
  <c r="E16" i="20"/>
  <c r="H15" i="20"/>
  <c r="F15" i="20"/>
  <c r="E15" i="20"/>
  <c r="H14" i="20"/>
  <c r="F14" i="20"/>
  <c r="E14" i="20"/>
  <c r="H13" i="20"/>
  <c r="F13" i="20"/>
  <c r="E13" i="20"/>
  <c r="H12" i="20"/>
  <c r="F12" i="20"/>
  <c r="E12" i="20"/>
  <c r="H11" i="20"/>
  <c r="F11" i="20"/>
  <c r="E11" i="20"/>
  <c r="H10" i="20"/>
  <c r="H20" i="20" s="1"/>
  <c r="F10" i="20"/>
  <c r="E10" i="20"/>
  <c r="H9" i="20"/>
  <c r="F9" i="20"/>
  <c r="E9" i="20"/>
  <c r="H8" i="20"/>
  <c r="F8" i="20"/>
  <c r="F20" i="20" s="1"/>
  <c r="E8" i="20"/>
  <c r="D20" i="21"/>
  <c r="C20" i="21"/>
  <c r="E20" i="21" s="1"/>
  <c r="H19" i="21"/>
  <c r="F19" i="21"/>
  <c r="E19" i="21"/>
  <c r="H18" i="21"/>
  <c r="F18" i="21"/>
  <c r="E18" i="21"/>
  <c r="H17" i="21"/>
  <c r="F17" i="21"/>
  <c r="E17" i="21"/>
  <c r="H16" i="21"/>
  <c r="F16" i="21"/>
  <c r="E16" i="21"/>
  <c r="H15" i="21"/>
  <c r="F15" i="21"/>
  <c r="E15" i="21"/>
  <c r="H14" i="21"/>
  <c r="F14" i="21"/>
  <c r="E14" i="21"/>
  <c r="H13" i="21"/>
  <c r="F13" i="21"/>
  <c r="E13" i="21"/>
  <c r="H12" i="21"/>
  <c r="F12" i="21"/>
  <c r="E12" i="21"/>
  <c r="H11" i="21"/>
  <c r="F11" i="21"/>
  <c r="E11" i="21"/>
  <c r="H10" i="21"/>
  <c r="F10" i="21"/>
  <c r="E10" i="21"/>
  <c r="H9" i="21"/>
  <c r="F9" i="21"/>
  <c r="E9" i="21"/>
  <c r="H20" i="21"/>
  <c r="F8" i="21"/>
  <c r="F20" i="21" s="1"/>
  <c r="E8" i="21"/>
  <c r="G4" i="21"/>
  <c r="Q135" i="18"/>
  <c r="P135" i="18"/>
  <c r="O135" i="18"/>
  <c r="R135" i="18" s="1"/>
  <c r="M135" i="18"/>
  <c r="L135" i="18"/>
  <c r="K135" i="18"/>
  <c r="N135" i="18" s="1"/>
  <c r="I135" i="18"/>
  <c r="H135" i="18"/>
  <c r="G135" i="18"/>
  <c r="J135" i="18" s="1"/>
  <c r="F135" i="18"/>
  <c r="E135" i="18"/>
  <c r="D135" i="18"/>
  <c r="C135" i="18"/>
  <c r="R134" i="18"/>
  <c r="N134" i="18"/>
  <c r="J134" i="18"/>
  <c r="F134" i="18"/>
  <c r="S134" i="18" s="1"/>
  <c r="R133" i="18"/>
  <c r="N133" i="18"/>
  <c r="J133" i="18"/>
  <c r="F133" i="18"/>
  <c r="R132" i="18"/>
  <c r="N132" i="18"/>
  <c r="J132" i="18"/>
  <c r="F132" i="18"/>
  <c r="R131" i="18"/>
  <c r="N131" i="18"/>
  <c r="J131" i="18"/>
  <c r="F131" i="18"/>
  <c r="S131" i="18" s="1"/>
  <c r="R130" i="18"/>
  <c r="N130" i="18"/>
  <c r="J130" i="18"/>
  <c r="F130" i="18"/>
  <c r="S130" i="18" s="1"/>
  <c r="R129" i="18"/>
  <c r="N129" i="18"/>
  <c r="J129" i="18"/>
  <c r="F129" i="18"/>
  <c r="S129" i="18" s="1"/>
  <c r="R128" i="18"/>
  <c r="N128" i="18"/>
  <c r="J128" i="18"/>
  <c r="F128" i="18"/>
  <c r="R127" i="18"/>
  <c r="N127" i="18"/>
  <c r="J127" i="18"/>
  <c r="F127" i="18"/>
  <c r="R126" i="18"/>
  <c r="N126" i="18"/>
  <c r="J126" i="18"/>
  <c r="F126" i="18"/>
  <c r="S126" i="18" s="1"/>
  <c r="P124" i="18"/>
  <c r="P136" i="18" s="1"/>
  <c r="R122" i="18"/>
  <c r="Q122" i="18"/>
  <c r="P122" i="18"/>
  <c r="O122" i="18"/>
  <c r="N122" i="18"/>
  <c r="M122" i="18"/>
  <c r="L122" i="18"/>
  <c r="K122" i="18"/>
  <c r="J122" i="18"/>
  <c r="I122" i="18"/>
  <c r="H122" i="18"/>
  <c r="G122" i="18"/>
  <c r="F122" i="18"/>
  <c r="S122" i="18" s="1"/>
  <c r="E122" i="18"/>
  <c r="D122" i="18"/>
  <c r="C122" i="18"/>
  <c r="R121" i="18"/>
  <c r="N121" i="18"/>
  <c r="J121" i="18"/>
  <c r="F121" i="18"/>
  <c r="S121" i="18" s="1"/>
  <c r="Q120" i="18"/>
  <c r="P120" i="18"/>
  <c r="R120" i="18" s="1"/>
  <c r="O120" i="18"/>
  <c r="M120" i="18"/>
  <c r="L120" i="18"/>
  <c r="N120" i="18" s="1"/>
  <c r="K120" i="18"/>
  <c r="I120" i="18"/>
  <c r="H120" i="18"/>
  <c r="J120" i="18" s="1"/>
  <c r="G120" i="18"/>
  <c r="E120" i="18"/>
  <c r="D120" i="18"/>
  <c r="F120" i="18" s="1"/>
  <c r="C120" i="18"/>
  <c r="Q119" i="18"/>
  <c r="P119" i="18"/>
  <c r="O119" i="18"/>
  <c r="R119" i="18" s="1"/>
  <c r="M119" i="18"/>
  <c r="L119" i="18"/>
  <c r="K119" i="18"/>
  <c r="I119" i="18"/>
  <c r="H119" i="18"/>
  <c r="G119" i="18"/>
  <c r="E119" i="18"/>
  <c r="D119" i="18"/>
  <c r="C119" i="18"/>
  <c r="F119" i="18" s="1"/>
  <c r="R118" i="18"/>
  <c r="N118" i="18"/>
  <c r="J118" i="18"/>
  <c r="F118" i="18"/>
  <c r="S118" i="18" s="1"/>
  <c r="R117" i="18"/>
  <c r="N117" i="18"/>
  <c r="J117" i="18"/>
  <c r="F117" i="18"/>
  <c r="S117" i="18" s="1"/>
  <c r="P116" i="18"/>
  <c r="P123" i="18" s="1"/>
  <c r="L116" i="18"/>
  <c r="L123" i="18" s="1"/>
  <c r="H116" i="18"/>
  <c r="H123" i="18" s="1"/>
  <c r="D116" i="18"/>
  <c r="D123" i="18" s="1"/>
  <c r="B114" i="18"/>
  <c r="O116" i="18" s="1"/>
  <c r="Q110" i="18"/>
  <c r="P110" i="18"/>
  <c r="O110" i="18"/>
  <c r="R110" i="18" s="1"/>
  <c r="M110" i="18"/>
  <c r="L110" i="18"/>
  <c r="K110" i="18"/>
  <c r="N110" i="18" s="1"/>
  <c r="I110" i="18"/>
  <c r="H110" i="18"/>
  <c r="G110" i="18"/>
  <c r="J110" i="18" s="1"/>
  <c r="E110" i="18"/>
  <c r="D110" i="18"/>
  <c r="C110" i="18"/>
  <c r="F110" i="18" s="1"/>
  <c r="S110" i="18" s="1"/>
  <c r="R109" i="18"/>
  <c r="N109" i="18"/>
  <c r="J109" i="18"/>
  <c r="F109" i="18"/>
  <c r="R108" i="18"/>
  <c r="N108" i="18"/>
  <c r="J108" i="18"/>
  <c r="F108" i="18"/>
  <c r="S108" i="18" s="1"/>
  <c r="R107" i="18"/>
  <c r="N107" i="18"/>
  <c r="J107" i="18"/>
  <c r="F107" i="18"/>
  <c r="S107" i="18" s="1"/>
  <c r="R106" i="18"/>
  <c r="N106" i="18"/>
  <c r="J106" i="18"/>
  <c r="F106" i="18"/>
  <c r="S106" i="18" s="1"/>
  <c r="R105" i="18"/>
  <c r="N105" i="18"/>
  <c r="J105" i="18"/>
  <c r="F105" i="18"/>
  <c r="R104" i="18"/>
  <c r="N104" i="18"/>
  <c r="J104" i="18"/>
  <c r="F104" i="18"/>
  <c r="S104" i="18" s="1"/>
  <c r="R103" i="18"/>
  <c r="N103" i="18"/>
  <c r="J103" i="18"/>
  <c r="F103" i="18"/>
  <c r="R102" i="18"/>
  <c r="N102" i="18"/>
  <c r="J102" i="18"/>
  <c r="F102" i="18"/>
  <c r="S102" i="18" s="1"/>
  <c r="Q100" i="18"/>
  <c r="P100" i="18"/>
  <c r="R100" i="18" s="1"/>
  <c r="O100" i="18"/>
  <c r="M100" i="18"/>
  <c r="L100" i="18"/>
  <c r="K100" i="18"/>
  <c r="N100" i="18" s="1"/>
  <c r="I100" i="18"/>
  <c r="H100" i="18"/>
  <c r="G100" i="18"/>
  <c r="J100" i="18" s="1"/>
  <c r="E100" i="18"/>
  <c r="D100" i="18"/>
  <c r="F100" i="18" s="1"/>
  <c r="C100" i="18"/>
  <c r="R99" i="18"/>
  <c r="N99" i="18"/>
  <c r="J99" i="18"/>
  <c r="F99" i="18"/>
  <c r="S99" i="18" s="1"/>
  <c r="R98" i="18"/>
  <c r="N98" i="18"/>
  <c r="J98" i="18"/>
  <c r="F98" i="18"/>
  <c r="S98" i="18" s="1"/>
  <c r="R97" i="18"/>
  <c r="N97" i="18"/>
  <c r="J97" i="18"/>
  <c r="F97" i="18"/>
  <c r="S97" i="18" s="1"/>
  <c r="R96" i="18"/>
  <c r="N96" i="18"/>
  <c r="J96" i="18"/>
  <c r="F96" i="18"/>
  <c r="R95" i="18"/>
  <c r="N95" i="18"/>
  <c r="J95" i="18"/>
  <c r="F95" i="18"/>
  <c r="S95" i="18" s="1"/>
  <c r="R94" i="18"/>
  <c r="N94" i="18"/>
  <c r="J94" i="18"/>
  <c r="F94" i="18"/>
  <c r="R93" i="18"/>
  <c r="N93" i="18"/>
  <c r="J93" i="18"/>
  <c r="F93" i="18"/>
  <c r="S93" i="18" s="1"/>
  <c r="R92" i="18"/>
  <c r="N92" i="18"/>
  <c r="J92" i="18"/>
  <c r="F92" i="18"/>
  <c r="Q90" i="18"/>
  <c r="P90" i="18"/>
  <c r="O90" i="18"/>
  <c r="M90" i="18"/>
  <c r="L90" i="18"/>
  <c r="K90" i="18"/>
  <c r="I90" i="18"/>
  <c r="H90" i="18"/>
  <c r="G90" i="18"/>
  <c r="E90" i="18"/>
  <c r="D90" i="18"/>
  <c r="C90" i="18"/>
  <c r="R89" i="18"/>
  <c r="N89" i="18"/>
  <c r="J89" i="18"/>
  <c r="F89" i="18"/>
  <c r="R88" i="18"/>
  <c r="N88" i="18"/>
  <c r="J88" i="18"/>
  <c r="F88" i="18"/>
  <c r="S88" i="18" s="1"/>
  <c r="R87" i="18"/>
  <c r="N87" i="18"/>
  <c r="J87" i="18"/>
  <c r="F87" i="18"/>
  <c r="R86" i="18"/>
  <c r="N86" i="18"/>
  <c r="J86" i="18"/>
  <c r="F86" i="18"/>
  <c r="S86" i="18" s="1"/>
  <c r="R85" i="18"/>
  <c r="N85" i="18"/>
  <c r="J85" i="18"/>
  <c r="F85" i="18"/>
  <c r="R84" i="18"/>
  <c r="N84" i="18"/>
  <c r="J84" i="18"/>
  <c r="F84" i="18"/>
  <c r="S84" i="18" s="1"/>
  <c r="R83" i="18"/>
  <c r="N83" i="18"/>
  <c r="J83" i="18"/>
  <c r="F83" i="18"/>
  <c r="R82" i="18"/>
  <c r="N82" i="18"/>
  <c r="J82" i="18"/>
  <c r="F82" i="18"/>
  <c r="S82" i="18" s="1"/>
  <c r="R81" i="18"/>
  <c r="N81" i="18"/>
  <c r="J81" i="18"/>
  <c r="F81" i="18"/>
  <c r="S81" i="18" s="1"/>
  <c r="R80" i="18"/>
  <c r="N80" i="18"/>
  <c r="J80" i="18"/>
  <c r="F80" i="18"/>
  <c r="S80" i="18" s="1"/>
  <c r="R79" i="18"/>
  <c r="N79" i="18"/>
  <c r="J79" i="18"/>
  <c r="F79" i="18"/>
  <c r="R78" i="18"/>
  <c r="N78" i="18"/>
  <c r="J78" i="18"/>
  <c r="F78" i="18"/>
  <c r="S78" i="18" s="1"/>
  <c r="R77" i="18"/>
  <c r="N77" i="18"/>
  <c r="J77" i="18"/>
  <c r="F77" i="18"/>
  <c r="R76" i="18"/>
  <c r="N76" i="18"/>
  <c r="J76" i="18"/>
  <c r="F76" i="18"/>
  <c r="S76" i="18" s="1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S74" i="18" s="1"/>
  <c r="E74" i="18"/>
  <c r="D74" i="18"/>
  <c r="C74" i="18"/>
  <c r="R73" i="18"/>
  <c r="N73" i="18"/>
  <c r="J73" i="18"/>
  <c r="F73" i="18"/>
  <c r="S73" i="18" s="1"/>
  <c r="R72" i="18"/>
  <c r="N72" i="18"/>
  <c r="J72" i="18"/>
  <c r="F72" i="18"/>
  <c r="S72" i="18" s="1"/>
  <c r="R71" i="18"/>
  <c r="N71" i="18"/>
  <c r="J71" i="18"/>
  <c r="F71" i="18"/>
  <c r="S71" i="18" s="1"/>
  <c r="R70" i="18"/>
  <c r="N70" i="18"/>
  <c r="J70" i="18"/>
  <c r="F70" i="18"/>
  <c r="R69" i="18"/>
  <c r="N69" i="18"/>
  <c r="J69" i="18"/>
  <c r="F69" i="18"/>
  <c r="S69" i="18" s="1"/>
  <c r="Q67" i="18"/>
  <c r="P67" i="18"/>
  <c r="O67" i="18"/>
  <c r="M67" i="18"/>
  <c r="L67" i="18"/>
  <c r="K67" i="18"/>
  <c r="J67" i="18"/>
  <c r="I67" i="18"/>
  <c r="H67" i="18"/>
  <c r="G67" i="18"/>
  <c r="F67" i="18"/>
  <c r="E67" i="18"/>
  <c r="D67" i="18"/>
  <c r="C67" i="18"/>
  <c r="R66" i="18"/>
  <c r="N66" i="18"/>
  <c r="J66" i="18"/>
  <c r="F66" i="18"/>
  <c r="S66" i="18" s="1"/>
  <c r="R65" i="18"/>
  <c r="N65" i="18"/>
  <c r="J65" i="18"/>
  <c r="F65" i="18"/>
  <c r="R64" i="18"/>
  <c r="N64" i="18"/>
  <c r="J64" i="18"/>
  <c r="F64" i="18"/>
  <c r="S64" i="18" s="1"/>
  <c r="R63" i="18"/>
  <c r="N63" i="18"/>
  <c r="J63" i="18"/>
  <c r="F63" i="18"/>
  <c r="S63" i="18" s="1"/>
  <c r="R62" i="18"/>
  <c r="N62" i="18"/>
  <c r="J62" i="18"/>
  <c r="F62" i="18"/>
  <c r="S62" i="18" s="1"/>
  <c r="Q60" i="18"/>
  <c r="P60" i="18"/>
  <c r="R60" i="18" s="1"/>
  <c r="O60" i="18"/>
  <c r="M60" i="18"/>
  <c r="L60" i="18"/>
  <c r="K60" i="18"/>
  <c r="I60" i="18"/>
  <c r="H60" i="18"/>
  <c r="J60" i="18" s="1"/>
  <c r="G60" i="18"/>
  <c r="E60" i="18"/>
  <c r="D60" i="18"/>
  <c r="C60" i="18"/>
  <c r="R59" i="18"/>
  <c r="N59" i="18"/>
  <c r="J59" i="18"/>
  <c r="F59" i="18"/>
  <c r="S59" i="18" s="1"/>
  <c r="R58" i="18"/>
  <c r="N58" i="18"/>
  <c r="J58" i="18"/>
  <c r="F58" i="18"/>
  <c r="R57" i="18"/>
  <c r="N57" i="18"/>
  <c r="J57" i="18"/>
  <c r="F57" i="18"/>
  <c r="S57" i="18" s="1"/>
  <c r="R56" i="18"/>
  <c r="N56" i="18"/>
  <c r="J56" i="18"/>
  <c r="F56" i="18"/>
  <c r="R55" i="18"/>
  <c r="N55" i="18"/>
  <c r="J55" i="18"/>
  <c r="F55" i="18"/>
  <c r="R54" i="18"/>
  <c r="N54" i="18"/>
  <c r="J54" i="18"/>
  <c r="F54" i="18"/>
  <c r="R53" i="18"/>
  <c r="N53" i="18"/>
  <c r="J53" i="18"/>
  <c r="F53" i="18"/>
  <c r="R52" i="18"/>
  <c r="N52" i="18"/>
  <c r="J52" i="18"/>
  <c r="F52" i="18"/>
  <c r="R51" i="18"/>
  <c r="N51" i="18"/>
  <c r="J51" i="18"/>
  <c r="F51" i="18"/>
  <c r="S51" i="18" s="1"/>
  <c r="R50" i="18"/>
  <c r="N50" i="18"/>
  <c r="J50" i="18"/>
  <c r="F50" i="18"/>
  <c r="R47" i="18"/>
  <c r="N47" i="18"/>
  <c r="J47" i="18"/>
  <c r="F47" i="18"/>
  <c r="Q46" i="18"/>
  <c r="Q48" i="18" s="1"/>
  <c r="P46" i="18"/>
  <c r="P48" i="18" s="1"/>
  <c r="O46" i="18"/>
  <c r="M46" i="18"/>
  <c r="M48" i="18" s="1"/>
  <c r="L46" i="18"/>
  <c r="L48" i="18" s="1"/>
  <c r="K46" i="18"/>
  <c r="K48" i="18" s="1"/>
  <c r="I46" i="18"/>
  <c r="I48" i="18" s="1"/>
  <c r="H46" i="18"/>
  <c r="H48" i="18" s="1"/>
  <c r="G46" i="18"/>
  <c r="E46" i="18"/>
  <c r="E48" i="18" s="1"/>
  <c r="D46" i="18"/>
  <c r="D48" i="18" s="1"/>
  <c r="C46" i="18"/>
  <c r="F46" i="18" s="1"/>
  <c r="R45" i="18"/>
  <c r="N45" i="18"/>
  <c r="J45" i="18"/>
  <c r="F45" i="18"/>
  <c r="R44" i="18"/>
  <c r="N44" i="18"/>
  <c r="J44" i="18"/>
  <c r="F44" i="18"/>
  <c r="R43" i="18"/>
  <c r="N43" i="18"/>
  <c r="J43" i="18"/>
  <c r="F43" i="18"/>
  <c r="R42" i="18"/>
  <c r="N42" i="18"/>
  <c r="J42" i="18"/>
  <c r="F42" i="18"/>
  <c r="R41" i="18"/>
  <c r="N41" i="18"/>
  <c r="J41" i="18"/>
  <c r="F41" i="18"/>
  <c r="R40" i="18"/>
  <c r="N40" i="18"/>
  <c r="J40" i="18"/>
  <c r="F40" i="18"/>
  <c r="R33" i="18"/>
  <c r="N33" i="18"/>
  <c r="J33" i="18"/>
  <c r="F33" i="18"/>
  <c r="S33" i="18" s="1"/>
  <c r="O32" i="18"/>
  <c r="O34" i="18" s="1"/>
  <c r="M32" i="18"/>
  <c r="M34" i="18" s="1"/>
  <c r="I32" i="18"/>
  <c r="I34" i="18" s="1"/>
  <c r="R31" i="18"/>
  <c r="N31" i="18"/>
  <c r="J31" i="18"/>
  <c r="F31" i="18"/>
  <c r="Q30" i="18"/>
  <c r="Q32" i="18" s="1"/>
  <c r="Q34" i="18" s="1"/>
  <c r="P30" i="18"/>
  <c r="P32" i="18" s="1"/>
  <c r="P34" i="18" s="1"/>
  <c r="O30" i="18"/>
  <c r="M30" i="18"/>
  <c r="L30" i="18"/>
  <c r="L32" i="18" s="1"/>
  <c r="L34" i="18" s="1"/>
  <c r="K30" i="18"/>
  <c r="N30" i="18" s="1"/>
  <c r="N32" i="18" s="1"/>
  <c r="N34" i="18" s="1"/>
  <c r="I30" i="18"/>
  <c r="H30" i="18"/>
  <c r="H32" i="18" s="1"/>
  <c r="H34" i="18" s="1"/>
  <c r="G30" i="18"/>
  <c r="J30" i="18" s="1"/>
  <c r="E30" i="18"/>
  <c r="E32" i="18" s="1"/>
  <c r="E34" i="18" s="1"/>
  <c r="D30" i="18"/>
  <c r="D32" i="18" s="1"/>
  <c r="D34" i="18" s="1"/>
  <c r="C30" i="18"/>
  <c r="M27" i="18"/>
  <c r="I27" i="18"/>
  <c r="E27" i="18"/>
  <c r="R26" i="18"/>
  <c r="Q26" i="18"/>
  <c r="Q27" i="18" s="1"/>
  <c r="Q28" i="18" s="1"/>
  <c r="Q35" i="18" s="1"/>
  <c r="Q5" i="18" s="1"/>
  <c r="P26" i="18"/>
  <c r="P27" i="18" s="1"/>
  <c r="O26" i="18"/>
  <c r="O27" i="18" s="1"/>
  <c r="N26" i="18"/>
  <c r="M26" i="18"/>
  <c r="L26" i="18"/>
  <c r="L27" i="18" s="1"/>
  <c r="K26" i="18"/>
  <c r="K27" i="18" s="1"/>
  <c r="J26" i="18"/>
  <c r="I26" i="18"/>
  <c r="H26" i="18"/>
  <c r="H27" i="18" s="1"/>
  <c r="G26" i="18"/>
  <c r="G27" i="18" s="1"/>
  <c r="F26" i="18"/>
  <c r="S26" i="18" s="1"/>
  <c r="E26" i="18"/>
  <c r="D26" i="18"/>
  <c r="D27" i="18" s="1"/>
  <c r="C26" i="18"/>
  <c r="C27" i="18" s="1"/>
  <c r="R25" i="18"/>
  <c r="N25" i="18"/>
  <c r="J25" i="18"/>
  <c r="F25" i="18"/>
  <c r="S25" i="18" s="1"/>
  <c r="Q23" i="18"/>
  <c r="P23" i="18"/>
  <c r="P28" i="18" s="1"/>
  <c r="P35" i="18" s="1"/>
  <c r="P5" i="18" s="1"/>
  <c r="O23" i="18"/>
  <c r="M23" i="18"/>
  <c r="M28" i="18" s="1"/>
  <c r="M35" i="18" s="1"/>
  <c r="M5" i="18" s="1"/>
  <c r="L23" i="18"/>
  <c r="K23" i="18"/>
  <c r="I23" i="18"/>
  <c r="I28" i="18" s="1"/>
  <c r="I35" i="18" s="1"/>
  <c r="I5" i="18" s="1"/>
  <c r="H23" i="18"/>
  <c r="G23" i="18"/>
  <c r="E23" i="18"/>
  <c r="E28" i="18" s="1"/>
  <c r="E35" i="18" s="1"/>
  <c r="E5" i="18" s="1"/>
  <c r="D23" i="18"/>
  <c r="D28" i="18" s="1"/>
  <c r="D35" i="18" s="1"/>
  <c r="D5" i="18" s="1"/>
  <c r="C23" i="18"/>
  <c r="R22" i="18"/>
  <c r="N22" i="18"/>
  <c r="J22" i="18"/>
  <c r="F22" i="18"/>
  <c r="S22" i="18" s="1"/>
  <c r="R21" i="18"/>
  <c r="R23" i="18" s="1"/>
  <c r="N21" i="18"/>
  <c r="J21" i="18"/>
  <c r="F21" i="18"/>
  <c r="S21" i="18" s="1"/>
  <c r="R20" i="18"/>
  <c r="N20" i="18"/>
  <c r="N23" i="18" s="1"/>
  <c r="J20" i="18"/>
  <c r="J23" i="18" s="1"/>
  <c r="F20" i="18"/>
  <c r="F23" i="18" s="1"/>
  <c r="R135" i="19"/>
  <c r="Q135" i="19"/>
  <c r="P135" i="19"/>
  <c r="O135" i="19"/>
  <c r="N135" i="19"/>
  <c r="M135" i="19"/>
  <c r="L135" i="19"/>
  <c r="K135" i="19"/>
  <c r="J135" i="19"/>
  <c r="I135" i="19"/>
  <c r="H135" i="19"/>
  <c r="G135" i="19"/>
  <c r="E135" i="19"/>
  <c r="D135" i="19"/>
  <c r="C135" i="19"/>
  <c r="R134" i="19"/>
  <c r="N134" i="19"/>
  <c r="J134" i="19"/>
  <c r="F134" i="19"/>
  <c r="S134" i="19" s="1"/>
  <c r="R133" i="19"/>
  <c r="N133" i="19"/>
  <c r="J133" i="19"/>
  <c r="F133" i="19"/>
  <c r="S133" i="19" s="1"/>
  <c r="R132" i="19"/>
  <c r="N132" i="19"/>
  <c r="J132" i="19"/>
  <c r="F132" i="19"/>
  <c r="R131" i="19"/>
  <c r="N131" i="19"/>
  <c r="J131" i="19"/>
  <c r="F131" i="19"/>
  <c r="S131" i="19" s="1"/>
  <c r="R130" i="19"/>
  <c r="N130" i="19"/>
  <c r="J130" i="19"/>
  <c r="F130" i="19"/>
  <c r="S130" i="19" s="1"/>
  <c r="R129" i="19"/>
  <c r="N129" i="19"/>
  <c r="J129" i="19"/>
  <c r="F129" i="19"/>
  <c r="R128" i="19"/>
  <c r="N128" i="19"/>
  <c r="J128" i="19"/>
  <c r="F128" i="19"/>
  <c r="R127" i="19"/>
  <c r="N127" i="19"/>
  <c r="J127" i="19"/>
  <c r="F127" i="19"/>
  <c r="S127" i="19" s="1"/>
  <c r="R126" i="19"/>
  <c r="N126" i="19"/>
  <c r="J126" i="19"/>
  <c r="F126" i="19"/>
  <c r="S126" i="19" s="1"/>
  <c r="R122" i="19"/>
  <c r="N122" i="19"/>
  <c r="J122" i="19"/>
  <c r="F122" i="19"/>
  <c r="R121" i="19"/>
  <c r="N121" i="19"/>
  <c r="J121" i="19"/>
  <c r="F121" i="19"/>
  <c r="J120" i="19"/>
  <c r="F120" i="19"/>
  <c r="J119" i="19"/>
  <c r="F119" i="19"/>
  <c r="R118" i="19"/>
  <c r="N118" i="19"/>
  <c r="J118" i="19"/>
  <c r="F118" i="19"/>
  <c r="R117" i="19"/>
  <c r="N117" i="19"/>
  <c r="J117" i="19"/>
  <c r="F117" i="19"/>
  <c r="BU65" i="3"/>
  <c r="BO65" i="3"/>
  <c r="BM72" i="3"/>
  <c r="BL65" i="3"/>
  <c r="Q110" i="19"/>
  <c r="P110" i="19"/>
  <c r="O110" i="19"/>
  <c r="R110" i="19" s="1"/>
  <c r="M110" i="19"/>
  <c r="L110" i="19"/>
  <c r="K110" i="19"/>
  <c r="N110" i="19" s="1"/>
  <c r="I110" i="19"/>
  <c r="H110" i="19"/>
  <c r="G110" i="19"/>
  <c r="J110" i="19" s="1"/>
  <c r="E110" i="19"/>
  <c r="D110" i="19"/>
  <c r="C110" i="19"/>
  <c r="F110" i="19" s="1"/>
  <c r="S110" i="19" s="1"/>
  <c r="R109" i="19"/>
  <c r="N109" i="19"/>
  <c r="J109" i="19"/>
  <c r="F109" i="19"/>
  <c r="R108" i="19"/>
  <c r="N108" i="19"/>
  <c r="J108" i="19"/>
  <c r="F108" i="19"/>
  <c r="R107" i="19"/>
  <c r="N107" i="19"/>
  <c r="J107" i="19"/>
  <c r="F107" i="19"/>
  <c r="R106" i="19"/>
  <c r="N106" i="19"/>
  <c r="J106" i="19"/>
  <c r="F106" i="19"/>
  <c r="S106" i="19" s="1"/>
  <c r="R105" i="19"/>
  <c r="N105" i="19"/>
  <c r="J105" i="19"/>
  <c r="F105" i="19"/>
  <c r="S105" i="19" s="1"/>
  <c r="R104" i="19"/>
  <c r="N104" i="19"/>
  <c r="J104" i="19"/>
  <c r="F104" i="19"/>
  <c r="S104" i="19" s="1"/>
  <c r="R103" i="19"/>
  <c r="N103" i="19"/>
  <c r="J103" i="19"/>
  <c r="F103" i="19"/>
  <c r="R102" i="19"/>
  <c r="N102" i="19"/>
  <c r="J102" i="19"/>
  <c r="F102" i="19"/>
  <c r="S102" i="19" s="1"/>
  <c r="Q100" i="19"/>
  <c r="P100" i="19"/>
  <c r="O100" i="19"/>
  <c r="M100" i="19"/>
  <c r="L100" i="19"/>
  <c r="K100" i="19"/>
  <c r="I100" i="19"/>
  <c r="H100" i="19"/>
  <c r="G100" i="19"/>
  <c r="E100" i="19"/>
  <c r="D100" i="19"/>
  <c r="C100" i="19"/>
  <c r="R99" i="19"/>
  <c r="N99" i="19"/>
  <c r="J99" i="19"/>
  <c r="F99" i="19"/>
  <c r="S99" i="19" s="1"/>
  <c r="R98" i="19"/>
  <c r="N98" i="19"/>
  <c r="J98" i="19"/>
  <c r="F98" i="19"/>
  <c r="S98" i="19" s="1"/>
  <c r="R97" i="19"/>
  <c r="N97" i="19"/>
  <c r="J97" i="19"/>
  <c r="F97" i="19"/>
  <c r="S97" i="19" s="1"/>
  <c r="R96" i="19"/>
  <c r="N96" i="19"/>
  <c r="J96" i="19"/>
  <c r="F96" i="19"/>
  <c r="R95" i="19"/>
  <c r="N95" i="19"/>
  <c r="J95" i="19"/>
  <c r="F95" i="19"/>
  <c r="R94" i="19"/>
  <c r="N94" i="19"/>
  <c r="J94" i="19"/>
  <c r="F94" i="19"/>
  <c r="S94" i="19" s="1"/>
  <c r="R93" i="19"/>
  <c r="N93" i="19"/>
  <c r="J93" i="19"/>
  <c r="F93" i="19"/>
  <c r="S93" i="19" s="1"/>
  <c r="R92" i="19"/>
  <c r="N92" i="19"/>
  <c r="J92" i="19"/>
  <c r="F92" i="19"/>
  <c r="Q90" i="19"/>
  <c r="P90" i="19"/>
  <c r="O90" i="19"/>
  <c r="M90" i="19"/>
  <c r="L90" i="19"/>
  <c r="K90" i="19"/>
  <c r="I90" i="19"/>
  <c r="H90" i="19"/>
  <c r="G90" i="19"/>
  <c r="J90" i="19" s="1"/>
  <c r="E90" i="19"/>
  <c r="D90" i="19"/>
  <c r="C90" i="19"/>
  <c r="R89" i="19"/>
  <c r="N89" i="19"/>
  <c r="J89" i="19"/>
  <c r="F89" i="19"/>
  <c r="R88" i="19"/>
  <c r="N88" i="19"/>
  <c r="J88" i="19"/>
  <c r="F88" i="19"/>
  <c r="R87" i="19"/>
  <c r="N87" i="19"/>
  <c r="J87" i="19"/>
  <c r="F87" i="19"/>
  <c r="R86" i="19"/>
  <c r="N86" i="19"/>
  <c r="J86" i="19"/>
  <c r="F86" i="19"/>
  <c r="R85" i="19"/>
  <c r="N85" i="19"/>
  <c r="J85" i="19"/>
  <c r="F85" i="19"/>
  <c r="R84" i="19"/>
  <c r="N84" i="19"/>
  <c r="J84" i="19"/>
  <c r="F84" i="19"/>
  <c r="R83" i="19"/>
  <c r="N83" i="19"/>
  <c r="J83" i="19"/>
  <c r="F83" i="19"/>
  <c r="R82" i="19"/>
  <c r="N82" i="19"/>
  <c r="J82" i="19"/>
  <c r="F82" i="19"/>
  <c r="R81" i="19"/>
  <c r="N81" i="19"/>
  <c r="J81" i="19"/>
  <c r="F81" i="19"/>
  <c r="R80" i="19"/>
  <c r="N80" i="19"/>
  <c r="J80" i="19"/>
  <c r="F80" i="19"/>
  <c r="R79" i="19"/>
  <c r="N79" i="19"/>
  <c r="J79" i="19"/>
  <c r="F79" i="19"/>
  <c r="R78" i="19"/>
  <c r="N78" i="19"/>
  <c r="J78" i="19"/>
  <c r="F78" i="19"/>
  <c r="R77" i="19"/>
  <c r="N77" i="19"/>
  <c r="J77" i="19"/>
  <c r="F77" i="19"/>
  <c r="R76" i="19"/>
  <c r="N76" i="19"/>
  <c r="J76" i="19"/>
  <c r="F76" i="19"/>
  <c r="Q74" i="19"/>
  <c r="P74" i="19"/>
  <c r="O74" i="19"/>
  <c r="M74" i="19"/>
  <c r="L74" i="19"/>
  <c r="K74" i="19"/>
  <c r="N74" i="19" s="1"/>
  <c r="I74" i="19"/>
  <c r="H74" i="19"/>
  <c r="G74" i="19"/>
  <c r="J74" i="19" s="1"/>
  <c r="E74" i="19"/>
  <c r="D74" i="19"/>
  <c r="C74" i="19"/>
  <c r="R73" i="19"/>
  <c r="N73" i="19"/>
  <c r="J73" i="19"/>
  <c r="F73" i="19"/>
  <c r="R72" i="19"/>
  <c r="N72" i="19"/>
  <c r="J72" i="19"/>
  <c r="F72" i="19"/>
  <c r="R71" i="19"/>
  <c r="N71" i="19"/>
  <c r="J71" i="19"/>
  <c r="F71" i="19"/>
  <c r="S71" i="19" s="1"/>
  <c r="R70" i="19"/>
  <c r="N70" i="19"/>
  <c r="J70" i="19"/>
  <c r="F70" i="19"/>
  <c r="S70" i="19" s="1"/>
  <c r="R69" i="19"/>
  <c r="N69" i="19"/>
  <c r="J69" i="19"/>
  <c r="F69" i="19"/>
  <c r="S69" i="19" s="1"/>
  <c r="Q67" i="19"/>
  <c r="P67" i="19"/>
  <c r="O67" i="19"/>
  <c r="M67" i="19"/>
  <c r="L67" i="19"/>
  <c r="K67" i="19"/>
  <c r="N67" i="19" s="1"/>
  <c r="I67" i="19"/>
  <c r="H67" i="19"/>
  <c r="G67" i="19"/>
  <c r="E67" i="19"/>
  <c r="D67" i="19"/>
  <c r="C67" i="19"/>
  <c r="R66" i="19"/>
  <c r="N66" i="19"/>
  <c r="J66" i="19"/>
  <c r="F66" i="19"/>
  <c r="S66" i="19" s="1"/>
  <c r="R65" i="19"/>
  <c r="N65" i="19"/>
  <c r="J65" i="19"/>
  <c r="F65" i="19"/>
  <c r="R64" i="19"/>
  <c r="N64" i="19"/>
  <c r="J64" i="19"/>
  <c r="F64" i="19"/>
  <c r="S64" i="19" s="1"/>
  <c r="R63" i="19"/>
  <c r="N63" i="19"/>
  <c r="J63" i="19"/>
  <c r="F63" i="19"/>
  <c r="S63" i="19" s="1"/>
  <c r="R62" i="19"/>
  <c r="N62" i="19"/>
  <c r="J62" i="19"/>
  <c r="F62" i="19"/>
  <c r="S62" i="19" s="1"/>
  <c r="Q60" i="19"/>
  <c r="P60" i="19"/>
  <c r="O60" i="19"/>
  <c r="M60" i="19"/>
  <c r="L60" i="19"/>
  <c r="K60" i="19"/>
  <c r="I60" i="19"/>
  <c r="H60" i="19"/>
  <c r="G60" i="19"/>
  <c r="E60" i="19"/>
  <c r="D60" i="19"/>
  <c r="C60" i="19"/>
  <c r="R59" i="19"/>
  <c r="N59" i="19"/>
  <c r="J59" i="19"/>
  <c r="F59" i="19"/>
  <c r="R58" i="19"/>
  <c r="N58" i="19"/>
  <c r="J58" i="19"/>
  <c r="F58" i="19"/>
  <c r="S58" i="19" s="1"/>
  <c r="R57" i="19"/>
  <c r="N57" i="19"/>
  <c r="J57" i="19"/>
  <c r="F57" i="19"/>
  <c r="S57" i="19" s="1"/>
  <c r="R56" i="19"/>
  <c r="N56" i="19"/>
  <c r="J56" i="19"/>
  <c r="F56" i="19"/>
  <c r="R55" i="19"/>
  <c r="N55" i="19"/>
  <c r="J55" i="19"/>
  <c r="F55" i="19"/>
  <c r="R54" i="19"/>
  <c r="N54" i="19"/>
  <c r="J54" i="19"/>
  <c r="F54" i="19"/>
  <c r="R53" i="19"/>
  <c r="N53" i="19"/>
  <c r="J53" i="19"/>
  <c r="F53" i="19"/>
  <c r="R52" i="19"/>
  <c r="N52" i="19"/>
  <c r="J52" i="19"/>
  <c r="F52" i="19"/>
  <c r="S52" i="19" s="1"/>
  <c r="R51" i="19"/>
  <c r="N51" i="19"/>
  <c r="J51" i="19"/>
  <c r="F51" i="19"/>
  <c r="S51" i="19" s="1"/>
  <c r="R50" i="19"/>
  <c r="N50" i="19"/>
  <c r="J50" i="19"/>
  <c r="F50" i="19"/>
  <c r="G48" i="19"/>
  <c r="R47" i="19"/>
  <c r="N47" i="19"/>
  <c r="J47" i="19"/>
  <c r="F47" i="19"/>
  <c r="S47" i="19" s="1"/>
  <c r="Q46" i="19"/>
  <c r="Q48" i="19" s="1"/>
  <c r="P46" i="19"/>
  <c r="P48" i="19" s="1"/>
  <c r="O46" i="19"/>
  <c r="R46" i="19" s="1"/>
  <c r="M46" i="19"/>
  <c r="M48" i="19" s="1"/>
  <c r="L46" i="19"/>
  <c r="L48" i="19" s="1"/>
  <c r="K46" i="19"/>
  <c r="I46" i="19"/>
  <c r="I48" i="19" s="1"/>
  <c r="I111" i="19" s="1"/>
  <c r="H46" i="19"/>
  <c r="H48" i="19" s="1"/>
  <c r="G46" i="19"/>
  <c r="E46" i="19"/>
  <c r="E48" i="19" s="1"/>
  <c r="D46" i="19"/>
  <c r="D48" i="19" s="1"/>
  <c r="D111" i="19" s="1"/>
  <c r="C46" i="19"/>
  <c r="R45" i="19"/>
  <c r="N45" i="19"/>
  <c r="J45" i="19"/>
  <c r="F45" i="19"/>
  <c r="R44" i="19"/>
  <c r="N44" i="19"/>
  <c r="J44" i="19"/>
  <c r="F44" i="19"/>
  <c r="R43" i="19"/>
  <c r="N43" i="19"/>
  <c r="J43" i="19"/>
  <c r="F43" i="19"/>
  <c r="R42" i="19"/>
  <c r="N42" i="19"/>
  <c r="J42" i="19"/>
  <c r="F42" i="19"/>
  <c r="S42" i="19" s="1"/>
  <c r="R41" i="19"/>
  <c r="N41" i="19"/>
  <c r="J41" i="19"/>
  <c r="F41" i="19"/>
  <c r="R40" i="19"/>
  <c r="N40" i="19"/>
  <c r="J40" i="19"/>
  <c r="F40" i="19"/>
  <c r="S40" i="19" s="1"/>
  <c r="R33" i="19"/>
  <c r="N33" i="19"/>
  <c r="J33" i="19"/>
  <c r="F33" i="19"/>
  <c r="E32" i="19"/>
  <c r="E34" i="19" s="1"/>
  <c r="D32" i="19"/>
  <c r="D34" i="19" s="1"/>
  <c r="R31" i="19"/>
  <c r="N31" i="19"/>
  <c r="J31" i="19"/>
  <c r="F31" i="19"/>
  <c r="Q30" i="19"/>
  <c r="Q32" i="19" s="1"/>
  <c r="Q34" i="19" s="1"/>
  <c r="P30" i="19"/>
  <c r="P32" i="19" s="1"/>
  <c r="P34" i="19" s="1"/>
  <c r="O30" i="19"/>
  <c r="O32" i="19" s="1"/>
  <c r="O34" i="19" s="1"/>
  <c r="M30" i="19"/>
  <c r="M32" i="19" s="1"/>
  <c r="M34" i="19" s="1"/>
  <c r="L30" i="19"/>
  <c r="L32" i="19" s="1"/>
  <c r="L34" i="19" s="1"/>
  <c r="K30" i="19"/>
  <c r="N30" i="19" s="1"/>
  <c r="N32" i="19" s="1"/>
  <c r="N34" i="19" s="1"/>
  <c r="I30" i="19"/>
  <c r="I32" i="19" s="1"/>
  <c r="I34" i="19" s="1"/>
  <c r="H30" i="19"/>
  <c r="H32" i="19" s="1"/>
  <c r="H34" i="19" s="1"/>
  <c r="G30" i="19"/>
  <c r="E30" i="19"/>
  <c r="D30" i="19"/>
  <c r="C30" i="19"/>
  <c r="Q26" i="19"/>
  <c r="Q27" i="19" s="1"/>
  <c r="P26" i="19"/>
  <c r="P27" i="19" s="1"/>
  <c r="O26" i="19"/>
  <c r="O27" i="19" s="1"/>
  <c r="M26" i="19"/>
  <c r="M27" i="19" s="1"/>
  <c r="L26" i="19"/>
  <c r="L27" i="19" s="1"/>
  <c r="K26" i="19"/>
  <c r="K27" i="19" s="1"/>
  <c r="I26" i="19"/>
  <c r="I27" i="19" s="1"/>
  <c r="H26" i="19"/>
  <c r="H27" i="19" s="1"/>
  <c r="G26" i="19"/>
  <c r="G27" i="19" s="1"/>
  <c r="E26" i="19"/>
  <c r="E27" i="19" s="1"/>
  <c r="D26" i="19"/>
  <c r="D27" i="19" s="1"/>
  <c r="C26" i="19"/>
  <c r="C27" i="19" s="1"/>
  <c r="R25" i="19"/>
  <c r="N25" i="19"/>
  <c r="J25" i="19"/>
  <c r="F25" i="19"/>
  <c r="S25" i="19" s="1"/>
  <c r="Q23" i="19"/>
  <c r="P23" i="19"/>
  <c r="P28" i="19" s="1"/>
  <c r="O23" i="19"/>
  <c r="M23" i="19"/>
  <c r="L23" i="19"/>
  <c r="L28" i="19" s="1"/>
  <c r="K23" i="19"/>
  <c r="I23" i="19"/>
  <c r="H23" i="19"/>
  <c r="H28" i="19" s="1"/>
  <c r="G23" i="19"/>
  <c r="E23" i="19"/>
  <c r="D23" i="19"/>
  <c r="D28" i="19" s="1"/>
  <c r="C23" i="19"/>
  <c r="R22" i="19"/>
  <c r="N22" i="19"/>
  <c r="J22" i="19"/>
  <c r="F22" i="19"/>
  <c r="S22" i="19" s="1"/>
  <c r="R21" i="19"/>
  <c r="N21" i="19"/>
  <c r="J21" i="19"/>
  <c r="F21" i="19"/>
  <c r="R20" i="19"/>
  <c r="R23" i="19" s="1"/>
  <c r="N20" i="19"/>
  <c r="N23" i="19" s="1"/>
  <c r="J20" i="19"/>
  <c r="J23" i="19" s="1"/>
  <c r="F20" i="19"/>
  <c r="F23" i="19" s="1"/>
  <c r="I11" i="5"/>
  <c r="H11" i="5"/>
  <c r="G10" i="16"/>
  <c r="G11" i="16"/>
  <c r="G12" i="16"/>
  <c r="G9" i="16"/>
  <c r="G8" i="16"/>
  <c r="H8" i="13"/>
  <c r="H9" i="13" s="1"/>
  <c r="H10" i="13" s="1"/>
  <c r="H11" i="13" s="1"/>
  <c r="H12" i="13" s="1"/>
  <c r="Q122" i="17"/>
  <c r="P122" i="17"/>
  <c r="O122" i="17"/>
  <c r="Q120" i="17"/>
  <c r="P120" i="17"/>
  <c r="BJ69" i="3" s="1"/>
  <c r="O120" i="17"/>
  <c r="BI69" i="3" s="1"/>
  <c r="Q119" i="17"/>
  <c r="P119" i="17"/>
  <c r="O119" i="17"/>
  <c r="BI68" i="3" s="1"/>
  <c r="M122" i="17"/>
  <c r="L122" i="17"/>
  <c r="BG71" i="3" s="1"/>
  <c r="K122" i="17"/>
  <c r="BF71" i="3" s="1"/>
  <c r="M120" i="17"/>
  <c r="BH69" i="3" s="1"/>
  <c r="L120" i="17"/>
  <c r="K120" i="17"/>
  <c r="M119" i="17"/>
  <c r="BH68" i="3" s="1"/>
  <c r="L119" i="17"/>
  <c r="BG68" i="3" s="1"/>
  <c r="K119" i="17"/>
  <c r="I122" i="17"/>
  <c r="H122" i="17"/>
  <c r="BD71" i="3" s="1"/>
  <c r="G122" i="17"/>
  <c r="BC71" i="3" s="1"/>
  <c r="I120" i="17"/>
  <c r="BE69" i="3" s="1"/>
  <c r="H120" i="17"/>
  <c r="BD69" i="3" s="1"/>
  <c r="G120" i="17"/>
  <c r="I119" i="17"/>
  <c r="BE68" i="3" s="1"/>
  <c r="H119" i="17"/>
  <c r="BD68" i="3" s="1"/>
  <c r="G119" i="17"/>
  <c r="BC68" i="3" s="1"/>
  <c r="E122" i="17"/>
  <c r="BB71" i="3" s="1"/>
  <c r="D122" i="17"/>
  <c r="E120" i="17"/>
  <c r="D120" i="17"/>
  <c r="E119" i="17"/>
  <c r="D119" i="17"/>
  <c r="BA68" i="3" s="1"/>
  <c r="B114" i="17"/>
  <c r="M116" i="17" s="1"/>
  <c r="C120" i="17"/>
  <c r="C122" i="17"/>
  <c r="C116" i="17" s="1"/>
  <c r="C123" i="14"/>
  <c r="M122" i="14"/>
  <c r="M116" i="14" s="1"/>
  <c r="L122" i="14"/>
  <c r="L116" i="14" s="1"/>
  <c r="K122" i="14"/>
  <c r="M120" i="14"/>
  <c r="L120" i="14"/>
  <c r="AU69" i="3" s="1"/>
  <c r="K120" i="14"/>
  <c r="M119" i="14"/>
  <c r="L119" i="14"/>
  <c r="K119" i="14"/>
  <c r="AT68" i="3" s="1"/>
  <c r="K116" i="14"/>
  <c r="K123" i="14" s="1"/>
  <c r="AT72" i="3" s="1"/>
  <c r="I122" i="14"/>
  <c r="I116" i="14" s="1"/>
  <c r="H122" i="14"/>
  <c r="G122" i="14"/>
  <c r="I120" i="14"/>
  <c r="H120" i="14"/>
  <c r="G120" i="14"/>
  <c r="I119" i="14"/>
  <c r="H119" i="14"/>
  <c r="G119" i="14"/>
  <c r="H116" i="14"/>
  <c r="H123" i="14" s="1"/>
  <c r="AR72" i="3" s="1"/>
  <c r="G116" i="14"/>
  <c r="G123" i="14" s="1"/>
  <c r="AQ72" i="3" s="1"/>
  <c r="E122" i="14"/>
  <c r="D122" i="14"/>
  <c r="AO71" i="3" s="1"/>
  <c r="E120" i="14"/>
  <c r="D120" i="14"/>
  <c r="E119" i="14"/>
  <c r="D119" i="14"/>
  <c r="E116" i="14"/>
  <c r="E123" i="14" s="1"/>
  <c r="AP72" i="3" s="1"/>
  <c r="C116" i="14"/>
  <c r="B114" i="14"/>
  <c r="C120" i="14"/>
  <c r="C122" i="14"/>
  <c r="Q122" i="15"/>
  <c r="P122" i="15"/>
  <c r="P116" i="15" s="1"/>
  <c r="Q120" i="15"/>
  <c r="P120" i="15"/>
  <c r="Q119" i="15"/>
  <c r="P119" i="15"/>
  <c r="Q116" i="15"/>
  <c r="Q123" i="15" s="1"/>
  <c r="O122" i="15"/>
  <c r="O120" i="15"/>
  <c r="O119" i="15"/>
  <c r="O116" i="15"/>
  <c r="O123" i="15" s="1"/>
  <c r="M122" i="15"/>
  <c r="M116" i="15" s="1"/>
  <c r="L122" i="15"/>
  <c r="K122" i="15"/>
  <c r="M120" i="15"/>
  <c r="L120" i="15"/>
  <c r="K120" i="15"/>
  <c r="M119" i="15"/>
  <c r="L119" i="15"/>
  <c r="K119" i="15"/>
  <c r="L116" i="15"/>
  <c r="L123" i="15" s="1"/>
  <c r="K116" i="15"/>
  <c r="K123" i="15" s="1"/>
  <c r="I122" i="15"/>
  <c r="I116" i="15" s="1"/>
  <c r="H122" i="15"/>
  <c r="G122" i="15"/>
  <c r="I120" i="15"/>
  <c r="AG69" i="3" s="1"/>
  <c r="H120" i="15"/>
  <c r="H124" i="15" s="1"/>
  <c r="G120" i="15"/>
  <c r="I119" i="15"/>
  <c r="H119" i="15"/>
  <c r="G119" i="15"/>
  <c r="AE68" i="3" s="1"/>
  <c r="H116" i="15"/>
  <c r="H123" i="15" s="1"/>
  <c r="AF72" i="3" s="1"/>
  <c r="G116" i="15"/>
  <c r="G123" i="15" s="1"/>
  <c r="E122" i="15"/>
  <c r="D122" i="15"/>
  <c r="F122" i="15" s="1"/>
  <c r="E120" i="15"/>
  <c r="D120" i="15"/>
  <c r="E119" i="15"/>
  <c r="D119" i="15"/>
  <c r="F119" i="15" s="1"/>
  <c r="E116" i="15"/>
  <c r="E123" i="15" s="1"/>
  <c r="C122" i="15"/>
  <c r="C119" i="15"/>
  <c r="C123" i="15"/>
  <c r="C116" i="15"/>
  <c r="C120" i="15"/>
  <c r="Q122" i="10"/>
  <c r="Q116" i="10" s="1"/>
  <c r="Q123" i="10" s="1"/>
  <c r="P122" i="10"/>
  <c r="P116" i="10" s="1"/>
  <c r="O122" i="10"/>
  <c r="Q120" i="10"/>
  <c r="P120" i="10"/>
  <c r="Z69" i="3" s="1"/>
  <c r="O120" i="10"/>
  <c r="Y69" i="3" s="1"/>
  <c r="O116" i="10"/>
  <c r="O123" i="10" s="1"/>
  <c r="Y72" i="3" s="1"/>
  <c r="M122" i="10"/>
  <c r="M116" i="10" s="1"/>
  <c r="M123" i="10" s="1"/>
  <c r="X72" i="3" s="1"/>
  <c r="L122" i="10"/>
  <c r="L116" i="10" s="1"/>
  <c r="K122" i="10"/>
  <c r="M120" i="10"/>
  <c r="L120" i="10"/>
  <c r="W69" i="3" s="1"/>
  <c r="K120" i="10"/>
  <c r="V69" i="3" s="1"/>
  <c r="K116" i="10"/>
  <c r="V65" i="3" s="1"/>
  <c r="I122" i="10"/>
  <c r="I116" i="10" s="1"/>
  <c r="I120" i="10"/>
  <c r="H120" i="10"/>
  <c r="T67" i="3"/>
  <c r="H122" i="10"/>
  <c r="H116" i="10" s="1"/>
  <c r="H123" i="10" s="1"/>
  <c r="H12" i="11"/>
  <c r="C7" i="5"/>
  <c r="R31" i="17"/>
  <c r="N31" i="17"/>
  <c r="J31" i="17"/>
  <c r="F31" i="17"/>
  <c r="Q30" i="17"/>
  <c r="BK5" i="3" s="1"/>
  <c r="P30" i="17"/>
  <c r="P32" i="17" s="1"/>
  <c r="P34" i="17" s="1"/>
  <c r="O30" i="17"/>
  <c r="O32" i="17" s="1"/>
  <c r="M30" i="17"/>
  <c r="L30" i="17"/>
  <c r="L32" i="17" s="1"/>
  <c r="L34" i="17" s="1"/>
  <c r="K30" i="17"/>
  <c r="K32" i="17" s="1"/>
  <c r="I30" i="17"/>
  <c r="I32" i="17" s="1"/>
  <c r="I34" i="17" s="1"/>
  <c r="H30" i="17"/>
  <c r="H32" i="17" s="1"/>
  <c r="H34" i="17" s="1"/>
  <c r="G30" i="17"/>
  <c r="G32" i="17" s="1"/>
  <c r="E30" i="17"/>
  <c r="D30" i="17"/>
  <c r="D32" i="17" s="1"/>
  <c r="D34" i="17" s="1"/>
  <c r="C30" i="17"/>
  <c r="C32" i="17" s="1"/>
  <c r="Q32" i="14"/>
  <c r="H32" i="15"/>
  <c r="D32" i="15"/>
  <c r="BC13" i="3"/>
  <c r="BD13" i="3"/>
  <c r="BE13" i="3"/>
  <c r="BF13" i="3"/>
  <c r="BG13" i="3"/>
  <c r="BH13" i="3"/>
  <c r="BI13" i="3"/>
  <c r="BJ13" i="3"/>
  <c r="E83" i="3"/>
  <c r="F83" i="3"/>
  <c r="G83" i="3"/>
  <c r="H83" i="3"/>
  <c r="I83" i="3"/>
  <c r="J83" i="3"/>
  <c r="K83" i="3"/>
  <c r="L83" i="3"/>
  <c r="M83" i="3"/>
  <c r="N83" i="3"/>
  <c r="O83" i="3"/>
  <c r="D83" i="3"/>
  <c r="Q26" i="17"/>
  <c r="Q27" i="17" s="1"/>
  <c r="BC81" i="3"/>
  <c r="BD81" i="3"/>
  <c r="BE81" i="3"/>
  <c r="BC74" i="3"/>
  <c r="BD74" i="3"/>
  <c r="BE74" i="3"/>
  <c r="BC75" i="3"/>
  <c r="BD75" i="3"/>
  <c r="BE75" i="3"/>
  <c r="BC76" i="3"/>
  <c r="BD76" i="3"/>
  <c r="BE76" i="3"/>
  <c r="BC77" i="3"/>
  <c r="BD77" i="3"/>
  <c r="BE77" i="3"/>
  <c r="BC78" i="3"/>
  <c r="BD78" i="3"/>
  <c r="BE78" i="3"/>
  <c r="BC79" i="3"/>
  <c r="BD79" i="3"/>
  <c r="BE79" i="3"/>
  <c r="BC80" i="3"/>
  <c r="BD80" i="3"/>
  <c r="BE80" i="3"/>
  <c r="BD73" i="3"/>
  <c r="BE73" i="3"/>
  <c r="BC73" i="3"/>
  <c r="AZ74" i="3"/>
  <c r="BA74" i="3"/>
  <c r="BB74" i="3"/>
  <c r="BF74" i="3"/>
  <c r="BG74" i="3"/>
  <c r="BH74" i="3"/>
  <c r="BI74" i="3"/>
  <c r="BJ74" i="3"/>
  <c r="BK74" i="3"/>
  <c r="AZ75" i="3"/>
  <c r="BA75" i="3"/>
  <c r="BB75" i="3"/>
  <c r="BF75" i="3"/>
  <c r="BG75" i="3"/>
  <c r="BH75" i="3"/>
  <c r="BI75" i="3"/>
  <c r="BJ75" i="3"/>
  <c r="BK75" i="3"/>
  <c r="AZ76" i="3"/>
  <c r="BA76" i="3"/>
  <c r="BB76" i="3"/>
  <c r="BF76" i="3"/>
  <c r="BG76" i="3"/>
  <c r="BH76" i="3"/>
  <c r="BI76" i="3"/>
  <c r="BJ76" i="3"/>
  <c r="BK76" i="3"/>
  <c r="AZ77" i="3"/>
  <c r="BA77" i="3"/>
  <c r="BB77" i="3"/>
  <c r="BF77" i="3"/>
  <c r="BG77" i="3"/>
  <c r="BH77" i="3"/>
  <c r="BI77" i="3"/>
  <c r="BJ77" i="3"/>
  <c r="BK77" i="3"/>
  <c r="AZ78" i="3"/>
  <c r="BA78" i="3"/>
  <c r="BB78" i="3"/>
  <c r="BF78" i="3"/>
  <c r="BG78" i="3"/>
  <c r="BH78" i="3"/>
  <c r="BI78" i="3"/>
  <c r="BJ78" i="3"/>
  <c r="BK78" i="3"/>
  <c r="AZ79" i="3"/>
  <c r="BA79" i="3"/>
  <c r="BB79" i="3"/>
  <c r="BF79" i="3"/>
  <c r="BG79" i="3"/>
  <c r="BH79" i="3"/>
  <c r="BI79" i="3"/>
  <c r="BJ79" i="3"/>
  <c r="BK79" i="3"/>
  <c r="AZ80" i="3"/>
  <c r="BA80" i="3"/>
  <c r="BB80" i="3"/>
  <c r="BF80" i="3"/>
  <c r="BG80" i="3"/>
  <c r="BH80" i="3"/>
  <c r="BI80" i="3"/>
  <c r="BJ80" i="3"/>
  <c r="BK80" i="3"/>
  <c r="AZ81" i="3"/>
  <c r="BA81" i="3"/>
  <c r="BB81" i="3"/>
  <c r="BF81" i="3"/>
  <c r="BG81" i="3"/>
  <c r="BH81" i="3"/>
  <c r="BI81" i="3"/>
  <c r="BJ81" i="3"/>
  <c r="BK81" i="3"/>
  <c r="BJ73" i="3"/>
  <c r="BK73" i="3"/>
  <c r="BI73" i="3"/>
  <c r="BG73" i="3"/>
  <c r="BH73" i="3"/>
  <c r="BF73" i="3"/>
  <c r="BA73" i="3"/>
  <c r="BB73" i="3"/>
  <c r="AZ73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B68" i="3"/>
  <c r="BF68" i="3"/>
  <c r="BJ68" i="3"/>
  <c r="BK68" i="3"/>
  <c r="BA69" i="3"/>
  <c r="BB69" i="3"/>
  <c r="BC69" i="3"/>
  <c r="BF69" i="3"/>
  <c r="BG69" i="3"/>
  <c r="BK69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AZ71" i="3"/>
  <c r="BH71" i="3"/>
  <c r="BI71" i="3"/>
  <c r="BJ71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J57" i="3"/>
  <c r="BK57" i="3"/>
  <c r="BI57" i="3"/>
  <c r="BG57" i="3"/>
  <c r="BH57" i="3"/>
  <c r="BF57" i="3"/>
  <c r="BD57" i="3"/>
  <c r="BE57" i="3"/>
  <c r="BC57" i="3"/>
  <c r="BA57" i="3"/>
  <c r="BB57" i="3"/>
  <c r="AZ57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J49" i="3"/>
  <c r="BK49" i="3"/>
  <c r="BI49" i="3"/>
  <c r="BG49" i="3"/>
  <c r="BH49" i="3"/>
  <c r="BF49" i="3"/>
  <c r="BD49" i="3"/>
  <c r="BE49" i="3"/>
  <c r="BC49" i="3"/>
  <c r="BA49" i="3"/>
  <c r="BB49" i="3"/>
  <c r="AZ49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J35" i="3"/>
  <c r="BK35" i="3"/>
  <c r="BI35" i="3"/>
  <c r="BG35" i="3"/>
  <c r="BH35" i="3"/>
  <c r="BF35" i="3"/>
  <c r="BD35" i="3"/>
  <c r="BE35" i="3"/>
  <c r="BC35" i="3"/>
  <c r="BA35" i="3"/>
  <c r="BB35" i="3"/>
  <c r="AZ35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J30" i="3"/>
  <c r="BK30" i="3"/>
  <c r="BI30" i="3"/>
  <c r="BG30" i="3"/>
  <c r="BH30" i="3"/>
  <c r="BF30" i="3"/>
  <c r="BD30" i="3"/>
  <c r="BE30" i="3"/>
  <c r="BC30" i="3"/>
  <c r="BA30" i="3"/>
  <c r="BB30" i="3"/>
  <c r="AZ30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J25" i="3"/>
  <c r="BK25" i="3"/>
  <c r="BI25" i="3"/>
  <c r="BG25" i="3"/>
  <c r="BH25" i="3"/>
  <c r="BF25" i="3"/>
  <c r="BD25" i="3"/>
  <c r="BE25" i="3"/>
  <c r="BC25" i="3"/>
  <c r="BA25" i="3"/>
  <c r="BB25" i="3"/>
  <c r="AZ25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J15" i="3"/>
  <c r="BK15" i="3"/>
  <c r="BI15" i="3"/>
  <c r="BG15" i="3"/>
  <c r="BH15" i="3"/>
  <c r="BF15" i="3"/>
  <c r="BD15" i="3"/>
  <c r="BE15" i="3"/>
  <c r="BC15" i="3"/>
  <c r="BA15" i="3"/>
  <c r="BB15" i="3"/>
  <c r="AZ15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C10" i="3"/>
  <c r="BD10" i="3"/>
  <c r="BE10" i="3"/>
  <c r="BF10" i="3"/>
  <c r="BG10" i="3"/>
  <c r="BH10" i="3"/>
  <c r="BI10" i="3"/>
  <c r="BJ10" i="3"/>
  <c r="BC11" i="3"/>
  <c r="BD11" i="3"/>
  <c r="BE11" i="3"/>
  <c r="BF11" i="3"/>
  <c r="BG11" i="3"/>
  <c r="BH11" i="3"/>
  <c r="BI11" i="3"/>
  <c r="BJ11" i="3"/>
  <c r="BC12" i="3"/>
  <c r="BD12" i="3"/>
  <c r="BE12" i="3"/>
  <c r="BF12" i="3"/>
  <c r="BG12" i="3"/>
  <c r="BH12" i="3"/>
  <c r="BI12" i="3"/>
  <c r="BJ12" i="3"/>
  <c r="BJ8" i="3"/>
  <c r="BK8" i="3"/>
  <c r="BI8" i="3"/>
  <c r="BG8" i="3"/>
  <c r="BH8" i="3"/>
  <c r="BF8" i="3"/>
  <c r="BD8" i="3"/>
  <c r="BE8" i="3"/>
  <c r="BC8" i="3"/>
  <c r="AZ8" i="3"/>
  <c r="BJ7" i="3"/>
  <c r="BK7" i="3"/>
  <c r="BI7" i="3"/>
  <c r="BG7" i="3"/>
  <c r="BH7" i="3"/>
  <c r="BF7" i="3"/>
  <c r="BA7" i="3"/>
  <c r="BB7" i="3"/>
  <c r="AZ7" i="3"/>
  <c r="BG6" i="3"/>
  <c r="BH6" i="3"/>
  <c r="BD7" i="3"/>
  <c r="BE7" i="3"/>
  <c r="BC7" i="3"/>
  <c r="AZ6" i="3"/>
  <c r="BA6" i="3"/>
  <c r="BB6" i="3"/>
  <c r="BC6" i="3"/>
  <c r="BD6" i="3"/>
  <c r="BE6" i="3"/>
  <c r="BF6" i="3"/>
  <c r="BI6" i="3"/>
  <c r="BJ6" i="3"/>
  <c r="BK6" i="3"/>
  <c r="BI5" i="3"/>
  <c r="BD5" i="3"/>
  <c r="AZ5" i="3"/>
  <c r="BK4" i="3"/>
  <c r="BC9" i="3"/>
  <c r="BD9" i="3"/>
  <c r="BE9" i="3"/>
  <c r="BF9" i="3"/>
  <c r="BG9" i="3"/>
  <c r="BH9" i="3"/>
  <c r="BI9" i="3"/>
  <c r="BJ9" i="3"/>
  <c r="BJ3" i="3"/>
  <c r="BK3" i="3"/>
  <c r="BI3" i="3"/>
  <c r="BG3" i="3"/>
  <c r="BH3" i="3"/>
  <c r="BF3" i="3"/>
  <c r="BD3" i="3"/>
  <c r="BE3" i="3"/>
  <c r="BC3" i="3"/>
  <c r="BA3" i="3"/>
  <c r="BB3" i="3"/>
  <c r="AZ3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X73" i="3"/>
  <c r="AY73" i="3"/>
  <c r="AW73" i="3"/>
  <c r="AU73" i="3"/>
  <c r="AV73" i="3"/>
  <c r="AT73" i="3"/>
  <c r="AR73" i="3"/>
  <c r="AS73" i="3"/>
  <c r="AQ73" i="3"/>
  <c r="AO73" i="3"/>
  <c r="AP73" i="3"/>
  <c r="AN73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N68" i="3"/>
  <c r="AO68" i="3"/>
  <c r="AP68" i="3"/>
  <c r="AQ68" i="3"/>
  <c r="AR68" i="3"/>
  <c r="AS68" i="3"/>
  <c r="AU68" i="3"/>
  <c r="AV68" i="3"/>
  <c r="AW68" i="3"/>
  <c r="AX68" i="3"/>
  <c r="AY68" i="3"/>
  <c r="AO69" i="3"/>
  <c r="AP69" i="3"/>
  <c r="AQ69" i="3"/>
  <c r="AR69" i="3"/>
  <c r="AS69" i="3"/>
  <c r="AT69" i="3"/>
  <c r="AV69" i="3"/>
  <c r="AW69" i="3"/>
  <c r="AX69" i="3"/>
  <c r="AY69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N71" i="3"/>
  <c r="AP71" i="3"/>
  <c r="AQ71" i="3"/>
  <c r="AR71" i="3"/>
  <c r="AS71" i="3"/>
  <c r="AT71" i="3"/>
  <c r="AU71" i="3"/>
  <c r="AW71" i="3"/>
  <c r="AX71" i="3"/>
  <c r="AY71" i="3"/>
  <c r="AW72" i="3"/>
  <c r="AX72" i="3"/>
  <c r="AY72" i="3"/>
  <c r="AX65" i="3"/>
  <c r="AY65" i="3"/>
  <c r="AW65" i="3"/>
  <c r="AT65" i="3"/>
  <c r="AR65" i="3"/>
  <c r="AQ65" i="3"/>
  <c r="AP65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X57" i="3"/>
  <c r="AY57" i="3"/>
  <c r="AW57" i="3"/>
  <c r="AU57" i="3"/>
  <c r="AV57" i="3"/>
  <c r="AT57" i="3"/>
  <c r="AR57" i="3"/>
  <c r="AS57" i="3"/>
  <c r="AQ57" i="3"/>
  <c r="AO57" i="3"/>
  <c r="AP57" i="3"/>
  <c r="AN57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X49" i="3"/>
  <c r="AY49" i="3"/>
  <c r="AW49" i="3"/>
  <c r="AU49" i="3"/>
  <c r="AV49" i="3"/>
  <c r="AT49" i="3"/>
  <c r="AQ49" i="3"/>
  <c r="AR49" i="3"/>
  <c r="AS49" i="3"/>
  <c r="AO49" i="3"/>
  <c r="AP49" i="3"/>
  <c r="AN49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X35" i="3"/>
  <c r="AY35" i="3"/>
  <c r="AW35" i="3"/>
  <c r="AU35" i="3"/>
  <c r="AV35" i="3"/>
  <c r="AT35" i="3"/>
  <c r="AR35" i="3"/>
  <c r="AS35" i="3"/>
  <c r="AQ35" i="3"/>
  <c r="AO35" i="3"/>
  <c r="AP35" i="3"/>
  <c r="AN35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X30" i="3"/>
  <c r="AY30" i="3"/>
  <c r="AW30" i="3"/>
  <c r="AU30" i="3"/>
  <c r="AV30" i="3"/>
  <c r="AT30" i="3"/>
  <c r="AR30" i="3"/>
  <c r="AS30" i="3"/>
  <c r="AQ30" i="3"/>
  <c r="AO30" i="3"/>
  <c r="AP30" i="3"/>
  <c r="AN30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X25" i="3"/>
  <c r="AY25" i="3"/>
  <c r="AW25" i="3"/>
  <c r="AU25" i="3"/>
  <c r="AV25" i="3"/>
  <c r="AT25" i="3"/>
  <c r="AR25" i="3"/>
  <c r="AS25" i="3"/>
  <c r="AQ25" i="3"/>
  <c r="AO25" i="3"/>
  <c r="AP25" i="3"/>
  <c r="AN25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X15" i="3"/>
  <c r="AY15" i="3"/>
  <c r="AW15" i="3"/>
  <c r="AU15" i="3"/>
  <c r="AV15" i="3"/>
  <c r="AT15" i="3"/>
  <c r="AR15" i="3"/>
  <c r="AS15" i="3"/>
  <c r="AQ15" i="3"/>
  <c r="AO15" i="3"/>
  <c r="AP15" i="3"/>
  <c r="AN15" i="3"/>
  <c r="AN9" i="3"/>
  <c r="AO9" i="3"/>
  <c r="AP9" i="3"/>
  <c r="AQ9" i="3"/>
  <c r="AR9" i="3"/>
  <c r="AS9" i="3"/>
  <c r="AT9" i="3"/>
  <c r="AU9" i="3"/>
  <c r="AV9" i="3"/>
  <c r="AW9" i="3"/>
  <c r="AX9" i="3"/>
  <c r="AY9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X8" i="3"/>
  <c r="AY8" i="3"/>
  <c r="AW8" i="3"/>
  <c r="AU8" i="3"/>
  <c r="AV8" i="3"/>
  <c r="AT8" i="3"/>
  <c r="AR8" i="3"/>
  <c r="AS8" i="3"/>
  <c r="AQ8" i="3"/>
  <c r="AO8" i="3"/>
  <c r="AP8" i="3"/>
  <c r="AN8" i="3"/>
  <c r="AX7" i="3"/>
  <c r="AY7" i="3"/>
  <c r="AW7" i="3"/>
  <c r="AV7" i="3"/>
  <c r="AU7" i="3"/>
  <c r="AT7" i="3"/>
  <c r="AR7" i="3"/>
  <c r="AS7" i="3"/>
  <c r="AQ7" i="3"/>
  <c r="AO7" i="3"/>
  <c r="AP7" i="3"/>
  <c r="AN7" i="3"/>
  <c r="AN6" i="3"/>
  <c r="AO6" i="3"/>
  <c r="AP6" i="3"/>
  <c r="AQ6" i="3"/>
  <c r="AR6" i="3"/>
  <c r="AS6" i="3"/>
  <c r="AT6" i="3"/>
  <c r="AU6" i="3"/>
  <c r="AV6" i="3"/>
  <c r="AW6" i="3"/>
  <c r="AX6" i="3"/>
  <c r="AY6" i="3"/>
  <c r="AW5" i="3"/>
  <c r="AU5" i="3"/>
  <c r="AU4" i="3"/>
  <c r="AX4" i="3"/>
  <c r="AX3" i="3"/>
  <c r="AY3" i="3"/>
  <c r="AW3" i="3"/>
  <c r="AU3" i="3"/>
  <c r="AV3" i="3"/>
  <c r="AT3" i="3"/>
  <c r="AR3" i="3"/>
  <c r="AS3" i="3"/>
  <c r="AQ3" i="3"/>
  <c r="AO3" i="3"/>
  <c r="AP3" i="3"/>
  <c r="AN3" i="3"/>
  <c r="AM3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L73" i="3"/>
  <c r="AM73" i="3"/>
  <c r="AK73" i="3"/>
  <c r="AI73" i="3"/>
  <c r="AJ73" i="3"/>
  <c r="AH73" i="3"/>
  <c r="AG73" i="3"/>
  <c r="AF73" i="3"/>
  <c r="AE73" i="3"/>
  <c r="AC73" i="3"/>
  <c r="AD73" i="3"/>
  <c r="AB73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B68" i="3"/>
  <c r="AD68" i="3"/>
  <c r="AF68" i="3"/>
  <c r="AG68" i="3"/>
  <c r="AH68" i="3"/>
  <c r="AI68" i="3"/>
  <c r="AJ68" i="3"/>
  <c r="AL68" i="3"/>
  <c r="AM68" i="3"/>
  <c r="AB69" i="3"/>
  <c r="AC69" i="3"/>
  <c r="AD69" i="3"/>
  <c r="AE69" i="3"/>
  <c r="AF69" i="3"/>
  <c r="AH69" i="3"/>
  <c r="AI69" i="3"/>
  <c r="AJ69" i="3"/>
  <c r="AK69" i="3"/>
  <c r="AL69" i="3"/>
  <c r="AM69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B71" i="3"/>
  <c r="AD71" i="3"/>
  <c r="AE71" i="3"/>
  <c r="AF71" i="3"/>
  <c r="AG71" i="3"/>
  <c r="AH71" i="3"/>
  <c r="AI71" i="3"/>
  <c r="AJ71" i="3"/>
  <c r="AK71" i="3"/>
  <c r="AM71" i="3"/>
  <c r="AM65" i="3"/>
  <c r="AK65" i="3"/>
  <c r="AH65" i="3"/>
  <c r="AI65" i="3"/>
  <c r="AF65" i="3"/>
  <c r="AE65" i="3"/>
  <c r="AD65" i="3"/>
  <c r="AB65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L57" i="3"/>
  <c r="AM57" i="3"/>
  <c r="AK57" i="3"/>
  <c r="AI57" i="3"/>
  <c r="AJ57" i="3"/>
  <c r="AH57" i="3"/>
  <c r="AF57" i="3"/>
  <c r="AG57" i="3"/>
  <c r="AE57" i="3"/>
  <c r="AC57" i="3"/>
  <c r="AD57" i="3"/>
  <c r="AB57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L49" i="3"/>
  <c r="AM49" i="3"/>
  <c r="AK49" i="3"/>
  <c r="AI49" i="3"/>
  <c r="AJ49" i="3"/>
  <c r="AH49" i="3"/>
  <c r="AF49" i="3"/>
  <c r="AG49" i="3"/>
  <c r="AE49" i="3"/>
  <c r="AD49" i="3"/>
  <c r="AC49" i="3"/>
  <c r="AB49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L35" i="3"/>
  <c r="AM35" i="3"/>
  <c r="AK35" i="3"/>
  <c r="AH35" i="3"/>
  <c r="AI35" i="3"/>
  <c r="AJ35" i="3"/>
  <c r="AF35" i="3"/>
  <c r="AG35" i="3"/>
  <c r="AE35" i="3"/>
  <c r="AC35" i="3"/>
  <c r="AD35" i="3"/>
  <c r="AB35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L30" i="3"/>
  <c r="AM30" i="3"/>
  <c r="AK30" i="3"/>
  <c r="AI30" i="3"/>
  <c r="AJ30" i="3"/>
  <c r="AH30" i="3"/>
  <c r="AF30" i="3"/>
  <c r="AG30" i="3"/>
  <c r="AE30" i="3"/>
  <c r="AC30" i="3"/>
  <c r="AD30" i="3"/>
  <c r="AB30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L25" i="3"/>
  <c r="AM25" i="3"/>
  <c r="AK25" i="3"/>
  <c r="AI25" i="3"/>
  <c r="AJ25" i="3"/>
  <c r="AH25" i="3"/>
  <c r="AF25" i="3"/>
  <c r="AG25" i="3"/>
  <c r="AE25" i="3"/>
  <c r="AC25" i="3"/>
  <c r="AD25" i="3"/>
  <c r="AB25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L15" i="3"/>
  <c r="AM15" i="3"/>
  <c r="AK15" i="3"/>
  <c r="AI15" i="3"/>
  <c r="AJ15" i="3"/>
  <c r="AH15" i="3"/>
  <c r="AF15" i="3"/>
  <c r="AG15" i="3"/>
  <c r="AE15" i="3"/>
  <c r="AC15" i="3"/>
  <c r="AD15" i="3"/>
  <c r="AB15" i="3"/>
  <c r="AB9" i="3"/>
  <c r="AC9" i="3"/>
  <c r="AD9" i="3"/>
  <c r="AE9" i="3"/>
  <c r="AF9" i="3"/>
  <c r="AG9" i="3"/>
  <c r="AH9" i="3"/>
  <c r="AI9" i="3"/>
  <c r="AJ9" i="3"/>
  <c r="AK9" i="3"/>
  <c r="AL9" i="3"/>
  <c r="AM9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L8" i="3"/>
  <c r="AM8" i="3"/>
  <c r="AK8" i="3"/>
  <c r="AI8" i="3"/>
  <c r="AJ8" i="3"/>
  <c r="AH8" i="3"/>
  <c r="AF8" i="3"/>
  <c r="AG8" i="3"/>
  <c r="AE8" i="3"/>
  <c r="AC8" i="3"/>
  <c r="AD8" i="3"/>
  <c r="AB8" i="3"/>
  <c r="AL7" i="3"/>
  <c r="AM7" i="3"/>
  <c r="AK7" i="3"/>
  <c r="AI7" i="3"/>
  <c r="AJ7" i="3"/>
  <c r="AH7" i="3"/>
  <c r="AF7" i="3"/>
  <c r="AG7" i="3"/>
  <c r="AE7" i="3"/>
  <c r="AC7" i="3"/>
  <c r="AD7" i="3"/>
  <c r="AB7" i="3"/>
  <c r="AL6" i="3"/>
  <c r="AM6" i="3"/>
  <c r="AK6" i="3"/>
  <c r="AI6" i="3"/>
  <c r="AJ6" i="3"/>
  <c r="AH6" i="3"/>
  <c r="AF6" i="3"/>
  <c r="AG6" i="3"/>
  <c r="AE6" i="3"/>
  <c r="AC6" i="3"/>
  <c r="AD6" i="3"/>
  <c r="AB6" i="3"/>
  <c r="AF5" i="3"/>
  <c r="AC5" i="3"/>
  <c r="AJ4" i="3"/>
  <c r="AL3" i="3"/>
  <c r="AK3" i="3"/>
  <c r="AI3" i="3"/>
  <c r="AJ3" i="3"/>
  <c r="AH3" i="3"/>
  <c r="AF3" i="3"/>
  <c r="AG3" i="3"/>
  <c r="AE3" i="3"/>
  <c r="AC3" i="3"/>
  <c r="AD3" i="3"/>
  <c r="AB3" i="3"/>
  <c r="P74" i="3"/>
  <c r="Q74" i="3"/>
  <c r="R74" i="3"/>
  <c r="S74" i="3"/>
  <c r="T74" i="3"/>
  <c r="U74" i="3"/>
  <c r="V74" i="3"/>
  <c r="W74" i="3"/>
  <c r="X74" i="3"/>
  <c r="Y74" i="3"/>
  <c r="Z74" i="3"/>
  <c r="AA74" i="3"/>
  <c r="P75" i="3"/>
  <c r="Q75" i="3"/>
  <c r="R75" i="3"/>
  <c r="S75" i="3"/>
  <c r="T75" i="3"/>
  <c r="U75" i="3"/>
  <c r="V75" i="3"/>
  <c r="W75" i="3"/>
  <c r="X75" i="3"/>
  <c r="Y75" i="3"/>
  <c r="Z75" i="3"/>
  <c r="AA75" i="3"/>
  <c r="P76" i="3"/>
  <c r="Q76" i="3"/>
  <c r="R76" i="3"/>
  <c r="S76" i="3"/>
  <c r="T76" i="3"/>
  <c r="U76" i="3"/>
  <c r="V76" i="3"/>
  <c r="W76" i="3"/>
  <c r="X76" i="3"/>
  <c r="Y76" i="3"/>
  <c r="Z76" i="3"/>
  <c r="AA76" i="3"/>
  <c r="P77" i="3"/>
  <c r="Q77" i="3"/>
  <c r="R77" i="3"/>
  <c r="S77" i="3"/>
  <c r="T77" i="3"/>
  <c r="U77" i="3"/>
  <c r="V77" i="3"/>
  <c r="W77" i="3"/>
  <c r="X77" i="3"/>
  <c r="Y77" i="3"/>
  <c r="Z77" i="3"/>
  <c r="AA77" i="3"/>
  <c r="P78" i="3"/>
  <c r="Q78" i="3"/>
  <c r="R78" i="3"/>
  <c r="S78" i="3"/>
  <c r="T78" i="3"/>
  <c r="U78" i="3"/>
  <c r="V78" i="3"/>
  <c r="W78" i="3"/>
  <c r="X78" i="3"/>
  <c r="Y78" i="3"/>
  <c r="Z78" i="3"/>
  <c r="AA78" i="3"/>
  <c r="P79" i="3"/>
  <c r="Q79" i="3"/>
  <c r="R79" i="3"/>
  <c r="S79" i="3"/>
  <c r="T79" i="3"/>
  <c r="U79" i="3"/>
  <c r="V79" i="3"/>
  <c r="W79" i="3"/>
  <c r="X79" i="3"/>
  <c r="Y79" i="3"/>
  <c r="Z79" i="3"/>
  <c r="AA79" i="3"/>
  <c r="P80" i="3"/>
  <c r="Q80" i="3"/>
  <c r="R80" i="3"/>
  <c r="S80" i="3"/>
  <c r="T80" i="3"/>
  <c r="U80" i="3"/>
  <c r="V80" i="3"/>
  <c r="W80" i="3"/>
  <c r="X80" i="3"/>
  <c r="Y80" i="3"/>
  <c r="Z80" i="3"/>
  <c r="AA80" i="3"/>
  <c r="P81" i="3"/>
  <c r="Q81" i="3"/>
  <c r="R81" i="3"/>
  <c r="S81" i="3"/>
  <c r="T81" i="3"/>
  <c r="U81" i="3"/>
  <c r="V81" i="3"/>
  <c r="W81" i="3"/>
  <c r="X81" i="3"/>
  <c r="Y81" i="3"/>
  <c r="Z81" i="3"/>
  <c r="AA81" i="3"/>
  <c r="Z73" i="3"/>
  <c r="AA73" i="3"/>
  <c r="Y73" i="3"/>
  <c r="W73" i="3"/>
  <c r="X73" i="3"/>
  <c r="V73" i="3"/>
  <c r="T73" i="3"/>
  <c r="U73" i="3"/>
  <c r="S73" i="3"/>
  <c r="Q73" i="3"/>
  <c r="R73" i="3"/>
  <c r="P73" i="3"/>
  <c r="P66" i="3"/>
  <c r="Q66" i="3"/>
  <c r="R66" i="3"/>
  <c r="S66" i="3"/>
  <c r="T66" i="3"/>
  <c r="U66" i="3"/>
  <c r="V66" i="3"/>
  <c r="W66" i="3"/>
  <c r="X66" i="3"/>
  <c r="Y66" i="3"/>
  <c r="Z66" i="3"/>
  <c r="AA66" i="3"/>
  <c r="P67" i="3"/>
  <c r="Q67" i="3"/>
  <c r="R67" i="3"/>
  <c r="S67" i="3"/>
  <c r="U67" i="3"/>
  <c r="V67" i="3"/>
  <c r="W67" i="3"/>
  <c r="X67" i="3"/>
  <c r="Y67" i="3"/>
  <c r="Z67" i="3"/>
  <c r="AA67" i="3"/>
  <c r="P68" i="3"/>
  <c r="Q68" i="3"/>
  <c r="R68" i="3"/>
  <c r="S68" i="3"/>
  <c r="T68" i="3"/>
  <c r="U68" i="3"/>
  <c r="V68" i="3"/>
  <c r="W68" i="3"/>
  <c r="X68" i="3"/>
  <c r="Y68" i="3"/>
  <c r="Z68" i="3"/>
  <c r="AA68" i="3"/>
  <c r="U69" i="3"/>
  <c r="X69" i="3"/>
  <c r="P70" i="3"/>
  <c r="Q70" i="3"/>
  <c r="R70" i="3"/>
  <c r="S70" i="3"/>
  <c r="T70" i="3"/>
  <c r="U70" i="3"/>
  <c r="V70" i="3"/>
  <c r="W70" i="3"/>
  <c r="X70" i="3"/>
  <c r="Y70" i="3"/>
  <c r="Z70" i="3"/>
  <c r="AA70" i="3"/>
  <c r="U71" i="3"/>
  <c r="V71" i="3"/>
  <c r="Y71" i="3"/>
  <c r="Z71" i="3"/>
  <c r="S65" i="3"/>
  <c r="Q65" i="3"/>
  <c r="R65" i="3"/>
  <c r="P65" i="3"/>
  <c r="P58" i="3"/>
  <c r="Q58" i="3"/>
  <c r="R58" i="3"/>
  <c r="S58" i="3"/>
  <c r="T58" i="3"/>
  <c r="U58" i="3"/>
  <c r="V58" i="3"/>
  <c r="W58" i="3"/>
  <c r="X58" i="3"/>
  <c r="Y58" i="3"/>
  <c r="Z58" i="3"/>
  <c r="AA58" i="3"/>
  <c r="P59" i="3"/>
  <c r="Q59" i="3"/>
  <c r="R59" i="3"/>
  <c r="S59" i="3"/>
  <c r="T59" i="3"/>
  <c r="U59" i="3"/>
  <c r="V59" i="3"/>
  <c r="W59" i="3"/>
  <c r="X59" i="3"/>
  <c r="Y59" i="3"/>
  <c r="Z59" i="3"/>
  <c r="AA59" i="3"/>
  <c r="P60" i="3"/>
  <c r="Q60" i="3"/>
  <c r="R60" i="3"/>
  <c r="S60" i="3"/>
  <c r="T60" i="3"/>
  <c r="U60" i="3"/>
  <c r="V60" i="3"/>
  <c r="W60" i="3"/>
  <c r="X60" i="3"/>
  <c r="Y60" i="3"/>
  <c r="Z60" i="3"/>
  <c r="AA60" i="3"/>
  <c r="P61" i="3"/>
  <c r="Q61" i="3"/>
  <c r="R61" i="3"/>
  <c r="S61" i="3"/>
  <c r="T61" i="3"/>
  <c r="U61" i="3"/>
  <c r="V61" i="3"/>
  <c r="W61" i="3"/>
  <c r="X61" i="3"/>
  <c r="Y61" i="3"/>
  <c r="Z61" i="3"/>
  <c r="AA61" i="3"/>
  <c r="P62" i="3"/>
  <c r="Q62" i="3"/>
  <c r="R62" i="3"/>
  <c r="S62" i="3"/>
  <c r="T62" i="3"/>
  <c r="U62" i="3"/>
  <c r="V62" i="3"/>
  <c r="W62" i="3"/>
  <c r="X62" i="3"/>
  <c r="Y62" i="3"/>
  <c r="Z62" i="3"/>
  <c r="AA62" i="3"/>
  <c r="P63" i="3"/>
  <c r="Q63" i="3"/>
  <c r="R63" i="3"/>
  <c r="S63" i="3"/>
  <c r="T63" i="3"/>
  <c r="U63" i="3"/>
  <c r="V63" i="3"/>
  <c r="W63" i="3"/>
  <c r="X63" i="3"/>
  <c r="Y63" i="3"/>
  <c r="Z63" i="3"/>
  <c r="AA63" i="3"/>
  <c r="P64" i="3"/>
  <c r="Q64" i="3"/>
  <c r="R64" i="3"/>
  <c r="S64" i="3"/>
  <c r="T64" i="3"/>
  <c r="U64" i="3"/>
  <c r="V64" i="3"/>
  <c r="W64" i="3"/>
  <c r="X64" i="3"/>
  <c r="Y64" i="3"/>
  <c r="Z64" i="3"/>
  <c r="AA64" i="3"/>
  <c r="Z57" i="3"/>
  <c r="AA57" i="3"/>
  <c r="Y57" i="3"/>
  <c r="W57" i="3"/>
  <c r="X57" i="3"/>
  <c r="V57" i="3"/>
  <c r="T57" i="3"/>
  <c r="U57" i="3"/>
  <c r="S57" i="3"/>
  <c r="Q57" i="3"/>
  <c r="R57" i="3"/>
  <c r="P57" i="3"/>
  <c r="P50" i="3"/>
  <c r="Q50" i="3"/>
  <c r="R50" i="3"/>
  <c r="S50" i="3"/>
  <c r="T50" i="3"/>
  <c r="U50" i="3"/>
  <c r="V50" i="3"/>
  <c r="W50" i="3"/>
  <c r="X50" i="3"/>
  <c r="Y50" i="3"/>
  <c r="Z50" i="3"/>
  <c r="AA50" i="3"/>
  <c r="P51" i="3"/>
  <c r="Q51" i="3"/>
  <c r="R51" i="3"/>
  <c r="S51" i="3"/>
  <c r="T51" i="3"/>
  <c r="U51" i="3"/>
  <c r="V51" i="3"/>
  <c r="W51" i="3"/>
  <c r="X51" i="3"/>
  <c r="Y51" i="3"/>
  <c r="Z51" i="3"/>
  <c r="AA51" i="3"/>
  <c r="P52" i="3"/>
  <c r="Q52" i="3"/>
  <c r="R52" i="3"/>
  <c r="S52" i="3"/>
  <c r="T52" i="3"/>
  <c r="U52" i="3"/>
  <c r="V52" i="3"/>
  <c r="W52" i="3"/>
  <c r="X52" i="3"/>
  <c r="Y52" i="3"/>
  <c r="Z52" i="3"/>
  <c r="AA52" i="3"/>
  <c r="P53" i="3"/>
  <c r="Q53" i="3"/>
  <c r="R53" i="3"/>
  <c r="S53" i="3"/>
  <c r="T53" i="3"/>
  <c r="U53" i="3"/>
  <c r="V53" i="3"/>
  <c r="W53" i="3"/>
  <c r="X53" i="3"/>
  <c r="Y53" i="3"/>
  <c r="Z53" i="3"/>
  <c r="AA53" i="3"/>
  <c r="P54" i="3"/>
  <c r="Q54" i="3"/>
  <c r="R54" i="3"/>
  <c r="S54" i="3"/>
  <c r="T54" i="3"/>
  <c r="U54" i="3"/>
  <c r="V54" i="3"/>
  <c r="W54" i="3"/>
  <c r="X54" i="3"/>
  <c r="Y54" i="3"/>
  <c r="Z54" i="3"/>
  <c r="AA54" i="3"/>
  <c r="P55" i="3"/>
  <c r="Q55" i="3"/>
  <c r="R55" i="3"/>
  <c r="S55" i="3"/>
  <c r="T55" i="3"/>
  <c r="U55" i="3"/>
  <c r="V55" i="3"/>
  <c r="W55" i="3"/>
  <c r="X55" i="3"/>
  <c r="Y55" i="3"/>
  <c r="Z55" i="3"/>
  <c r="AA55" i="3"/>
  <c r="P56" i="3"/>
  <c r="Q56" i="3"/>
  <c r="R56" i="3"/>
  <c r="S56" i="3"/>
  <c r="T56" i="3"/>
  <c r="U56" i="3"/>
  <c r="V56" i="3"/>
  <c r="W56" i="3"/>
  <c r="X56" i="3"/>
  <c r="Y56" i="3"/>
  <c r="Z56" i="3"/>
  <c r="AA56" i="3"/>
  <c r="Z49" i="3"/>
  <c r="AA49" i="3"/>
  <c r="Y49" i="3"/>
  <c r="W49" i="3"/>
  <c r="X49" i="3"/>
  <c r="V49" i="3"/>
  <c r="T49" i="3"/>
  <c r="U49" i="3"/>
  <c r="S49" i="3"/>
  <c r="Q49" i="3"/>
  <c r="R49" i="3"/>
  <c r="P49" i="3"/>
  <c r="P36" i="3"/>
  <c r="Q36" i="3"/>
  <c r="R36" i="3"/>
  <c r="S36" i="3"/>
  <c r="T36" i="3"/>
  <c r="U36" i="3"/>
  <c r="V36" i="3"/>
  <c r="W36" i="3"/>
  <c r="X36" i="3"/>
  <c r="Y36" i="3"/>
  <c r="Z36" i="3"/>
  <c r="AA36" i="3"/>
  <c r="P37" i="3"/>
  <c r="Q37" i="3"/>
  <c r="R37" i="3"/>
  <c r="S37" i="3"/>
  <c r="T37" i="3"/>
  <c r="U37" i="3"/>
  <c r="V37" i="3"/>
  <c r="W37" i="3"/>
  <c r="X37" i="3"/>
  <c r="Y37" i="3"/>
  <c r="Z37" i="3"/>
  <c r="AA37" i="3"/>
  <c r="P38" i="3"/>
  <c r="Q38" i="3"/>
  <c r="R38" i="3"/>
  <c r="S38" i="3"/>
  <c r="T38" i="3"/>
  <c r="U38" i="3"/>
  <c r="V38" i="3"/>
  <c r="W38" i="3"/>
  <c r="X38" i="3"/>
  <c r="Y38" i="3"/>
  <c r="Z38" i="3"/>
  <c r="AA38" i="3"/>
  <c r="P39" i="3"/>
  <c r="Q39" i="3"/>
  <c r="R39" i="3"/>
  <c r="S39" i="3"/>
  <c r="T39" i="3"/>
  <c r="U39" i="3"/>
  <c r="V39" i="3"/>
  <c r="W39" i="3"/>
  <c r="X39" i="3"/>
  <c r="Y39" i="3"/>
  <c r="Z39" i="3"/>
  <c r="AA39" i="3"/>
  <c r="P40" i="3"/>
  <c r="Q40" i="3"/>
  <c r="R40" i="3"/>
  <c r="S40" i="3"/>
  <c r="T40" i="3"/>
  <c r="U40" i="3"/>
  <c r="V40" i="3"/>
  <c r="W40" i="3"/>
  <c r="X40" i="3"/>
  <c r="Y40" i="3"/>
  <c r="Z40" i="3"/>
  <c r="AA40" i="3"/>
  <c r="P41" i="3"/>
  <c r="Q41" i="3"/>
  <c r="R41" i="3"/>
  <c r="S41" i="3"/>
  <c r="T41" i="3"/>
  <c r="U41" i="3"/>
  <c r="V41" i="3"/>
  <c r="W41" i="3"/>
  <c r="X41" i="3"/>
  <c r="Y41" i="3"/>
  <c r="Z41" i="3"/>
  <c r="AA41" i="3"/>
  <c r="P42" i="3"/>
  <c r="Q42" i="3"/>
  <c r="R42" i="3"/>
  <c r="S42" i="3"/>
  <c r="T42" i="3"/>
  <c r="U42" i="3"/>
  <c r="V42" i="3"/>
  <c r="W42" i="3"/>
  <c r="X42" i="3"/>
  <c r="Y42" i="3"/>
  <c r="Z42" i="3"/>
  <c r="AA42" i="3"/>
  <c r="P43" i="3"/>
  <c r="Q43" i="3"/>
  <c r="R43" i="3"/>
  <c r="S43" i="3"/>
  <c r="T43" i="3"/>
  <c r="U43" i="3"/>
  <c r="V43" i="3"/>
  <c r="W43" i="3"/>
  <c r="X43" i="3"/>
  <c r="Y43" i="3"/>
  <c r="Z43" i="3"/>
  <c r="AA43" i="3"/>
  <c r="P44" i="3"/>
  <c r="Q44" i="3"/>
  <c r="R44" i="3"/>
  <c r="S44" i="3"/>
  <c r="T44" i="3"/>
  <c r="U44" i="3"/>
  <c r="V44" i="3"/>
  <c r="W44" i="3"/>
  <c r="X44" i="3"/>
  <c r="Y44" i="3"/>
  <c r="Z44" i="3"/>
  <c r="AA44" i="3"/>
  <c r="P45" i="3"/>
  <c r="Q45" i="3"/>
  <c r="R45" i="3"/>
  <c r="S45" i="3"/>
  <c r="T45" i="3"/>
  <c r="U45" i="3"/>
  <c r="V45" i="3"/>
  <c r="W45" i="3"/>
  <c r="X45" i="3"/>
  <c r="Y45" i="3"/>
  <c r="Z45" i="3"/>
  <c r="AA45" i="3"/>
  <c r="P46" i="3"/>
  <c r="Q46" i="3"/>
  <c r="R46" i="3"/>
  <c r="S46" i="3"/>
  <c r="T46" i="3"/>
  <c r="U46" i="3"/>
  <c r="V46" i="3"/>
  <c r="W46" i="3"/>
  <c r="X46" i="3"/>
  <c r="Y46" i="3"/>
  <c r="Z46" i="3"/>
  <c r="AA46" i="3"/>
  <c r="P47" i="3"/>
  <c r="Q47" i="3"/>
  <c r="R47" i="3"/>
  <c r="S47" i="3"/>
  <c r="T47" i="3"/>
  <c r="U47" i="3"/>
  <c r="V47" i="3"/>
  <c r="W47" i="3"/>
  <c r="X47" i="3"/>
  <c r="Y47" i="3"/>
  <c r="Z47" i="3"/>
  <c r="AA47" i="3"/>
  <c r="P48" i="3"/>
  <c r="Q48" i="3"/>
  <c r="R48" i="3"/>
  <c r="S48" i="3"/>
  <c r="T48" i="3"/>
  <c r="U48" i="3"/>
  <c r="V48" i="3"/>
  <c r="W48" i="3"/>
  <c r="X48" i="3"/>
  <c r="Y48" i="3"/>
  <c r="Z48" i="3"/>
  <c r="AA48" i="3"/>
  <c r="Z35" i="3"/>
  <c r="AA35" i="3"/>
  <c r="Y35" i="3"/>
  <c r="W35" i="3"/>
  <c r="X35" i="3"/>
  <c r="V35" i="3"/>
  <c r="T35" i="3"/>
  <c r="U35" i="3"/>
  <c r="S35" i="3"/>
  <c r="Q35" i="3"/>
  <c r="R35" i="3"/>
  <c r="P35" i="3"/>
  <c r="P31" i="3"/>
  <c r="Q31" i="3"/>
  <c r="R31" i="3"/>
  <c r="S31" i="3"/>
  <c r="T31" i="3"/>
  <c r="U31" i="3"/>
  <c r="V31" i="3"/>
  <c r="W31" i="3"/>
  <c r="X31" i="3"/>
  <c r="Y31" i="3"/>
  <c r="Z31" i="3"/>
  <c r="AA31" i="3"/>
  <c r="P32" i="3"/>
  <c r="Q32" i="3"/>
  <c r="R32" i="3"/>
  <c r="S32" i="3"/>
  <c r="T32" i="3"/>
  <c r="U32" i="3"/>
  <c r="V32" i="3"/>
  <c r="W32" i="3"/>
  <c r="X32" i="3"/>
  <c r="Y32" i="3"/>
  <c r="Z32" i="3"/>
  <c r="AA32" i="3"/>
  <c r="P33" i="3"/>
  <c r="Q33" i="3"/>
  <c r="R33" i="3"/>
  <c r="S33" i="3"/>
  <c r="T33" i="3"/>
  <c r="U33" i="3"/>
  <c r="V33" i="3"/>
  <c r="W33" i="3"/>
  <c r="X33" i="3"/>
  <c r="Y33" i="3"/>
  <c r="Z33" i="3"/>
  <c r="AA33" i="3"/>
  <c r="P34" i="3"/>
  <c r="Q34" i="3"/>
  <c r="R34" i="3"/>
  <c r="S34" i="3"/>
  <c r="T34" i="3"/>
  <c r="U34" i="3"/>
  <c r="V34" i="3"/>
  <c r="W34" i="3"/>
  <c r="X34" i="3"/>
  <c r="Y34" i="3"/>
  <c r="Z34" i="3"/>
  <c r="AA34" i="3"/>
  <c r="Z30" i="3"/>
  <c r="AA30" i="3"/>
  <c r="Y30" i="3"/>
  <c r="V30" i="3"/>
  <c r="W30" i="3"/>
  <c r="X30" i="3"/>
  <c r="T30" i="3"/>
  <c r="U30" i="3"/>
  <c r="S30" i="3"/>
  <c r="Q30" i="3"/>
  <c r="R30" i="3"/>
  <c r="P30" i="3"/>
  <c r="P26" i="3"/>
  <c r="Q26" i="3"/>
  <c r="R26" i="3"/>
  <c r="S26" i="3"/>
  <c r="T26" i="3"/>
  <c r="U26" i="3"/>
  <c r="V26" i="3"/>
  <c r="W26" i="3"/>
  <c r="X26" i="3"/>
  <c r="Y26" i="3"/>
  <c r="Z26" i="3"/>
  <c r="AA26" i="3"/>
  <c r="P27" i="3"/>
  <c r="Q27" i="3"/>
  <c r="R27" i="3"/>
  <c r="S27" i="3"/>
  <c r="T27" i="3"/>
  <c r="U27" i="3"/>
  <c r="V27" i="3"/>
  <c r="W27" i="3"/>
  <c r="X27" i="3"/>
  <c r="Y27" i="3"/>
  <c r="Z27" i="3"/>
  <c r="AA27" i="3"/>
  <c r="P28" i="3"/>
  <c r="Q28" i="3"/>
  <c r="R28" i="3"/>
  <c r="S28" i="3"/>
  <c r="T28" i="3"/>
  <c r="U28" i="3"/>
  <c r="V28" i="3"/>
  <c r="W28" i="3"/>
  <c r="X28" i="3"/>
  <c r="Y28" i="3"/>
  <c r="Z28" i="3"/>
  <c r="AA28" i="3"/>
  <c r="P29" i="3"/>
  <c r="Q29" i="3"/>
  <c r="R29" i="3"/>
  <c r="S29" i="3"/>
  <c r="T29" i="3"/>
  <c r="U29" i="3"/>
  <c r="V29" i="3"/>
  <c r="W29" i="3"/>
  <c r="X29" i="3"/>
  <c r="Y29" i="3"/>
  <c r="Z29" i="3"/>
  <c r="AA29" i="3"/>
  <c r="Z25" i="3"/>
  <c r="AA25" i="3"/>
  <c r="Y25" i="3"/>
  <c r="W25" i="3"/>
  <c r="X25" i="3"/>
  <c r="V25" i="3"/>
  <c r="T25" i="3"/>
  <c r="U25" i="3"/>
  <c r="S25" i="3"/>
  <c r="Q25" i="3"/>
  <c r="R25" i="3"/>
  <c r="P25" i="3"/>
  <c r="P16" i="3"/>
  <c r="Q16" i="3"/>
  <c r="R16" i="3"/>
  <c r="S16" i="3"/>
  <c r="T16" i="3"/>
  <c r="U16" i="3"/>
  <c r="V16" i="3"/>
  <c r="W16" i="3"/>
  <c r="X16" i="3"/>
  <c r="Y16" i="3"/>
  <c r="Z16" i="3"/>
  <c r="AA16" i="3"/>
  <c r="P17" i="3"/>
  <c r="Q17" i="3"/>
  <c r="R17" i="3"/>
  <c r="S17" i="3"/>
  <c r="T17" i="3"/>
  <c r="U17" i="3"/>
  <c r="V17" i="3"/>
  <c r="W17" i="3"/>
  <c r="X17" i="3"/>
  <c r="Y17" i="3"/>
  <c r="Z17" i="3"/>
  <c r="AA17" i="3"/>
  <c r="P18" i="3"/>
  <c r="Q18" i="3"/>
  <c r="R18" i="3"/>
  <c r="S18" i="3"/>
  <c r="T18" i="3"/>
  <c r="U18" i="3"/>
  <c r="V18" i="3"/>
  <c r="W18" i="3"/>
  <c r="X18" i="3"/>
  <c r="Y18" i="3"/>
  <c r="Z18" i="3"/>
  <c r="AA18" i="3"/>
  <c r="P19" i="3"/>
  <c r="Q19" i="3"/>
  <c r="R19" i="3"/>
  <c r="S19" i="3"/>
  <c r="T19" i="3"/>
  <c r="U19" i="3"/>
  <c r="V19" i="3"/>
  <c r="W19" i="3"/>
  <c r="X19" i="3"/>
  <c r="Y19" i="3"/>
  <c r="Z19" i="3"/>
  <c r="AA19" i="3"/>
  <c r="P20" i="3"/>
  <c r="Q20" i="3"/>
  <c r="R20" i="3"/>
  <c r="S20" i="3"/>
  <c r="T20" i="3"/>
  <c r="U20" i="3"/>
  <c r="V20" i="3"/>
  <c r="W20" i="3"/>
  <c r="X20" i="3"/>
  <c r="Y20" i="3"/>
  <c r="Z20" i="3"/>
  <c r="AA20" i="3"/>
  <c r="P21" i="3"/>
  <c r="Q21" i="3"/>
  <c r="R21" i="3"/>
  <c r="S21" i="3"/>
  <c r="T21" i="3"/>
  <c r="U21" i="3"/>
  <c r="V21" i="3"/>
  <c r="W21" i="3"/>
  <c r="X21" i="3"/>
  <c r="Y21" i="3"/>
  <c r="Z21" i="3"/>
  <c r="AA21" i="3"/>
  <c r="P22" i="3"/>
  <c r="Q22" i="3"/>
  <c r="R22" i="3"/>
  <c r="S22" i="3"/>
  <c r="T22" i="3"/>
  <c r="U22" i="3"/>
  <c r="V22" i="3"/>
  <c r="W22" i="3"/>
  <c r="X22" i="3"/>
  <c r="Y22" i="3"/>
  <c r="Z22" i="3"/>
  <c r="AA22" i="3"/>
  <c r="P23" i="3"/>
  <c r="Q23" i="3"/>
  <c r="R23" i="3"/>
  <c r="S23" i="3"/>
  <c r="T23" i="3"/>
  <c r="U23" i="3"/>
  <c r="V23" i="3"/>
  <c r="W23" i="3"/>
  <c r="X23" i="3"/>
  <c r="Y23" i="3"/>
  <c r="Z23" i="3"/>
  <c r="AA23" i="3"/>
  <c r="P24" i="3"/>
  <c r="Q24" i="3"/>
  <c r="R24" i="3"/>
  <c r="S24" i="3"/>
  <c r="T24" i="3"/>
  <c r="U24" i="3"/>
  <c r="V24" i="3"/>
  <c r="W24" i="3"/>
  <c r="X24" i="3"/>
  <c r="Y24" i="3"/>
  <c r="Z24" i="3"/>
  <c r="AA24" i="3"/>
  <c r="Z15" i="3"/>
  <c r="AA15" i="3"/>
  <c r="Y15" i="3"/>
  <c r="W15" i="3"/>
  <c r="X15" i="3"/>
  <c r="V15" i="3"/>
  <c r="T15" i="3"/>
  <c r="U15" i="3"/>
  <c r="S15" i="3"/>
  <c r="Q15" i="3"/>
  <c r="R15" i="3"/>
  <c r="P15" i="3"/>
  <c r="P9" i="3"/>
  <c r="Q9" i="3"/>
  <c r="R9" i="3"/>
  <c r="S9" i="3"/>
  <c r="T9" i="3"/>
  <c r="U9" i="3"/>
  <c r="V9" i="3"/>
  <c r="W9" i="3"/>
  <c r="X9" i="3"/>
  <c r="Y9" i="3"/>
  <c r="Z9" i="3"/>
  <c r="AA9" i="3"/>
  <c r="P10" i="3"/>
  <c r="Q10" i="3"/>
  <c r="R10" i="3"/>
  <c r="S10" i="3"/>
  <c r="T10" i="3"/>
  <c r="U10" i="3"/>
  <c r="V10" i="3"/>
  <c r="W10" i="3"/>
  <c r="X10" i="3"/>
  <c r="Y10" i="3"/>
  <c r="Z10" i="3"/>
  <c r="AA10" i="3"/>
  <c r="P11" i="3"/>
  <c r="Q11" i="3"/>
  <c r="R11" i="3"/>
  <c r="S11" i="3"/>
  <c r="T11" i="3"/>
  <c r="U11" i="3"/>
  <c r="V11" i="3"/>
  <c r="W11" i="3"/>
  <c r="X11" i="3"/>
  <c r="Y11" i="3"/>
  <c r="Z11" i="3"/>
  <c r="AA11" i="3"/>
  <c r="P12" i="3"/>
  <c r="Q12" i="3"/>
  <c r="R12" i="3"/>
  <c r="S12" i="3"/>
  <c r="T12" i="3"/>
  <c r="U12" i="3"/>
  <c r="V12" i="3"/>
  <c r="W12" i="3"/>
  <c r="X12" i="3"/>
  <c r="Y12" i="3"/>
  <c r="Z12" i="3"/>
  <c r="AA12" i="3"/>
  <c r="P13" i="3"/>
  <c r="Q13" i="3"/>
  <c r="R13" i="3"/>
  <c r="S13" i="3"/>
  <c r="T13" i="3"/>
  <c r="U13" i="3"/>
  <c r="V13" i="3"/>
  <c r="W13" i="3"/>
  <c r="X13" i="3"/>
  <c r="Y13" i="3"/>
  <c r="Z13" i="3"/>
  <c r="AA13" i="3"/>
  <c r="P14" i="3"/>
  <c r="Q14" i="3"/>
  <c r="R14" i="3"/>
  <c r="S14" i="3"/>
  <c r="T14" i="3"/>
  <c r="U14" i="3"/>
  <c r="V14" i="3"/>
  <c r="W14" i="3"/>
  <c r="X14" i="3"/>
  <c r="Y14" i="3"/>
  <c r="Z14" i="3"/>
  <c r="AA14" i="3"/>
  <c r="Z8" i="3"/>
  <c r="AA8" i="3"/>
  <c r="Y8" i="3"/>
  <c r="W8" i="3"/>
  <c r="X8" i="3"/>
  <c r="V8" i="3"/>
  <c r="T8" i="3"/>
  <c r="U8" i="3"/>
  <c r="S8" i="3"/>
  <c r="Q8" i="3"/>
  <c r="R8" i="3"/>
  <c r="P8" i="3"/>
  <c r="Z7" i="3"/>
  <c r="AA7" i="3"/>
  <c r="Y7" i="3"/>
  <c r="W7" i="3"/>
  <c r="X7" i="3"/>
  <c r="V7" i="3"/>
  <c r="T7" i="3"/>
  <c r="U7" i="3"/>
  <c r="S7" i="3"/>
  <c r="Q7" i="3"/>
  <c r="R7" i="3"/>
  <c r="P7" i="3"/>
  <c r="P6" i="3"/>
  <c r="Q6" i="3"/>
  <c r="R6" i="3"/>
  <c r="S6" i="3"/>
  <c r="T6" i="3"/>
  <c r="U6" i="3"/>
  <c r="V6" i="3"/>
  <c r="W6" i="3"/>
  <c r="X6" i="3"/>
  <c r="Y6" i="3"/>
  <c r="Z6" i="3"/>
  <c r="AA6" i="3"/>
  <c r="Z3" i="3"/>
  <c r="AA3" i="3"/>
  <c r="Y3" i="3"/>
  <c r="W3" i="3"/>
  <c r="X3" i="3"/>
  <c r="V3" i="3"/>
  <c r="T3" i="3"/>
  <c r="U3" i="3"/>
  <c r="S3" i="3"/>
  <c r="Q3" i="3"/>
  <c r="R3" i="3"/>
  <c r="P3" i="3"/>
  <c r="AX3" i="2"/>
  <c r="AY3" i="2"/>
  <c r="AX4" i="2"/>
  <c r="AY4" i="2"/>
  <c r="AW4" i="2"/>
  <c r="AW3" i="2"/>
  <c r="AU3" i="2"/>
  <c r="AV3" i="2"/>
  <c r="AU4" i="2"/>
  <c r="AV4" i="2"/>
  <c r="AT4" i="2"/>
  <c r="AT3" i="2"/>
  <c r="AR3" i="2"/>
  <c r="AS3" i="2"/>
  <c r="AR4" i="2"/>
  <c r="AS4" i="2"/>
  <c r="AQ4" i="2"/>
  <c r="AQ3" i="2"/>
  <c r="AO3" i="2"/>
  <c r="AP3" i="2"/>
  <c r="AO4" i="2"/>
  <c r="AP4" i="2"/>
  <c r="AN4" i="2"/>
  <c r="AN3" i="2"/>
  <c r="AL3" i="2"/>
  <c r="AM3" i="2"/>
  <c r="AL4" i="2"/>
  <c r="AM4" i="2"/>
  <c r="AK4" i="2"/>
  <c r="AK3" i="2"/>
  <c r="AI3" i="2"/>
  <c r="AJ3" i="2"/>
  <c r="AI4" i="2"/>
  <c r="AJ4" i="2"/>
  <c r="AH4" i="2"/>
  <c r="AH3" i="2"/>
  <c r="Z4" i="2"/>
  <c r="AF4" i="2"/>
  <c r="AG4" i="2"/>
  <c r="AF3" i="2"/>
  <c r="AG3" i="2"/>
  <c r="AE4" i="2"/>
  <c r="AE3" i="2"/>
  <c r="AC3" i="2"/>
  <c r="AD3" i="2"/>
  <c r="AC4" i="2"/>
  <c r="AD4" i="2"/>
  <c r="AB4" i="2"/>
  <c r="AB3" i="2"/>
  <c r="Q46" i="17"/>
  <c r="Q48" i="17" s="1"/>
  <c r="P46" i="17"/>
  <c r="O46" i="17"/>
  <c r="M46" i="17"/>
  <c r="M48" i="17" s="1"/>
  <c r="L46" i="17"/>
  <c r="L48" i="17" s="1"/>
  <c r="K46" i="17"/>
  <c r="I46" i="17"/>
  <c r="H46" i="17"/>
  <c r="G46" i="17"/>
  <c r="E46" i="17"/>
  <c r="D46" i="17"/>
  <c r="D48" i="17" s="1"/>
  <c r="C46" i="17"/>
  <c r="F46" i="17" s="1"/>
  <c r="Q135" i="17"/>
  <c r="P135" i="17"/>
  <c r="O135" i="17"/>
  <c r="M135" i="17"/>
  <c r="L135" i="17"/>
  <c r="K135" i="17"/>
  <c r="I135" i="17"/>
  <c r="H135" i="17"/>
  <c r="G135" i="17"/>
  <c r="E135" i="17"/>
  <c r="D135" i="17"/>
  <c r="C135" i="17"/>
  <c r="R134" i="17"/>
  <c r="N134" i="17"/>
  <c r="J134" i="17"/>
  <c r="F134" i="17"/>
  <c r="R133" i="17"/>
  <c r="N133" i="17"/>
  <c r="J133" i="17"/>
  <c r="F133" i="17"/>
  <c r="R132" i="17"/>
  <c r="N132" i="17"/>
  <c r="J132" i="17"/>
  <c r="F132" i="17"/>
  <c r="R131" i="17"/>
  <c r="N131" i="17"/>
  <c r="J131" i="17"/>
  <c r="F131" i="17"/>
  <c r="R130" i="17"/>
  <c r="N130" i="17"/>
  <c r="J130" i="17"/>
  <c r="F130" i="17"/>
  <c r="R129" i="17"/>
  <c r="N129" i="17"/>
  <c r="J129" i="17"/>
  <c r="F129" i="17"/>
  <c r="R128" i="17"/>
  <c r="N128" i="17"/>
  <c r="J128" i="17"/>
  <c r="F128" i="17"/>
  <c r="R127" i="17"/>
  <c r="N127" i="17"/>
  <c r="J127" i="17"/>
  <c r="F127" i="17"/>
  <c r="R126" i="17"/>
  <c r="N126" i="17"/>
  <c r="J126" i="17"/>
  <c r="F126" i="17"/>
  <c r="R121" i="17"/>
  <c r="N121" i="17"/>
  <c r="J121" i="17"/>
  <c r="F121" i="17"/>
  <c r="C119" i="17"/>
  <c r="AZ68" i="3" s="1"/>
  <c r="R118" i="17"/>
  <c r="N118" i="17"/>
  <c r="J118" i="17"/>
  <c r="F118" i="17"/>
  <c r="R117" i="17"/>
  <c r="N117" i="17"/>
  <c r="J117" i="17"/>
  <c r="F117" i="17"/>
  <c r="Q110" i="17"/>
  <c r="P110" i="17"/>
  <c r="O110" i="17"/>
  <c r="R110" i="17" s="1"/>
  <c r="M110" i="17"/>
  <c r="L110" i="17"/>
  <c r="K110" i="17"/>
  <c r="I110" i="17"/>
  <c r="H110" i="17"/>
  <c r="G110" i="17"/>
  <c r="E110" i="17"/>
  <c r="D110" i="17"/>
  <c r="C110" i="17"/>
  <c r="F110" i="17" s="1"/>
  <c r="R109" i="17"/>
  <c r="N109" i="17"/>
  <c r="J109" i="17"/>
  <c r="F109" i="17"/>
  <c r="R108" i="17"/>
  <c r="N108" i="17"/>
  <c r="J108" i="17"/>
  <c r="F108" i="17"/>
  <c r="R107" i="17"/>
  <c r="N107" i="17"/>
  <c r="J107" i="17"/>
  <c r="F107" i="17"/>
  <c r="R106" i="17"/>
  <c r="N106" i="17"/>
  <c r="J106" i="17"/>
  <c r="F106" i="17"/>
  <c r="R105" i="17"/>
  <c r="N105" i="17"/>
  <c r="J105" i="17"/>
  <c r="F105" i="17"/>
  <c r="R104" i="17"/>
  <c r="N104" i="17"/>
  <c r="J104" i="17"/>
  <c r="F104" i="17"/>
  <c r="R103" i="17"/>
  <c r="N103" i="17"/>
  <c r="J103" i="17"/>
  <c r="F103" i="17"/>
  <c r="R102" i="17"/>
  <c r="N102" i="17"/>
  <c r="J102" i="17"/>
  <c r="F102" i="17"/>
  <c r="Q100" i="17"/>
  <c r="P100" i="17"/>
  <c r="O100" i="17"/>
  <c r="R100" i="17" s="1"/>
  <c r="M100" i="17"/>
  <c r="L100" i="17"/>
  <c r="K100" i="17"/>
  <c r="I100" i="17"/>
  <c r="H100" i="17"/>
  <c r="G100" i="17"/>
  <c r="E100" i="17"/>
  <c r="D100" i="17"/>
  <c r="C100" i="17"/>
  <c r="R99" i="17"/>
  <c r="N99" i="17"/>
  <c r="J99" i="17"/>
  <c r="F99" i="17"/>
  <c r="R98" i="17"/>
  <c r="N98" i="17"/>
  <c r="J98" i="17"/>
  <c r="F98" i="17"/>
  <c r="R97" i="17"/>
  <c r="N97" i="17"/>
  <c r="J97" i="17"/>
  <c r="F97" i="17"/>
  <c r="R96" i="17"/>
  <c r="N96" i="17"/>
  <c r="J96" i="17"/>
  <c r="F96" i="17"/>
  <c r="R95" i="17"/>
  <c r="N95" i="17"/>
  <c r="J95" i="17"/>
  <c r="F95" i="17"/>
  <c r="R94" i="17"/>
  <c r="N94" i="17"/>
  <c r="J94" i="17"/>
  <c r="F94" i="17"/>
  <c r="R93" i="17"/>
  <c r="N93" i="17"/>
  <c r="J93" i="17"/>
  <c r="F93" i="17"/>
  <c r="R92" i="17"/>
  <c r="N92" i="17"/>
  <c r="J92" i="17"/>
  <c r="F92" i="17"/>
  <c r="Q90" i="17"/>
  <c r="P90" i="17"/>
  <c r="O90" i="17"/>
  <c r="R90" i="17" s="1"/>
  <c r="M90" i="17"/>
  <c r="L90" i="17"/>
  <c r="K90" i="17"/>
  <c r="I90" i="17"/>
  <c r="H90" i="17"/>
  <c r="G90" i="17"/>
  <c r="E90" i="17"/>
  <c r="D90" i="17"/>
  <c r="C90" i="17"/>
  <c r="R89" i="17"/>
  <c r="N89" i="17"/>
  <c r="J89" i="17"/>
  <c r="F89" i="17"/>
  <c r="R88" i="17"/>
  <c r="N88" i="17"/>
  <c r="J88" i="17"/>
  <c r="F88" i="17"/>
  <c r="R87" i="17"/>
  <c r="N87" i="17"/>
  <c r="J87" i="17"/>
  <c r="F87" i="17"/>
  <c r="R86" i="17"/>
  <c r="N86" i="17"/>
  <c r="J86" i="17"/>
  <c r="F86" i="17"/>
  <c r="R85" i="17"/>
  <c r="N85" i="17"/>
  <c r="J85" i="17"/>
  <c r="F85" i="17"/>
  <c r="R84" i="17"/>
  <c r="N84" i="17"/>
  <c r="J84" i="17"/>
  <c r="F84" i="17"/>
  <c r="R83" i="17"/>
  <c r="N83" i="17"/>
  <c r="J83" i="17"/>
  <c r="F83" i="17"/>
  <c r="R82" i="17"/>
  <c r="N82" i="17"/>
  <c r="J82" i="17"/>
  <c r="F82" i="17"/>
  <c r="R81" i="17"/>
  <c r="N81" i="17"/>
  <c r="J81" i="17"/>
  <c r="F81" i="17"/>
  <c r="R80" i="17"/>
  <c r="N80" i="17"/>
  <c r="J80" i="17"/>
  <c r="F80" i="17"/>
  <c r="R79" i="17"/>
  <c r="N79" i="17"/>
  <c r="J79" i="17"/>
  <c r="F79" i="17"/>
  <c r="R78" i="17"/>
  <c r="N78" i="17"/>
  <c r="J78" i="17"/>
  <c r="F78" i="17"/>
  <c r="R77" i="17"/>
  <c r="N77" i="17"/>
  <c r="J77" i="17"/>
  <c r="F77" i="17"/>
  <c r="R76" i="17"/>
  <c r="N76" i="17"/>
  <c r="J76" i="17"/>
  <c r="F76" i="17"/>
  <c r="Q74" i="17"/>
  <c r="P74" i="17"/>
  <c r="O74" i="17"/>
  <c r="R74" i="17" s="1"/>
  <c r="M74" i="17"/>
  <c r="L74" i="17"/>
  <c r="K74" i="17"/>
  <c r="I74" i="17"/>
  <c r="H74" i="17"/>
  <c r="G74" i="17"/>
  <c r="E74" i="17"/>
  <c r="D74" i="17"/>
  <c r="C74" i="17"/>
  <c r="R73" i="17"/>
  <c r="N73" i="17"/>
  <c r="J73" i="17"/>
  <c r="F73" i="17"/>
  <c r="R72" i="17"/>
  <c r="N72" i="17"/>
  <c r="J72" i="17"/>
  <c r="F72" i="17"/>
  <c r="R71" i="17"/>
  <c r="N71" i="17"/>
  <c r="J71" i="17"/>
  <c r="F71" i="17"/>
  <c r="R70" i="17"/>
  <c r="N70" i="17"/>
  <c r="J70" i="17"/>
  <c r="F70" i="17"/>
  <c r="R69" i="17"/>
  <c r="N69" i="17"/>
  <c r="J69" i="17"/>
  <c r="F69" i="17"/>
  <c r="Q67" i="17"/>
  <c r="P67" i="17"/>
  <c r="O67" i="17"/>
  <c r="M67" i="17"/>
  <c r="L67" i="17"/>
  <c r="K67" i="17"/>
  <c r="I67" i="17"/>
  <c r="H67" i="17"/>
  <c r="G67" i="17"/>
  <c r="E67" i="17"/>
  <c r="D67" i="17"/>
  <c r="C67" i="17"/>
  <c r="R66" i="17"/>
  <c r="N66" i="17"/>
  <c r="J66" i="17"/>
  <c r="F66" i="17"/>
  <c r="R65" i="17"/>
  <c r="N65" i="17"/>
  <c r="J65" i="17"/>
  <c r="F65" i="17"/>
  <c r="R64" i="17"/>
  <c r="N64" i="17"/>
  <c r="J64" i="17"/>
  <c r="F64" i="17"/>
  <c r="R63" i="17"/>
  <c r="N63" i="17"/>
  <c r="J63" i="17"/>
  <c r="F63" i="17"/>
  <c r="R62" i="17"/>
  <c r="N62" i="17"/>
  <c r="J62" i="17"/>
  <c r="F62" i="17"/>
  <c r="Q60" i="17"/>
  <c r="P60" i="17"/>
  <c r="O60" i="17"/>
  <c r="M60" i="17"/>
  <c r="L60" i="17"/>
  <c r="K60" i="17"/>
  <c r="I60" i="17"/>
  <c r="H60" i="17"/>
  <c r="G60" i="17"/>
  <c r="E60" i="17"/>
  <c r="D60" i="17"/>
  <c r="C60" i="17"/>
  <c r="R59" i="17"/>
  <c r="N59" i="17"/>
  <c r="J59" i="17"/>
  <c r="F59" i="17"/>
  <c r="R58" i="17"/>
  <c r="N58" i="17"/>
  <c r="J58" i="17"/>
  <c r="F58" i="17"/>
  <c r="R57" i="17"/>
  <c r="N57" i="17"/>
  <c r="J57" i="17"/>
  <c r="F57" i="17"/>
  <c r="R56" i="17"/>
  <c r="N56" i="17"/>
  <c r="J56" i="17"/>
  <c r="F56" i="17"/>
  <c r="R55" i="17"/>
  <c r="N55" i="17"/>
  <c r="J55" i="17"/>
  <c r="F55" i="17"/>
  <c r="R54" i="17"/>
  <c r="N54" i="17"/>
  <c r="J54" i="17"/>
  <c r="F54" i="17"/>
  <c r="R53" i="17"/>
  <c r="N53" i="17"/>
  <c r="J53" i="17"/>
  <c r="F53" i="17"/>
  <c r="R52" i="17"/>
  <c r="N52" i="17"/>
  <c r="J52" i="17"/>
  <c r="F52" i="17"/>
  <c r="R51" i="17"/>
  <c r="N51" i="17"/>
  <c r="J51" i="17"/>
  <c r="F51" i="17"/>
  <c r="R50" i="17"/>
  <c r="N50" i="17"/>
  <c r="J50" i="17"/>
  <c r="F50" i="17"/>
  <c r="R47" i="17"/>
  <c r="N47" i="17"/>
  <c r="J47" i="17"/>
  <c r="F47" i="17"/>
  <c r="P48" i="17"/>
  <c r="I48" i="17"/>
  <c r="E48" i="17"/>
  <c r="E111" i="17" s="1"/>
  <c r="R45" i="17"/>
  <c r="N45" i="17"/>
  <c r="J45" i="17"/>
  <c r="F45" i="17"/>
  <c r="R44" i="17"/>
  <c r="N44" i="17"/>
  <c r="J44" i="17"/>
  <c r="F44" i="17"/>
  <c r="R43" i="17"/>
  <c r="N43" i="17"/>
  <c r="J43" i="17"/>
  <c r="F43" i="17"/>
  <c r="R42" i="17"/>
  <c r="N42" i="17"/>
  <c r="J42" i="17"/>
  <c r="F42" i="17"/>
  <c r="R41" i="17"/>
  <c r="N41" i="17"/>
  <c r="J41" i="17"/>
  <c r="F41" i="17"/>
  <c r="R40" i="17"/>
  <c r="N40" i="17"/>
  <c r="J40" i="17"/>
  <c r="F40" i="17"/>
  <c r="R33" i="17"/>
  <c r="N33" i="17"/>
  <c r="J33" i="17"/>
  <c r="F33" i="17"/>
  <c r="P26" i="17"/>
  <c r="P27" i="17" s="1"/>
  <c r="O26" i="17"/>
  <c r="M26" i="17"/>
  <c r="BH4" i="3" s="1"/>
  <c r="L26" i="17"/>
  <c r="L27" i="17" s="1"/>
  <c r="K26" i="17"/>
  <c r="I26" i="17"/>
  <c r="BE4" i="3" s="1"/>
  <c r="H26" i="17"/>
  <c r="H27" i="17" s="1"/>
  <c r="G26" i="17"/>
  <c r="E26" i="17"/>
  <c r="BB4" i="3" s="1"/>
  <c r="D26" i="17"/>
  <c r="D27" i="17" s="1"/>
  <c r="C26" i="17"/>
  <c r="AZ4" i="3" s="1"/>
  <c r="R25" i="17"/>
  <c r="N25" i="17"/>
  <c r="J25" i="17"/>
  <c r="F25" i="17"/>
  <c r="Q23" i="17"/>
  <c r="P23" i="17"/>
  <c r="P28" i="17" s="1"/>
  <c r="P35" i="17" s="1"/>
  <c r="O23" i="17"/>
  <c r="M23" i="17"/>
  <c r="L23" i="17"/>
  <c r="L28" i="17" s="1"/>
  <c r="K23" i="17"/>
  <c r="I23" i="17"/>
  <c r="H23" i="17"/>
  <c r="H28" i="17" s="1"/>
  <c r="H35" i="17" s="1"/>
  <c r="G23" i="17"/>
  <c r="E23" i="17"/>
  <c r="D23" i="17"/>
  <c r="D28" i="17" s="1"/>
  <c r="C23" i="17"/>
  <c r="R22" i="17"/>
  <c r="N22" i="17"/>
  <c r="J22" i="17"/>
  <c r="F22" i="17"/>
  <c r="R21" i="17"/>
  <c r="N21" i="17"/>
  <c r="J21" i="17"/>
  <c r="F21" i="17"/>
  <c r="R20" i="17"/>
  <c r="R23" i="17" s="1"/>
  <c r="N20" i="17"/>
  <c r="N23" i="17" s="1"/>
  <c r="J20" i="17"/>
  <c r="J23" i="17" s="1"/>
  <c r="F20" i="17"/>
  <c r="Q116" i="14"/>
  <c r="P116" i="14"/>
  <c r="O116" i="14"/>
  <c r="Q46" i="14"/>
  <c r="P46" i="14"/>
  <c r="O46" i="14"/>
  <c r="M46" i="14"/>
  <c r="M48" i="14" s="1"/>
  <c r="L46" i="14"/>
  <c r="L48" i="14" s="1"/>
  <c r="K46" i="14"/>
  <c r="I46" i="14"/>
  <c r="H46" i="14"/>
  <c r="H48" i="14" s="1"/>
  <c r="G46" i="14"/>
  <c r="E46" i="14"/>
  <c r="E48" i="14" s="1"/>
  <c r="D46" i="14"/>
  <c r="D48" i="14" s="1"/>
  <c r="Q46" i="15"/>
  <c r="Q48" i="15" s="1"/>
  <c r="P46" i="15"/>
  <c r="O46" i="15"/>
  <c r="M46" i="15"/>
  <c r="M48" i="15" s="1"/>
  <c r="L46" i="15"/>
  <c r="L48" i="15" s="1"/>
  <c r="K46" i="15"/>
  <c r="I46" i="15"/>
  <c r="I48" i="15" s="1"/>
  <c r="H46" i="15"/>
  <c r="G46" i="15"/>
  <c r="E46" i="15"/>
  <c r="D46" i="15"/>
  <c r="C46" i="15"/>
  <c r="Q135" i="14"/>
  <c r="P135" i="14"/>
  <c r="O135" i="14"/>
  <c r="R135" i="14" s="1"/>
  <c r="M135" i="14"/>
  <c r="L135" i="14"/>
  <c r="K135" i="14"/>
  <c r="N135" i="14" s="1"/>
  <c r="I135" i="14"/>
  <c r="H135" i="14"/>
  <c r="G135" i="14"/>
  <c r="J135" i="14" s="1"/>
  <c r="E135" i="14"/>
  <c r="D135" i="14"/>
  <c r="C135" i="14"/>
  <c r="F135" i="14" s="1"/>
  <c r="R134" i="14"/>
  <c r="N134" i="14"/>
  <c r="J134" i="14"/>
  <c r="F134" i="14"/>
  <c r="S134" i="14" s="1"/>
  <c r="R133" i="14"/>
  <c r="N133" i="14"/>
  <c r="J133" i="14"/>
  <c r="F133" i="14"/>
  <c r="S133" i="14" s="1"/>
  <c r="R132" i="14"/>
  <c r="N132" i="14"/>
  <c r="J132" i="14"/>
  <c r="F132" i="14"/>
  <c r="R131" i="14"/>
  <c r="N131" i="14"/>
  <c r="J131" i="14"/>
  <c r="F131" i="14"/>
  <c r="S131" i="14" s="1"/>
  <c r="R130" i="14"/>
  <c r="N130" i="14"/>
  <c r="J130" i="14"/>
  <c r="F130" i="14"/>
  <c r="S130" i="14" s="1"/>
  <c r="R129" i="14"/>
  <c r="N129" i="14"/>
  <c r="J129" i="14"/>
  <c r="F129" i="14"/>
  <c r="R128" i="14"/>
  <c r="N128" i="14"/>
  <c r="J128" i="14"/>
  <c r="F128" i="14"/>
  <c r="R127" i="14"/>
  <c r="N127" i="14"/>
  <c r="J127" i="14"/>
  <c r="F127" i="14"/>
  <c r="S127" i="14" s="1"/>
  <c r="R126" i="14"/>
  <c r="N126" i="14"/>
  <c r="J126" i="14"/>
  <c r="F126" i="14"/>
  <c r="S126" i="14" s="1"/>
  <c r="Q123" i="14"/>
  <c r="R121" i="14"/>
  <c r="N121" i="14"/>
  <c r="J121" i="14"/>
  <c r="F121" i="14"/>
  <c r="P120" i="14"/>
  <c r="Q119" i="14"/>
  <c r="P119" i="14"/>
  <c r="O119" i="14"/>
  <c r="J119" i="14"/>
  <c r="C119" i="14"/>
  <c r="F119" i="14" s="1"/>
  <c r="R118" i="14"/>
  <c r="N118" i="14"/>
  <c r="J118" i="14"/>
  <c r="F118" i="14"/>
  <c r="R117" i="14"/>
  <c r="N117" i="14"/>
  <c r="J117" i="14"/>
  <c r="F117" i="14"/>
  <c r="Q122" i="14"/>
  <c r="R110" i="14"/>
  <c r="Q110" i="14"/>
  <c r="P110" i="14"/>
  <c r="O110" i="14"/>
  <c r="N110" i="14"/>
  <c r="M110" i="14"/>
  <c r="L110" i="14"/>
  <c r="K110" i="14"/>
  <c r="J110" i="14"/>
  <c r="I110" i="14"/>
  <c r="H110" i="14"/>
  <c r="G110" i="14"/>
  <c r="F110" i="14"/>
  <c r="S110" i="14" s="1"/>
  <c r="E110" i="14"/>
  <c r="D110" i="14"/>
  <c r="C110" i="14"/>
  <c r="R109" i="14"/>
  <c r="N109" i="14"/>
  <c r="J109" i="14"/>
  <c r="F109" i="14"/>
  <c r="S109" i="14" s="1"/>
  <c r="R108" i="14"/>
  <c r="N108" i="14"/>
  <c r="J108" i="14"/>
  <c r="F108" i="14"/>
  <c r="R107" i="14"/>
  <c r="N107" i="14"/>
  <c r="J107" i="14"/>
  <c r="F107" i="14"/>
  <c r="R106" i="14"/>
  <c r="N106" i="14"/>
  <c r="J106" i="14"/>
  <c r="F106" i="14"/>
  <c r="S106" i="14" s="1"/>
  <c r="R105" i="14"/>
  <c r="N105" i="14"/>
  <c r="J105" i="14"/>
  <c r="F105" i="14"/>
  <c r="S105" i="14" s="1"/>
  <c r="R104" i="14"/>
  <c r="N104" i="14"/>
  <c r="J104" i="14"/>
  <c r="F104" i="14"/>
  <c r="R103" i="14"/>
  <c r="N103" i="14"/>
  <c r="J103" i="14"/>
  <c r="F103" i="14"/>
  <c r="R102" i="14"/>
  <c r="N102" i="14"/>
  <c r="J102" i="14"/>
  <c r="F102" i="14"/>
  <c r="Q100" i="14"/>
  <c r="P100" i="14"/>
  <c r="O100" i="14"/>
  <c r="R100" i="14" s="1"/>
  <c r="M100" i="14"/>
  <c r="L100" i="14"/>
  <c r="K100" i="14"/>
  <c r="N100" i="14" s="1"/>
  <c r="I100" i="14"/>
  <c r="H100" i="14"/>
  <c r="G100" i="14"/>
  <c r="J100" i="14" s="1"/>
  <c r="E100" i="14"/>
  <c r="D100" i="14"/>
  <c r="C100" i="14"/>
  <c r="F100" i="14" s="1"/>
  <c r="S100" i="14" s="1"/>
  <c r="R99" i="14"/>
  <c r="N99" i="14"/>
  <c r="J99" i="14"/>
  <c r="F99" i="14"/>
  <c r="S99" i="14" s="1"/>
  <c r="R98" i="14"/>
  <c r="N98" i="14"/>
  <c r="J98" i="14"/>
  <c r="F98" i="14"/>
  <c r="S98" i="14" s="1"/>
  <c r="R97" i="14"/>
  <c r="N97" i="14"/>
  <c r="J97" i="14"/>
  <c r="F97" i="14"/>
  <c r="S97" i="14" s="1"/>
  <c r="R96" i="14"/>
  <c r="N96" i="14"/>
  <c r="J96" i="14"/>
  <c r="F96" i="14"/>
  <c r="S96" i="14" s="1"/>
  <c r="R95" i="14"/>
  <c r="N95" i="14"/>
  <c r="J95" i="14"/>
  <c r="F95" i="14"/>
  <c r="R94" i="14"/>
  <c r="N94" i="14"/>
  <c r="J94" i="14"/>
  <c r="F94" i="14"/>
  <c r="S94" i="14" s="1"/>
  <c r="R93" i="14"/>
  <c r="N93" i="14"/>
  <c r="J93" i="14"/>
  <c r="F93" i="14"/>
  <c r="S93" i="14" s="1"/>
  <c r="R92" i="14"/>
  <c r="N92" i="14"/>
  <c r="J92" i="14"/>
  <c r="F92" i="14"/>
  <c r="S92" i="14" s="1"/>
  <c r="Q90" i="14"/>
  <c r="P90" i="14"/>
  <c r="O90" i="14"/>
  <c r="R90" i="14" s="1"/>
  <c r="M90" i="14"/>
  <c r="L90" i="14"/>
  <c r="K90" i="14"/>
  <c r="N90" i="14" s="1"/>
  <c r="I90" i="14"/>
  <c r="H90" i="14"/>
  <c r="G90" i="14"/>
  <c r="E90" i="14"/>
  <c r="D90" i="14"/>
  <c r="C90" i="14"/>
  <c r="R89" i="14"/>
  <c r="N89" i="14"/>
  <c r="J89" i="14"/>
  <c r="F89" i="14"/>
  <c r="R88" i="14"/>
  <c r="N88" i="14"/>
  <c r="J88" i="14"/>
  <c r="F88" i="14"/>
  <c r="S88" i="14" s="1"/>
  <c r="R87" i="14"/>
  <c r="N87" i="14"/>
  <c r="J87" i="14"/>
  <c r="F87" i="14"/>
  <c r="S87" i="14" s="1"/>
  <c r="R86" i="14"/>
  <c r="N86" i="14"/>
  <c r="J86" i="14"/>
  <c r="F86" i="14"/>
  <c r="R85" i="14"/>
  <c r="N85" i="14"/>
  <c r="J85" i="14"/>
  <c r="F85" i="14"/>
  <c r="R84" i="14"/>
  <c r="N84" i="14"/>
  <c r="J84" i="14"/>
  <c r="F84" i="14"/>
  <c r="R83" i="14"/>
  <c r="N83" i="14"/>
  <c r="J83" i="14"/>
  <c r="F83" i="14"/>
  <c r="S83" i="14" s="1"/>
  <c r="R82" i="14"/>
  <c r="N82" i="14"/>
  <c r="J82" i="14"/>
  <c r="F82" i="14"/>
  <c r="S82" i="14" s="1"/>
  <c r="R81" i="14"/>
  <c r="N81" i="14"/>
  <c r="J81" i="14"/>
  <c r="F81" i="14"/>
  <c r="S81" i="14" s="1"/>
  <c r="R80" i="14"/>
  <c r="N80" i="14"/>
  <c r="J80" i="14"/>
  <c r="F80" i="14"/>
  <c r="S80" i="14" s="1"/>
  <c r="R79" i="14"/>
  <c r="N79" i="14"/>
  <c r="J79" i="14"/>
  <c r="F79" i="14"/>
  <c r="S79" i="14" s="1"/>
  <c r="R78" i="14"/>
  <c r="N78" i="14"/>
  <c r="J78" i="14"/>
  <c r="F78" i="14"/>
  <c r="R77" i="14"/>
  <c r="N77" i="14"/>
  <c r="J77" i="14"/>
  <c r="F77" i="14"/>
  <c r="S77" i="14" s="1"/>
  <c r="R76" i="14"/>
  <c r="N76" i="14"/>
  <c r="J76" i="14"/>
  <c r="F76" i="14"/>
  <c r="S76" i="14" s="1"/>
  <c r="Q74" i="14"/>
  <c r="P74" i="14"/>
  <c r="O74" i="14"/>
  <c r="R74" i="14" s="1"/>
  <c r="M74" i="14"/>
  <c r="L74" i="14"/>
  <c r="K74" i="14"/>
  <c r="N74" i="14" s="1"/>
  <c r="I74" i="14"/>
  <c r="H74" i="14"/>
  <c r="G74" i="14"/>
  <c r="J74" i="14" s="1"/>
  <c r="E74" i="14"/>
  <c r="D74" i="14"/>
  <c r="C74" i="14"/>
  <c r="F74" i="14" s="1"/>
  <c r="S74" i="14" s="1"/>
  <c r="R73" i="14"/>
  <c r="N73" i="14"/>
  <c r="J73" i="14"/>
  <c r="F73" i="14"/>
  <c r="R72" i="14"/>
  <c r="N72" i="14"/>
  <c r="J72" i="14"/>
  <c r="F72" i="14"/>
  <c r="R71" i="14"/>
  <c r="N71" i="14"/>
  <c r="J71" i="14"/>
  <c r="F71" i="14"/>
  <c r="S71" i="14" s="1"/>
  <c r="R70" i="14"/>
  <c r="N70" i="14"/>
  <c r="J70" i="14"/>
  <c r="F70" i="14"/>
  <c r="S70" i="14" s="1"/>
  <c r="R69" i="14"/>
  <c r="N69" i="14"/>
  <c r="J69" i="14"/>
  <c r="F69" i="14"/>
  <c r="Q67" i="14"/>
  <c r="P67" i="14"/>
  <c r="O67" i="14"/>
  <c r="M67" i="14"/>
  <c r="L67" i="14"/>
  <c r="K67" i="14"/>
  <c r="I67" i="14"/>
  <c r="H67" i="14"/>
  <c r="G67" i="14"/>
  <c r="E67" i="14"/>
  <c r="D67" i="14"/>
  <c r="C67" i="14"/>
  <c r="R66" i="14"/>
  <c r="N66" i="14"/>
  <c r="J66" i="14"/>
  <c r="F66" i="14"/>
  <c r="R65" i="14"/>
  <c r="N65" i="14"/>
  <c r="J65" i="14"/>
  <c r="F65" i="14"/>
  <c r="R64" i="14"/>
  <c r="N64" i="14"/>
  <c r="J64" i="14"/>
  <c r="F64" i="14"/>
  <c r="S64" i="14" s="1"/>
  <c r="R63" i="14"/>
  <c r="N63" i="14"/>
  <c r="J63" i="14"/>
  <c r="F63" i="14"/>
  <c r="S63" i="14" s="1"/>
  <c r="R62" i="14"/>
  <c r="N62" i="14"/>
  <c r="J62" i="14"/>
  <c r="F62" i="14"/>
  <c r="S62" i="14" s="1"/>
  <c r="Q60" i="14"/>
  <c r="P60" i="14"/>
  <c r="O60" i="14"/>
  <c r="R60" i="14" s="1"/>
  <c r="M60" i="14"/>
  <c r="L60" i="14"/>
  <c r="K60" i="14"/>
  <c r="N60" i="14" s="1"/>
  <c r="I60" i="14"/>
  <c r="H60" i="14"/>
  <c r="G60" i="14"/>
  <c r="J60" i="14" s="1"/>
  <c r="E60" i="14"/>
  <c r="D60" i="14"/>
  <c r="C60" i="14"/>
  <c r="R59" i="14"/>
  <c r="N59" i="14"/>
  <c r="J59" i="14"/>
  <c r="F59" i="14"/>
  <c r="R58" i="14"/>
  <c r="N58" i="14"/>
  <c r="J58" i="14"/>
  <c r="F58" i="14"/>
  <c r="S58" i="14" s="1"/>
  <c r="R57" i="14"/>
  <c r="N57" i="14"/>
  <c r="J57" i="14"/>
  <c r="F57" i="14"/>
  <c r="S57" i="14" s="1"/>
  <c r="R56" i="14"/>
  <c r="N56" i="14"/>
  <c r="J56" i="14"/>
  <c r="F56" i="14"/>
  <c r="S56" i="14" s="1"/>
  <c r="R55" i="14"/>
  <c r="N55" i="14"/>
  <c r="J55" i="14"/>
  <c r="F55" i="14"/>
  <c r="R54" i="14"/>
  <c r="N54" i="14"/>
  <c r="J54" i="14"/>
  <c r="F54" i="14"/>
  <c r="R53" i="14"/>
  <c r="N53" i="14"/>
  <c r="J53" i="14"/>
  <c r="F53" i="14"/>
  <c r="R52" i="14"/>
  <c r="N52" i="14"/>
  <c r="J52" i="14"/>
  <c r="F52" i="14"/>
  <c r="S52" i="14" s="1"/>
  <c r="R51" i="14"/>
  <c r="N51" i="14"/>
  <c r="J51" i="14"/>
  <c r="F51" i="14"/>
  <c r="R50" i="14"/>
  <c r="N50" i="14"/>
  <c r="J50" i="14"/>
  <c r="F50" i="14"/>
  <c r="R47" i="14"/>
  <c r="N47" i="14"/>
  <c r="J47" i="14"/>
  <c r="F47" i="14"/>
  <c r="S47" i="14" s="1"/>
  <c r="Q48" i="14"/>
  <c r="Q111" i="14" s="1"/>
  <c r="P48" i="14"/>
  <c r="P111" i="14" s="1"/>
  <c r="I48" i="14"/>
  <c r="I111" i="14" s="1"/>
  <c r="R45" i="14"/>
  <c r="N45" i="14"/>
  <c r="J45" i="14"/>
  <c r="F45" i="14"/>
  <c r="R44" i="14"/>
  <c r="N44" i="14"/>
  <c r="J44" i="14"/>
  <c r="F44" i="14"/>
  <c r="R43" i="14"/>
  <c r="N43" i="14"/>
  <c r="J43" i="14"/>
  <c r="F43" i="14"/>
  <c r="R42" i="14"/>
  <c r="N42" i="14"/>
  <c r="J42" i="14"/>
  <c r="F42" i="14"/>
  <c r="R41" i="14"/>
  <c r="N41" i="14"/>
  <c r="J41" i="14"/>
  <c r="F41" i="14"/>
  <c r="R40" i="14"/>
  <c r="N40" i="14"/>
  <c r="J40" i="14"/>
  <c r="F40" i="14"/>
  <c r="R33" i="14"/>
  <c r="N33" i="14"/>
  <c r="J33" i="14"/>
  <c r="F33" i="14"/>
  <c r="R31" i="14"/>
  <c r="N31" i="14"/>
  <c r="J31" i="14"/>
  <c r="F31" i="14"/>
  <c r="S31" i="14" s="1"/>
  <c r="Q30" i="14"/>
  <c r="AY5" i="3" s="1"/>
  <c r="P30" i="14"/>
  <c r="P32" i="14" s="1"/>
  <c r="O30" i="14"/>
  <c r="O32" i="14" s="1"/>
  <c r="M30" i="14"/>
  <c r="L30" i="14"/>
  <c r="L32" i="14" s="1"/>
  <c r="K30" i="14"/>
  <c r="K32" i="14" s="1"/>
  <c r="I30" i="14"/>
  <c r="I32" i="14" s="1"/>
  <c r="H30" i="14"/>
  <c r="G30" i="14"/>
  <c r="G32" i="14" s="1"/>
  <c r="E30" i="14"/>
  <c r="E32" i="14" s="1"/>
  <c r="E34" i="14" s="1"/>
  <c r="D30" i="14"/>
  <c r="D32" i="14" s="1"/>
  <c r="D34" i="14" s="1"/>
  <c r="C30" i="14"/>
  <c r="AN5" i="3" s="1"/>
  <c r="Q26" i="14"/>
  <c r="Q27" i="14" s="1"/>
  <c r="P26" i="14"/>
  <c r="P27" i="14" s="1"/>
  <c r="O26" i="14"/>
  <c r="AW4" i="3" s="1"/>
  <c r="M26" i="14"/>
  <c r="M27" i="14" s="1"/>
  <c r="L26" i="14"/>
  <c r="L27" i="14" s="1"/>
  <c r="K26" i="14"/>
  <c r="AT4" i="3" s="1"/>
  <c r="I26" i="14"/>
  <c r="I27" i="14" s="1"/>
  <c r="H26" i="14"/>
  <c r="H27" i="14" s="1"/>
  <c r="G26" i="14"/>
  <c r="AQ4" i="3" s="1"/>
  <c r="E26" i="14"/>
  <c r="AP4" i="3" s="1"/>
  <c r="D26" i="14"/>
  <c r="D27" i="14" s="1"/>
  <c r="C26" i="14"/>
  <c r="AN4" i="3" s="1"/>
  <c r="R25" i="14"/>
  <c r="N25" i="14"/>
  <c r="J25" i="14"/>
  <c r="F25" i="14"/>
  <c r="S25" i="14" s="1"/>
  <c r="Q23" i="14"/>
  <c r="P23" i="14"/>
  <c r="P28" i="14" s="1"/>
  <c r="O23" i="14"/>
  <c r="M23" i="14"/>
  <c r="L23" i="14"/>
  <c r="L28" i="14" s="1"/>
  <c r="K23" i="14"/>
  <c r="I23" i="14"/>
  <c r="H23" i="14"/>
  <c r="H28" i="14" s="1"/>
  <c r="G23" i="14"/>
  <c r="E23" i="14"/>
  <c r="D23" i="14"/>
  <c r="C23" i="14"/>
  <c r="R22" i="14"/>
  <c r="N22" i="14"/>
  <c r="J22" i="14"/>
  <c r="F22" i="14"/>
  <c r="S22" i="14" s="1"/>
  <c r="R21" i="14"/>
  <c r="N21" i="14"/>
  <c r="J21" i="14"/>
  <c r="F21" i="14"/>
  <c r="R20" i="14"/>
  <c r="R23" i="14" s="1"/>
  <c r="N20" i="14"/>
  <c r="N23" i="14" s="1"/>
  <c r="J20" i="14"/>
  <c r="J23" i="14" s="1"/>
  <c r="F20" i="14"/>
  <c r="G123" i="10"/>
  <c r="S72" i="3" s="1"/>
  <c r="G122" i="10"/>
  <c r="S71" i="3" s="1"/>
  <c r="G120" i="10"/>
  <c r="S69" i="3" s="1"/>
  <c r="E123" i="10"/>
  <c r="R72" i="3" s="1"/>
  <c r="D123" i="10"/>
  <c r="Q72" i="3" s="1"/>
  <c r="E122" i="10"/>
  <c r="R71" i="3" s="1"/>
  <c r="D122" i="10"/>
  <c r="E120" i="10"/>
  <c r="R69" i="3" s="1"/>
  <c r="D120" i="10"/>
  <c r="Q69" i="3" s="1"/>
  <c r="C120" i="10"/>
  <c r="P69" i="3" s="1"/>
  <c r="C123" i="10"/>
  <c r="F123" i="10" s="1"/>
  <c r="G100" i="15"/>
  <c r="G90" i="15"/>
  <c r="G74" i="15"/>
  <c r="G67" i="15"/>
  <c r="G60" i="15"/>
  <c r="E100" i="15"/>
  <c r="D100" i="15"/>
  <c r="C100" i="15"/>
  <c r="E90" i="15"/>
  <c r="D90" i="15"/>
  <c r="C90" i="15"/>
  <c r="E74" i="15"/>
  <c r="D74" i="15"/>
  <c r="C74" i="15"/>
  <c r="E67" i="15"/>
  <c r="D67" i="15"/>
  <c r="C67" i="15"/>
  <c r="E60" i="15"/>
  <c r="D60" i="15"/>
  <c r="C60" i="15"/>
  <c r="F60" i="15" s="1"/>
  <c r="Q135" i="15"/>
  <c r="P135" i="15"/>
  <c r="O135" i="15"/>
  <c r="R135" i="15" s="1"/>
  <c r="M135" i="15"/>
  <c r="L135" i="15"/>
  <c r="K135" i="15"/>
  <c r="N135" i="15" s="1"/>
  <c r="I135" i="15"/>
  <c r="H135" i="15"/>
  <c r="G135" i="15"/>
  <c r="J135" i="15" s="1"/>
  <c r="E135" i="15"/>
  <c r="D135" i="15"/>
  <c r="C135" i="15"/>
  <c r="R134" i="15"/>
  <c r="N134" i="15"/>
  <c r="J134" i="15"/>
  <c r="F134" i="15"/>
  <c r="S134" i="15" s="1"/>
  <c r="R133" i="15"/>
  <c r="N133" i="15"/>
  <c r="J133" i="15"/>
  <c r="F133" i="15"/>
  <c r="R132" i="15"/>
  <c r="N132" i="15"/>
  <c r="J132" i="15"/>
  <c r="F132" i="15"/>
  <c r="S132" i="15" s="1"/>
  <c r="R131" i="15"/>
  <c r="N131" i="15"/>
  <c r="J131" i="15"/>
  <c r="F131" i="15"/>
  <c r="S131" i="15" s="1"/>
  <c r="R130" i="15"/>
  <c r="N130" i="15"/>
  <c r="J130" i="15"/>
  <c r="F130" i="15"/>
  <c r="S130" i="15" s="1"/>
  <c r="R129" i="15"/>
  <c r="N129" i="15"/>
  <c r="J129" i="15"/>
  <c r="F129" i="15"/>
  <c r="R128" i="15"/>
  <c r="N128" i="15"/>
  <c r="J128" i="15"/>
  <c r="F128" i="15"/>
  <c r="R127" i="15"/>
  <c r="N127" i="15"/>
  <c r="J127" i="15"/>
  <c r="F127" i="15"/>
  <c r="S127" i="15" s="1"/>
  <c r="R126" i="15"/>
  <c r="N126" i="15"/>
  <c r="J126" i="15"/>
  <c r="F126" i="15"/>
  <c r="S126" i="15" s="1"/>
  <c r="N122" i="15"/>
  <c r="R121" i="15"/>
  <c r="N121" i="15"/>
  <c r="J121" i="15"/>
  <c r="F121" i="15"/>
  <c r="R120" i="15"/>
  <c r="N120" i="15"/>
  <c r="J120" i="15"/>
  <c r="F120" i="15"/>
  <c r="N119" i="15"/>
  <c r="J119" i="15"/>
  <c r="R118" i="15"/>
  <c r="N118" i="15"/>
  <c r="J118" i="15"/>
  <c r="F118" i="15"/>
  <c r="S118" i="15" s="1"/>
  <c r="R117" i="15"/>
  <c r="N117" i="15"/>
  <c r="J117" i="15"/>
  <c r="F117" i="15"/>
  <c r="S117" i="15" s="1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E110" i="15"/>
  <c r="F110" i="15" s="1"/>
  <c r="S110" i="15" s="1"/>
  <c r="D110" i="15"/>
  <c r="C110" i="15"/>
  <c r="R109" i="15"/>
  <c r="N109" i="15"/>
  <c r="J109" i="15"/>
  <c r="F109" i="15"/>
  <c r="R108" i="15"/>
  <c r="N108" i="15"/>
  <c r="J108" i="15"/>
  <c r="F108" i="15"/>
  <c r="R107" i="15"/>
  <c r="N107" i="15"/>
  <c r="J107" i="15"/>
  <c r="F107" i="15"/>
  <c r="R106" i="15"/>
  <c r="N106" i="15"/>
  <c r="J106" i="15"/>
  <c r="F106" i="15"/>
  <c r="R105" i="15"/>
  <c r="N105" i="15"/>
  <c r="J105" i="15"/>
  <c r="F105" i="15"/>
  <c r="R104" i="15"/>
  <c r="N104" i="15"/>
  <c r="J104" i="15"/>
  <c r="F104" i="15"/>
  <c r="R103" i="15"/>
  <c r="N103" i="15"/>
  <c r="J103" i="15"/>
  <c r="F103" i="15"/>
  <c r="R102" i="15"/>
  <c r="N102" i="15"/>
  <c r="J102" i="15"/>
  <c r="F102" i="15"/>
  <c r="Q100" i="15"/>
  <c r="P100" i="15"/>
  <c r="O100" i="15"/>
  <c r="R100" i="15" s="1"/>
  <c r="M100" i="15"/>
  <c r="L100" i="15"/>
  <c r="K100" i="15"/>
  <c r="N100" i="15" s="1"/>
  <c r="I100" i="15"/>
  <c r="H100" i="15"/>
  <c r="J100" i="15"/>
  <c r="F100" i="15"/>
  <c r="R99" i="15"/>
  <c r="N99" i="15"/>
  <c r="J99" i="15"/>
  <c r="F99" i="15"/>
  <c r="S99" i="15" s="1"/>
  <c r="R98" i="15"/>
  <c r="N98" i="15"/>
  <c r="J98" i="15"/>
  <c r="F98" i="15"/>
  <c r="S98" i="15" s="1"/>
  <c r="R97" i="15"/>
  <c r="N97" i="15"/>
  <c r="J97" i="15"/>
  <c r="F97" i="15"/>
  <c r="S97" i="15" s="1"/>
  <c r="R96" i="15"/>
  <c r="N96" i="15"/>
  <c r="J96" i="15"/>
  <c r="F96" i="15"/>
  <c r="S96" i="15" s="1"/>
  <c r="R95" i="15"/>
  <c r="N95" i="15"/>
  <c r="J95" i="15"/>
  <c r="F95" i="15"/>
  <c r="R94" i="15"/>
  <c r="N94" i="15"/>
  <c r="J94" i="15"/>
  <c r="F94" i="15"/>
  <c r="S94" i="15" s="1"/>
  <c r="R93" i="15"/>
  <c r="N93" i="15"/>
  <c r="J93" i="15"/>
  <c r="F93" i="15"/>
  <c r="S93" i="15" s="1"/>
  <c r="R92" i="15"/>
  <c r="N92" i="15"/>
  <c r="J92" i="15"/>
  <c r="F92" i="15"/>
  <c r="Q90" i="15"/>
  <c r="P90" i="15"/>
  <c r="O90" i="15"/>
  <c r="M90" i="15"/>
  <c r="L90" i="15"/>
  <c r="K90" i="15"/>
  <c r="N90" i="15" s="1"/>
  <c r="I90" i="15"/>
  <c r="H90" i="15"/>
  <c r="R89" i="15"/>
  <c r="N89" i="15"/>
  <c r="J89" i="15"/>
  <c r="F89" i="15"/>
  <c r="R88" i="15"/>
  <c r="N88" i="15"/>
  <c r="J88" i="15"/>
  <c r="F88" i="15"/>
  <c r="S88" i="15" s="1"/>
  <c r="R87" i="15"/>
  <c r="N87" i="15"/>
  <c r="J87" i="15"/>
  <c r="F87" i="15"/>
  <c r="R86" i="15"/>
  <c r="N86" i="15"/>
  <c r="J86" i="15"/>
  <c r="F86" i="15"/>
  <c r="R85" i="15"/>
  <c r="N85" i="15"/>
  <c r="J85" i="15"/>
  <c r="F85" i="15"/>
  <c r="R84" i="15"/>
  <c r="N84" i="15"/>
  <c r="J84" i="15"/>
  <c r="F84" i="15"/>
  <c r="R83" i="15"/>
  <c r="N83" i="15"/>
  <c r="J83" i="15"/>
  <c r="F83" i="15"/>
  <c r="R82" i="15"/>
  <c r="N82" i="15"/>
  <c r="J82" i="15"/>
  <c r="F82" i="15"/>
  <c r="S82" i="15" s="1"/>
  <c r="R81" i="15"/>
  <c r="N81" i="15"/>
  <c r="J81" i="15"/>
  <c r="F81" i="15"/>
  <c r="S81" i="15" s="1"/>
  <c r="R80" i="15"/>
  <c r="N80" i="15"/>
  <c r="J80" i="15"/>
  <c r="F80" i="15"/>
  <c r="S80" i="15" s="1"/>
  <c r="R79" i="15"/>
  <c r="N79" i="15"/>
  <c r="J79" i="15"/>
  <c r="F79" i="15"/>
  <c r="S79" i="15" s="1"/>
  <c r="R78" i="15"/>
  <c r="N78" i="15"/>
  <c r="J78" i="15"/>
  <c r="F78" i="15"/>
  <c r="R77" i="15"/>
  <c r="N77" i="15"/>
  <c r="J77" i="15"/>
  <c r="F77" i="15"/>
  <c r="S77" i="15" s="1"/>
  <c r="R76" i="15"/>
  <c r="N76" i="15"/>
  <c r="J76" i="15"/>
  <c r="F76" i="15"/>
  <c r="S76" i="15" s="1"/>
  <c r="Q74" i="15"/>
  <c r="P74" i="15"/>
  <c r="O74" i="15"/>
  <c r="R74" i="15" s="1"/>
  <c r="M74" i="15"/>
  <c r="L74" i="15"/>
  <c r="K74" i="15"/>
  <c r="N74" i="15" s="1"/>
  <c r="I74" i="15"/>
  <c r="H74" i="15"/>
  <c r="J74" i="15"/>
  <c r="R73" i="15"/>
  <c r="N73" i="15"/>
  <c r="J73" i="15"/>
  <c r="F73" i="15"/>
  <c r="R72" i="15"/>
  <c r="N72" i="15"/>
  <c r="J72" i="15"/>
  <c r="F72" i="15"/>
  <c r="R71" i="15"/>
  <c r="N71" i="15"/>
  <c r="J71" i="15"/>
  <c r="F71" i="15"/>
  <c r="R70" i="15"/>
  <c r="N70" i="15"/>
  <c r="J70" i="15"/>
  <c r="F70" i="15"/>
  <c r="R69" i="15"/>
  <c r="N69" i="15"/>
  <c r="J69" i="15"/>
  <c r="F69" i="15"/>
  <c r="Q67" i="15"/>
  <c r="P67" i="15"/>
  <c r="O67" i="15"/>
  <c r="M67" i="15"/>
  <c r="L67" i="15"/>
  <c r="K67" i="15"/>
  <c r="N67" i="15" s="1"/>
  <c r="I67" i="15"/>
  <c r="H67" i="15"/>
  <c r="R66" i="15"/>
  <c r="N66" i="15"/>
  <c r="J66" i="15"/>
  <c r="F66" i="15"/>
  <c r="R65" i="15"/>
  <c r="N65" i="15"/>
  <c r="J65" i="15"/>
  <c r="F65" i="15"/>
  <c r="R64" i="15"/>
  <c r="N64" i="15"/>
  <c r="J64" i="15"/>
  <c r="F64" i="15"/>
  <c r="R63" i="15"/>
  <c r="N63" i="15"/>
  <c r="J63" i="15"/>
  <c r="F63" i="15"/>
  <c r="R62" i="15"/>
  <c r="N62" i="15"/>
  <c r="J62" i="15"/>
  <c r="F62" i="15"/>
  <c r="Q60" i="15"/>
  <c r="P60" i="15"/>
  <c r="O60" i="15"/>
  <c r="R60" i="15" s="1"/>
  <c r="M60" i="15"/>
  <c r="L60" i="15"/>
  <c r="K60" i="15"/>
  <c r="N60" i="15" s="1"/>
  <c r="I60" i="15"/>
  <c r="H60" i="15"/>
  <c r="R59" i="15"/>
  <c r="N59" i="15"/>
  <c r="J59" i="15"/>
  <c r="F59" i="15"/>
  <c r="R58" i="15"/>
  <c r="N58" i="15"/>
  <c r="J58" i="15"/>
  <c r="F58" i="15"/>
  <c r="S58" i="15" s="1"/>
  <c r="R57" i="15"/>
  <c r="N57" i="15"/>
  <c r="J57" i="15"/>
  <c r="F57" i="15"/>
  <c r="S57" i="15" s="1"/>
  <c r="R56" i="15"/>
  <c r="N56" i="15"/>
  <c r="J56" i="15"/>
  <c r="F56" i="15"/>
  <c r="S56" i="15" s="1"/>
  <c r="R55" i="15"/>
  <c r="N55" i="15"/>
  <c r="J55" i="15"/>
  <c r="F55" i="15"/>
  <c r="R54" i="15"/>
  <c r="N54" i="15"/>
  <c r="J54" i="15"/>
  <c r="F54" i="15"/>
  <c r="R53" i="15"/>
  <c r="N53" i="15"/>
  <c r="J53" i="15"/>
  <c r="F53" i="15"/>
  <c r="R52" i="15"/>
  <c r="N52" i="15"/>
  <c r="J52" i="15"/>
  <c r="F52" i="15"/>
  <c r="S52" i="15" s="1"/>
  <c r="R51" i="15"/>
  <c r="N51" i="15"/>
  <c r="J51" i="15"/>
  <c r="F51" i="15"/>
  <c r="R50" i="15"/>
  <c r="N50" i="15"/>
  <c r="J50" i="15"/>
  <c r="F50" i="15"/>
  <c r="R47" i="15"/>
  <c r="N47" i="15"/>
  <c r="J47" i="15"/>
  <c r="F47" i="15"/>
  <c r="S47" i="15" s="1"/>
  <c r="P48" i="15"/>
  <c r="H48" i="15"/>
  <c r="E48" i="15"/>
  <c r="D48" i="15"/>
  <c r="R45" i="15"/>
  <c r="N45" i="15"/>
  <c r="J45" i="15"/>
  <c r="F45" i="15"/>
  <c r="R44" i="15"/>
  <c r="N44" i="15"/>
  <c r="J44" i="15"/>
  <c r="F44" i="15"/>
  <c r="R43" i="15"/>
  <c r="N43" i="15"/>
  <c r="J43" i="15"/>
  <c r="F43" i="15"/>
  <c r="R42" i="15"/>
  <c r="N42" i="15"/>
  <c r="J42" i="15"/>
  <c r="F42" i="15"/>
  <c r="R41" i="15"/>
  <c r="N41" i="15"/>
  <c r="J41" i="15"/>
  <c r="F41" i="15"/>
  <c r="S41" i="15" s="1"/>
  <c r="R40" i="15"/>
  <c r="N40" i="15"/>
  <c r="J40" i="15"/>
  <c r="F40" i="15"/>
  <c r="R33" i="15"/>
  <c r="N33" i="15"/>
  <c r="J33" i="15"/>
  <c r="F33" i="15"/>
  <c r="R31" i="15"/>
  <c r="N31" i="15"/>
  <c r="J31" i="15"/>
  <c r="F31" i="15"/>
  <c r="S31" i="15" s="1"/>
  <c r="Q30" i="15"/>
  <c r="Q32" i="15" s="1"/>
  <c r="Q34" i="15" s="1"/>
  <c r="P30" i="15"/>
  <c r="P32" i="15" s="1"/>
  <c r="O30" i="15"/>
  <c r="AK5" i="3" s="1"/>
  <c r="M30" i="15"/>
  <c r="L30" i="15"/>
  <c r="L32" i="15" s="1"/>
  <c r="K30" i="15"/>
  <c r="K32" i="15" s="1"/>
  <c r="I30" i="15"/>
  <c r="I32" i="15" s="1"/>
  <c r="I34" i="15" s="1"/>
  <c r="H30" i="15"/>
  <c r="G30" i="15"/>
  <c r="AE5" i="3" s="1"/>
  <c r="E30" i="15"/>
  <c r="D30" i="15"/>
  <c r="C30" i="15"/>
  <c r="C32" i="15" s="1"/>
  <c r="C34" i="15" s="1"/>
  <c r="Q26" i="15"/>
  <c r="Q27" i="15" s="1"/>
  <c r="Q28" i="15" s="1"/>
  <c r="P26" i="15"/>
  <c r="P27" i="15" s="1"/>
  <c r="O26" i="15"/>
  <c r="O27" i="15" s="1"/>
  <c r="M26" i="15"/>
  <c r="M27" i="15" s="1"/>
  <c r="L26" i="15"/>
  <c r="L27" i="15" s="1"/>
  <c r="K26" i="15"/>
  <c r="K27" i="15" s="1"/>
  <c r="I26" i="15"/>
  <c r="AG4" i="3" s="1"/>
  <c r="H26" i="15"/>
  <c r="H27" i="15" s="1"/>
  <c r="G26" i="15"/>
  <c r="G27" i="15" s="1"/>
  <c r="E26" i="15"/>
  <c r="E27" i="15" s="1"/>
  <c r="D26" i="15"/>
  <c r="D27" i="15" s="1"/>
  <c r="C26" i="15"/>
  <c r="C27" i="15" s="1"/>
  <c r="R25" i="15"/>
  <c r="N25" i="15"/>
  <c r="J25" i="15"/>
  <c r="F25" i="15"/>
  <c r="S25" i="15" s="1"/>
  <c r="Q23" i="15"/>
  <c r="P23" i="15"/>
  <c r="O23" i="15"/>
  <c r="O28" i="15" s="1"/>
  <c r="M23" i="15"/>
  <c r="L23" i="15"/>
  <c r="K23" i="15"/>
  <c r="I23" i="15"/>
  <c r="H23" i="15"/>
  <c r="H28" i="15" s="1"/>
  <c r="G23" i="15"/>
  <c r="E23" i="15"/>
  <c r="D23" i="15"/>
  <c r="D28" i="15" s="1"/>
  <c r="C23" i="15"/>
  <c r="R22" i="15"/>
  <c r="N22" i="15"/>
  <c r="J22" i="15"/>
  <c r="F22" i="15"/>
  <c r="S22" i="15" s="1"/>
  <c r="R21" i="15"/>
  <c r="N21" i="15"/>
  <c r="J21" i="15"/>
  <c r="F21" i="15"/>
  <c r="R20" i="15"/>
  <c r="R23" i="15" s="1"/>
  <c r="N20" i="15"/>
  <c r="N23" i="15" s="1"/>
  <c r="J20" i="15"/>
  <c r="J23" i="15" s="1"/>
  <c r="F20" i="15"/>
  <c r="F23" i="15" s="1"/>
  <c r="Q46" i="10"/>
  <c r="Q48" i="10" s="1"/>
  <c r="P46" i="10"/>
  <c r="P48" i="10" s="1"/>
  <c r="O46" i="10"/>
  <c r="M46" i="10"/>
  <c r="M48" i="10" s="1"/>
  <c r="L46" i="10"/>
  <c r="L48" i="10" s="1"/>
  <c r="K46" i="10"/>
  <c r="K48" i="10" s="1"/>
  <c r="I46" i="10"/>
  <c r="H46" i="10"/>
  <c r="G46" i="10"/>
  <c r="G48" i="10" s="1"/>
  <c r="G111" i="10" s="1"/>
  <c r="E46" i="10"/>
  <c r="E48" i="10" s="1"/>
  <c r="E111" i="10" s="1"/>
  <c r="D46" i="10"/>
  <c r="C46" i="10"/>
  <c r="F46" i="10" s="1"/>
  <c r="O30" i="10"/>
  <c r="O32" i="10" s="1"/>
  <c r="Q30" i="10"/>
  <c r="Q32" i="10" s="1"/>
  <c r="Q34" i="10" s="1"/>
  <c r="P30" i="10"/>
  <c r="P32" i="10" s="1"/>
  <c r="P34" i="10" s="1"/>
  <c r="M30" i="10"/>
  <c r="M32" i="10" s="1"/>
  <c r="M34" i="10" s="1"/>
  <c r="L30" i="10"/>
  <c r="L32" i="10" s="1"/>
  <c r="L34" i="10" s="1"/>
  <c r="K30" i="10"/>
  <c r="K32" i="10" s="1"/>
  <c r="K34" i="10" s="1"/>
  <c r="I30" i="10"/>
  <c r="U5" i="3" s="1"/>
  <c r="H30" i="10"/>
  <c r="T5" i="3" s="1"/>
  <c r="G30" i="10"/>
  <c r="G32" i="10" s="1"/>
  <c r="G34" i="10" s="1"/>
  <c r="E30" i="10"/>
  <c r="R5" i="3" s="1"/>
  <c r="D30" i="10"/>
  <c r="Q5" i="3" s="1"/>
  <c r="C30" i="10"/>
  <c r="P5" i="3" s="1"/>
  <c r="Q26" i="10"/>
  <c r="AA4" i="3" s="1"/>
  <c r="P26" i="10"/>
  <c r="Z4" i="3" s="1"/>
  <c r="O26" i="10"/>
  <c r="Y4" i="3" s="1"/>
  <c r="M26" i="10"/>
  <c r="M27" i="10" s="1"/>
  <c r="L26" i="10"/>
  <c r="W4" i="3" s="1"/>
  <c r="K26" i="10"/>
  <c r="V4" i="3" s="1"/>
  <c r="G26" i="10"/>
  <c r="S4" i="3" s="1"/>
  <c r="D26" i="10"/>
  <c r="Q4" i="3" s="1"/>
  <c r="E26" i="10"/>
  <c r="R4" i="3" s="1"/>
  <c r="C26" i="10"/>
  <c r="P4" i="3" s="1"/>
  <c r="I26" i="10"/>
  <c r="U4" i="3" s="1"/>
  <c r="H26" i="10"/>
  <c r="T4" i="3" s="1"/>
  <c r="H14" i="11"/>
  <c r="H15" i="11"/>
  <c r="H16" i="11"/>
  <c r="H17" i="11"/>
  <c r="H18" i="11"/>
  <c r="H19" i="11"/>
  <c r="H13" i="11"/>
  <c r="H9" i="12"/>
  <c r="H10" i="12"/>
  <c r="H11" i="12"/>
  <c r="H12" i="12"/>
  <c r="H13" i="12"/>
  <c r="H14" i="12"/>
  <c r="H15" i="12"/>
  <c r="H16" i="12"/>
  <c r="H17" i="12"/>
  <c r="H18" i="12"/>
  <c r="H19" i="12"/>
  <c r="H8" i="12"/>
  <c r="H9" i="16"/>
  <c r="H10" i="16"/>
  <c r="H11" i="16"/>
  <c r="H12" i="16"/>
  <c r="H13" i="16"/>
  <c r="H14" i="16"/>
  <c r="H15" i="16"/>
  <c r="H16" i="16"/>
  <c r="H17" i="16"/>
  <c r="H18" i="16"/>
  <c r="H19" i="16"/>
  <c r="H8" i="16"/>
  <c r="I9" i="13"/>
  <c r="I10" i="13"/>
  <c r="I11" i="13"/>
  <c r="I12" i="13"/>
  <c r="I13" i="13"/>
  <c r="I14" i="13"/>
  <c r="I15" i="13"/>
  <c r="I16" i="13"/>
  <c r="I17" i="13"/>
  <c r="I18" i="13"/>
  <c r="I19" i="13"/>
  <c r="I8" i="13"/>
  <c r="D20" i="16"/>
  <c r="C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Q4" i="2"/>
  <c r="R4" i="2"/>
  <c r="Q3" i="2"/>
  <c r="R3" i="2"/>
  <c r="P4" i="2"/>
  <c r="P3" i="2"/>
  <c r="S4" i="2"/>
  <c r="S3" i="2"/>
  <c r="U4" i="2"/>
  <c r="W4" i="2"/>
  <c r="X4" i="2"/>
  <c r="Y4" i="2"/>
  <c r="AA4" i="2"/>
  <c r="T4" i="2"/>
  <c r="Z3" i="2"/>
  <c r="AA3" i="2"/>
  <c r="Y3" i="2"/>
  <c r="W3" i="2"/>
  <c r="X3" i="2"/>
  <c r="V3" i="2"/>
  <c r="T3" i="2"/>
  <c r="U3" i="2"/>
  <c r="Q23" i="10"/>
  <c r="P23" i="10"/>
  <c r="M23" i="10"/>
  <c r="L23" i="10"/>
  <c r="I23" i="10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Q110" i="10"/>
  <c r="Q100" i="10"/>
  <c r="Q90" i="10"/>
  <c r="Q74" i="10"/>
  <c r="Q67" i="10"/>
  <c r="Q60" i="10"/>
  <c r="P110" i="10"/>
  <c r="P100" i="10"/>
  <c r="P90" i="10"/>
  <c r="P74" i="10"/>
  <c r="P67" i="10"/>
  <c r="P60" i="10"/>
  <c r="O27" i="10"/>
  <c r="M135" i="10"/>
  <c r="L135" i="10"/>
  <c r="M110" i="10"/>
  <c r="L110" i="10"/>
  <c r="M100" i="10"/>
  <c r="L100" i="10"/>
  <c r="M90" i="10"/>
  <c r="L90" i="10"/>
  <c r="M74" i="10"/>
  <c r="L74" i="10"/>
  <c r="M67" i="10"/>
  <c r="L67" i="10"/>
  <c r="M60" i="10"/>
  <c r="L60" i="10"/>
  <c r="I100" i="10"/>
  <c r="I90" i="10"/>
  <c r="I74" i="10"/>
  <c r="I67" i="10"/>
  <c r="I60" i="10"/>
  <c r="I48" i="10"/>
  <c r="I135" i="10"/>
  <c r="I110" i="10"/>
  <c r="G27" i="10"/>
  <c r="D27" i="10"/>
  <c r="H23" i="10"/>
  <c r="D20" i="11"/>
  <c r="E20" i="13"/>
  <c r="D20" i="13"/>
  <c r="D20" i="12"/>
  <c r="C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H20" i="11"/>
  <c r="C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I11" i="11"/>
  <c r="F11" i="11"/>
  <c r="E11" i="11"/>
  <c r="I10" i="11"/>
  <c r="F10" i="11"/>
  <c r="E10" i="11"/>
  <c r="I9" i="11"/>
  <c r="F9" i="11"/>
  <c r="E9" i="11"/>
  <c r="I8" i="11"/>
  <c r="F8" i="11"/>
  <c r="E8" i="11"/>
  <c r="Q135" i="10"/>
  <c r="P135" i="10"/>
  <c r="O135" i="10"/>
  <c r="K135" i="10"/>
  <c r="H135" i="10"/>
  <c r="G135" i="10"/>
  <c r="E135" i="10"/>
  <c r="D135" i="10"/>
  <c r="C135" i="10"/>
  <c r="R134" i="10"/>
  <c r="N134" i="10"/>
  <c r="J134" i="10"/>
  <c r="F134" i="10"/>
  <c r="R133" i="10"/>
  <c r="N133" i="10"/>
  <c r="J133" i="10"/>
  <c r="F133" i="10"/>
  <c r="R132" i="10"/>
  <c r="N132" i="10"/>
  <c r="J132" i="10"/>
  <c r="F132" i="10"/>
  <c r="R131" i="10"/>
  <c r="N131" i="10"/>
  <c r="J131" i="10"/>
  <c r="F131" i="10"/>
  <c r="R130" i="10"/>
  <c r="N130" i="10"/>
  <c r="J130" i="10"/>
  <c r="F130" i="10"/>
  <c r="R129" i="10"/>
  <c r="N129" i="10"/>
  <c r="J129" i="10"/>
  <c r="F129" i="10"/>
  <c r="R128" i="10"/>
  <c r="N128" i="10"/>
  <c r="J128" i="10"/>
  <c r="F128" i="10"/>
  <c r="R127" i="10"/>
  <c r="N127" i="10"/>
  <c r="J127" i="10"/>
  <c r="F127" i="10"/>
  <c r="R126" i="10"/>
  <c r="N126" i="10"/>
  <c r="J126" i="10"/>
  <c r="F126" i="10"/>
  <c r="R122" i="10"/>
  <c r="R121" i="10"/>
  <c r="N121" i="10"/>
  <c r="J121" i="10"/>
  <c r="F121" i="10"/>
  <c r="N120" i="10"/>
  <c r="R119" i="10"/>
  <c r="N119" i="10"/>
  <c r="J119" i="10"/>
  <c r="F119" i="10"/>
  <c r="R118" i="10"/>
  <c r="N118" i="10"/>
  <c r="F118" i="10"/>
  <c r="R117" i="10"/>
  <c r="N117" i="10"/>
  <c r="J117" i="10"/>
  <c r="F117" i="10"/>
  <c r="F116" i="10"/>
  <c r="O110" i="10"/>
  <c r="R110" i="10" s="1"/>
  <c r="K110" i="10"/>
  <c r="H110" i="10"/>
  <c r="G110" i="10"/>
  <c r="J110" i="10" s="1"/>
  <c r="E110" i="10"/>
  <c r="D110" i="10"/>
  <c r="C110" i="10"/>
  <c r="R109" i="10"/>
  <c r="N109" i="10"/>
  <c r="J109" i="10"/>
  <c r="F109" i="10"/>
  <c r="R108" i="10"/>
  <c r="N108" i="10"/>
  <c r="J108" i="10"/>
  <c r="F108" i="10"/>
  <c r="R107" i="10"/>
  <c r="N107" i="10"/>
  <c r="J107" i="10"/>
  <c r="F107" i="10"/>
  <c r="R106" i="10"/>
  <c r="N106" i="10"/>
  <c r="J106" i="10"/>
  <c r="F106" i="10"/>
  <c r="R105" i="10"/>
  <c r="N105" i="10"/>
  <c r="J105" i="10"/>
  <c r="F105" i="10"/>
  <c r="R104" i="10"/>
  <c r="N104" i="10"/>
  <c r="J104" i="10"/>
  <c r="F104" i="10"/>
  <c r="R103" i="10"/>
  <c r="N103" i="10"/>
  <c r="J103" i="10"/>
  <c r="F103" i="10"/>
  <c r="R102" i="10"/>
  <c r="N102" i="10"/>
  <c r="J102" i="10"/>
  <c r="F102" i="10"/>
  <c r="O100" i="10"/>
  <c r="K100" i="10"/>
  <c r="N100" i="10" s="1"/>
  <c r="H100" i="10"/>
  <c r="G100" i="10"/>
  <c r="E100" i="10"/>
  <c r="D100" i="10"/>
  <c r="C100" i="10"/>
  <c r="R99" i="10"/>
  <c r="N99" i="10"/>
  <c r="J99" i="10"/>
  <c r="F99" i="10"/>
  <c r="R98" i="10"/>
  <c r="N98" i="10"/>
  <c r="J98" i="10"/>
  <c r="F98" i="10"/>
  <c r="R97" i="10"/>
  <c r="N97" i="10"/>
  <c r="J97" i="10"/>
  <c r="F97" i="10"/>
  <c r="R96" i="10"/>
  <c r="N96" i="10"/>
  <c r="J96" i="10"/>
  <c r="F96" i="10"/>
  <c r="R95" i="10"/>
  <c r="N95" i="10"/>
  <c r="J95" i="10"/>
  <c r="F95" i="10"/>
  <c r="R94" i="10"/>
  <c r="N94" i="10"/>
  <c r="J94" i="10"/>
  <c r="F94" i="10"/>
  <c r="R93" i="10"/>
  <c r="N93" i="10"/>
  <c r="J93" i="10"/>
  <c r="F93" i="10"/>
  <c r="R92" i="10"/>
  <c r="N92" i="10"/>
  <c r="J92" i="10"/>
  <c r="F92" i="10"/>
  <c r="O90" i="10"/>
  <c r="R90" i="10" s="1"/>
  <c r="K90" i="10"/>
  <c r="N90" i="10" s="1"/>
  <c r="H90" i="10"/>
  <c r="G90" i="10"/>
  <c r="E90" i="10"/>
  <c r="D90" i="10"/>
  <c r="C90" i="10"/>
  <c r="R89" i="10"/>
  <c r="N89" i="10"/>
  <c r="J89" i="10"/>
  <c r="F89" i="10"/>
  <c r="R88" i="10"/>
  <c r="N88" i="10"/>
  <c r="J88" i="10"/>
  <c r="F88" i="10"/>
  <c r="R87" i="10"/>
  <c r="N87" i="10"/>
  <c r="J87" i="10"/>
  <c r="F87" i="10"/>
  <c r="R86" i="10"/>
  <c r="N86" i="10"/>
  <c r="J86" i="10"/>
  <c r="F86" i="10"/>
  <c r="R85" i="10"/>
  <c r="N85" i="10"/>
  <c r="J85" i="10"/>
  <c r="F85" i="10"/>
  <c r="R84" i="10"/>
  <c r="N84" i="10"/>
  <c r="J84" i="10"/>
  <c r="F84" i="10"/>
  <c r="R83" i="10"/>
  <c r="N83" i="10"/>
  <c r="J83" i="10"/>
  <c r="F83" i="10"/>
  <c r="R82" i="10"/>
  <c r="N82" i="10"/>
  <c r="J82" i="10"/>
  <c r="F82" i="10"/>
  <c r="R81" i="10"/>
  <c r="N81" i="10"/>
  <c r="J81" i="10"/>
  <c r="F81" i="10"/>
  <c r="R80" i="10"/>
  <c r="N80" i="10"/>
  <c r="J80" i="10"/>
  <c r="F80" i="10"/>
  <c r="R79" i="10"/>
  <c r="N79" i="10"/>
  <c r="J79" i="10"/>
  <c r="F79" i="10"/>
  <c r="R78" i="10"/>
  <c r="N78" i="10"/>
  <c r="J78" i="10"/>
  <c r="F78" i="10"/>
  <c r="R77" i="10"/>
  <c r="N77" i="10"/>
  <c r="J77" i="10"/>
  <c r="F77" i="10"/>
  <c r="R76" i="10"/>
  <c r="N76" i="10"/>
  <c r="J76" i="10"/>
  <c r="F76" i="10"/>
  <c r="O74" i="10"/>
  <c r="K74" i="10"/>
  <c r="H74" i="10"/>
  <c r="G74" i="10"/>
  <c r="E74" i="10"/>
  <c r="D74" i="10"/>
  <c r="C74" i="10"/>
  <c r="R73" i="10"/>
  <c r="N73" i="10"/>
  <c r="J73" i="10"/>
  <c r="F73" i="10"/>
  <c r="R72" i="10"/>
  <c r="N72" i="10"/>
  <c r="J72" i="10"/>
  <c r="F72" i="10"/>
  <c r="R71" i="10"/>
  <c r="N71" i="10"/>
  <c r="J71" i="10"/>
  <c r="F71" i="10"/>
  <c r="R70" i="10"/>
  <c r="N70" i="10"/>
  <c r="J70" i="10"/>
  <c r="F70" i="10"/>
  <c r="R69" i="10"/>
  <c r="N69" i="10"/>
  <c r="J69" i="10"/>
  <c r="F69" i="10"/>
  <c r="O67" i="10"/>
  <c r="R67" i="10" s="1"/>
  <c r="K67" i="10"/>
  <c r="H67" i="10"/>
  <c r="G67" i="10"/>
  <c r="E67" i="10"/>
  <c r="D67" i="10"/>
  <c r="C67" i="10"/>
  <c r="R66" i="10"/>
  <c r="N66" i="10"/>
  <c r="J66" i="10"/>
  <c r="F66" i="10"/>
  <c r="R65" i="10"/>
  <c r="N65" i="10"/>
  <c r="J65" i="10"/>
  <c r="F65" i="10"/>
  <c r="R64" i="10"/>
  <c r="N64" i="10"/>
  <c r="J64" i="10"/>
  <c r="F64" i="10"/>
  <c r="R63" i="10"/>
  <c r="N63" i="10"/>
  <c r="J63" i="10"/>
  <c r="F63" i="10"/>
  <c r="R62" i="10"/>
  <c r="N62" i="10"/>
  <c r="J62" i="10"/>
  <c r="F62" i="10"/>
  <c r="O60" i="10"/>
  <c r="K60" i="10"/>
  <c r="N60" i="10" s="1"/>
  <c r="H60" i="10"/>
  <c r="G60" i="10"/>
  <c r="E60" i="10"/>
  <c r="D60" i="10"/>
  <c r="C60" i="10"/>
  <c r="R59" i="10"/>
  <c r="N59" i="10"/>
  <c r="J59" i="10"/>
  <c r="F59" i="10"/>
  <c r="R58" i="10"/>
  <c r="N58" i="10"/>
  <c r="J58" i="10"/>
  <c r="F58" i="10"/>
  <c r="R57" i="10"/>
  <c r="N57" i="10"/>
  <c r="J57" i="10"/>
  <c r="F57" i="10"/>
  <c r="R56" i="10"/>
  <c r="N56" i="10"/>
  <c r="J56" i="10"/>
  <c r="F56" i="10"/>
  <c r="R55" i="10"/>
  <c r="N55" i="10"/>
  <c r="J55" i="10"/>
  <c r="F55" i="10"/>
  <c r="R54" i="10"/>
  <c r="N54" i="10"/>
  <c r="J54" i="10"/>
  <c r="F54" i="10"/>
  <c r="R53" i="10"/>
  <c r="N53" i="10"/>
  <c r="J53" i="10"/>
  <c r="F53" i="10"/>
  <c r="R52" i="10"/>
  <c r="N52" i="10"/>
  <c r="J52" i="10"/>
  <c r="F52" i="10"/>
  <c r="R51" i="10"/>
  <c r="N51" i="10"/>
  <c r="J51" i="10"/>
  <c r="F51" i="10"/>
  <c r="R50" i="10"/>
  <c r="N50" i="10"/>
  <c r="J50" i="10"/>
  <c r="F50" i="10"/>
  <c r="O48" i="10"/>
  <c r="H48" i="10"/>
  <c r="D48" i="10"/>
  <c r="C48" i="10"/>
  <c r="R47" i="10"/>
  <c r="N47" i="10"/>
  <c r="J47" i="10"/>
  <c r="F47" i="10"/>
  <c r="R45" i="10"/>
  <c r="N45" i="10"/>
  <c r="J45" i="10"/>
  <c r="F45" i="10"/>
  <c r="R44" i="10"/>
  <c r="N44" i="10"/>
  <c r="J44" i="10"/>
  <c r="F44" i="10"/>
  <c r="R43" i="10"/>
  <c r="N43" i="10"/>
  <c r="J43" i="10"/>
  <c r="F43" i="10"/>
  <c r="R42" i="10"/>
  <c r="N42" i="10"/>
  <c r="J42" i="10"/>
  <c r="F42" i="10"/>
  <c r="R41" i="10"/>
  <c r="N41" i="10"/>
  <c r="J41" i="10"/>
  <c r="F41" i="10"/>
  <c r="R40" i="10"/>
  <c r="N40" i="10"/>
  <c r="J40" i="10"/>
  <c r="F40" i="10"/>
  <c r="N33" i="10"/>
  <c r="J33" i="10"/>
  <c r="F33" i="10"/>
  <c r="E32" i="10"/>
  <c r="E34" i="10" s="1"/>
  <c r="D32" i="10"/>
  <c r="D34" i="10" s="1"/>
  <c r="C32" i="10"/>
  <c r="C34" i="10" s="1"/>
  <c r="R31" i="10"/>
  <c r="N31" i="10"/>
  <c r="J31" i="10"/>
  <c r="F31" i="10"/>
  <c r="N30" i="10"/>
  <c r="N32" i="10" s="1"/>
  <c r="N34" i="10" s="1"/>
  <c r="R25" i="10"/>
  <c r="N25" i="10"/>
  <c r="J25" i="10"/>
  <c r="F25" i="10"/>
  <c r="O23" i="10"/>
  <c r="K23" i="10"/>
  <c r="G23" i="10"/>
  <c r="E23" i="10"/>
  <c r="D23" i="10"/>
  <c r="D28" i="10" s="1"/>
  <c r="C23" i="10"/>
  <c r="R22" i="10"/>
  <c r="N22" i="10"/>
  <c r="J22" i="10"/>
  <c r="F22" i="10"/>
  <c r="R21" i="10"/>
  <c r="N21" i="10"/>
  <c r="J21" i="10"/>
  <c r="V4" i="2" s="1"/>
  <c r="F21" i="10"/>
  <c r="R20" i="10"/>
  <c r="N20" i="10"/>
  <c r="J20" i="10"/>
  <c r="F20" i="10"/>
  <c r="BR37" i="23" l="1"/>
  <c r="AN9" i="22"/>
  <c r="AP9" i="22" s="1"/>
  <c r="AP36" i="22" s="1"/>
  <c r="AH9" i="22"/>
  <c r="AJ9" i="22" s="1"/>
  <c r="AJ36" i="22" s="1"/>
  <c r="BR37" i="22"/>
  <c r="BR9" i="22"/>
  <c r="D37" i="22"/>
  <c r="D9" i="22"/>
  <c r="BN9" i="22"/>
  <c r="BN36" i="22" s="1"/>
  <c r="R9" i="22"/>
  <c r="R36" i="22" s="1"/>
  <c r="AT37" i="22"/>
  <c r="AT9" i="22"/>
  <c r="BH9" i="22"/>
  <c r="BH36" i="22" s="1"/>
  <c r="L9" i="22"/>
  <c r="L36" i="22" s="1"/>
  <c r="V37" i="22"/>
  <c r="V9" i="22"/>
  <c r="AZ37" i="22"/>
  <c r="AZ9" i="22"/>
  <c r="AB37" i="22"/>
  <c r="AB9" i="22"/>
  <c r="BT9" i="23"/>
  <c r="BT36" i="23" s="1"/>
  <c r="BN9" i="23"/>
  <c r="BN36" i="23" s="1"/>
  <c r="BH9" i="23"/>
  <c r="BH36" i="23" s="1"/>
  <c r="BB9" i="23"/>
  <c r="BB36" i="23" s="1"/>
  <c r="AV9" i="23"/>
  <c r="AV36" i="23" s="1"/>
  <c r="AP9" i="23"/>
  <c r="AP36" i="23" s="1"/>
  <c r="AJ9" i="23"/>
  <c r="AJ36" i="23" s="1"/>
  <c r="AD9" i="23"/>
  <c r="AD36" i="23" s="1"/>
  <c r="X9" i="23"/>
  <c r="X36" i="23" s="1"/>
  <c r="R9" i="23"/>
  <c r="R36" i="23" s="1"/>
  <c r="L9" i="23"/>
  <c r="L36" i="23" s="1"/>
  <c r="F30" i="23"/>
  <c r="F37" i="23" s="1"/>
  <c r="S135" i="18"/>
  <c r="Q111" i="18"/>
  <c r="M111" i="18"/>
  <c r="S100" i="18"/>
  <c r="I111" i="18"/>
  <c r="R90" i="18"/>
  <c r="S89" i="18"/>
  <c r="H111" i="18"/>
  <c r="E111" i="18"/>
  <c r="F90" i="18"/>
  <c r="N60" i="18"/>
  <c r="S53" i="18"/>
  <c r="S54" i="18"/>
  <c r="S55" i="18"/>
  <c r="CB83" i="3"/>
  <c r="F60" i="18"/>
  <c r="S40" i="18"/>
  <c r="S42" i="18"/>
  <c r="S44" i="18"/>
  <c r="S45" i="18"/>
  <c r="S132" i="19"/>
  <c r="F135" i="19"/>
  <c r="S135" i="19" s="1"/>
  <c r="R100" i="19"/>
  <c r="F100" i="19"/>
  <c r="S76" i="19"/>
  <c r="S77" i="19"/>
  <c r="S80" i="19"/>
  <c r="S81" i="19"/>
  <c r="S82" i="19"/>
  <c r="S83" i="19"/>
  <c r="S84" i="19"/>
  <c r="S86" i="19"/>
  <c r="S87" i="19"/>
  <c r="S88" i="19"/>
  <c r="N90" i="19"/>
  <c r="M111" i="19"/>
  <c r="R60" i="19"/>
  <c r="S53" i="19"/>
  <c r="N60" i="19"/>
  <c r="S44" i="19"/>
  <c r="J135" i="17"/>
  <c r="F135" i="17"/>
  <c r="Q111" i="17"/>
  <c r="R60" i="17"/>
  <c r="S132" i="14"/>
  <c r="S135" i="14"/>
  <c r="S53" i="14"/>
  <c r="L111" i="14"/>
  <c r="M111" i="14"/>
  <c r="F60" i="14"/>
  <c r="S60" i="14" s="1"/>
  <c r="D111" i="14"/>
  <c r="E111" i="14"/>
  <c r="S40" i="14"/>
  <c r="S41" i="14"/>
  <c r="S43" i="14"/>
  <c r="C48" i="14"/>
  <c r="H136" i="15"/>
  <c r="S92" i="15"/>
  <c r="S100" i="15"/>
  <c r="P111" i="10"/>
  <c r="Q111" i="10"/>
  <c r="K111" i="10"/>
  <c r="L111" i="10"/>
  <c r="R90" i="15"/>
  <c r="S87" i="15"/>
  <c r="S83" i="15"/>
  <c r="J60" i="15"/>
  <c r="S60" i="15" s="1"/>
  <c r="S53" i="15"/>
  <c r="H111" i="15"/>
  <c r="S45" i="15"/>
  <c r="S40" i="15"/>
  <c r="R67" i="18"/>
  <c r="N67" i="18"/>
  <c r="BX83" i="3"/>
  <c r="BW65" i="3"/>
  <c r="S117" i="19"/>
  <c r="BW71" i="3"/>
  <c r="BR65" i="3"/>
  <c r="BT71" i="3"/>
  <c r="S121" i="19"/>
  <c r="S122" i="19"/>
  <c r="BQ71" i="3"/>
  <c r="L124" i="19"/>
  <c r="L136" i="19" s="1"/>
  <c r="BW72" i="3"/>
  <c r="BS65" i="3"/>
  <c r="P124" i="19"/>
  <c r="P136" i="19" s="1"/>
  <c r="BS83" i="3"/>
  <c r="BP65" i="3"/>
  <c r="BP83" i="3" s="1"/>
  <c r="BM65" i="3"/>
  <c r="BM83" i="3" s="1"/>
  <c r="BV65" i="3"/>
  <c r="BV83" i="3" s="1"/>
  <c r="BW83" i="3"/>
  <c r="R46" i="18"/>
  <c r="J46" i="10"/>
  <c r="F46" i="19"/>
  <c r="R26" i="19"/>
  <c r="O28" i="19"/>
  <c r="P35" i="19"/>
  <c r="P5" i="19" s="1"/>
  <c r="N27" i="19"/>
  <c r="M28" i="19"/>
  <c r="M35" i="19" s="1"/>
  <c r="M5" i="19" s="1"/>
  <c r="K32" i="19"/>
  <c r="K34" i="19" s="1"/>
  <c r="N26" i="19"/>
  <c r="N28" i="19"/>
  <c r="L35" i="19"/>
  <c r="L5" i="19" s="1"/>
  <c r="L14" i="19" s="1"/>
  <c r="J26" i="19"/>
  <c r="G28" i="19"/>
  <c r="S21" i="19"/>
  <c r="H35" i="19"/>
  <c r="H5" i="19" s="1"/>
  <c r="J30" i="19"/>
  <c r="J32" i="19" s="1"/>
  <c r="J34" i="19" s="1"/>
  <c r="E28" i="19"/>
  <c r="F27" i="19"/>
  <c r="D35" i="19"/>
  <c r="D5" i="19" s="1"/>
  <c r="F26" i="19"/>
  <c r="S26" i="19" s="1"/>
  <c r="C48" i="19"/>
  <c r="F48" i="19" s="1"/>
  <c r="R67" i="19"/>
  <c r="S65" i="19"/>
  <c r="J67" i="19"/>
  <c r="F67" i="19"/>
  <c r="N26" i="17"/>
  <c r="M27" i="17"/>
  <c r="BA5" i="3"/>
  <c r="AW83" i="3"/>
  <c r="AY83" i="3"/>
  <c r="P34" i="14"/>
  <c r="P35" i="14" s="1"/>
  <c r="AX83" i="3"/>
  <c r="AX5" i="3"/>
  <c r="Q34" i="14"/>
  <c r="AY4" i="3"/>
  <c r="M34" i="14"/>
  <c r="AT5" i="3"/>
  <c r="M32" i="14"/>
  <c r="L34" i="14"/>
  <c r="AV4" i="3"/>
  <c r="AV5" i="3"/>
  <c r="L35" i="14"/>
  <c r="L5" i="14" s="1"/>
  <c r="AQ5" i="3"/>
  <c r="J46" i="14"/>
  <c r="AS4" i="3"/>
  <c r="AS5" i="3"/>
  <c r="I34" i="14"/>
  <c r="AR4" i="3"/>
  <c r="AR5" i="3"/>
  <c r="H32" i="14"/>
  <c r="H34" i="14" s="1"/>
  <c r="H35" i="14" s="1"/>
  <c r="H5" i="14" s="1"/>
  <c r="H12" i="14" s="1"/>
  <c r="E27" i="14"/>
  <c r="AP5" i="3"/>
  <c r="D28" i="14"/>
  <c r="D35" i="14" s="1"/>
  <c r="D5" i="14" s="1"/>
  <c r="AO4" i="3"/>
  <c r="AO5" i="3"/>
  <c r="F26" i="14"/>
  <c r="Q35" i="15"/>
  <c r="AL5" i="3"/>
  <c r="AM4" i="3"/>
  <c r="AM5" i="3"/>
  <c r="O32" i="15"/>
  <c r="AL4" i="3"/>
  <c r="P28" i="15"/>
  <c r="AK4" i="3"/>
  <c r="L34" i="15"/>
  <c r="AI4" i="3"/>
  <c r="AH5" i="3"/>
  <c r="AH4" i="3"/>
  <c r="AJ5" i="3"/>
  <c r="L28" i="15"/>
  <c r="L35" i="15" s="1"/>
  <c r="AI5" i="3"/>
  <c r="M32" i="15"/>
  <c r="M34" i="15" s="1"/>
  <c r="I27" i="15"/>
  <c r="G32" i="15"/>
  <c r="AE4" i="3"/>
  <c r="H34" i="15"/>
  <c r="H35" i="15" s="1"/>
  <c r="AF4" i="3"/>
  <c r="AG5" i="3"/>
  <c r="AD4" i="3"/>
  <c r="AC4" i="3"/>
  <c r="D34" i="15"/>
  <c r="AD5" i="3"/>
  <c r="E32" i="15"/>
  <c r="E34" i="15" s="1"/>
  <c r="AB5" i="3"/>
  <c r="AB4" i="3"/>
  <c r="R26" i="10"/>
  <c r="M111" i="10"/>
  <c r="L27" i="10"/>
  <c r="L28" i="10" s="1"/>
  <c r="I27" i="10"/>
  <c r="J26" i="10"/>
  <c r="H27" i="10"/>
  <c r="J27" i="10" s="1"/>
  <c r="F20" i="16"/>
  <c r="G9" i="20"/>
  <c r="I8" i="20"/>
  <c r="G4" i="20"/>
  <c r="G9" i="21"/>
  <c r="I8" i="21"/>
  <c r="Z65" i="3"/>
  <c r="P123" i="10"/>
  <c r="Z72" i="3" s="1"/>
  <c r="L123" i="10"/>
  <c r="W65" i="3"/>
  <c r="R60" i="10"/>
  <c r="R100" i="10"/>
  <c r="K27" i="10"/>
  <c r="N27" i="10" s="1"/>
  <c r="N28" i="10" s="1"/>
  <c r="F26" i="10"/>
  <c r="F30" i="10"/>
  <c r="F32" i="10" s="1"/>
  <c r="N46" i="10"/>
  <c r="N74" i="10"/>
  <c r="F120" i="10"/>
  <c r="G124" i="10"/>
  <c r="G136" i="10" s="1"/>
  <c r="E27" i="10"/>
  <c r="E28" i="10" s="1"/>
  <c r="E35" i="10" s="1"/>
  <c r="E5" i="10" s="1"/>
  <c r="Q27" i="10"/>
  <c r="N26" i="10"/>
  <c r="W71" i="3"/>
  <c r="R30" i="10"/>
  <c r="R32" i="10" s="1"/>
  <c r="R34" i="10" s="1"/>
  <c r="D111" i="10"/>
  <c r="E124" i="10"/>
  <c r="E136" i="10" s="1"/>
  <c r="E139" i="10" s="1"/>
  <c r="E6" i="10" s="1"/>
  <c r="P27" i="10"/>
  <c r="J30" i="10"/>
  <c r="J32" i="10" s="1"/>
  <c r="R46" i="10"/>
  <c r="F60" i="10"/>
  <c r="R74" i="10"/>
  <c r="F100" i="10"/>
  <c r="F110" i="10"/>
  <c r="S126" i="10"/>
  <c r="S127" i="10"/>
  <c r="S128" i="10"/>
  <c r="S129" i="10"/>
  <c r="S130" i="10"/>
  <c r="S131" i="10"/>
  <c r="S133" i="10"/>
  <c r="C27" i="10"/>
  <c r="D124" i="10"/>
  <c r="D136" i="10" s="1"/>
  <c r="O34" i="10"/>
  <c r="R33" i="10"/>
  <c r="U65" i="3"/>
  <c r="I123" i="10"/>
  <c r="U72" i="3" s="1"/>
  <c r="AA72" i="3"/>
  <c r="R123" i="10"/>
  <c r="W72" i="3"/>
  <c r="L124" i="10"/>
  <c r="C111" i="10"/>
  <c r="F90" i="10"/>
  <c r="V5" i="3"/>
  <c r="AA5" i="3"/>
  <c r="I32" i="10"/>
  <c r="I34" i="10" s="1"/>
  <c r="F74" i="10"/>
  <c r="X4" i="3"/>
  <c r="S5" i="3"/>
  <c r="S83" i="3" s="1"/>
  <c r="X5" i="3"/>
  <c r="Z5" i="3"/>
  <c r="Z83" i="3" s="1"/>
  <c r="H32" i="10"/>
  <c r="H34" i="10" s="1"/>
  <c r="F67" i="10"/>
  <c r="J100" i="10"/>
  <c r="S102" i="10"/>
  <c r="S103" i="10"/>
  <c r="S104" i="10"/>
  <c r="S105" i="10"/>
  <c r="S106" i="10"/>
  <c r="S107" i="10"/>
  <c r="S108" i="10"/>
  <c r="S109" i="10"/>
  <c r="W5" i="3"/>
  <c r="W83" i="3" s="1"/>
  <c r="K123" i="10"/>
  <c r="N110" i="10"/>
  <c r="R83" i="3"/>
  <c r="Y5" i="3"/>
  <c r="P72" i="3"/>
  <c r="Q71" i="3"/>
  <c r="Q83" i="3" s="1"/>
  <c r="E20" i="16"/>
  <c r="G4" i="16"/>
  <c r="L111" i="17"/>
  <c r="S65" i="14"/>
  <c r="N67" i="14"/>
  <c r="H111" i="14"/>
  <c r="J67" i="14"/>
  <c r="P111" i="15"/>
  <c r="L111" i="15"/>
  <c r="J67" i="15"/>
  <c r="I111" i="10"/>
  <c r="S62" i="10"/>
  <c r="H111" i="10"/>
  <c r="L28" i="18"/>
  <c r="L35" i="18" s="1"/>
  <c r="L5" i="18" s="1"/>
  <c r="S23" i="18"/>
  <c r="F28" i="18"/>
  <c r="H28" i="18"/>
  <c r="H35" i="18" s="1"/>
  <c r="H5" i="18" s="1"/>
  <c r="M14" i="18"/>
  <c r="M12" i="18"/>
  <c r="F27" i="18"/>
  <c r="J27" i="18"/>
  <c r="N27" i="18"/>
  <c r="N28" i="18" s="1"/>
  <c r="R27" i="18"/>
  <c r="R28" i="18" s="1"/>
  <c r="J28" i="18"/>
  <c r="D14" i="18"/>
  <c r="D12" i="18"/>
  <c r="I14" i="18"/>
  <c r="I12" i="18"/>
  <c r="E14" i="18"/>
  <c r="E12" i="18"/>
  <c r="P14" i="18"/>
  <c r="P12" i="18"/>
  <c r="Q14" i="18"/>
  <c r="Q12" i="18"/>
  <c r="S60" i="18"/>
  <c r="S20" i="18"/>
  <c r="J32" i="18"/>
  <c r="J34" i="18" s="1"/>
  <c r="G32" i="18"/>
  <c r="G34" i="18" s="1"/>
  <c r="D111" i="18"/>
  <c r="S47" i="18"/>
  <c r="C48" i="18"/>
  <c r="N48" i="18"/>
  <c r="K111" i="18"/>
  <c r="S56" i="18"/>
  <c r="S65" i="18"/>
  <c r="S83" i="18"/>
  <c r="S92" i="18"/>
  <c r="S109" i="18"/>
  <c r="S120" i="18"/>
  <c r="D124" i="18"/>
  <c r="D136" i="18" s="1"/>
  <c r="F30" i="18"/>
  <c r="S41" i="18"/>
  <c r="N46" i="18"/>
  <c r="P111" i="18"/>
  <c r="P139" i="18" s="1"/>
  <c r="P6" i="18" s="1"/>
  <c r="P15" i="18" s="1"/>
  <c r="S50" i="18"/>
  <c r="S58" i="18"/>
  <c r="S77" i="18"/>
  <c r="S85" i="18"/>
  <c r="N90" i="18"/>
  <c r="S94" i="18"/>
  <c r="S103" i="18"/>
  <c r="O124" i="18"/>
  <c r="O123" i="18"/>
  <c r="N119" i="18"/>
  <c r="H124" i="18"/>
  <c r="H136" i="18" s="1"/>
  <c r="H139" i="18" s="1"/>
  <c r="H6" i="18" s="1"/>
  <c r="H15" i="18" s="1"/>
  <c r="S127" i="18"/>
  <c r="S128" i="18"/>
  <c r="C28" i="18"/>
  <c r="C35" i="18" s="1"/>
  <c r="G28" i="18"/>
  <c r="G35" i="18" s="1"/>
  <c r="K28" i="18"/>
  <c r="O28" i="18"/>
  <c r="O35" i="18" s="1"/>
  <c r="R30" i="18"/>
  <c r="R32" i="18" s="1"/>
  <c r="R34" i="18" s="1"/>
  <c r="S31" i="18"/>
  <c r="C32" i="18"/>
  <c r="C34" i="18" s="1"/>
  <c r="K32" i="18"/>
  <c r="K34" i="18" s="1"/>
  <c r="S43" i="18"/>
  <c r="J46" i="18"/>
  <c r="L111" i="18"/>
  <c r="G48" i="18"/>
  <c r="O48" i="18"/>
  <c r="S52" i="18"/>
  <c r="S70" i="18"/>
  <c r="S79" i="18"/>
  <c r="S87" i="18"/>
  <c r="J90" i="18"/>
  <c r="S90" i="18" s="1"/>
  <c r="S96" i="18"/>
  <c r="S105" i="18"/>
  <c r="J119" i="18"/>
  <c r="S119" i="18" s="1"/>
  <c r="L124" i="18"/>
  <c r="L136" i="18" s="1"/>
  <c r="S132" i="18"/>
  <c r="S133" i="18"/>
  <c r="E116" i="18"/>
  <c r="I116" i="18"/>
  <c r="M116" i="18"/>
  <c r="Q116" i="18"/>
  <c r="C116" i="18"/>
  <c r="G116" i="18"/>
  <c r="K116" i="18"/>
  <c r="D14" i="19"/>
  <c r="D12" i="19"/>
  <c r="P14" i="19"/>
  <c r="P12" i="19"/>
  <c r="S23" i="19"/>
  <c r="F28" i="19"/>
  <c r="S20" i="19"/>
  <c r="E35" i="19"/>
  <c r="E5" i="19" s="1"/>
  <c r="I28" i="19"/>
  <c r="I35" i="19" s="1"/>
  <c r="I5" i="19" s="1"/>
  <c r="Q28" i="19"/>
  <c r="Q35" i="19" s="1"/>
  <c r="Q5" i="19" s="1"/>
  <c r="F30" i="19"/>
  <c r="G32" i="19"/>
  <c r="G34" i="19" s="1"/>
  <c r="G35" i="19" s="1"/>
  <c r="S41" i="19"/>
  <c r="E111" i="19"/>
  <c r="N46" i="19"/>
  <c r="P111" i="19"/>
  <c r="P139" i="19" s="1"/>
  <c r="P6" i="19" s="1"/>
  <c r="J48" i="19"/>
  <c r="G111" i="19"/>
  <c r="S50" i="19"/>
  <c r="S85" i="19"/>
  <c r="S103" i="19"/>
  <c r="S118" i="19"/>
  <c r="J27" i="19"/>
  <c r="J28" i="19" s="1"/>
  <c r="R27" i="19"/>
  <c r="R28" i="19" s="1"/>
  <c r="R30" i="19"/>
  <c r="R32" i="19" s="1"/>
  <c r="R34" i="19" s="1"/>
  <c r="S31" i="19"/>
  <c r="C32" i="19"/>
  <c r="C34" i="19" s="1"/>
  <c r="S43" i="19"/>
  <c r="J46" i="19"/>
  <c r="L111" i="19"/>
  <c r="L139" i="19" s="1"/>
  <c r="L6" i="19" s="1"/>
  <c r="L15" i="19" s="1"/>
  <c r="Q111" i="19"/>
  <c r="K48" i="19"/>
  <c r="S54" i="19"/>
  <c r="S55" i="19"/>
  <c r="S56" i="19"/>
  <c r="J60" i="19"/>
  <c r="S72" i="19"/>
  <c r="S73" i="19"/>
  <c r="F74" i="19"/>
  <c r="S89" i="19"/>
  <c r="F90" i="19"/>
  <c r="S92" i="19"/>
  <c r="N100" i="19"/>
  <c r="S100" i="19" s="1"/>
  <c r="S107" i="19"/>
  <c r="S108" i="19"/>
  <c r="S109" i="19"/>
  <c r="R119" i="19"/>
  <c r="R120" i="19"/>
  <c r="D124" i="19"/>
  <c r="D136" i="19" s="1"/>
  <c r="D139" i="19" s="1"/>
  <c r="D6" i="19" s="1"/>
  <c r="D15" i="19" s="1"/>
  <c r="C28" i="19"/>
  <c r="C35" i="19" s="1"/>
  <c r="K28" i="19"/>
  <c r="K35" i="19" s="1"/>
  <c r="O35" i="19"/>
  <c r="S33" i="19"/>
  <c r="S45" i="19"/>
  <c r="H111" i="19"/>
  <c r="O48" i="19"/>
  <c r="S59" i="19"/>
  <c r="F60" i="19"/>
  <c r="R74" i="19"/>
  <c r="S78" i="19"/>
  <c r="S79" i="19"/>
  <c r="R90" i="19"/>
  <c r="S95" i="19"/>
  <c r="S96" i="19"/>
  <c r="J100" i="19"/>
  <c r="Q124" i="19"/>
  <c r="Q136" i="19" s="1"/>
  <c r="N119" i="19"/>
  <c r="N120" i="19"/>
  <c r="H124" i="19"/>
  <c r="H136" i="19" s="1"/>
  <c r="S128" i="19"/>
  <c r="S129" i="19"/>
  <c r="BN65" i="3"/>
  <c r="BQ65" i="3"/>
  <c r="R116" i="19"/>
  <c r="BL72" i="3"/>
  <c r="BL83" i="3" s="1"/>
  <c r="BO72" i="3"/>
  <c r="BO83" i="3" s="1"/>
  <c r="S126" i="17"/>
  <c r="S127" i="17"/>
  <c r="S130" i="17"/>
  <c r="S131" i="17"/>
  <c r="S132" i="17"/>
  <c r="S134" i="17"/>
  <c r="J46" i="17"/>
  <c r="M111" i="17"/>
  <c r="H9" i="5"/>
  <c r="BG5" i="3"/>
  <c r="Q32" i="17"/>
  <c r="Q34" i="17" s="1"/>
  <c r="L35" i="17"/>
  <c r="N110" i="17"/>
  <c r="R135" i="17"/>
  <c r="I20" i="13"/>
  <c r="S110" i="17"/>
  <c r="R26" i="17"/>
  <c r="J110" i="17"/>
  <c r="N135" i="17"/>
  <c r="I9" i="5"/>
  <c r="BC5" i="3"/>
  <c r="F30" i="17"/>
  <c r="F32" i="17" s="1"/>
  <c r="S31" i="17"/>
  <c r="AZ65" i="3"/>
  <c r="C123" i="17"/>
  <c r="AZ72" i="3" s="1"/>
  <c r="M123" i="17"/>
  <c r="BH72" i="3" s="1"/>
  <c r="BH65" i="3"/>
  <c r="J26" i="17"/>
  <c r="E27" i="17"/>
  <c r="E28" i="17" s="1"/>
  <c r="S40" i="17"/>
  <c r="S41" i="17"/>
  <c r="S43" i="17"/>
  <c r="H48" i="17"/>
  <c r="H111" i="17" s="1"/>
  <c r="J60" i="17"/>
  <c r="J67" i="17"/>
  <c r="J74" i="17"/>
  <c r="J100" i="17"/>
  <c r="BD4" i="3"/>
  <c r="N30" i="17"/>
  <c r="N32" i="17" s="1"/>
  <c r="N34" i="17" s="1"/>
  <c r="E116" i="17"/>
  <c r="H116" i="17"/>
  <c r="S20" i="17"/>
  <c r="S21" i="17"/>
  <c r="S22" i="17"/>
  <c r="M28" i="17"/>
  <c r="S25" i="17"/>
  <c r="F26" i="17"/>
  <c r="I27" i="17"/>
  <c r="I28" i="17" s="1"/>
  <c r="I35" i="17" s="1"/>
  <c r="I5" i="17" s="1"/>
  <c r="D111" i="17"/>
  <c r="I111" i="17"/>
  <c r="S47" i="17"/>
  <c r="S52" i="17"/>
  <c r="S53" i="17"/>
  <c r="S56" i="17"/>
  <c r="S57" i="17"/>
  <c r="S58" i="17"/>
  <c r="F60" i="17"/>
  <c r="S62" i="17"/>
  <c r="S63" i="17"/>
  <c r="S64" i="17"/>
  <c r="S65" i="17"/>
  <c r="S70" i="17"/>
  <c r="S71" i="17"/>
  <c r="F74" i="17"/>
  <c r="S76" i="17"/>
  <c r="S77" i="17"/>
  <c r="S79" i="17"/>
  <c r="S80" i="17"/>
  <c r="S81" i="17"/>
  <c r="S82" i="17"/>
  <c r="S83" i="17"/>
  <c r="S87" i="17"/>
  <c r="S88" i="17"/>
  <c r="S92" i="17"/>
  <c r="S93" i="17"/>
  <c r="S94" i="17"/>
  <c r="S96" i="17"/>
  <c r="S97" i="17"/>
  <c r="S98" i="17"/>
  <c r="S99" i="17"/>
  <c r="F100" i="17"/>
  <c r="S105" i="17"/>
  <c r="S106" i="17"/>
  <c r="S109" i="17"/>
  <c r="BG4" i="3"/>
  <c r="BC4" i="3"/>
  <c r="BF5" i="3"/>
  <c r="BJ5" i="3"/>
  <c r="J30" i="17"/>
  <c r="J32" i="17" s="1"/>
  <c r="M32" i="17"/>
  <c r="M34" i="17" s="1"/>
  <c r="D116" i="17"/>
  <c r="D123" i="17" s="1"/>
  <c r="BA72" i="3" s="1"/>
  <c r="I116" i="17"/>
  <c r="O116" i="17"/>
  <c r="BJ4" i="3"/>
  <c r="BF4" i="3"/>
  <c r="L116" i="17"/>
  <c r="K116" i="17"/>
  <c r="BF65" i="3" s="1"/>
  <c r="P116" i="17"/>
  <c r="P111" i="17"/>
  <c r="N60" i="17"/>
  <c r="N67" i="17"/>
  <c r="N74" i="17"/>
  <c r="N90" i="17"/>
  <c r="N100" i="17"/>
  <c r="BI4" i="3"/>
  <c r="BA4" i="3"/>
  <c r="R30" i="17"/>
  <c r="R32" i="17" s="1"/>
  <c r="G116" i="17"/>
  <c r="Q116" i="17"/>
  <c r="Q123" i="17" s="1"/>
  <c r="BK72" i="3" s="1"/>
  <c r="G20" i="16"/>
  <c r="G13" i="16"/>
  <c r="G14" i="16" s="1"/>
  <c r="G15" i="16" s="1"/>
  <c r="G16" i="16" s="1"/>
  <c r="G17" i="16" s="1"/>
  <c r="G18" i="16" s="1"/>
  <c r="G19" i="16" s="1"/>
  <c r="H13" i="13"/>
  <c r="H14" i="13" s="1"/>
  <c r="H15" i="13" s="1"/>
  <c r="H16" i="13" s="1"/>
  <c r="H17" i="13" s="1"/>
  <c r="H18" i="13" s="1"/>
  <c r="H19" i="13" s="1"/>
  <c r="BK71" i="3"/>
  <c r="K123" i="17"/>
  <c r="BF72" i="3" s="1"/>
  <c r="I123" i="17"/>
  <c r="BE72" i="3" s="1"/>
  <c r="BE65" i="3"/>
  <c r="J119" i="17"/>
  <c r="BE71" i="3"/>
  <c r="BA71" i="3"/>
  <c r="L123" i="14"/>
  <c r="AU72" i="3" s="1"/>
  <c r="AU65" i="3"/>
  <c r="M123" i="14"/>
  <c r="AV72" i="3" s="1"/>
  <c r="AV65" i="3"/>
  <c r="AU83" i="3"/>
  <c r="S117" i="14"/>
  <c r="S118" i="14"/>
  <c r="AT83" i="3"/>
  <c r="AV71" i="3"/>
  <c r="AV83" i="3"/>
  <c r="I123" i="14"/>
  <c r="AS72" i="3" s="1"/>
  <c r="AS83" i="3" s="1"/>
  <c r="AS65" i="3"/>
  <c r="AR83" i="3"/>
  <c r="AQ83" i="3"/>
  <c r="S121" i="14"/>
  <c r="AP83" i="3"/>
  <c r="D116" i="14"/>
  <c r="AM72" i="3"/>
  <c r="Q124" i="15"/>
  <c r="Q136" i="15" s="1"/>
  <c r="P123" i="15"/>
  <c r="AL72" i="3" s="1"/>
  <c r="AL65" i="3"/>
  <c r="P124" i="15"/>
  <c r="P136" i="15" s="1"/>
  <c r="R116" i="15"/>
  <c r="R122" i="15"/>
  <c r="AL71" i="3"/>
  <c r="R123" i="15"/>
  <c r="AK72" i="3"/>
  <c r="O124" i="15"/>
  <c r="O136" i="15" s="1"/>
  <c r="AK68" i="3"/>
  <c r="R119" i="15"/>
  <c r="K124" i="15"/>
  <c r="K136" i="15" s="1"/>
  <c r="AH72" i="3"/>
  <c r="AH83" i="3" s="1"/>
  <c r="AI72" i="3"/>
  <c r="AI83" i="3" s="1"/>
  <c r="L124" i="15"/>
  <c r="L136" i="15" s="1"/>
  <c r="M123" i="15"/>
  <c r="AJ72" i="3" s="1"/>
  <c r="AJ83" i="3" s="1"/>
  <c r="AJ65" i="3"/>
  <c r="N116" i="15"/>
  <c r="I123" i="15"/>
  <c r="AG72" i="3" s="1"/>
  <c r="I124" i="15"/>
  <c r="I136" i="15" s="1"/>
  <c r="J116" i="15"/>
  <c r="AG65" i="3"/>
  <c r="AG83" i="3" s="1"/>
  <c r="J123" i="15"/>
  <c r="G124" i="15"/>
  <c r="G136" i="15" s="1"/>
  <c r="AE72" i="3"/>
  <c r="AE83" i="3" s="1"/>
  <c r="AF83" i="3"/>
  <c r="H139" i="15"/>
  <c r="H6" i="15" s="1"/>
  <c r="H15" i="15" s="1"/>
  <c r="J122" i="15"/>
  <c r="E124" i="15"/>
  <c r="E136" i="15" s="1"/>
  <c r="AD72" i="3"/>
  <c r="AC71" i="3"/>
  <c r="AC68" i="3"/>
  <c r="AD83" i="3"/>
  <c r="D116" i="15"/>
  <c r="C124" i="15"/>
  <c r="C136" i="15" s="1"/>
  <c r="AB72" i="3"/>
  <c r="AB83" i="3" s="1"/>
  <c r="Q124" i="10"/>
  <c r="Q136" i="10" s="1"/>
  <c r="AA65" i="3"/>
  <c r="AA71" i="3"/>
  <c r="P124" i="10"/>
  <c r="P136" i="10" s="1"/>
  <c r="P139" i="10" s="1"/>
  <c r="P6" i="10" s="1"/>
  <c r="R116" i="10"/>
  <c r="O124" i="10"/>
  <c r="Y65" i="3"/>
  <c r="Y83" i="3" s="1"/>
  <c r="AA69" i="3"/>
  <c r="X65" i="3"/>
  <c r="M124" i="10"/>
  <c r="M136" i="10" s="1"/>
  <c r="M139" i="10" s="1"/>
  <c r="M6" i="10" s="1"/>
  <c r="N122" i="10"/>
  <c r="N116" i="10"/>
  <c r="X71" i="3"/>
  <c r="K124" i="10"/>
  <c r="N124" i="10" s="1"/>
  <c r="I124" i="10"/>
  <c r="I136" i="10" s="1"/>
  <c r="I139" i="10" s="1"/>
  <c r="I6" i="10" s="1"/>
  <c r="J118" i="10"/>
  <c r="S118" i="10" s="1"/>
  <c r="U83" i="3"/>
  <c r="D35" i="17"/>
  <c r="D5" i="17" s="1"/>
  <c r="D14" i="17" s="1"/>
  <c r="BE5" i="3"/>
  <c r="P5" i="17"/>
  <c r="BB5" i="3"/>
  <c r="L5" i="17"/>
  <c r="L14" i="17" s="1"/>
  <c r="E32" i="17"/>
  <c r="E34" i="17" s="1"/>
  <c r="H5" i="17"/>
  <c r="H12" i="17" s="1"/>
  <c r="BH5" i="3"/>
  <c r="S32" i="10"/>
  <c r="Q5" i="15"/>
  <c r="P34" i="15"/>
  <c r="Q28" i="17"/>
  <c r="S43" i="15"/>
  <c r="S44" i="15"/>
  <c r="S44" i="14"/>
  <c r="S44" i="17"/>
  <c r="S45" i="17"/>
  <c r="S45" i="14"/>
  <c r="S117" i="17"/>
  <c r="S118" i="17"/>
  <c r="S121" i="17"/>
  <c r="F119" i="17"/>
  <c r="P14" i="17"/>
  <c r="P12" i="17"/>
  <c r="J34" i="17"/>
  <c r="G34" i="17"/>
  <c r="F23" i="17"/>
  <c r="C27" i="17"/>
  <c r="F27" i="17" s="1"/>
  <c r="G27" i="17"/>
  <c r="K27" i="17"/>
  <c r="O27" i="17"/>
  <c r="R27" i="17" s="1"/>
  <c r="R28" i="17" s="1"/>
  <c r="C34" i="17"/>
  <c r="R46" i="17"/>
  <c r="S50" i="17"/>
  <c r="S51" i="17"/>
  <c r="S66" i="17"/>
  <c r="F67" i="17"/>
  <c r="S69" i="17"/>
  <c r="S84" i="17"/>
  <c r="S85" i="17"/>
  <c r="S86" i="17"/>
  <c r="J90" i="17"/>
  <c r="S102" i="17"/>
  <c r="S103" i="17"/>
  <c r="S104" i="17"/>
  <c r="R119" i="17"/>
  <c r="O28" i="17"/>
  <c r="R34" i="17"/>
  <c r="S33" i="17"/>
  <c r="N46" i="17"/>
  <c r="S54" i="17"/>
  <c r="S55" i="17"/>
  <c r="R67" i="17"/>
  <c r="S72" i="17"/>
  <c r="S73" i="17"/>
  <c r="S89" i="17"/>
  <c r="F90" i="17"/>
  <c r="S107" i="17"/>
  <c r="S108" i="17"/>
  <c r="N119" i="17"/>
  <c r="S119" i="17" s="1"/>
  <c r="S128" i="17"/>
  <c r="S129" i="17"/>
  <c r="S42" i="17"/>
  <c r="S59" i="17"/>
  <c r="S78" i="17"/>
  <c r="S95" i="17"/>
  <c r="S133" i="17"/>
  <c r="K34" i="17"/>
  <c r="O34" i="17"/>
  <c r="C48" i="17"/>
  <c r="G48" i="17"/>
  <c r="K48" i="17"/>
  <c r="O48" i="17"/>
  <c r="F122" i="17"/>
  <c r="J122" i="17"/>
  <c r="N122" i="17"/>
  <c r="R122" i="17"/>
  <c r="I124" i="17"/>
  <c r="I136" i="17" s="1"/>
  <c r="Q124" i="17"/>
  <c r="Q136" i="17" s="1"/>
  <c r="Q139" i="17" s="1"/>
  <c r="Q6" i="17" s="1"/>
  <c r="F116" i="17"/>
  <c r="J120" i="17"/>
  <c r="N120" i="17"/>
  <c r="R120" i="17"/>
  <c r="I111" i="15"/>
  <c r="I139" i="15" s="1"/>
  <c r="I6" i="15" s="1"/>
  <c r="Q28" i="14"/>
  <c r="S20" i="14"/>
  <c r="S21" i="14"/>
  <c r="R26" i="14"/>
  <c r="P5" i="14"/>
  <c r="P12" i="14" s="1"/>
  <c r="M28" i="14"/>
  <c r="N26" i="14"/>
  <c r="J26" i="14"/>
  <c r="I28" i="14"/>
  <c r="E28" i="14"/>
  <c r="E35" i="14" s="1"/>
  <c r="E5" i="14" s="1"/>
  <c r="E14" i="14" s="1"/>
  <c r="F46" i="14"/>
  <c r="P14" i="14"/>
  <c r="D14" i="14"/>
  <c r="D12" i="14"/>
  <c r="J30" i="14"/>
  <c r="G34" i="14"/>
  <c r="F23" i="14"/>
  <c r="C27" i="14"/>
  <c r="F27" i="14" s="1"/>
  <c r="G27" i="14"/>
  <c r="J27" i="14" s="1"/>
  <c r="J28" i="14" s="1"/>
  <c r="K27" i="14"/>
  <c r="O27" i="14"/>
  <c r="R27" i="14" s="1"/>
  <c r="R28" i="14" s="1"/>
  <c r="F30" i="14"/>
  <c r="C32" i="14"/>
  <c r="C34" i="14" s="1"/>
  <c r="R46" i="14"/>
  <c r="S50" i="14"/>
  <c r="S51" i="14"/>
  <c r="S66" i="14"/>
  <c r="F67" i="14"/>
  <c r="S69" i="14"/>
  <c r="S84" i="14"/>
  <c r="S85" i="14"/>
  <c r="S86" i="14"/>
  <c r="J90" i="14"/>
  <c r="S102" i="14"/>
  <c r="S103" i="14"/>
  <c r="S104" i="14"/>
  <c r="P123" i="14"/>
  <c r="P122" i="14"/>
  <c r="P124" i="14" s="1"/>
  <c r="P136" i="14" s="1"/>
  <c r="P139" i="14" s="1"/>
  <c r="P6" i="14" s="1"/>
  <c r="R119" i="14"/>
  <c r="R30" i="14"/>
  <c r="S33" i="14"/>
  <c r="N46" i="14"/>
  <c r="S54" i="14"/>
  <c r="S55" i="14"/>
  <c r="R67" i="14"/>
  <c r="S72" i="14"/>
  <c r="S73" i="14"/>
  <c r="S89" i="14"/>
  <c r="F90" i="14"/>
  <c r="S90" i="14" s="1"/>
  <c r="S107" i="14"/>
  <c r="S108" i="14"/>
  <c r="N119" i="14"/>
  <c r="S119" i="14" s="1"/>
  <c r="S128" i="14"/>
  <c r="S129" i="14"/>
  <c r="N30" i="14"/>
  <c r="K34" i="14"/>
  <c r="S42" i="14"/>
  <c r="S59" i="14"/>
  <c r="S78" i="14"/>
  <c r="S95" i="14"/>
  <c r="O34" i="14"/>
  <c r="G48" i="14"/>
  <c r="K48" i="14"/>
  <c r="O48" i="14"/>
  <c r="Q120" i="14"/>
  <c r="F122" i="14"/>
  <c r="O122" i="14"/>
  <c r="E124" i="14"/>
  <c r="E136" i="14" s="1"/>
  <c r="E139" i="14" s="1"/>
  <c r="E6" i="14" s="1"/>
  <c r="I124" i="14"/>
  <c r="I136" i="14" s="1"/>
  <c r="I139" i="14" s="1"/>
  <c r="I6" i="14" s="1"/>
  <c r="M124" i="14"/>
  <c r="M136" i="14" s="1"/>
  <c r="M139" i="14" s="1"/>
  <c r="M6" i="14" s="1"/>
  <c r="Q124" i="14"/>
  <c r="Q136" i="14" s="1"/>
  <c r="Q139" i="14" s="1"/>
  <c r="Q6" i="14" s="1"/>
  <c r="J116" i="14"/>
  <c r="N116" i="14"/>
  <c r="R116" i="14"/>
  <c r="J123" i="14"/>
  <c r="N123" i="14"/>
  <c r="O123" i="14"/>
  <c r="J120" i="14"/>
  <c r="N120" i="14"/>
  <c r="O120" i="14"/>
  <c r="R120" i="14" s="1"/>
  <c r="R120" i="10"/>
  <c r="C122" i="10"/>
  <c r="P71" i="3" s="1"/>
  <c r="P83" i="3" s="1"/>
  <c r="S119" i="15"/>
  <c r="P139" i="15"/>
  <c r="P6" i="15" s="1"/>
  <c r="P15" i="15" s="1"/>
  <c r="L139" i="15"/>
  <c r="L6" i="15" s="1"/>
  <c r="L15" i="15" s="1"/>
  <c r="S121" i="15"/>
  <c r="L136" i="10"/>
  <c r="L139" i="10" s="1"/>
  <c r="L6" i="10" s="1"/>
  <c r="S120" i="15"/>
  <c r="J136" i="15"/>
  <c r="F74" i="15"/>
  <c r="S74" i="15" s="1"/>
  <c r="F135" i="15"/>
  <c r="S135" i="15" s="1"/>
  <c r="S62" i="15"/>
  <c r="S63" i="15"/>
  <c r="S64" i="15"/>
  <c r="S65" i="15"/>
  <c r="S105" i="15"/>
  <c r="S106" i="15"/>
  <c r="S109" i="15"/>
  <c r="S70" i="15"/>
  <c r="S71" i="15"/>
  <c r="D111" i="15"/>
  <c r="R27" i="15"/>
  <c r="R28" i="15" s="1"/>
  <c r="Q111" i="15"/>
  <c r="Q139" i="15" s="1"/>
  <c r="Q6" i="15" s="1"/>
  <c r="Q7" i="15" s="1"/>
  <c r="Q13" i="15" s="1"/>
  <c r="S21" i="15"/>
  <c r="M28" i="15"/>
  <c r="N27" i="15"/>
  <c r="N30" i="15"/>
  <c r="M111" i="15"/>
  <c r="I28" i="15"/>
  <c r="H5" i="15"/>
  <c r="J27" i="15"/>
  <c r="J30" i="15"/>
  <c r="J46" i="15"/>
  <c r="F27" i="15"/>
  <c r="E111" i="15"/>
  <c r="E139" i="15" s="1"/>
  <c r="E28" i="15"/>
  <c r="F46" i="15"/>
  <c r="C28" i="15"/>
  <c r="C35" i="15" s="1"/>
  <c r="L5" i="15"/>
  <c r="Q14" i="15"/>
  <c r="Q12" i="15"/>
  <c r="D35" i="15"/>
  <c r="D5" i="15" s="1"/>
  <c r="S23" i="15"/>
  <c r="F28" i="15"/>
  <c r="S20" i="15"/>
  <c r="K28" i="15"/>
  <c r="F30" i="15"/>
  <c r="F32" i="15" s="1"/>
  <c r="F34" i="15" s="1"/>
  <c r="R46" i="15"/>
  <c r="S50" i="15"/>
  <c r="S51" i="15"/>
  <c r="S66" i="15"/>
  <c r="F67" i="15"/>
  <c r="S69" i="15"/>
  <c r="S84" i="15"/>
  <c r="S85" i="15"/>
  <c r="S86" i="15"/>
  <c r="J90" i="15"/>
  <c r="S102" i="15"/>
  <c r="S103" i="15"/>
  <c r="S104" i="15"/>
  <c r="S122" i="15"/>
  <c r="J28" i="15"/>
  <c r="G28" i="15"/>
  <c r="R30" i="15"/>
  <c r="S33" i="15"/>
  <c r="N46" i="15"/>
  <c r="S54" i="15"/>
  <c r="S55" i="15"/>
  <c r="R67" i="15"/>
  <c r="S72" i="15"/>
  <c r="S73" i="15"/>
  <c r="S89" i="15"/>
  <c r="F90" i="15"/>
  <c r="S107" i="15"/>
  <c r="S108" i="15"/>
  <c r="R136" i="15"/>
  <c r="S128" i="15"/>
  <c r="S129" i="15"/>
  <c r="N28" i="15"/>
  <c r="F26" i="15"/>
  <c r="J26" i="15"/>
  <c r="N26" i="15"/>
  <c r="R26" i="15"/>
  <c r="S42" i="15"/>
  <c r="S59" i="15"/>
  <c r="S78" i="15"/>
  <c r="S95" i="15"/>
  <c r="S133" i="15"/>
  <c r="G34" i="15"/>
  <c r="K34" i="15"/>
  <c r="O34" i="15"/>
  <c r="O35" i="15" s="1"/>
  <c r="C48" i="15"/>
  <c r="G48" i="15"/>
  <c r="K48" i="15"/>
  <c r="O48" i="15"/>
  <c r="J124" i="15"/>
  <c r="R124" i="15"/>
  <c r="Q139" i="10"/>
  <c r="Q6" i="10" s="1"/>
  <c r="R135" i="10"/>
  <c r="N135" i="10"/>
  <c r="F135" i="10"/>
  <c r="F48" i="10"/>
  <c r="D35" i="10"/>
  <c r="D5" i="10" s="1"/>
  <c r="R23" i="10"/>
  <c r="O28" i="10"/>
  <c r="O35" i="10" s="1"/>
  <c r="P28" i="10"/>
  <c r="N23" i="10"/>
  <c r="M28" i="10"/>
  <c r="M35" i="10" s="1"/>
  <c r="M5" i="10" s="1"/>
  <c r="M14" i="10" s="1"/>
  <c r="Q28" i="10"/>
  <c r="Q35" i="10" s="1"/>
  <c r="Q5" i="10" s="1"/>
  <c r="Q14" i="10" s="1"/>
  <c r="R27" i="10"/>
  <c r="I28" i="10"/>
  <c r="H20" i="12"/>
  <c r="H20" i="16"/>
  <c r="S134" i="10"/>
  <c r="S117" i="10"/>
  <c r="S119" i="10"/>
  <c r="S121" i="10"/>
  <c r="S64" i="10"/>
  <c r="S63" i="10"/>
  <c r="S66" i="10"/>
  <c r="O136" i="10"/>
  <c r="O111" i="10"/>
  <c r="R111" i="10" s="1"/>
  <c r="N67" i="10"/>
  <c r="S69" i="10"/>
  <c r="S71" i="10"/>
  <c r="S72" i="10"/>
  <c r="S73" i="10"/>
  <c r="S110" i="10"/>
  <c r="S77" i="10"/>
  <c r="S78" i="10"/>
  <c r="S79" i="10"/>
  <c r="S81" i="10"/>
  <c r="S82" i="10"/>
  <c r="S83" i="10"/>
  <c r="S84" i="10"/>
  <c r="S85" i="10"/>
  <c r="S86" i="10"/>
  <c r="S20" i="10"/>
  <c r="S22" i="10"/>
  <c r="S30" i="10"/>
  <c r="S87" i="10"/>
  <c r="S65" i="10"/>
  <c r="S88" i="10"/>
  <c r="S89" i="10"/>
  <c r="S25" i="10"/>
  <c r="S33" i="10"/>
  <c r="S40" i="10"/>
  <c r="S41" i="10"/>
  <c r="S43" i="10"/>
  <c r="S45" i="10"/>
  <c r="S47" i="10"/>
  <c r="S31" i="10"/>
  <c r="S50" i="10"/>
  <c r="S51" i="10"/>
  <c r="S52" i="10"/>
  <c r="S53" i="10"/>
  <c r="S54" i="10"/>
  <c r="S55" i="10"/>
  <c r="S56" i="10"/>
  <c r="S57" i="10"/>
  <c r="S58" i="10"/>
  <c r="S59" i="10"/>
  <c r="S92" i="10"/>
  <c r="S93" i="10"/>
  <c r="S94" i="10"/>
  <c r="S95" i="10"/>
  <c r="S96" i="10"/>
  <c r="S97" i="10"/>
  <c r="S98" i="10"/>
  <c r="S99" i="10"/>
  <c r="J135" i="10"/>
  <c r="S132" i="10"/>
  <c r="J67" i="10"/>
  <c r="S67" i="10" s="1"/>
  <c r="S70" i="10"/>
  <c r="J74" i="10"/>
  <c r="S74" i="10" s="1"/>
  <c r="J60" i="10"/>
  <c r="S44" i="10"/>
  <c r="S42" i="10"/>
  <c r="S80" i="10"/>
  <c r="J90" i="10"/>
  <c r="S90" i="10" s="1"/>
  <c r="S76" i="10"/>
  <c r="J34" i="10"/>
  <c r="G28" i="10"/>
  <c r="G35" i="10" s="1"/>
  <c r="H28" i="10"/>
  <c r="S26" i="10"/>
  <c r="J23" i="10"/>
  <c r="S21" i="10"/>
  <c r="G20" i="13"/>
  <c r="F20" i="13"/>
  <c r="H4" i="13"/>
  <c r="F20" i="12"/>
  <c r="G4" i="12"/>
  <c r="E20" i="12"/>
  <c r="F20" i="11"/>
  <c r="G4" i="11"/>
  <c r="E20" i="11"/>
  <c r="F111" i="10"/>
  <c r="G139" i="10"/>
  <c r="S100" i="10"/>
  <c r="D14" i="10"/>
  <c r="D12" i="10"/>
  <c r="N111" i="10"/>
  <c r="J48" i="10"/>
  <c r="N48" i="10"/>
  <c r="R48" i="10"/>
  <c r="F23" i="10"/>
  <c r="X9" i="22" l="1"/>
  <c r="X36" i="22" s="1"/>
  <c r="F9" i="22"/>
  <c r="F36" i="22" s="1"/>
  <c r="AD9" i="22"/>
  <c r="AD36" i="22" s="1"/>
  <c r="BB9" i="22"/>
  <c r="BB36" i="22" s="1"/>
  <c r="AV9" i="22"/>
  <c r="AV36" i="22" s="1"/>
  <c r="BT9" i="22"/>
  <c r="BT36" i="22" s="1"/>
  <c r="I5" i="5"/>
  <c r="S60" i="19"/>
  <c r="C111" i="19"/>
  <c r="F111" i="19" s="1"/>
  <c r="S135" i="17"/>
  <c r="H7" i="15"/>
  <c r="H13" i="15" s="1"/>
  <c r="S67" i="18"/>
  <c r="S120" i="19"/>
  <c r="S119" i="19"/>
  <c r="N116" i="19"/>
  <c r="BT65" i="3"/>
  <c r="R123" i="19"/>
  <c r="BU72" i="3"/>
  <c r="BU83" i="3" s="1"/>
  <c r="K124" i="19"/>
  <c r="BR72" i="3"/>
  <c r="BR83" i="3" s="1"/>
  <c r="F116" i="19"/>
  <c r="H139" i="19"/>
  <c r="H6" i="19" s="1"/>
  <c r="H7" i="19" s="1"/>
  <c r="H13" i="19" s="1"/>
  <c r="P7" i="18"/>
  <c r="P13" i="18" s="1"/>
  <c r="S46" i="19"/>
  <c r="S46" i="18"/>
  <c r="L12" i="19"/>
  <c r="H14" i="19"/>
  <c r="H12" i="19"/>
  <c r="S67" i="19"/>
  <c r="J27" i="17"/>
  <c r="J28" i="17" s="1"/>
  <c r="S26" i="17"/>
  <c r="R34" i="14"/>
  <c r="R32" i="14"/>
  <c r="Q35" i="14"/>
  <c r="Q5" i="14" s="1"/>
  <c r="L12" i="14"/>
  <c r="L14" i="14"/>
  <c r="N32" i="14"/>
  <c r="N34" i="14" s="1"/>
  <c r="M35" i="14"/>
  <c r="M5" i="14" s="1"/>
  <c r="I35" i="14"/>
  <c r="I5" i="14" s="1"/>
  <c r="J34" i="14"/>
  <c r="J32" i="14"/>
  <c r="S26" i="14"/>
  <c r="AM83" i="3"/>
  <c r="P35" i="15"/>
  <c r="P5" i="15" s="1"/>
  <c r="R32" i="15"/>
  <c r="R34" i="15" s="1"/>
  <c r="AK83" i="3"/>
  <c r="M5" i="15"/>
  <c r="M12" i="15" s="1"/>
  <c r="M35" i="15"/>
  <c r="K35" i="15"/>
  <c r="N32" i="15"/>
  <c r="N34" i="15" s="1"/>
  <c r="G35" i="15"/>
  <c r="J32" i="15"/>
  <c r="J34" i="15" s="1"/>
  <c r="I35" i="15"/>
  <c r="I5" i="15" s="1"/>
  <c r="E35" i="15"/>
  <c r="E5" i="15" s="1"/>
  <c r="S27" i="15"/>
  <c r="S46" i="10"/>
  <c r="H35" i="10"/>
  <c r="H5" i="10" s="1"/>
  <c r="H12" i="10" s="1"/>
  <c r="I9" i="20"/>
  <c r="G10" i="20"/>
  <c r="I9" i="21"/>
  <c r="G10" i="21"/>
  <c r="E14" i="10"/>
  <c r="E12" i="10"/>
  <c r="AL83" i="3"/>
  <c r="F27" i="10"/>
  <c r="S27" i="10" s="1"/>
  <c r="K136" i="10"/>
  <c r="J28" i="10"/>
  <c r="S60" i="10"/>
  <c r="R28" i="10"/>
  <c r="K28" i="10"/>
  <c r="K35" i="10" s="1"/>
  <c r="K5" i="10" s="1"/>
  <c r="C28" i="10"/>
  <c r="C35" i="10" s="1"/>
  <c r="C5" i="10" s="1"/>
  <c r="I35" i="10"/>
  <c r="I5" i="10" s="1"/>
  <c r="X83" i="3"/>
  <c r="V72" i="3"/>
  <c r="V83" i="3" s="1"/>
  <c r="N123" i="10"/>
  <c r="L35" i="10"/>
  <c r="L5" i="10" s="1"/>
  <c r="P35" i="10"/>
  <c r="R35" i="10" s="1"/>
  <c r="Q15" i="10"/>
  <c r="I15" i="10"/>
  <c r="AA83" i="3"/>
  <c r="P15" i="10"/>
  <c r="J111" i="10"/>
  <c r="S111" i="10" s="1"/>
  <c r="S67" i="15"/>
  <c r="C123" i="18"/>
  <c r="F116" i="18"/>
  <c r="S116" i="18" s="1"/>
  <c r="F35" i="18"/>
  <c r="C5" i="18"/>
  <c r="F48" i="18"/>
  <c r="C111" i="18"/>
  <c r="Q124" i="18"/>
  <c r="Q136" i="18" s="1"/>
  <c r="Q139" i="18" s="1"/>
  <c r="Q6" i="18" s="1"/>
  <c r="Q123" i="18"/>
  <c r="J48" i="18"/>
  <c r="G111" i="18"/>
  <c r="O5" i="18"/>
  <c r="R35" i="18"/>
  <c r="R116" i="18"/>
  <c r="K123" i="18"/>
  <c r="N123" i="18" s="1"/>
  <c r="N116" i="18"/>
  <c r="M123" i="18"/>
  <c r="M124" i="18" s="1"/>
  <c r="M136" i="18" s="1"/>
  <c r="M139" i="18" s="1"/>
  <c r="M6" i="18" s="1"/>
  <c r="L139" i="18"/>
  <c r="L6" i="18" s="1"/>
  <c r="L15" i="18" s="1"/>
  <c r="K35" i="18"/>
  <c r="R123" i="18"/>
  <c r="F32" i="18"/>
  <c r="S30" i="18"/>
  <c r="N111" i="18"/>
  <c r="D139" i="18"/>
  <c r="D6" i="18" s="1"/>
  <c r="L14" i="18"/>
  <c r="L12" i="18"/>
  <c r="E123" i="18"/>
  <c r="E124" i="18" s="1"/>
  <c r="E136" i="18" s="1"/>
  <c r="E139" i="18" s="1"/>
  <c r="E6" i="18" s="1"/>
  <c r="R48" i="18"/>
  <c r="O111" i="18"/>
  <c r="S28" i="18"/>
  <c r="G124" i="18"/>
  <c r="G123" i="18"/>
  <c r="J116" i="18"/>
  <c r="I123" i="18"/>
  <c r="I124" i="18" s="1"/>
  <c r="I136" i="18" s="1"/>
  <c r="I139" i="18" s="1"/>
  <c r="I6" i="18" s="1"/>
  <c r="G5" i="18"/>
  <c r="J35" i="18"/>
  <c r="O136" i="18"/>
  <c r="R124" i="18"/>
  <c r="S27" i="18"/>
  <c r="H14" i="18"/>
  <c r="H12" i="18"/>
  <c r="H7" i="18"/>
  <c r="H13" i="18" s="1"/>
  <c r="J35" i="19"/>
  <c r="G5" i="19"/>
  <c r="K136" i="19"/>
  <c r="N35" i="19"/>
  <c r="K5" i="19"/>
  <c r="P15" i="19"/>
  <c r="P7" i="19"/>
  <c r="P13" i="19" s="1"/>
  <c r="S90" i="19"/>
  <c r="E14" i="19"/>
  <c r="E12" i="19"/>
  <c r="J123" i="19"/>
  <c r="J116" i="19"/>
  <c r="R48" i="19"/>
  <c r="O111" i="19"/>
  <c r="F35" i="19"/>
  <c r="C5" i="19"/>
  <c r="O124" i="19"/>
  <c r="N48" i="19"/>
  <c r="K111" i="19"/>
  <c r="J111" i="19"/>
  <c r="Q14" i="19"/>
  <c r="Q12" i="19"/>
  <c r="S27" i="19"/>
  <c r="I14" i="19"/>
  <c r="I12" i="19"/>
  <c r="F32" i="19"/>
  <c r="S30" i="19"/>
  <c r="L7" i="19"/>
  <c r="L13" i="19" s="1"/>
  <c r="F123" i="19"/>
  <c r="S116" i="19"/>
  <c r="R35" i="19"/>
  <c r="O5" i="19"/>
  <c r="G124" i="19"/>
  <c r="S74" i="19"/>
  <c r="Q139" i="19"/>
  <c r="Q6" i="19" s="1"/>
  <c r="Q15" i="19" s="1"/>
  <c r="M14" i="19"/>
  <c r="M12" i="19"/>
  <c r="C124" i="19"/>
  <c r="S28" i="19"/>
  <c r="D7" i="19"/>
  <c r="D13" i="19" s="1"/>
  <c r="D12" i="17"/>
  <c r="M124" i="17"/>
  <c r="M136" i="17" s="1"/>
  <c r="M139" i="17" s="1"/>
  <c r="M6" i="17" s="1"/>
  <c r="M15" i="17" s="1"/>
  <c r="O35" i="17"/>
  <c r="D124" i="17"/>
  <c r="D136" i="17" s="1"/>
  <c r="BA65" i="3"/>
  <c r="BA83" i="3" s="1"/>
  <c r="BK65" i="3"/>
  <c r="BK83" i="3" s="1"/>
  <c r="BH83" i="3"/>
  <c r="N116" i="17"/>
  <c r="BE83" i="3"/>
  <c r="I14" i="17"/>
  <c r="I12" i="17"/>
  <c r="G123" i="17"/>
  <c r="BC65" i="3"/>
  <c r="I139" i="17"/>
  <c r="I6" i="17" s="1"/>
  <c r="I15" i="17" s="1"/>
  <c r="L123" i="17"/>
  <c r="BG65" i="3"/>
  <c r="S100" i="17"/>
  <c r="M35" i="17"/>
  <c r="M5" i="17" s="1"/>
  <c r="H123" i="17"/>
  <c r="BD65" i="3"/>
  <c r="D139" i="17"/>
  <c r="D6" i="17" s="1"/>
  <c r="D15" i="17" s="1"/>
  <c r="Q35" i="17"/>
  <c r="Q5" i="17" s="1"/>
  <c r="S74" i="17"/>
  <c r="E123" i="17"/>
  <c r="BB65" i="3"/>
  <c r="BF83" i="3"/>
  <c r="J116" i="17"/>
  <c r="O123" i="17"/>
  <c r="BI65" i="3"/>
  <c r="S60" i="17"/>
  <c r="F123" i="17"/>
  <c r="R116" i="17"/>
  <c r="S90" i="17"/>
  <c r="H14" i="17"/>
  <c r="P123" i="17"/>
  <c r="BJ65" i="3"/>
  <c r="H20" i="13"/>
  <c r="F120" i="17"/>
  <c r="S120" i="17" s="1"/>
  <c r="AZ69" i="3"/>
  <c r="AZ83" i="3" s="1"/>
  <c r="D123" i="14"/>
  <c r="AO72" i="3" s="1"/>
  <c r="AO65" i="3"/>
  <c r="F120" i="14"/>
  <c r="AN69" i="3"/>
  <c r="N123" i="15"/>
  <c r="M124" i="15"/>
  <c r="F116" i="15"/>
  <c r="S116" i="15" s="1"/>
  <c r="D123" i="15"/>
  <c r="AC65" i="3"/>
  <c r="D124" i="15"/>
  <c r="E6" i="15"/>
  <c r="E15" i="15" s="1"/>
  <c r="R136" i="10"/>
  <c r="R124" i="10"/>
  <c r="L12" i="17"/>
  <c r="E35" i="17"/>
  <c r="E5" i="17" s="1"/>
  <c r="Q7" i="10"/>
  <c r="Q13" i="10" s="1"/>
  <c r="M12" i="10"/>
  <c r="M14" i="15"/>
  <c r="H12" i="15"/>
  <c r="H14" i="15"/>
  <c r="I15" i="15"/>
  <c r="S116" i="17"/>
  <c r="S122" i="17"/>
  <c r="S46" i="17"/>
  <c r="Q15" i="17"/>
  <c r="O111" i="17"/>
  <c r="R48" i="17"/>
  <c r="L124" i="17"/>
  <c r="L136" i="17" s="1"/>
  <c r="L139" i="17" s="1"/>
  <c r="L6" i="17" s="1"/>
  <c r="G124" i="17"/>
  <c r="S67" i="17"/>
  <c r="K28" i="17"/>
  <c r="K35" i="17" s="1"/>
  <c r="N27" i="17"/>
  <c r="N28" i="17" s="1"/>
  <c r="C28" i="17"/>
  <c r="C35" i="17" s="1"/>
  <c r="K111" i="17"/>
  <c r="N48" i="17"/>
  <c r="C124" i="17"/>
  <c r="G8" i="12" s="1"/>
  <c r="G28" i="17"/>
  <c r="G35" i="17" s="1"/>
  <c r="G111" i="17"/>
  <c r="J48" i="17"/>
  <c r="S30" i="17"/>
  <c r="O124" i="17"/>
  <c r="C111" i="17"/>
  <c r="F48" i="17"/>
  <c r="K124" i="17"/>
  <c r="F28" i="17"/>
  <c r="S23" i="17"/>
  <c r="R123" i="14"/>
  <c r="R122" i="14"/>
  <c r="N122" i="14"/>
  <c r="S122" i="14" s="1"/>
  <c r="S120" i="14"/>
  <c r="J122" i="14"/>
  <c r="H124" i="14"/>
  <c r="H136" i="14" s="1"/>
  <c r="H139" i="14" s="1"/>
  <c r="H6" i="14" s="1"/>
  <c r="H15" i="14" s="1"/>
  <c r="D124" i="14"/>
  <c r="D136" i="14" s="1"/>
  <c r="D139" i="14" s="1"/>
  <c r="D6" i="14" s="1"/>
  <c r="D7" i="14" s="1"/>
  <c r="D13" i="14" s="1"/>
  <c r="S46" i="15"/>
  <c r="S46" i="14"/>
  <c r="H14" i="14"/>
  <c r="E12" i="14"/>
  <c r="P15" i="14"/>
  <c r="P7" i="14"/>
  <c r="P13" i="14" s="1"/>
  <c r="Q15" i="14"/>
  <c r="I15" i="14"/>
  <c r="M15" i="14"/>
  <c r="E15" i="14"/>
  <c r="E7" i="14"/>
  <c r="E13" i="14" s="1"/>
  <c r="O111" i="14"/>
  <c r="R48" i="14"/>
  <c r="L124" i="14"/>
  <c r="L136" i="14" s="1"/>
  <c r="L139" i="14" s="1"/>
  <c r="L6" i="14" s="1"/>
  <c r="G124" i="14"/>
  <c r="S67" i="14"/>
  <c r="K28" i="14"/>
  <c r="K35" i="14" s="1"/>
  <c r="N27" i="14"/>
  <c r="N28" i="14" s="1"/>
  <c r="C28" i="14"/>
  <c r="C35" i="14" s="1"/>
  <c r="K111" i="14"/>
  <c r="N48" i="14"/>
  <c r="O28" i="14"/>
  <c r="O35" i="14" s="1"/>
  <c r="G28" i="14"/>
  <c r="G35" i="14" s="1"/>
  <c r="G111" i="14"/>
  <c r="J48" i="14"/>
  <c r="S30" i="14"/>
  <c r="F32" i="14"/>
  <c r="S27" i="14"/>
  <c r="O124" i="14"/>
  <c r="C111" i="14"/>
  <c r="F48" i="14"/>
  <c r="K124" i="14"/>
  <c r="F28" i="14"/>
  <c r="S28" i="14" s="1"/>
  <c r="S23" i="14"/>
  <c r="M15" i="10"/>
  <c r="M7" i="10"/>
  <c r="M13" i="10" s="1"/>
  <c r="L15" i="10"/>
  <c r="N136" i="10"/>
  <c r="C124" i="10"/>
  <c r="F122" i="10"/>
  <c r="K139" i="10"/>
  <c r="K6" i="10" s="1"/>
  <c r="Q15" i="15"/>
  <c r="R35" i="15"/>
  <c r="O5" i="15"/>
  <c r="K111" i="15"/>
  <c r="N48" i="15"/>
  <c r="P14" i="15"/>
  <c r="P12" i="15"/>
  <c r="P7" i="15"/>
  <c r="P13" i="15" s="1"/>
  <c r="S26" i="15"/>
  <c r="S30" i="15"/>
  <c r="L14" i="15"/>
  <c r="L7" i="15"/>
  <c r="L13" i="15" s="1"/>
  <c r="L12" i="15"/>
  <c r="G111" i="15"/>
  <c r="G139" i="15" s="1"/>
  <c r="G6" i="15" s="1"/>
  <c r="G15" i="15" s="1"/>
  <c r="J48" i="15"/>
  <c r="D14" i="15"/>
  <c r="D12" i="15"/>
  <c r="C111" i="15"/>
  <c r="F48" i="15"/>
  <c r="F35" i="15"/>
  <c r="C5" i="15"/>
  <c r="O111" i="15"/>
  <c r="R48" i="15"/>
  <c r="S90" i="15"/>
  <c r="S28" i="15"/>
  <c r="E7" i="10"/>
  <c r="E13" i="10" s="1"/>
  <c r="E15" i="10"/>
  <c r="S135" i="10"/>
  <c r="D139" i="10"/>
  <c r="D6" i="10" s="1"/>
  <c r="F35" i="10"/>
  <c r="Q12" i="10"/>
  <c r="G5" i="10"/>
  <c r="G14" i="10" s="1"/>
  <c r="O5" i="10"/>
  <c r="O14" i="10" s="1"/>
  <c r="N35" i="10"/>
  <c r="O139" i="10"/>
  <c r="R139" i="10" s="1"/>
  <c r="S48" i="10"/>
  <c r="K14" i="10"/>
  <c r="K12" i="10"/>
  <c r="G6" i="10"/>
  <c r="F34" i="10"/>
  <c r="S34" i="10"/>
  <c r="C14" i="10"/>
  <c r="C12" i="10"/>
  <c r="F5" i="10"/>
  <c r="S23" i="10"/>
  <c r="H15" i="19" l="1"/>
  <c r="N123" i="19"/>
  <c r="S123" i="19" s="1"/>
  <c r="BT72" i="3"/>
  <c r="E124" i="19"/>
  <c r="E136" i="19" s="1"/>
  <c r="E139" i="19" s="1"/>
  <c r="E6" i="19" s="1"/>
  <c r="E15" i="19" s="1"/>
  <c r="BN72" i="3"/>
  <c r="BN83" i="3" s="1"/>
  <c r="BT83" i="3"/>
  <c r="I124" i="19"/>
  <c r="I136" i="19" s="1"/>
  <c r="I139" i="19" s="1"/>
  <c r="I6" i="19" s="1"/>
  <c r="I7" i="19" s="1"/>
  <c r="I13" i="19" s="1"/>
  <c r="BQ72" i="3"/>
  <c r="BQ83" i="3" s="1"/>
  <c r="S48" i="19"/>
  <c r="Q7" i="19"/>
  <c r="Q13" i="19" s="1"/>
  <c r="S28" i="17"/>
  <c r="Q12" i="14"/>
  <c r="Q14" i="14"/>
  <c r="Q7" i="14"/>
  <c r="Q13" i="14" s="1"/>
  <c r="M14" i="14"/>
  <c r="M12" i="14"/>
  <c r="M7" i="14"/>
  <c r="M13" i="14" s="1"/>
  <c r="I12" i="14"/>
  <c r="I14" i="14"/>
  <c r="I7" i="14"/>
  <c r="I13" i="14" s="1"/>
  <c r="I12" i="15"/>
  <c r="I14" i="15"/>
  <c r="I7" i="15"/>
  <c r="I13" i="15" s="1"/>
  <c r="E14" i="15"/>
  <c r="E12" i="15"/>
  <c r="I10" i="20"/>
  <c r="G11" i="20"/>
  <c r="I10" i="21"/>
  <c r="G11" i="21"/>
  <c r="I14" i="10"/>
  <c r="I7" i="10"/>
  <c r="I13" i="10" s="1"/>
  <c r="I12" i="10"/>
  <c r="F28" i="10"/>
  <c r="S28" i="10" s="1"/>
  <c r="P5" i="10"/>
  <c r="R5" i="10" s="1"/>
  <c r="L14" i="10"/>
  <c r="L12" i="10"/>
  <c r="N5" i="10"/>
  <c r="L7" i="10"/>
  <c r="L13" i="10" s="1"/>
  <c r="O12" i="10"/>
  <c r="M7" i="17"/>
  <c r="M13" i="17" s="1"/>
  <c r="D7" i="17"/>
  <c r="D13" i="17" s="1"/>
  <c r="E7" i="15"/>
  <c r="E13" i="15" s="1"/>
  <c r="E15" i="18"/>
  <c r="E7" i="18"/>
  <c r="E13" i="18" s="1"/>
  <c r="M15" i="18"/>
  <c r="M7" i="18"/>
  <c r="M13" i="18" s="1"/>
  <c r="I15" i="18"/>
  <c r="I7" i="18"/>
  <c r="I13" i="18" s="1"/>
  <c r="G136" i="18"/>
  <c r="J136" i="18" s="1"/>
  <c r="J124" i="18"/>
  <c r="O14" i="18"/>
  <c r="O12" i="18"/>
  <c r="R5" i="18"/>
  <c r="F34" i="18"/>
  <c r="S32" i="18"/>
  <c r="S34" i="18" s="1"/>
  <c r="J111" i="18"/>
  <c r="F111" i="18"/>
  <c r="O139" i="18"/>
  <c r="R111" i="18"/>
  <c r="L7" i="18"/>
  <c r="L13" i="18" s="1"/>
  <c r="S48" i="18"/>
  <c r="F123" i="18"/>
  <c r="S123" i="18" s="1"/>
  <c r="Q15" i="18"/>
  <c r="Q7" i="18"/>
  <c r="Q13" i="18" s="1"/>
  <c r="R136" i="18"/>
  <c r="D15" i="18"/>
  <c r="D7" i="18"/>
  <c r="D13" i="18" s="1"/>
  <c r="K124" i="18"/>
  <c r="G14" i="18"/>
  <c r="G12" i="18"/>
  <c r="J5" i="18"/>
  <c r="J123" i="18"/>
  <c r="N35" i="18"/>
  <c r="S35" i="18" s="1"/>
  <c r="K5" i="18"/>
  <c r="C14" i="18"/>
  <c r="C12" i="18"/>
  <c r="F5" i="18"/>
  <c r="C124" i="18"/>
  <c r="I15" i="19"/>
  <c r="R111" i="19"/>
  <c r="G136" i="19"/>
  <c r="J124" i="19"/>
  <c r="O136" i="19"/>
  <c r="R136" i="19" s="1"/>
  <c r="R124" i="19"/>
  <c r="O14" i="19"/>
  <c r="O12" i="19"/>
  <c r="R5" i="19"/>
  <c r="F34" i="19"/>
  <c r="S32" i="19"/>
  <c r="S34" i="19" s="1"/>
  <c r="M124" i="19"/>
  <c r="C14" i="19"/>
  <c r="F5" i="19"/>
  <c r="C12" i="19"/>
  <c r="K14" i="19"/>
  <c r="K12" i="19"/>
  <c r="N5" i="19"/>
  <c r="G14" i="19"/>
  <c r="G12" i="19"/>
  <c r="J5" i="19"/>
  <c r="C136" i="19"/>
  <c r="F124" i="19"/>
  <c r="K139" i="19"/>
  <c r="N111" i="19"/>
  <c r="S35" i="19"/>
  <c r="I7" i="17"/>
  <c r="I13" i="17" s="1"/>
  <c r="BC83" i="3"/>
  <c r="Q14" i="17"/>
  <c r="Q12" i="17"/>
  <c r="Q7" i="17"/>
  <c r="Q13" i="17" s="1"/>
  <c r="BJ72" i="3"/>
  <c r="P124" i="17"/>
  <c r="P136" i="17" s="1"/>
  <c r="P139" i="17" s="1"/>
  <c r="P6" i="17" s="1"/>
  <c r="M12" i="17"/>
  <c r="M14" i="17"/>
  <c r="BB83" i="3"/>
  <c r="BC72" i="3"/>
  <c r="J123" i="17"/>
  <c r="I8" i="16"/>
  <c r="J8" i="13"/>
  <c r="G9" i="12"/>
  <c r="I8" i="12"/>
  <c r="BJ83" i="3"/>
  <c r="BI72" i="3"/>
  <c r="BI83" i="3" s="1"/>
  <c r="R123" i="17"/>
  <c r="BB72" i="3"/>
  <c r="E124" i="17"/>
  <c r="E136" i="17" s="1"/>
  <c r="E139" i="17" s="1"/>
  <c r="E6" i="17" s="1"/>
  <c r="E15" i="17" s="1"/>
  <c r="BD72" i="3"/>
  <c r="BD83" i="3" s="1"/>
  <c r="H124" i="17"/>
  <c r="H136" i="17" s="1"/>
  <c r="H139" i="17" s="1"/>
  <c r="H6" i="17" s="1"/>
  <c r="BG72" i="3"/>
  <c r="BG83" i="3" s="1"/>
  <c r="N123" i="17"/>
  <c r="AO83" i="3"/>
  <c r="M136" i="15"/>
  <c r="N124" i="15"/>
  <c r="F124" i="15"/>
  <c r="S124" i="15" s="1"/>
  <c r="D136" i="15"/>
  <c r="AC83" i="3"/>
  <c r="E5" i="5" s="1"/>
  <c r="AC72" i="3"/>
  <c r="F123" i="15"/>
  <c r="S123" i="15" s="1"/>
  <c r="E14" i="17"/>
  <c r="E12" i="17"/>
  <c r="D15" i="14"/>
  <c r="N139" i="10"/>
  <c r="S48" i="17"/>
  <c r="K136" i="17"/>
  <c r="N136" i="17" s="1"/>
  <c r="N124" i="17"/>
  <c r="S27" i="17"/>
  <c r="J111" i="17"/>
  <c r="N35" i="17"/>
  <c r="K5" i="17"/>
  <c r="F34" i="17"/>
  <c r="S32" i="17"/>
  <c r="S34" i="17" s="1"/>
  <c r="J35" i="17"/>
  <c r="G5" i="17"/>
  <c r="N111" i="17"/>
  <c r="R111" i="17"/>
  <c r="F111" i="17"/>
  <c r="R35" i="17"/>
  <c r="O5" i="17"/>
  <c r="F35" i="17"/>
  <c r="C5" i="17"/>
  <c r="G136" i="17"/>
  <c r="J136" i="17" s="1"/>
  <c r="J124" i="17"/>
  <c r="O136" i="17"/>
  <c r="C136" i="17"/>
  <c r="L15" i="17"/>
  <c r="L7" i="17"/>
  <c r="L13" i="17" s="1"/>
  <c r="H7" i="14"/>
  <c r="H13" i="14" s="1"/>
  <c r="S48" i="14"/>
  <c r="K136" i="14"/>
  <c r="N136" i="14" s="1"/>
  <c r="N124" i="14"/>
  <c r="O136" i="14"/>
  <c r="R136" i="14" s="1"/>
  <c r="R124" i="14"/>
  <c r="N35" i="14"/>
  <c r="K5" i="14"/>
  <c r="J111" i="14"/>
  <c r="N111" i="14"/>
  <c r="O139" i="14"/>
  <c r="R111" i="14"/>
  <c r="F34" i="14"/>
  <c r="S32" i="14"/>
  <c r="S34" i="14" s="1"/>
  <c r="J35" i="14"/>
  <c r="G5" i="14"/>
  <c r="F35" i="14"/>
  <c r="C5" i="14"/>
  <c r="G136" i="14"/>
  <c r="J136" i="14" s="1"/>
  <c r="J124" i="14"/>
  <c r="F111" i="14"/>
  <c r="R35" i="14"/>
  <c r="O5" i="14"/>
  <c r="L15" i="14"/>
  <c r="L7" i="14"/>
  <c r="L13" i="14" s="1"/>
  <c r="F124" i="10"/>
  <c r="C136" i="10"/>
  <c r="C12" i="15"/>
  <c r="F5" i="15"/>
  <c r="C14" i="15"/>
  <c r="J35" i="15"/>
  <c r="G5" i="15"/>
  <c r="G7" i="15" s="1"/>
  <c r="K139" i="15"/>
  <c r="N111" i="15"/>
  <c r="S32" i="15"/>
  <c r="S34" i="15" s="1"/>
  <c r="S48" i="15"/>
  <c r="J111" i="15"/>
  <c r="R5" i="15"/>
  <c r="O14" i="15"/>
  <c r="O12" i="15"/>
  <c r="O139" i="15"/>
  <c r="R111" i="15"/>
  <c r="C139" i="15"/>
  <c r="F111" i="15"/>
  <c r="N35" i="15"/>
  <c r="K5" i="15"/>
  <c r="D15" i="10"/>
  <c r="D7" i="10"/>
  <c r="D13" i="10" s="1"/>
  <c r="G12" i="10"/>
  <c r="O6" i="10"/>
  <c r="O7" i="10" s="1"/>
  <c r="J5" i="10"/>
  <c r="H14" i="10"/>
  <c r="J35" i="10"/>
  <c r="S35" i="10" s="1"/>
  <c r="G15" i="10"/>
  <c r="G7" i="10"/>
  <c r="K15" i="10"/>
  <c r="N6" i="10"/>
  <c r="K7" i="10"/>
  <c r="G139" i="18" l="1"/>
  <c r="J139" i="18" s="1"/>
  <c r="E7" i="19"/>
  <c r="E13" i="19" s="1"/>
  <c r="S111" i="19"/>
  <c r="S111" i="18"/>
  <c r="H5" i="5"/>
  <c r="H6" i="5" s="1"/>
  <c r="H8" i="5" s="1"/>
  <c r="H10" i="5" s="1"/>
  <c r="H12" i="5" s="1"/>
  <c r="P7" i="10"/>
  <c r="P13" i="10" s="1"/>
  <c r="G12" i="20"/>
  <c r="I11" i="20"/>
  <c r="G12" i="21"/>
  <c r="I11" i="21"/>
  <c r="S5" i="10"/>
  <c r="P12" i="10"/>
  <c r="P14" i="10"/>
  <c r="G6" i="18"/>
  <c r="C136" i="18"/>
  <c r="F124" i="18"/>
  <c r="S124" i="18" s="1"/>
  <c r="K136" i="18"/>
  <c r="N124" i="18"/>
  <c r="R139" i="18"/>
  <c r="O6" i="18"/>
  <c r="K14" i="18"/>
  <c r="K12" i="18"/>
  <c r="N5" i="18"/>
  <c r="S5" i="18" s="1"/>
  <c r="F136" i="19"/>
  <c r="C139" i="19"/>
  <c r="K6" i="19"/>
  <c r="M136" i="19"/>
  <c r="N124" i="19"/>
  <c r="J136" i="19"/>
  <c r="G139" i="19"/>
  <c r="S5" i="19"/>
  <c r="S124" i="19"/>
  <c r="O139" i="19"/>
  <c r="F124" i="17"/>
  <c r="S123" i="17"/>
  <c r="I6" i="5"/>
  <c r="I8" i="5" s="1"/>
  <c r="I10" i="5" s="1"/>
  <c r="I12" i="5" s="1"/>
  <c r="B21" i="5" s="1"/>
  <c r="G5" i="5"/>
  <c r="P7" i="17"/>
  <c r="P13" i="17" s="1"/>
  <c r="P15" i="17"/>
  <c r="F136" i="17"/>
  <c r="E7" i="17"/>
  <c r="E13" i="17" s="1"/>
  <c r="R124" i="17"/>
  <c r="S124" i="17" s="1"/>
  <c r="H15" i="17"/>
  <c r="H7" i="17"/>
  <c r="H13" i="17" s="1"/>
  <c r="G10" i="12"/>
  <c r="I9" i="12"/>
  <c r="I9" i="16"/>
  <c r="J9" i="13"/>
  <c r="R136" i="17"/>
  <c r="N136" i="15"/>
  <c r="M139" i="15"/>
  <c r="M6" i="15" s="1"/>
  <c r="F136" i="15"/>
  <c r="D139" i="15"/>
  <c r="D6" i="15" s="1"/>
  <c r="O15" i="10"/>
  <c r="S111" i="17"/>
  <c r="S35" i="17"/>
  <c r="C139" i="17"/>
  <c r="K139" i="17"/>
  <c r="G139" i="17"/>
  <c r="R5" i="17"/>
  <c r="O14" i="17"/>
  <c r="O12" i="17"/>
  <c r="J5" i="17"/>
  <c r="G14" i="17"/>
  <c r="G12" i="17"/>
  <c r="N5" i="17"/>
  <c r="K14" i="17"/>
  <c r="K12" i="17"/>
  <c r="O139" i="17"/>
  <c r="C14" i="17"/>
  <c r="C12" i="17"/>
  <c r="F5" i="17"/>
  <c r="K139" i="14"/>
  <c r="N139" i="14" s="1"/>
  <c r="S111" i="14"/>
  <c r="C14" i="14"/>
  <c r="C12" i="14"/>
  <c r="F5" i="14"/>
  <c r="S35" i="14"/>
  <c r="R5" i="14"/>
  <c r="O14" i="14"/>
  <c r="O12" i="14"/>
  <c r="J5" i="14"/>
  <c r="G14" i="14"/>
  <c r="G12" i="14"/>
  <c r="N5" i="14"/>
  <c r="K14" i="14"/>
  <c r="K12" i="14"/>
  <c r="R139" i="14"/>
  <c r="O6" i="14"/>
  <c r="G139" i="14"/>
  <c r="C139" i="10"/>
  <c r="F136" i="10"/>
  <c r="S35" i="15"/>
  <c r="S111" i="15"/>
  <c r="K14" i="15"/>
  <c r="N5" i="15"/>
  <c r="K12" i="15"/>
  <c r="K6" i="15"/>
  <c r="K7" i="15" s="1"/>
  <c r="R139" i="15"/>
  <c r="O6" i="15"/>
  <c r="G14" i="15"/>
  <c r="J5" i="15"/>
  <c r="G12" i="15"/>
  <c r="C6" i="15"/>
  <c r="J139" i="15"/>
  <c r="R6" i="10"/>
  <c r="O13" i="10"/>
  <c r="G13" i="10"/>
  <c r="K13" i="10"/>
  <c r="N7" i="10"/>
  <c r="S136" i="17" l="1"/>
  <c r="K6" i="14"/>
  <c r="K7" i="14" s="1"/>
  <c r="N7" i="14" s="1"/>
  <c r="F139" i="15"/>
  <c r="R7" i="10"/>
  <c r="I12" i="20"/>
  <c r="G13" i="20"/>
  <c r="I12" i="21"/>
  <c r="G13" i="21"/>
  <c r="G15" i="18"/>
  <c r="J6" i="18"/>
  <c r="G7" i="18"/>
  <c r="O15" i="18"/>
  <c r="R6" i="18"/>
  <c r="O7" i="18"/>
  <c r="F136" i="18"/>
  <c r="S136" i="18" s="1"/>
  <c r="C139" i="18"/>
  <c r="N136" i="18"/>
  <c r="K139" i="18"/>
  <c r="J139" i="19"/>
  <c r="G6" i="19"/>
  <c r="K15" i="19"/>
  <c r="K7" i="19"/>
  <c r="R139" i="19"/>
  <c r="O6" i="19"/>
  <c r="F139" i="19"/>
  <c r="C6" i="19"/>
  <c r="M139" i="19"/>
  <c r="N136" i="19"/>
  <c r="S136" i="19" s="1"/>
  <c r="S5" i="17"/>
  <c r="G11" i="12"/>
  <c r="I10" i="16"/>
  <c r="J10" i="13"/>
  <c r="I10" i="12"/>
  <c r="N139" i="15"/>
  <c r="S136" i="15"/>
  <c r="M15" i="15"/>
  <c r="M7" i="15"/>
  <c r="M13" i="15" s="1"/>
  <c r="D15" i="15"/>
  <c r="D7" i="15"/>
  <c r="D13" i="15" s="1"/>
  <c r="S5" i="15"/>
  <c r="J139" i="17"/>
  <c r="G6" i="17"/>
  <c r="G15" i="17" s="1"/>
  <c r="N139" i="17"/>
  <c r="K6" i="17"/>
  <c r="R139" i="17"/>
  <c r="O6" i="17"/>
  <c r="F139" i="17"/>
  <c r="C6" i="17"/>
  <c r="O15" i="14"/>
  <c r="R6" i="14"/>
  <c r="O7" i="14"/>
  <c r="S5" i="14"/>
  <c r="J139" i="14"/>
  <c r="G6" i="14"/>
  <c r="F139" i="10"/>
  <c r="C6" i="10"/>
  <c r="K13" i="15"/>
  <c r="J6" i="15"/>
  <c r="O15" i="15"/>
  <c r="R6" i="15"/>
  <c r="O7" i="15"/>
  <c r="C15" i="15"/>
  <c r="F6" i="15"/>
  <c r="C7" i="15"/>
  <c r="K15" i="15"/>
  <c r="N6" i="15"/>
  <c r="N6" i="14" l="1"/>
  <c r="K13" i="14"/>
  <c r="K15" i="14"/>
  <c r="S139" i="15"/>
  <c r="I13" i="20"/>
  <c r="G14" i="20"/>
  <c r="I13" i="21"/>
  <c r="G14" i="21"/>
  <c r="G13" i="18"/>
  <c r="J7" i="18"/>
  <c r="F139" i="18"/>
  <c r="C6" i="18"/>
  <c r="N139" i="18"/>
  <c r="K6" i="18"/>
  <c r="R7" i="18"/>
  <c r="O13" i="18"/>
  <c r="O15" i="19"/>
  <c r="R6" i="19"/>
  <c r="O7" i="19"/>
  <c r="M6" i="19"/>
  <c r="N139" i="19"/>
  <c r="S139" i="19" s="1"/>
  <c r="G15" i="19"/>
  <c r="J6" i="19"/>
  <c r="G7" i="19"/>
  <c r="F6" i="19"/>
  <c r="C15" i="19"/>
  <c r="C7" i="19"/>
  <c r="K13" i="19"/>
  <c r="I11" i="16"/>
  <c r="G12" i="12"/>
  <c r="J11" i="13"/>
  <c r="I11" i="12"/>
  <c r="S139" i="17"/>
  <c r="N7" i="15"/>
  <c r="K15" i="17"/>
  <c r="N6" i="17"/>
  <c r="K7" i="17"/>
  <c r="C15" i="17"/>
  <c r="F6" i="17"/>
  <c r="C7" i="17"/>
  <c r="O15" i="17"/>
  <c r="R6" i="17"/>
  <c r="O7" i="17"/>
  <c r="J6" i="17"/>
  <c r="G7" i="17"/>
  <c r="G15" i="14"/>
  <c r="J6" i="14"/>
  <c r="G7" i="14"/>
  <c r="R7" i="14"/>
  <c r="O13" i="14"/>
  <c r="F6" i="10"/>
  <c r="C7" i="10"/>
  <c r="C15" i="10"/>
  <c r="S6" i="15"/>
  <c r="R7" i="15"/>
  <c r="O13" i="15"/>
  <c r="C8" i="15"/>
  <c r="D8" i="15" s="1"/>
  <c r="E8" i="15" s="1"/>
  <c r="G8" i="15" s="1"/>
  <c r="H8" i="15" s="1"/>
  <c r="I8" i="15" s="1"/>
  <c r="K8" i="15" s="1"/>
  <c r="L8" i="15" s="1"/>
  <c r="M8" i="15" s="1"/>
  <c r="O8" i="15" s="1"/>
  <c r="P8" i="15" s="1"/>
  <c r="Q8" i="15" s="1"/>
  <c r="C13" i="15"/>
  <c r="F7" i="15"/>
  <c r="J7" i="15"/>
  <c r="G13" i="15"/>
  <c r="B11" i="5"/>
  <c r="G11" i="5"/>
  <c r="F11" i="5"/>
  <c r="G7" i="5"/>
  <c r="F7" i="5"/>
  <c r="E7" i="5"/>
  <c r="D7" i="5"/>
  <c r="C5" i="5"/>
  <c r="G4" i="5"/>
  <c r="G9" i="5" s="1"/>
  <c r="F4" i="5"/>
  <c r="F9" i="5" s="1"/>
  <c r="E4" i="5"/>
  <c r="E9" i="5" s="1"/>
  <c r="D4" i="5"/>
  <c r="C4" i="5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2" i="3"/>
  <c r="B81" i="3"/>
  <c r="B80" i="3"/>
  <c r="B79" i="3"/>
  <c r="B78" i="3"/>
  <c r="B77" i="3"/>
  <c r="B76" i="3"/>
  <c r="B75" i="3"/>
  <c r="B74" i="3"/>
  <c r="B73" i="3"/>
  <c r="B70" i="3"/>
  <c r="B68" i="3"/>
  <c r="B67" i="3"/>
  <c r="B66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2" i="5" l="1"/>
  <c r="B20" i="5"/>
  <c r="B19" i="5"/>
  <c r="C9" i="5"/>
  <c r="S139" i="18"/>
  <c r="I14" i="20"/>
  <c r="G15" i="20"/>
  <c r="I14" i="21"/>
  <c r="G15" i="21"/>
  <c r="K15" i="18"/>
  <c r="N6" i="18"/>
  <c r="K7" i="18"/>
  <c r="F6" i="18"/>
  <c r="C15" i="18"/>
  <c r="C7" i="18"/>
  <c r="F7" i="19"/>
  <c r="C13" i="19"/>
  <c r="C8" i="19"/>
  <c r="D8" i="19" s="1"/>
  <c r="E8" i="19" s="1"/>
  <c r="G8" i="19" s="1"/>
  <c r="H8" i="19" s="1"/>
  <c r="I8" i="19" s="1"/>
  <c r="K8" i="19" s="1"/>
  <c r="L8" i="19" s="1"/>
  <c r="R7" i="19"/>
  <c r="O13" i="19"/>
  <c r="G13" i="19"/>
  <c r="J7" i="19"/>
  <c r="M15" i="19"/>
  <c r="M7" i="19"/>
  <c r="N6" i="19"/>
  <c r="S6" i="19" s="1"/>
  <c r="S6" i="17"/>
  <c r="I12" i="16"/>
  <c r="I12" i="12"/>
  <c r="J12" i="13"/>
  <c r="G13" i="12"/>
  <c r="G13" i="17"/>
  <c r="J7" i="17"/>
  <c r="K13" i="17"/>
  <c r="N7" i="17"/>
  <c r="C13" i="17"/>
  <c r="C8" i="17"/>
  <c r="D8" i="17" s="1"/>
  <c r="E8" i="17" s="1"/>
  <c r="G8" i="17" s="1"/>
  <c r="H8" i="17" s="1"/>
  <c r="I8" i="17" s="1"/>
  <c r="K8" i="17" s="1"/>
  <c r="L8" i="17" s="1"/>
  <c r="M8" i="17" s="1"/>
  <c r="O8" i="17" s="1"/>
  <c r="P8" i="17" s="1"/>
  <c r="Q8" i="17" s="1"/>
  <c r="F7" i="17"/>
  <c r="R7" i="17"/>
  <c r="O13" i="17"/>
  <c r="G13" i="14"/>
  <c r="J7" i="14"/>
  <c r="F7" i="10"/>
  <c r="C13" i="10"/>
  <c r="C8" i="10"/>
  <c r="D8" i="10" s="1"/>
  <c r="E8" i="10" s="1"/>
  <c r="G8" i="10" s="1"/>
  <c r="S7" i="15"/>
  <c r="C6" i="5"/>
  <c r="C8" i="5" s="1"/>
  <c r="C10" i="5" s="1"/>
  <c r="B13" i="5"/>
  <c r="E6" i="5"/>
  <c r="E8" i="5" s="1"/>
  <c r="C11" i="1"/>
  <c r="G6" i="5"/>
  <c r="G8" i="5" s="1"/>
  <c r="C6" i="2"/>
  <c r="C103" i="1"/>
  <c r="C76" i="4"/>
  <c r="C80" i="4"/>
  <c r="C84" i="4"/>
  <c r="C88" i="4"/>
  <c r="C92" i="4"/>
  <c r="C96" i="4"/>
  <c r="C100" i="4"/>
  <c r="C6" i="4"/>
  <c r="C10" i="4"/>
  <c r="C14" i="4"/>
  <c r="C18" i="4"/>
  <c r="C22" i="4"/>
  <c r="C26" i="4"/>
  <c r="C30" i="4"/>
  <c r="C34" i="4"/>
  <c r="C38" i="4"/>
  <c r="C42" i="4"/>
  <c r="C46" i="4"/>
  <c r="C50" i="4"/>
  <c r="C54" i="4"/>
  <c r="C58" i="4"/>
  <c r="C62" i="4"/>
  <c r="C66" i="4"/>
  <c r="C70" i="4"/>
  <c r="C74" i="4"/>
  <c r="C78" i="4"/>
  <c r="C82" i="4"/>
  <c r="C86" i="4"/>
  <c r="C90" i="4"/>
  <c r="C94" i="4"/>
  <c r="C98" i="4"/>
  <c r="C102" i="4"/>
  <c r="C85" i="4"/>
  <c r="C8" i="4"/>
  <c r="C12" i="4"/>
  <c r="C16" i="4"/>
  <c r="C20" i="4"/>
  <c r="C24" i="4"/>
  <c r="C28" i="4"/>
  <c r="C32" i="4"/>
  <c r="C36" i="4"/>
  <c r="C40" i="4"/>
  <c r="C44" i="4"/>
  <c r="C48" i="4"/>
  <c r="C52" i="4"/>
  <c r="C56" i="4"/>
  <c r="C60" i="4"/>
  <c r="C64" i="4"/>
  <c r="C68" i="4"/>
  <c r="C72" i="4"/>
  <c r="C103" i="4"/>
  <c r="C14" i="2"/>
  <c r="C30" i="2"/>
  <c r="C42" i="2"/>
  <c r="C54" i="2"/>
  <c r="C66" i="2"/>
  <c r="C78" i="2"/>
  <c r="C90" i="2"/>
  <c r="C98" i="2"/>
  <c r="C3" i="2"/>
  <c r="C7" i="2"/>
  <c r="C11" i="2"/>
  <c r="C15" i="2"/>
  <c r="C19" i="2"/>
  <c r="C23" i="2"/>
  <c r="C27" i="2"/>
  <c r="C31" i="2"/>
  <c r="C35" i="2"/>
  <c r="C39" i="2"/>
  <c r="C43" i="2"/>
  <c r="C47" i="2"/>
  <c r="C51" i="2"/>
  <c r="C55" i="2"/>
  <c r="C59" i="2"/>
  <c r="C63" i="2"/>
  <c r="C67" i="2"/>
  <c r="C71" i="2"/>
  <c r="C75" i="2"/>
  <c r="C79" i="2"/>
  <c r="C83" i="2"/>
  <c r="C87" i="2"/>
  <c r="C91" i="2"/>
  <c r="C95" i="2"/>
  <c r="C99" i="2"/>
  <c r="C103" i="2"/>
  <c r="C10" i="2"/>
  <c r="C22" i="2"/>
  <c r="C34" i="2"/>
  <c r="C46" i="2"/>
  <c r="C58" i="2"/>
  <c r="C70" i="2"/>
  <c r="C82" i="2"/>
  <c r="C102" i="2"/>
  <c r="C4" i="2"/>
  <c r="C8" i="2"/>
  <c r="C12" i="2"/>
  <c r="C16" i="2"/>
  <c r="C20" i="2"/>
  <c r="C24" i="2"/>
  <c r="C28" i="2"/>
  <c r="C32" i="2"/>
  <c r="C36" i="2"/>
  <c r="C40" i="2"/>
  <c r="C44" i="2"/>
  <c r="C48" i="2"/>
  <c r="C52" i="2"/>
  <c r="C56" i="2"/>
  <c r="C60" i="2"/>
  <c r="C64" i="2"/>
  <c r="C68" i="2"/>
  <c r="C72" i="2"/>
  <c r="C76" i="2"/>
  <c r="C80" i="2"/>
  <c r="C84" i="2"/>
  <c r="C88" i="2"/>
  <c r="C92" i="2"/>
  <c r="C96" i="2"/>
  <c r="C100" i="2"/>
  <c r="C18" i="2"/>
  <c r="C26" i="2"/>
  <c r="C38" i="2"/>
  <c r="C50" i="2"/>
  <c r="C62" i="2"/>
  <c r="C74" i="2"/>
  <c r="C86" i="2"/>
  <c r="C94" i="2"/>
  <c r="C5" i="2"/>
  <c r="C9" i="2"/>
  <c r="C13" i="2"/>
  <c r="C17" i="2"/>
  <c r="C21" i="2"/>
  <c r="C25" i="2"/>
  <c r="C29" i="2"/>
  <c r="C33" i="2"/>
  <c r="C37" i="2"/>
  <c r="C41" i="2"/>
  <c r="C45" i="2"/>
  <c r="C49" i="2"/>
  <c r="C53" i="2"/>
  <c r="C57" i="2"/>
  <c r="C61" i="2"/>
  <c r="C65" i="2"/>
  <c r="C69" i="2"/>
  <c r="C73" i="2"/>
  <c r="C77" i="2"/>
  <c r="C81" i="2"/>
  <c r="C85" i="2"/>
  <c r="C89" i="2"/>
  <c r="C93" i="2"/>
  <c r="C97" i="2"/>
  <c r="C101" i="2"/>
  <c r="C19" i="1"/>
  <c r="C4" i="1"/>
  <c r="C87" i="1"/>
  <c r="C67" i="1"/>
  <c r="C43" i="1"/>
  <c r="C102" i="1"/>
  <c r="C83" i="1"/>
  <c r="C59" i="1"/>
  <c r="C35" i="1"/>
  <c r="C99" i="1"/>
  <c r="C75" i="1"/>
  <c r="C55" i="1"/>
  <c r="C27" i="1"/>
  <c r="C7" i="1"/>
  <c r="C91" i="1"/>
  <c r="C71" i="1"/>
  <c r="C51" i="1"/>
  <c r="C4" i="4"/>
  <c r="C3" i="4"/>
  <c r="C5" i="4"/>
  <c r="C7" i="4"/>
  <c r="C9" i="4"/>
  <c r="C11" i="4"/>
  <c r="C13" i="4"/>
  <c r="C15" i="4"/>
  <c r="C17" i="4"/>
  <c r="C19" i="4"/>
  <c r="C21" i="4"/>
  <c r="C23" i="4"/>
  <c r="C25" i="4"/>
  <c r="C27" i="4"/>
  <c r="C29" i="4"/>
  <c r="C31" i="4"/>
  <c r="C33" i="4"/>
  <c r="C35" i="4"/>
  <c r="C37" i="4"/>
  <c r="C39" i="4"/>
  <c r="C41" i="4"/>
  <c r="C43" i="4"/>
  <c r="C45" i="4"/>
  <c r="C47" i="4"/>
  <c r="C49" i="4"/>
  <c r="C51" i="4"/>
  <c r="C53" i="4"/>
  <c r="C55" i="4"/>
  <c r="C57" i="4"/>
  <c r="C59" i="4"/>
  <c r="C61" i="4"/>
  <c r="C63" i="4"/>
  <c r="C65" i="4"/>
  <c r="C67" i="4"/>
  <c r="C69" i="4"/>
  <c r="C71" i="4"/>
  <c r="C73" i="4"/>
  <c r="C75" i="4"/>
  <c r="C77" i="4"/>
  <c r="C79" i="4"/>
  <c r="C81" i="4"/>
  <c r="C83" i="4"/>
  <c r="C87" i="4"/>
  <c r="C89" i="4"/>
  <c r="C91" i="4"/>
  <c r="C93" i="4"/>
  <c r="C95" i="4"/>
  <c r="C97" i="4"/>
  <c r="C99" i="4"/>
  <c r="C101" i="4"/>
  <c r="C95" i="1"/>
  <c r="C79" i="1"/>
  <c r="C63" i="1"/>
  <c r="C47" i="1"/>
  <c r="C31" i="1"/>
  <c r="C15" i="1"/>
  <c r="C39" i="1"/>
  <c r="C23" i="1"/>
  <c r="C98" i="1"/>
  <c r="C90" i="1"/>
  <c r="C86" i="1"/>
  <c r="C82" i="1"/>
  <c r="C78" i="1"/>
  <c r="C74" i="1"/>
  <c r="C70" i="1"/>
  <c r="C66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C6" i="1"/>
  <c r="C94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9" i="1"/>
  <c r="C5" i="1"/>
  <c r="C3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S6" i="18" l="1"/>
  <c r="M8" i="19"/>
  <c r="O8" i="19" s="1"/>
  <c r="P8" i="19" s="1"/>
  <c r="Q8" i="19" s="1"/>
  <c r="G16" i="20"/>
  <c r="I15" i="20"/>
  <c r="G16" i="21"/>
  <c r="I15" i="21"/>
  <c r="K13" i="18"/>
  <c r="N7" i="18"/>
  <c r="F7" i="18"/>
  <c r="C13" i="18"/>
  <c r="C8" i="18"/>
  <c r="D8" i="18" s="1"/>
  <c r="E8" i="18" s="1"/>
  <c r="G8" i="18" s="1"/>
  <c r="H8" i="18" s="1"/>
  <c r="I8" i="18" s="1"/>
  <c r="K8" i="18" s="1"/>
  <c r="L8" i="18" s="1"/>
  <c r="M8" i="18" s="1"/>
  <c r="O8" i="18" s="1"/>
  <c r="P8" i="18" s="1"/>
  <c r="Q8" i="18" s="1"/>
  <c r="M13" i="19"/>
  <c r="N7" i="19"/>
  <c r="S7" i="19" s="1"/>
  <c r="G14" i="12"/>
  <c r="I13" i="16"/>
  <c r="I13" i="12"/>
  <c r="J13" i="13"/>
  <c r="E10" i="5"/>
  <c r="E12" i="5" s="1"/>
  <c r="S7" i="17"/>
  <c r="G10" i="5"/>
  <c r="G12" i="5" s="1"/>
  <c r="S7" i="18" l="1"/>
  <c r="L12" i="5"/>
  <c r="I16" i="20"/>
  <c r="G17" i="20"/>
  <c r="I16" i="21"/>
  <c r="G17" i="21"/>
  <c r="I14" i="12"/>
  <c r="J14" i="13"/>
  <c r="G15" i="12"/>
  <c r="I14" i="16"/>
  <c r="N12" i="5"/>
  <c r="C13" i="5"/>
  <c r="I17" i="20" l="1"/>
  <c r="G18" i="20"/>
  <c r="I17" i="21"/>
  <c r="G18" i="21"/>
  <c r="I15" i="12"/>
  <c r="G16" i="12"/>
  <c r="I15" i="16"/>
  <c r="J15" i="13"/>
  <c r="T65" i="3"/>
  <c r="J122" i="10"/>
  <c r="S122" i="10" s="1"/>
  <c r="T72" i="3"/>
  <c r="J116" i="10"/>
  <c r="S116" i="10" s="1"/>
  <c r="I18" i="20" l="1"/>
  <c r="G19" i="20"/>
  <c r="I18" i="21"/>
  <c r="G19" i="21"/>
  <c r="I16" i="12"/>
  <c r="J16" i="13"/>
  <c r="G17" i="12"/>
  <c r="I16" i="16"/>
  <c r="H124" i="10"/>
  <c r="J120" i="10"/>
  <c r="S120" i="10" s="1"/>
  <c r="T69" i="3"/>
  <c r="B69" i="3" s="1"/>
  <c r="T71" i="3"/>
  <c r="B71" i="3" s="1"/>
  <c r="J123" i="10"/>
  <c r="S123" i="10" s="1"/>
  <c r="I19" i="20" l="1"/>
  <c r="G20" i="20"/>
  <c r="I20" i="20" s="1"/>
  <c r="I4" i="20" s="1"/>
  <c r="I19" i="21"/>
  <c r="G20" i="21"/>
  <c r="I20" i="21" s="1"/>
  <c r="I4" i="21" s="1"/>
  <c r="J124" i="10"/>
  <c r="S124" i="10" s="1"/>
  <c r="G12" i="11"/>
  <c r="G18" i="12"/>
  <c r="J17" i="13"/>
  <c r="I17" i="16"/>
  <c r="I17" i="12"/>
  <c r="H136" i="10"/>
  <c r="J136" i="10" s="1"/>
  <c r="S136" i="10" s="1"/>
  <c r="T83" i="3"/>
  <c r="I12" i="11" l="1"/>
  <c r="G13" i="11"/>
  <c r="I18" i="16"/>
  <c r="J18" i="13"/>
  <c r="G19" i="12"/>
  <c r="I18" i="12"/>
  <c r="H139" i="10"/>
  <c r="J139" i="10" s="1"/>
  <c r="S139" i="10" s="1"/>
  <c r="D5" i="5"/>
  <c r="D6" i="5" s="1"/>
  <c r="D8" i="5" s="1"/>
  <c r="D10" i="5" s="1"/>
  <c r="D12" i="5" s="1"/>
  <c r="G14" i="11" l="1"/>
  <c r="I13" i="11"/>
  <c r="I19" i="12"/>
  <c r="J19" i="13"/>
  <c r="I19" i="16"/>
  <c r="G20" i="12"/>
  <c r="H6" i="10"/>
  <c r="H15" i="10" s="1"/>
  <c r="K12" i="5"/>
  <c r="D13" i="5"/>
  <c r="E13" i="5" s="1"/>
  <c r="G15" i="11" l="1"/>
  <c r="I14" i="11"/>
  <c r="I20" i="12"/>
  <c r="I4" i="12" s="1"/>
  <c r="J20" i="13"/>
  <c r="J4" i="13" s="1"/>
  <c r="I20" i="16"/>
  <c r="I4" i="16" s="1"/>
  <c r="H7" i="10"/>
  <c r="J7" i="10" s="1"/>
  <c r="S7" i="10" s="1"/>
  <c r="J6" i="10"/>
  <c r="S6" i="10" s="1"/>
  <c r="G16" i="11" l="1"/>
  <c r="I15" i="11"/>
  <c r="H13" i="10"/>
  <c r="H8" i="10"/>
  <c r="I8" i="10" s="1"/>
  <c r="K8" i="10" s="1"/>
  <c r="L8" i="10" s="1"/>
  <c r="M8" i="10" s="1"/>
  <c r="O8" i="10" s="1"/>
  <c r="P8" i="10" s="1"/>
  <c r="Q8" i="10" s="1"/>
  <c r="AN65" i="3"/>
  <c r="B65" i="3" s="1"/>
  <c r="F123" i="14"/>
  <c r="S123" i="14" s="1"/>
  <c r="F116" i="14"/>
  <c r="S116" i="14" s="1"/>
  <c r="I16" i="11" l="1"/>
  <c r="G17" i="11"/>
  <c r="C124" i="14"/>
  <c r="C136" i="14" s="1"/>
  <c r="F136" i="14" s="1"/>
  <c r="S136" i="14" s="1"/>
  <c r="F124" i="14"/>
  <c r="S124" i="14" s="1"/>
  <c r="AN72" i="3"/>
  <c r="B72" i="3" s="1"/>
  <c r="G18" i="11" l="1"/>
  <c r="I17" i="11"/>
  <c r="C139" i="14"/>
  <c r="C6" i="14" s="1"/>
  <c r="AN83" i="3"/>
  <c r="B83" i="3" s="1"/>
  <c r="F5" i="5" l="1"/>
  <c r="F6" i="5" s="1"/>
  <c r="F8" i="5" s="1"/>
  <c r="F10" i="5" s="1"/>
  <c r="F12" i="5" s="1"/>
  <c r="B18" i="5" s="1"/>
  <c r="F139" i="14"/>
  <c r="S139" i="14" s="1"/>
  <c r="I18" i="11"/>
  <c r="G19" i="11"/>
  <c r="I19" i="11" s="1"/>
  <c r="G20" i="11"/>
  <c r="I20" i="11" s="1"/>
  <c r="I4" i="11" s="1"/>
  <c r="C100" i="3"/>
  <c r="C43" i="3"/>
  <c r="C97" i="3"/>
  <c r="C39" i="3"/>
  <c r="C14" i="3"/>
  <c r="C78" i="3"/>
  <c r="C5" i="3"/>
  <c r="C60" i="3"/>
  <c r="C46" i="3"/>
  <c r="C33" i="3"/>
  <c r="C68" i="3"/>
  <c r="C91" i="3"/>
  <c r="C64" i="3"/>
  <c r="C19" i="3"/>
  <c r="C35" i="3"/>
  <c r="C57" i="3"/>
  <c r="C6" i="3"/>
  <c r="C79" i="3"/>
  <c r="C94" i="3"/>
  <c r="C45" i="3"/>
  <c r="C23" i="3"/>
  <c r="C95" i="3"/>
  <c r="C22" i="3"/>
  <c r="C40" i="3"/>
  <c r="C25" i="3"/>
  <c r="C88" i="3"/>
  <c r="C18" i="3"/>
  <c r="C49" i="3"/>
  <c r="C24" i="3"/>
  <c r="C74" i="3"/>
  <c r="C36" i="3"/>
  <c r="C54" i="3"/>
  <c r="C47" i="3"/>
  <c r="C30" i="3"/>
  <c r="C52" i="3"/>
  <c r="C21" i="3"/>
  <c r="C75" i="3"/>
  <c r="C8" i="3"/>
  <c r="C59" i="3"/>
  <c r="C27" i="3"/>
  <c r="C41" i="3"/>
  <c r="C16" i="3"/>
  <c r="C15" i="3"/>
  <c r="C90" i="3"/>
  <c r="C62" i="3"/>
  <c r="C31" i="3"/>
  <c r="C70" i="3"/>
  <c r="C37" i="3"/>
  <c r="C15" i="14"/>
  <c r="F6" i="14"/>
  <c r="S6" i="14" s="1"/>
  <c r="C7" i="14"/>
  <c r="C89" i="3"/>
  <c r="C69" i="3"/>
  <c r="C96" i="3"/>
  <c r="C92" i="3"/>
  <c r="C56" i="3"/>
  <c r="C87" i="3"/>
  <c r="C83" i="3"/>
  <c r="C51" i="3"/>
  <c r="C29" i="3"/>
  <c r="C65" i="3"/>
  <c r="C73" i="3"/>
  <c r="C77" i="3"/>
  <c r="C10" i="3"/>
  <c r="C53" i="3"/>
  <c r="C101" i="3"/>
  <c r="C12" i="3"/>
  <c r="C28" i="3"/>
  <c r="C71" i="3"/>
  <c r="C86" i="3"/>
  <c r="C93" i="3"/>
  <c r="C32" i="3"/>
  <c r="C82" i="3"/>
  <c r="C7" i="3"/>
  <c r="C44" i="3"/>
  <c r="C42" i="3"/>
  <c r="C4" i="3"/>
  <c r="C26" i="3"/>
  <c r="C55" i="3"/>
  <c r="C67" i="3"/>
  <c r="C76" i="3"/>
  <c r="C85" i="3"/>
  <c r="C80" i="3"/>
  <c r="C48" i="3"/>
  <c r="C13" i="3"/>
  <c r="C66" i="3"/>
  <c r="C20" i="3"/>
  <c r="C72" i="3"/>
  <c r="C63" i="3"/>
  <c r="C34" i="3"/>
  <c r="C58" i="3"/>
  <c r="C84" i="3"/>
  <c r="C3" i="3"/>
  <c r="C11" i="3"/>
  <c r="C38" i="3"/>
  <c r="C17" i="3"/>
  <c r="C99" i="3"/>
  <c r="C9" i="3"/>
  <c r="C98" i="3"/>
  <c r="C61" i="3"/>
  <c r="C50" i="3"/>
  <c r="C81" i="3"/>
  <c r="F13" i="5" l="1"/>
  <c r="G13" i="5" s="1"/>
  <c r="H13" i="5" s="1"/>
  <c r="I13" i="5" s="1"/>
  <c r="J13" i="5" s="1"/>
  <c r="K13" i="5" s="1"/>
  <c r="L13" i="5" s="1"/>
  <c r="M12" i="5"/>
  <c r="E18" i="5"/>
  <c r="E17" i="5"/>
  <c r="C8" i="14"/>
  <c r="D8" i="14" s="1"/>
  <c r="E8" i="14" s="1"/>
  <c r="G8" i="14" s="1"/>
  <c r="H8" i="14" s="1"/>
  <c r="I8" i="14" s="1"/>
  <c r="K8" i="14" s="1"/>
  <c r="L8" i="14" s="1"/>
  <c r="M8" i="14" s="1"/>
  <c r="O8" i="14" s="1"/>
  <c r="P8" i="14" s="1"/>
  <c r="Q8" i="14" s="1"/>
  <c r="C13" i="14"/>
  <c r="F7" i="14"/>
  <c r="S7" i="14" s="1"/>
  <c r="M13" i="5" l="1"/>
  <c r="N13" i="5" s="1"/>
  <c r="A2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Luiza Moura Cardoso</author>
  </authors>
  <commentList>
    <comment ref="A3" authorId="0" shapeId="0" xr:uid="{00000000-0006-0000-0300-000001000000}">
      <text>
        <r>
          <rPr>
            <b/>
            <sz val="9"/>
            <color rgb="FF000000"/>
            <rFont val="Segoe UI"/>
            <family val="2"/>
            <charset val="1"/>
          </rPr>
          <t>Colocar em Jan-17 (mas na fórmula é alocado separado dos outros investimentos)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Luiza Moura Cardoso</author>
  </authors>
  <commentList>
    <comment ref="A6" authorId="0" shapeId="0" xr:uid="{00000000-0006-0000-0700-000001000000}">
      <text>
        <r>
          <rPr>
            <b/>
            <sz val="9"/>
            <color rgb="FF000000"/>
            <rFont val="Segoe UI"/>
            <family val="2"/>
            <charset val="1"/>
          </rPr>
          <t>EBITDA é a sigla de “Earnings Before Interest, Taxes, Depreciation and Amortization”, que significa "Lucros antes de juros, impostos, depreciação e amortização", em português.</t>
        </r>
      </text>
    </comment>
    <comment ref="A8" authorId="0" shapeId="0" xr:uid="{00000000-0006-0000-0700-000002000000}">
      <text>
        <r>
          <rPr>
            <b/>
            <sz val="9"/>
            <color rgb="FF000000"/>
            <rFont val="Segoe UI"/>
            <family val="2"/>
            <charset val="1"/>
          </rPr>
          <t>Entretanto, adiante será observado que o Lucro Operacional pode ser em alguns casos o LAIR (Lucro antes de Imposto de Renda), pode também ser o LAJIR (Lucro antes de Juros e Imposto de Renda) e até o NOPLAT (Lucro Operacional Líquido de IR).</t>
        </r>
      </text>
    </comment>
    <comment ref="A17" authorId="0" shapeId="0" xr:uid="{00000000-0006-0000-0700-000003000000}">
      <text>
        <r>
          <rPr>
            <b/>
            <sz val="9"/>
            <color rgb="FF000000"/>
            <rFont val="Segoe UI"/>
            <family val="2"/>
            <charset val="1"/>
          </rPr>
          <t>O valor presente líquido (VPL), também conhecido como valor atual líquido (VAL) ou método do valor atual, é a fórmula matemático-financeira capaz de determinar o valor presente de pagamentos futuros descontados a uma taxa de juros apropriada, menos o custo do investimento inicial.</t>
        </r>
      </text>
    </comment>
    <comment ref="A18" authorId="0" shapeId="0" xr:uid="{00000000-0006-0000-0700-000004000000}">
      <text>
        <r>
          <rPr>
            <b/>
            <sz val="9"/>
            <color rgb="FF000000"/>
            <rFont val="Segoe UI"/>
            <family val="2"/>
            <charset val="1"/>
          </rPr>
          <t>A Taxa Interna de Retorno (TIR), em inglês IRR (Internal Rate of Return), é uma taxa de desconto hipotética que, quando aplicada a um fluxo de caixa, faz com que os valores das despesas, trazidos ao valor presente, seja igual aos valores dos retornos dos investimentos, também trazidos ao valor presente.</t>
        </r>
      </text>
    </comment>
    <comment ref="A19" authorId="0" shapeId="0" xr:uid="{00000000-0006-0000-0700-000005000000}">
      <text>
        <r>
          <rPr>
            <b/>
            <sz val="9"/>
            <color rgb="FF000000"/>
            <rFont val="Segoe UI"/>
            <family val="2"/>
            <charset val="1"/>
          </rPr>
          <t>ROI é a sigla em inglês para Return on Investment, que em português significa “Retorno sobre Investimento”. ROI é a relação entre o dinheiro ganho ou perdido através de um investimento, e o montante de dinheiro investido, Este é um termo muito usado em publicidade online.</t>
        </r>
      </text>
    </comment>
    <comment ref="A21" authorId="0" shapeId="0" xr:uid="{00000000-0006-0000-0700-000006000000}">
      <text>
        <r>
          <rPr>
            <b/>
            <sz val="9"/>
            <color rgb="FF000000"/>
            <rFont val="Segoe UI"/>
            <family val="2"/>
            <charset val="1"/>
          </rPr>
          <t>Payback Descontado é o período de tempo necessário para recuperar o investimento, avaliando-se os fluxos de caixa descontados, ou seja, considerando-se o valor do dinheiro no tempo.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Luiza Moura Cardoso</author>
  </authors>
  <commentList>
    <comment ref="A7" authorId="0" shapeId="0" xr:uid="{00000000-0006-0000-0200-000001000000}">
      <text>
        <r>
          <rPr>
            <sz val="9"/>
            <color rgb="FF000000"/>
            <rFont val="Segoe UI"/>
            <family val="2"/>
            <charset val="1"/>
          </rPr>
          <t xml:space="preserve">Taxa Mínima de Atratividade
</t>
        </r>
      </text>
    </comment>
    <comment ref="A8" authorId="0" shapeId="0" xr:uid="{00000000-0006-0000-0200-000002000000}">
      <text>
        <r>
          <rPr>
            <b/>
            <sz val="9"/>
            <color rgb="FF000000"/>
            <rFont val="Segoe UI"/>
            <family val="2"/>
            <charset val="1"/>
          </rPr>
          <t>Também chamada simplesmente de "taxa básica", a SELIC é, no Brasil, a taxa de financiamento no mercado interbancário para operações de um dia, ou overnight, que possuem lastro em títulos públicos federais, títulos estes que são listados e negociados no Sistema Especial de Liquidação e de Custódia, ou Selic.</t>
        </r>
      </text>
    </comment>
  </commentList>
</comments>
</file>

<file path=xl/sharedStrings.xml><?xml version="1.0" encoding="utf-8"?>
<sst xmlns="http://schemas.openxmlformats.org/spreadsheetml/2006/main" count="2502" uniqueCount="266">
  <si>
    <t>Total</t>
  </si>
  <si>
    <t>% Total</t>
  </si>
  <si>
    <t>DESCRIÇÃO DAS RECEITAS</t>
  </si>
  <si>
    <t>FLUXO DE CAIXA</t>
  </si>
  <si>
    <t>Receita Bruta</t>
  </si>
  <si>
    <t>EBITDA</t>
  </si>
  <si>
    <t>Depreciação</t>
  </si>
  <si>
    <t>LAIR</t>
  </si>
  <si>
    <t>Impostos</t>
  </si>
  <si>
    <t>Lucro Bruto</t>
  </si>
  <si>
    <t>Investimentos</t>
  </si>
  <si>
    <t>Lucro Livre</t>
  </si>
  <si>
    <t>Lucro Livre Acumulado</t>
  </si>
  <si>
    <t>Imposto</t>
  </si>
  <si>
    <t>TMA</t>
  </si>
  <si>
    <t>INDICADORES</t>
  </si>
  <si>
    <t>VPL</t>
  </si>
  <si>
    <t>TIR</t>
  </si>
  <si>
    <t>ROI</t>
  </si>
  <si>
    <t>Investimento Inicial</t>
  </si>
  <si>
    <t>-</t>
  </si>
  <si>
    <t>INICIAL</t>
  </si>
  <si>
    <t>Taxa Selic</t>
  </si>
  <si>
    <t>PAYBACK DESCONT.</t>
  </si>
  <si>
    <t>Taxas</t>
  </si>
  <si>
    <t>Pesquisa</t>
  </si>
  <si>
    <t>Criação/Design de Jogos</t>
  </si>
  <si>
    <t>Teste Conceitual</t>
  </si>
  <si>
    <t>Prospecção de Fabricante</t>
  </si>
  <si>
    <t>Projetos Técnicos</t>
  </si>
  <si>
    <t>Produção de Protótipos</t>
  </si>
  <si>
    <t>Finalização de Protótipos</t>
  </si>
  <si>
    <t>Prospecção do Local do Parque Piloto</t>
  </si>
  <si>
    <t>Base de Concreto do Parque Piloto</t>
  </si>
  <si>
    <t>Transporte dos Jogos</t>
  </si>
  <si>
    <t>Instalação dos Jogos</t>
  </si>
  <si>
    <t>Cercamento</t>
  </si>
  <si>
    <t>Sinalização</t>
  </si>
  <si>
    <t>Evento de Lançamento</t>
  </si>
  <si>
    <t>Reparos</t>
  </si>
  <si>
    <t>Desmonte</t>
  </si>
  <si>
    <t>Transporte</t>
  </si>
  <si>
    <t>Roteiro de Vídeos</t>
  </si>
  <si>
    <t>Criação, Montagem e Publicação do Site</t>
  </si>
  <si>
    <t>Criação de Manuais</t>
  </si>
  <si>
    <t>Produção dos Modelos 3D</t>
  </si>
  <si>
    <t>Animação dos Modelos</t>
  </si>
  <si>
    <t>Prospecção de Novo Fabricante</t>
  </si>
  <si>
    <t>Consultoria Técnica</t>
  </si>
  <si>
    <t>Produção de Modelo de Teste</t>
  </si>
  <si>
    <t>Edição de Vídeos</t>
  </si>
  <si>
    <t>Captação de Imagens</t>
  </si>
  <si>
    <t xml:space="preserve">Abertura de Empresa </t>
  </si>
  <si>
    <t xml:space="preserve"> </t>
  </si>
  <si>
    <t>SEGURO</t>
  </si>
  <si>
    <t>OUTROS</t>
  </si>
  <si>
    <t>AUMENTOS</t>
  </si>
  <si>
    <t>IMPOSTOS</t>
  </si>
  <si>
    <t>BENEFÍCIOS</t>
  </si>
  <si>
    <t>LUCROS E PERDAS DETALHADOS</t>
  </si>
  <si>
    <t>JAN</t>
  </si>
  <si>
    <t>FEV</t>
  </si>
  <si>
    <t>MAR</t>
  </si>
  <si>
    <t>TOTAL do 1º trimestre</t>
  </si>
  <si>
    <t>ABR</t>
  </si>
  <si>
    <t>MAI</t>
  </si>
  <si>
    <t>JUN</t>
  </si>
  <si>
    <t>TOTAL do 2º trimestre</t>
  </si>
  <si>
    <t>JUL</t>
  </si>
  <si>
    <t>AGO</t>
  </si>
  <si>
    <t>SET</t>
  </si>
  <si>
    <t>TOTAL do 3º trimestre</t>
  </si>
  <si>
    <t>OUT</t>
  </si>
  <si>
    <t>NOV</t>
  </si>
  <si>
    <t>DEZ</t>
  </si>
  <si>
    <t>TOTAL do 4º trimestre</t>
  </si>
  <si>
    <t>TOTAL ANUAL</t>
  </si>
  <si>
    <t>LUCRO BRUTO</t>
  </si>
  <si>
    <t>DESPESAS TOTAIS</t>
  </si>
  <si>
    <t>LUCRO LÍQUIDO MENSAL/(PERDA)</t>
  </si>
  <si>
    <t>LUCRO LÍQUIDO ANUAL/(PERDA)</t>
  </si>
  <si>
    <t>ÍNDICES DE LUCROS E PERDAS</t>
  </si>
  <si>
    <r>
      <t xml:space="preserve">MARGEM BRUTA 
</t>
    </r>
    <r>
      <rPr>
        <sz val="9"/>
        <color theme="1"/>
        <rFont val="Century Gothic"/>
        <family val="1"/>
      </rPr>
      <t>(Lucro bruto/Lucro líquido)</t>
    </r>
  </si>
  <si>
    <r>
      <t xml:space="preserve">MARGEM LÍQUIDA
</t>
    </r>
    <r>
      <rPr>
        <sz val="9"/>
        <color theme="1"/>
        <rFont val="Century Gothic"/>
        <family val="1"/>
      </rPr>
      <t>(Lucro líquido/Lucro líquido)</t>
    </r>
  </si>
  <si>
    <r>
      <t xml:space="preserve">MARGEM DE LUCRO
</t>
    </r>
    <r>
      <rPr>
        <sz val="9"/>
        <color theme="1"/>
        <rFont val="Century Gothic"/>
        <family val="1"/>
      </rPr>
      <t>((Lucro líquido menos custo de mercadorias vendidas)/(Custo das mercadorias vendidas)) x 100</t>
    </r>
  </si>
  <si>
    <r>
      <t xml:space="preserve">PONTO DE EQUILÍBRIO
</t>
    </r>
    <r>
      <rPr>
        <sz val="9"/>
        <color theme="1"/>
        <rFont val="Century Gothic"/>
        <family val="1"/>
      </rPr>
      <t>(Despesas/((1-(Custo de mercadorias vendidas/Lucro líquido))</t>
    </r>
  </si>
  <si>
    <t>RENDA MENSAL</t>
  </si>
  <si>
    <t>VENDAS</t>
  </si>
  <si>
    <t>VENDAS TOTAIS</t>
  </si>
  <si>
    <t>MENOS DESCONTOS/COMISSÕES</t>
  </si>
  <si>
    <t>DESCONTOS APLICADOS</t>
  </si>
  <si>
    <t>COMISSÕES PAGAS</t>
  </si>
  <si>
    <t>TOTAL DE DESCONTOS/COMISSÕES</t>
  </si>
  <si>
    <t>LUCRO LÍQUIDO TOTAL</t>
  </si>
  <si>
    <r>
      <t xml:space="preserve">CMV </t>
    </r>
    <r>
      <rPr>
        <b/>
        <sz val="8"/>
        <color theme="1"/>
        <rFont val="Century Gothic"/>
        <family val="1"/>
      </rPr>
      <t>Custo de mercadorias vendidas</t>
    </r>
  </si>
  <si>
    <t>SUBTOTAL DO CMV</t>
  </si>
  <si>
    <t>MENOS ESTOQUE DO FECHAMENTO</t>
  </si>
  <si>
    <t>CMV TOTAL</t>
  </si>
  <si>
    <t>DESPESAS – OPERACIONAIS</t>
  </si>
  <si>
    <t>GERAL/ADMIN</t>
  </si>
  <si>
    <t>TAXAS BANCÁRIAS</t>
  </si>
  <si>
    <t>TAXAS DE CONSULTORIA</t>
  </si>
  <si>
    <t>ITENS DE ESCRITÓRIO</t>
  </si>
  <si>
    <t>TAXAS DE LICENÇA</t>
  </si>
  <si>
    <t>SEGURO EMPRESARIAL</t>
  </si>
  <si>
    <t>TOTAL GERAL/ADMIN</t>
  </si>
  <si>
    <t>OPERAÇÕES</t>
  </si>
  <si>
    <t>DESLOCAMENTO</t>
  </si>
  <si>
    <t>LAVANDERIA</t>
  </si>
  <si>
    <t>TRANSPORTE</t>
  </si>
  <si>
    <t>SERVIÇOS E MATERIAL DE LIMPEZA</t>
  </si>
  <si>
    <t>ASSINATURAS</t>
  </si>
  <si>
    <t>COPA/CAFÉ/LANCHES</t>
  </si>
  <si>
    <t>EQUIPAMENTOS COPA</t>
  </si>
  <si>
    <t>OPERAÇÕES TOTAIS</t>
  </si>
  <si>
    <t>MARKETING/PROMOCIONAIS</t>
  </si>
  <si>
    <t>PUBLICIDADE</t>
  </si>
  <si>
    <t>PROMOCIONAIS</t>
  </si>
  <si>
    <t>TOTAL DE MARKETING/PROMOCIONAIS</t>
  </si>
  <si>
    <t>SITE/APLICATIVO MÓVEL</t>
  </si>
  <si>
    <t>DOMÍNIO</t>
  </si>
  <si>
    <t>HOSPEDAGEM</t>
  </si>
  <si>
    <t>TOTAL DE SITE/APLICATIVO MÓVEL</t>
  </si>
  <si>
    <t>PROPRIEDADE</t>
  </si>
  <si>
    <t>LOCAÇÃO/ARRENDAMENTO</t>
  </si>
  <si>
    <t>TELEFONE</t>
  </si>
  <si>
    <t>INTERNET</t>
  </si>
  <si>
    <t>ELETRICIDADE</t>
  </si>
  <si>
    <t>COMBUSTÍVEL</t>
  </si>
  <si>
    <t>ÁGUA/ESGOTO</t>
  </si>
  <si>
    <t>REMOÇÃO DE RESÍDUOS</t>
  </si>
  <si>
    <t>RECICLAGEM/COMPOSTAGEM</t>
  </si>
  <si>
    <t>REPAROS/MANUTENÇÃO</t>
  </si>
  <si>
    <t>SEGURO IMOBILIÁRIO</t>
  </si>
  <si>
    <t>SEGURANÇA</t>
  </si>
  <si>
    <t>TOTAL PROPRIEDADE</t>
  </si>
  <si>
    <t>AUTOMÓVEL</t>
  </si>
  <si>
    <t>SERVIÇO</t>
  </si>
  <si>
    <t>PEÇAS/MANUTENÇÃO</t>
  </si>
  <si>
    <t>REGISTRO</t>
  </si>
  <si>
    <t>TOTAL AUTOMÓVEL</t>
  </si>
  <si>
    <t>CUSTOS</t>
  </si>
  <si>
    <t>TOTAL DE ADICIONAIS</t>
  </si>
  <si>
    <t>TOTAL DE DESPESAS – OPERACIONAIS</t>
  </si>
  <si>
    <t>DESPESAS – TRABALHISTA</t>
  </si>
  <si>
    <t>PERMANENTE</t>
  </si>
  <si>
    <t>SALÁRIOS/REMUNERAÇÕES</t>
  </si>
  <si>
    <t>BONIFICAÇÕES</t>
  </si>
  <si>
    <t>RECRUTAMENTO</t>
  </si>
  <si>
    <t>TOTAL DE TRABALHISTA PERMANENTE</t>
  </si>
  <si>
    <t>CASUAL</t>
  </si>
  <si>
    <t>TOTAL DE TRABALHISTA CASUAL</t>
  </si>
  <si>
    <t>TOTAL DE DESPESAS – TRABALHISTA</t>
  </si>
  <si>
    <t>NOME</t>
  </si>
  <si>
    <t>NÍVEL DE EFICIÊNCIA</t>
  </si>
  <si>
    <t>MÊS</t>
  </si>
  <si>
    <t>META</t>
  </si>
  <si>
    <t>REAL</t>
  </si>
  <si>
    <t>VARIAÇÃO</t>
  </si>
  <si>
    <t>MÉDIA</t>
  </si>
  <si>
    <t>SALÁRIOS PAGOS</t>
  </si>
  <si>
    <t>TOTAL RECEBIDO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</si>
  <si>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</si>
  <si>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</si>
  <si>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</si>
  <si>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</si>
  <si>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</si>
  <si>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</si>
  <si>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</si>
  <si>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</si>
  <si>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</si>
  <si>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</si>
  <si>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</si>
  <si>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</si>
  <si>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</si>
  <si>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DASHBOARD DE KPI</t>
  </si>
  <si>
    <t>KPI DA START-UP REI SUPIMPA</t>
  </si>
  <si>
    <t>REI SUPIMPA</t>
  </si>
  <si>
    <t xml:space="preserve"> COMISSÕES PAGAS</t>
  </si>
  <si>
    <t>INSS</t>
  </si>
  <si>
    <t>FGTS</t>
  </si>
  <si>
    <t>PROPORCIONAL FÉRIAS E 13</t>
  </si>
  <si>
    <t>PRÓ LABORE</t>
  </si>
  <si>
    <t>CONTABILIDADE</t>
  </si>
  <si>
    <t>TRAFEGO PAGO</t>
  </si>
  <si>
    <t>SOCIAL MEDIA</t>
  </si>
  <si>
    <t>VENDAS DE JOGOS</t>
  </si>
  <si>
    <t>VENDAS DE PARQUES</t>
  </si>
  <si>
    <t>Vendas de Jogos</t>
  </si>
  <si>
    <t>Vendas de Parques</t>
  </si>
  <si>
    <t>PRODUÇÃO/ESTOQUE</t>
  </si>
  <si>
    <t>Outros</t>
  </si>
  <si>
    <t>CESTA BÁSICA</t>
  </si>
  <si>
    <t>Mesa de Escritorio</t>
  </si>
  <si>
    <t>Cadeira de Escritorio</t>
  </si>
  <si>
    <t>Notebook 1</t>
  </si>
  <si>
    <t>Notebook 2</t>
  </si>
  <si>
    <t>Desenvolvimento</t>
  </si>
  <si>
    <t>ASSESSORIA DE IMPRESSA</t>
  </si>
  <si>
    <t>DESCRIÇÃO DOS INVESTIMENTOS</t>
  </si>
  <si>
    <t>DEPRECIAÇÃO</t>
  </si>
  <si>
    <t>Custo de Capital Próprio</t>
  </si>
  <si>
    <t>Ibovespa</t>
  </si>
  <si>
    <t>Coeficiente Beta Área de Lazer</t>
  </si>
  <si>
    <t>Custo de Capital Terceiro</t>
  </si>
  <si>
    <t>Custo (Ano)</t>
  </si>
  <si>
    <t>CMPC (Ano)</t>
  </si>
  <si>
    <t>ROI (%)</t>
  </si>
  <si>
    <t>DESCRIÇÃO DAS DESPESAS</t>
  </si>
  <si>
    <t>Despesas</t>
  </si>
  <si>
    <t>PLANILHA ORÇAMENTÁRIA FINANCEIRA DA START-UP REI SUPIMPA ANO 1</t>
  </si>
  <si>
    <t>PROJEÇÃO DE VENDAS ANO 1</t>
  </si>
  <si>
    <t>CUSTO DE SALÁRIOS E COMISSÕES ANO 1</t>
  </si>
  <si>
    <t>PROJEÇÃO DE VENDAS ANO 2</t>
  </si>
  <si>
    <t>CUSTO DE SALÁRIOS E COMISSÕES ANO 2</t>
  </si>
  <si>
    <t>PROJEÇÃO DE VENDAS ANO 3</t>
  </si>
  <si>
    <t>CUSTO DE SALÁRIOS E COMISSÕES ANO 3</t>
  </si>
  <si>
    <t>PROJEÇÃO DE VENDAS ANO 4</t>
  </si>
  <si>
    <t>CUSTO DE SALÁRIOS E COMISSÕES ANO 4</t>
  </si>
  <si>
    <t>PROJEÇÃO DE VENDAS ANO 5</t>
  </si>
  <si>
    <t>CUSTO DE SALÁRIOS E COMISSÕES ANO 5</t>
  </si>
  <si>
    <t>PROJEÇÃO DE VENDAS ANO 6</t>
  </si>
  <si>
    <t>CUSTO DE SALÁRIOS E COMISSÕES ANO 6</t>
  </si>
  <si>
    <t>Categoria</t>
  </si>
  <si>
    <t>Valor planejado (orçado)</t>
  </si>
  <si>
    <t>Realizado</t>
  </si>
  <si>
    <t>Diferença</t>
  </si>
  <si>
    <t>Retorno de investimento</t>
  </si>
  <si>
    <t>DESPESAS (-)</t>
  </si>
  <si>
    <t>Custo atual</t>
  </si>
  <si>
    <t>Aluguel</t>
  </si>
  <si>
    <t>Salários</t>
  </si>
  <si>
    <r>
      <rPr>
        <sz val="10"/>
        <color rgb="FFFFFFFF"/>
        <rFont val="Open Sans"/>
      </rPr>
      <t xml:space="preserve">Valores abaixo preenchidos automaticamente. </t>
    </r>
    <r>
      <rPr>
        <b/>
        <sz val="10"/>
        <color rgb="FFFFFFFF"/>
        <rFont val="Open Sans"/>
      </rPr>
      <t>Não preencher</t>
    </r>
    <r>
      <rPr>
        <sz val="10"/>
        <color rgb="FFFFFFFF"/>
        <rFont val="Open Sans"/>
      </rPr>
      <t>.</t>
    </r>
  </si>
  <si>
    <r>
      <rPr>
        <b/>
        <sz val="10"/>
        <color rgb="FFFFFFFF"/>
        <rFont val="Open Sans"/>
      </rPr>
      <t>Totalizadores (</t>
    </r>
    <r>
      <rPr>
        <i/>
        <sz val="10"/>
        <color rgb="FFFFFFFF"/>
        <rFont val="Open Sans"/>
      </rPr>
      <t>não preencher</t>
    </r>
    <r>
      <rPr>
        <b/>
        <sz val="10"/>
        <color rgb="FFFFFFFF"/>
        <rFont val="Open Sans"/>
      </rPr>
      <t>):</t>
    </r>
  </si>
  <si>
    <t>Valor atual</t>
  </si>
  <si>
    <t>Balanço</t>
  </si>
  <si>
    <t>Receita total</t>
  </si>
  <si>
    <t>Despesa total</t>
  </si>
  <si>
    <t>Venda de Jogos</t>
  </si>
  <si>
    <t>Venda de Parques</t>
  </si>
  <si>
    <t>RECEITA (+) MARÇO</t>
  </si>
  <si>
    <t>RECEITA (+) FEVEREIRO</t>
  </si>
  <si>
    <t>RECEITA (+) ABRIL</t>
  </si>
  <si>
    <t>RECEITA (+) MAIO</t>
  </si>
  <si>
    <t>RECEITA (+) JUNHO</t>
  </si>
  <si>
    <t>RECEITA (+) JULHO</t>
  </si>
  <si>
    <t>Produção</t>
  </si>
  <si>
    <t>Contabilidade</t>
  </si>
  <si>
    <t>Comissões</t>
  </si>
  <si>
    <t>Geral/Administrativo</t>
  </si>
  <si>
    <t>Operacional</t>
  </si>
  <si>
    <t>Marketing/Publicidade</t>
  </si>
  <si>
    <t>Energia</t>
  </si>
  <si>
    <t>Água/Esgoto</t>
  </si>
  <si>
    <t>Site/Dominio</t>
  </si>
  <si>
    <t>Combustível/Transporte</t>
  </si>
  <si>
    <t xml:space="preserve">Pró Labore </t>
  </si>
  <si>
    <t>Internet/Telefonia</t>
  </si>
  <si>
    <t>RECEITAS (+)</t>
  </si>
  <si>
    <t>PLANILHA ORÇAMENTÁRIA FINANCEIRA DA START-UP REI SUPIMPA ANO 2</t>
  </si>
  <si>
    <t>PROJEÇÕES FINANCEIRAS DA START-UP REI SUPIMPA ANO 1 (2025)</t>
  </si>
  <si>
    <t>PROJEÇÕES FINANCEIRAS DA START-UP REI SUPIMPA ANO 2 (2026)</t>
  </si>
  <si>
    <t>PROJEÇÕES FINANCEIRAS DA START-UP REI SUPIMPA ANO 3 (2027)</t>
  </si>
  <si>
    <t>PROJEÇÕES FINANCEIRAS DA START-UP REI SUPIMPA ANO 4 (2028)</t>
  </si>
  <si>
    <t>PROJEÇÕES FINANCEIRAS DA START-UP REI SUPIMPA ANO 5 (2029)</t>
  </si>
  <si>
    <t>PROJEÇÕES FINANCEIRAS DA START-UP REI SUPIMPA ANO 6 (2030)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</si>
</sst>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#,##0.00;[Red]\-&quot;R$&quot;#,##0.00"/>
    <numFmt numFmtId="166" formatCode="_-&quot;R$&quot;* #,##0.00_-;\-&quot;R$&quot;* #,##0.00_-;_-&quot;R$&quot;* &quot;-&quot;??_-;_-@_-"/>
    <numFmt numFmtId="167" formatCode="[$-416]mmm\-yy;@"/>
    <numFmt numFmtId="168" formatCode="0.0%"/>
    <numFmt numFmtId="169" formatCode="_(&quot;$&quot;* #,##0.00_);_(&quot;$&quot;* \(#,##0.00\);_(&quot;$&quot;* &quot;-&quot;??_);_(@_)"/>
    <numFmt numFmtId="170" formatCode="0.0000"/>
    <numFmt numFmtId="171" formatCode="_-&quot;R$&quot;* #,##0.000_-;\-&quot;R$&quot;* #,##0.000_-;_-&quot;R$&quot;* &quot;-&quot;??_-;_-@_-"/>
    <numFmt numFmtId="172" formatCode="[$R$ -416]#,##0.0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15D44"/>
      <name val="Calibri"/>
      <family val="2"/>
      <scheme val="minor"/>
    </font>
    <font>
      <sz val="10"/>
      <color theme="9" tint="-0.499984740745262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16"/>
      <color rgb="FF9A1F4F"/>
      <name val="Calibri"/>
      <family val="2"/>
      <scheme val="minor"/>
    </font>
    <font>
      <sz val="1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0"/>
      <color theme="0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Arial"/>
      <family val="2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4"/>
      <color theme="1"/>
      <name val="Century Gothic"/>
      <family val="1"/>
    </font>
    <font>
      <sz val="14"/>
      <color theme="0"/>
      <name val="Century Gothic"/>
      <family val="1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entury Gothic"/>
      <family val="1"/>
    </font>
    <font>
      <b/>
      <sz val="22"/>
      <color theme="0"/>
      <name val="Century Gothic"/>
      <family val="1"/>
    </font>
    <font>
      <sz val="12"/>
      <color theme="1"/>
      <name val="Avenir Next LT Pro"/>
      <family val="2"/>
    </font>
    <font>
      <sz val="22"/>
      <color theme="1" tint="0.34998626667073579"/>
      <name val="Avenir Next LT Pro"/>
      <family val="2"/>
    </font>
    <font>
      <sz val="26"/>
      <color rgb="FF00B050"/>
      <name val="Avenir Next LT Pro"/>
      <family val="2"/>
    </font>
    <font>
      <b/>
      <sz val="26"/>
      <color rgb="FF00B050"/>
      <name val="Avenir Next LT Pro"/>
      <family val="2"/>
    </font>
    <font>
      <b/>
      <sz val="22"/>
      <color theme="1" tint="0.34998626667073579"/>
      <name val="Avenir Next LT Pro"/>
      <family val="2"/>
    </font>
    <font>
      <sz val="18"/>
      <color theme="1" tint="0.34998626667073579"/>
      <name val="Avenir Next LT Pro"/>
      <family val="2"/>
    </font>
    <font>
      <b/>
      <sz val="18"/>
      <color theme="7" tint="-0.249977111117893"/>
      <name val="Bahnschrift"/>
      <family val="2"/>
    </font>
    <font>
      <sz val="18"/>
      <color theme="7" tint="-0.249977111117893"/>
      <name val="Avenir Next LT Pro"/>
      <family val="2"/>
    </font>
    <font>
      <b/>
      <sz val="10"/>
      <color theme="0"/>
      <name val="Bahnschrift"/>
      <family val="2"/>
    </font>
    <font>
      <sz val="10"/>
      <color theme="1"/>
      <name val="Avenir Next LT Pro"/>
      <family val="2"/>
    </font>
    <font>
      <sz val="10"/>
      <color theme="0"/>
      <name val="Avenir Next LT Pro"/>
      <family val="2"/>
    </font>
    <font>
      <b/>
      <sz val="28"/>
      <color theme="8" tint="-0.249977111117893"/>
      <name val="Bahnschrift"/>
      <family val="2"/>
    </font>
    <font>
      <sz val="18"/>
      <color theme="3" tint="-0.249977111117893"/>
      <name val="Avenir Next LT Pro"/>
      <family val="2"/>
    </font>
    <font>
      <b/>
      <sz val="22"/>
      <color theme="0"/>
      <name val="Avenir Next LT Pro"/>
      <family val="2"/>
    </font>
    <font>
      <sz val="11"/>
      <color rgb="FF9A1F4F"/>
      <name val="Avenir Next LT Pro"/>
      <family val="2"/>
    </font>
    <font>
      <b/>
      <sz val="14"/>
      <color rgb="FF9A1F4F"/>
      <name val="Avenir Next LT Pro"/>
      <family val="2"/>
    </font>
    <font>
      <b/>
      <sz val="18"/>
      <color rgb="FF9A1F4F"/>
      <name val="Bahnschrift"/>
      <family val="2"/>
    </font>
    <font>
      <b/>
      <sz val="12"/>
      <color theme="0"/>
      <name val="Bahnschrift"/>
      <family val="2"/>
    </font>
    <font>
      <b/>
      <sz val="10"/>
      <color theme="0"/>
      <name val="Avenir Next LT Pro"/>
      <family val="2"/>
    </font>
    <font>
      <b/>
      <sz val="14"/>
      <color theme="1" tint="0.34998626667073579"/>
      <name val="Century Gothic"/>
      <family val="1"/>
    </font>
    <font>
      <b/>
      <sz val="11"/>
      <color rgb="FF9A1F4F"/>
      <name val="Calibri"/>
      <family val="2"/>
      <scheme val="minor"/>
    </font>
    <font>
      <b/>
      <sz val="18"/>
      <color theme="3" tint="-0.249977111117893"/>
      <name val="Avenir Next LT Pro"/>
    </font>
    <font>
      <b/>
      <sz val="12"/>
      <color rgb="FFFFFFFF"/>
      <name val="Open Sans"/>
    </font>
    <font>
      <b/>
      <sz val="10"/>
      <color rgb="FFFFFFFF"/>
      <name val="Open Sans"/>
    </font>
    <font>
      <sz val="10"/>
      <color theme="1"/>
      <name val="Open Sans"/>
    </font>
    <font>
      <sz val="10"/>
      <color theme="1"/>
      <name val="Arial"/>
      <family val="2"/>
    </font>
    <font>
      <b/>
      <sz val="10"/>
      <color theme="1"/>
      <name val="Open Sans"/>
    </font>
    <font>
      <sz val="10"/>
      <color rgb="FFFFFFFF"/>
      <name val="Open Sans"/>
    </font>
    <font>
      <i/>
      <sz val="10"/>
      <color rgb="FFFFFFFF"/>
      <name val="Open Sans"/>
    </font>
    <font>
      <b/>
      <sz val="14"/>
      <color rgb="FFFFFFFF"/>
      <name val="Open Sans"/>
    </font>
    <font>
      <b/>
      <sz val="12"/>
      <color rgb="FFFFFFFF"/>
      <name val="Open Sans"/>
      <charset val="1"/>
    </font>
    <font>
      <b/>
      <sz val="14"/>
      <color rgb="FF9A1F4F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1F4F"/>
        <bgColor rgb="FF9C9B7A"/>
      </patternFill>
    </fill>
    <fill>
      <patternFill patternType="solid">
        <fgColor rgb="FF9A1F4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8" tint="0.79995117038483843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0"/>
      </patternFill>
    </fill>
    <fill>
      <patternFill patternType="darkUp">
        <fgColor theme="0"/>
        <bgColor theme="5" tint="0.79995117038483843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4" tint="0.7999511703848384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0000"/>
        <bgColor rgb="FFCC0000"/>
      </patternFill>
    </fill>
    <fill>
      <patternFill patternType="solid">
        <fgColor theme="9" tint="0.39997558519241921"/>
        <bgColor rgb="FF76A5A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5B95F9"/>
      </patternFill>
    </fill>
    <fill>
      <patternFill patternType="solid">
        <fgColor theme="9" tint="0.79998168889431442"/>
        <bgColor rgb="FFE8F0FE"/>
      </patternFill>
    </fill>
    <fill>
      <patternFill patternType="solid">
        <fgColor theme="9" tint="0.39997558519241921"/>
        <bgColor rgb="FFACC9FE"/>
      </patternFill>
    </fill>
    <fill>
      <patternFill patternType="solid">
        <fgColor rgb="FF9A1F4F"/>
        <bgColor theme="8"/>
      </patternFill>
    </fill>
    <fill>
      <patternFill patternType="solid">
        <fgColor rgb="FF9A1F4F"/>
        <bgColor rgb="FFF7CB4D"/>
      </patternFill>
    </fill>
    <fill>
      <patternFill patternType="solid">
        <fgColor rgb="FFEFBAE1"/>
        <bgColor rgb="FFFEF8E3"/>
      </patternFill>
    </fill>
    <fill>
      <patternFill patternType="solid">
        <fgColor rgb="FFEFBAE1"/>
        <bgColor indexed="64"/>
      </patternFill>
    </fill>
    <fill>
      <patternFill patternType="solid">
        <fgColor rgb="FF9A1F4F"/>
        <bgColor rgb="FFFCE8B2"/>
      </patternFill>
    </fill>
    <fill>
      <patternFill patternType="solid">
        <fgColor theme="4" tint="-0.249977111117893"/>
        <bgColor rgb="FF63D297"/>
      </patternFill>
    </fill>
    <fill>
      <patternFill patternType="solid">
        <fgColor theme="4" tint="0.59999389629810485"/>
        <bgColor rgb="FFAFE9CA"/>
      </patternFill>
    </fill>
    <fill>
      <patternFill patternType="solid">
        <fgColor theme="4" tint="0.79998168889431442"/>
        <bgColor rgb="FFE7F9EF"/>
      </patternFill>
    </fill>
    <fill>
      <patternFill patternType="solid">
        <fgColor rgb="FFA9D08E"/>
        <bgColor rgb="FF76A5AF"/>
      </patternFill>
    </fill>
    <fill>
      <patternFill patternType="solid">
        <fgColor theme="0"/>
        <bgColor rgb="FF76A5AF"/>
      </patternFill>
    </fill>
    <fill>
      <patternFill patternType="solid">
        <fgColor rgb="FFEFBAE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8"/>
      </patternFill>
    </fill>
    <fill>
      <patternFill patternType="solid">
        <fgColor theme="0"/>
        <bgColor rgb="FFCC0000"/>
      </patternFill>
    </fill>
    <fill>
      <patternFill patternType="solid">
        <fgColor theme="0"/>
        <bgColor rgb="FF4A86E8"/>
      </patternFill>
    </fill>
  </fills>
  <borders count="37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/>
      <bottom style="double">
        <color theme="0" tint="-4.9989318521683403E-2"/>
      </bottom>
      <diagonal/>
    </border>
    <border>
      <left/>
      <right style="thin">
        <color theme="0" tint="-4.9989318521683403E-2"/>
      </right>
      <top/>
      <bottom style="double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/>
      <right style="thin">
        <color theme="0" tint="-4.9989318521683403E-2"/>
      </right>
      <top style="double">
        <color theme="0" tint="-4.9989318521683403E-2"/>
      </top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/>
      <top/>
      <bottom style="mediumDashed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horizontal="center" vertical="center"/>
    </xf>
    <xf numFmtId="166" fontId="0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8" fontId="0" fillId="0" borderId="0" xfId="2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8" fontId="0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8" fontId="0" fillId="3" borderId="1" xfId="0" applyNumberFormat="1" applyFill="1" applyBorder="1" applyAlignment="1">
      <alignment horizontal="center" vertical="center"/>
    </xf>
    <xf numFmtId="168" fontId="0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6" fontId="0" fillId="3" borderId="1" xfId="1" applyFont="1" applyFill="1" applyBorder="1" applyAlignment="1">
      <alignment horizontal="center" vertical="center"/>
    </xf>
    <xf numFmtId="0" fontId="0" fillId="4" borderId="0" xfId="0" applyFill="1"/>
    <xf numFmtId="0" fontId="6" fillId="5" borderId="0" xfId="0" applyFont="1" applyFill="1"/>
    <xf numFmtId="0" fontId="0" fillId="6" borderId="0" xfId="0" applyFill="1"/>
    <xf numFmtId="0" fontId="1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4" borderId="4" xfId="0" applyFont="1" applyFill="1" applyBorder="1" applyAlignment="1">
      <alignment horizontal="left" vertical="center" indent="1"/>
    </xf>
    <xf numFmtId="0" fontId="27" fillId="17" borderId="5" xfId="0" applyFont="1" applyFill="1" applyBorder="1" applyAlignment="1">
      <alignment horizontal="center" vertical="center"/>
    </xf>
    <xf numFmtId="0" fontId="27" fillId="18" borderId="6" xfId="0" applyFont="1" applyFill="1" applyBorder="1" applyAlignment="1">
      <alignment horizontal="center" vertical="center"/>
    </xf>
    <xf numFmtId="0" fontId="27" fillId="19" borderId="7" xfId="0" applyFont="1" applyFill="1" applyBorder="1" applyAlignment="1">
      <alignment horizontal="center" vertical="center"/>
    </xf>
    <xf numFmtId="0" fontId="27" fillId="19" borderId="5" xfId="0" applyFont="1" applyFill="1" applyBorder="1" applyAlignment="1">
      <alignment horizontal="center" vertical="center"/>
    </xf>
    <xf numFmtId="0" fontId="27" fillId="13" borderId="6" xfId="0" applyFont="1" applyFill="1" applyBorder="1" applyAlignment="1">
      <alignment horizontal="center" vertical="center"/>
    </xf>
    <xf numFmtId="0" fontId="27" fillId="20" borderId="7" xfId="0" applyFont="1" applyFill="1" applyBorder="1" applyAlignment="1">
      <alignment horizontal="center" vertical="center"/>
    </xf>
    <xf numFmtId="0" fontId="27" fillId="20" borderId="5" xfId="0" applyFont="1" applyFill="1" applyBorder="1" applyAlignment="1">
      <alignment horizontal="center" vertical="center"/>
    </xf>
    <xf numFmtId="0" fontId="27" fillId="21" borderId="6" xfId="0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16" borderId="7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right" vertical="center" indent="1"/>
    </xf>
    <xf numFmtId="169" fontId="21" fillId="17" borderId="5" xfId="0" applyNumberFormat="1" applyFont="1" applyFill="1" applyBorder="1" applyAlignment="1">
      <alignment vertical="center"/>
    </xf>
    <xf numFmtId="169" fontId="21" fillId="18" borderId="6" xfId="0" applyNumberFormat="1" applyFont="1" applyFill="1" applyBorder="1" applyAlignment="1">
      <alignment vertical="center"/>
    </xf>
    <xf numFmtId="169" fontId="21" fillId="19" borderId="7" xfId="0" applyNumberFormat="1" applyFont="1" applyFill="1" applyBorder="1" applyAlignment="1">
      <alignment vertical="center"/>
    </xf>
    <xf numFmtId="169" fontId="21" fillId="13" borderId="6" xfId="0" applyNumberFormat="1" applyFont="1" applyFill="1" applyBorder="1" applyAlignment="1">
      <alignment vertical="center"/>
    </xf>
    <xf numFmtId="169" fontId="21" fillId="20" borderId="7" xfId="0" applyNumberFormat="1" applyFont="1" applyFill="1" applyBorder="1" applyAlignment="1">
      <alignment vertical="center"/>
    </xf>
    <xf numFmtId="169" fontId="21" fillId="21" borderId="6" xfId="0" applyNumberFormat="1" applyFont="1" applyFill="1" applyBorder="1" applyAlignment="1">
      <alignment vertical="center"/>
    </xf>
    <xf numFmtId="169" fontId="21" fillId="7" borderId="7" xfId="0" applyNumberFormat="1" applyFont="1" applyFill="1" applyBorder="1" applyAlignment="1">
      <alignment vertical="center"/>
    </xf>
    <xf numFmtId="169" fontId="21" fillId="10" borderId="6" xfId="0" applyNumberFormat="1" applyFont="1" applyFill="1" applyBorder="1" applyAlignment="1">
      <alignment vertical="center"/>
    </xf>
    <xf numFmtId="169" fontId="22" fillId="16" borderId="7" xfId="0" applyNumberFormat="1" applyFont="1" applyFill="1" applyBorder="1" applyAlignment="1">
      <alignment vertical="center"/>
    </xf>
    <xf numFmtId="0" fontId="19" fillId="8" borderId="8" xfId="0" applyFont="1" applyFill="1" applyBorder="1" applyAlignment="1">
      <alignment horizontal="right" vertical="center" indent="1"/>
    </xf>
    <xf numFmtId="169" fontId="21" fillId="17" borderId="8" xfId="0" applyNumberFormat="1" applyFont="1" applyFill="1" applyBorder="1" applyAlignment="1">
      <alignment vertical="center"/>
    </xf>
    <xf numFmtId="169" fontId="21" fillId="18" borderId="9" xfId="0" applyNumberFormat="1" applyFont="1" applyFill="1" applyBorder="1" applyAlignment="1">
      <alignment vertical="center"/>
    </xf>
    <xf numFmtId="169" fontId="21" fillId="19" borderId="10" xfId="0" applyNumberFormat="1" applyFont="1" applyFill="1" applyBorder="1" applyAlignment="1">
      <alignment vertical="center"/>
    </xf>
    <xf numFmtId="169" fontId="21" fillId="13" borderId="9" xfId="0" applyNumberFormat="1" applyFont="1" applyFill="1" applyBorder="1" applyAlignment="1">
      <alignment vertical="center"/>
    </xf>
    <xf numFmtId="169" fontId="21" fillId="20" borderId="10" xfId="0" applyNumberFormat="1" applyFont="1" applyFill="1" applyBorder="1" applyAlignment="1">
      <alignment vertical="center"/>
    </xf>
    <xf numFmtId="169" fontId="21" fillId="21" borderId="9" xfId="0" applyNumberFormat="1" applyFont="1" applyFill="1" applyBorder="1" applyAlignment="1">
      <alignment vertical="center"/>
    </xf>
    <xf numFmtId="169" fontId="21" fillId="7" borderId="10" xfId="0" applyNumberFormat="1" applyFont="1" applyFill="1" applyBorder="1" applyAlignment="1">
      <alignment vertical="center"/>
    </xf>
    <xf numFmtId="169" fontId="21" fillId="10" borderId="9" xfId="0" applyNumberFormat="1" applyFont="1" applyFill="1" applyBorder="1" applyAlignment="1">
      <alignment vertical="center"/>
    </xf>
    <xf numFmtId="169" fontId="22" fillId="16" borderId="10" xfId="0" applyNumberFormat="1" applyFont="1" applyFill="1" applyBorder="1" applyAlignment="1">
      <alignment vertical="center"/>
    </xf>
    <xf numFmtId="0" fontId="19" fillId="8" borderId="11" xfId="0" applyFont="1" applyFill="1" applyBorder="1" applyAlignment="1">
      <alignment horizontal="right" vertical="center" indent="1"/>
    </xf>
    <xf numFmtId="169" fontId="21" fillId="18" borderId="11" xfId="0" applyNumberFormat="1" applyFont="1" applyFill="1" applyBorder="1" applyAlignment="1">
      <alignment vertical="center"/>
    </xf>
    <xf numFmtId="169" fontId="21" fillId="22" borderId="12" xfId="0" applyNumberFormat="1" applyFont="1" applyFill="1" applyBorder="1" applyAlignment="1">
      <alignment vertical="center"/>
    </xf>
    <xf numFmtId="169" fontId="21" fillId="13" borderId="13" xfId="0" applyNumberFormat="1" applyFont="1" applyFill="1" applyBorder="1" applyAlignment="1">
      <alignment vertical="center"/>
    </xf>
    <xf numFmtId="169" fontId="21" fillId="23" borderId="12" xfId="0" applyNumberFormat="1" applyFont="1" applyFill="1" applyBorder="1" applyAlignment="1">
      <alignment vertical="center"/>
    </xf>
    <xf numFmtId="169" fontId="21" fillId="21" borderId="13" xfId="0" applyNumberFormat="1" applyFont="1" applyFill="1" applyBorder="1" applyAlignment="1">
      <alignment vertical="center"/>
    </xf>
    <xf numFmtId="169" fontId="21" fillId="24" borderId="12" xfId="0" applyNumberFormat="1" applyFont="1" applyFill="1" applyBorder="1" applyAlignment="1">
      <alignment vertical="center"/>
    </xf>
    <xf numFmtId="169" fontId="21" fillId="10" borderId="13" xfId="0" applyNumberFormat="1" applyFont="1" applyFill="1" applyBorder="1" applyAlignment="1">
      <alignment vertical="center"/>
    </xf>
    <xf numFmtId="169" fontId="21" fillId="12" borderId="12" xfId="0" applyNumberFormat="1" applyFont="1" applyFill="1" applyBorder="1" applyAlignment="1">
      <alignment vertical="center"/>
    </xf>
    <xf numFmtId="169" fontId="22" fillId="11" borderId="13" xfId="0" applyNumberFormat="1" applyFont="1" applyFill="1" applyBorder="1" applyAlignment="1">
      <alignment vertical="center"/>
    </xf>
    <xf numFmtId="0" fontId="19" fillId="8" borderId="14" xfId="0" applyFont="1" applyFill="1" applyBorder="1" applyAlignment="1">
      <alignment horizontal="right" vertical="center" indent="1"/>
    </xf>
    <xf numFmtId="169" fontId="22" fillId="22" borderId="14" xfId="0" applyNumberFormat="1" applyFont="1" applyFill="1" applyBorder="1" applyAlignment="1">
      <alignment vertical="center"/>
    </xf>
    <xf numFmtId="0" fontId="28" fillId="25" borderId="15" xfId="0" applyFont="1" applyFill="1" applyBorder="1" applyAlignment="1">
      <alignment vertical="center"/>
    </xf>
    <xf numFmtId="169" fontId="22" fillId="23" borderId="16" xfId="0" applyNumberFormat="1" applyFont="1" applyFill="1" applyBorder="1" applyAlignment="1">
      <alignment vertical="center"/>
    </xf>
    <xf numFmtId="0" fontId="28" fillId="26" borderId="15" xfId="0" applyFont="1" applyFill="1" applyBorder="1" applyAlignment="1">
      <alignment vertical="center"/>
    </xf>
    <xf numFmtId="169" fontId="22" fillId="24" borderId="16" xfId="0" applyNumberFormat="1" applyFont="1" applyFill="1" applyBorder="1" applyAlignment="1">
      <alignment vertical="center"/>
    </xf>
    <xf numFmtId="0" fontId="28" fillId="27" borderId="15" xfId="0" applyFont="1" applyFill="1" applyBorder="1" applyAlignment="1">
      <alignment vertical="center"/>
    </xf>
    <xf numFmtId="169" fontId="22" fillId="12" borderId="16" xfId="0" applyNumberFormat="1" applyFont="1" applyFill="1" applyBorder="1" applyAlignment="1">
      <alignment vertical="center"/>
    </xf>
    <xf numFmtId="0" fontId="28" fillId="28" borderId="15" xfId="0" applyFont="1" applyFill="1" applyBorder="1" applyAlignment="1">
      <alignment vertical="center"/>
    </xf>
    <xf numFmtId="0" fontId="19" fillId="4" borderId="17" xfId="0" applyFont="1" applyFill="1" applyBorder="1" applyAlignment="1">
      <alignment horizontal="right" vertical="center" indent="1"/>
    </xf>
    <xf numFmtId="169" fontId="22" fillId="4" borderId="17" xfId="0" applyNumberFormat="1" applyFont="1" applyFill="1" applyBorder="1" applyAlignment="1">
      <alignment vertical="center"/>
    </xf>
    <xf numFmtId="0" fontId="28" fillId="29" borderId="17" xfId="0" applyFont="1" applyFill="1" applyBorder="1" applyAlignment="1">
      <alignment vertical="center"/>
    </xf>
    <xf numFmtId="0" fontId="0" fillId="4" borderId="17" xfId="0" applyFill="1" applyBorder="1"/>
    <xf numFmtId="0" fontId="29" fillId="0" borderId="0" xfId="0" applyFont="1"/>
    <xf numFmtId="0" fontId="19" fillId="8" borderId="5" xfId="0" applyFont="1" applyFill="1" applyBorder="1" applyAlignment="1">
      <alignment horizontal="right" vertical="center" wrapText="1" indent="1"/>
    </xf>
    <xf numFmtId="170" fontId="21" fillId="17" borderId="5" xfId="0" applyNumberFormat="1" applyFont="1" applyFill="1" applyBorder="1" applyAlignment="1">
      <alignment horizontal="center" vertical="center"/>
    </xf>
    <xf numFmtId="170" fontId="21" fillId="19" borderId="5" xfId="0" applyNumberFormat="1" applyFont="1" applyFill="1" applyBorder="1" applyAlignment="1">
      <alignment horizontal="center" vertical="center"/>
    </xf>
    <xf numFmtId="2" fontId="21" fillId="17" borderId="5" xfId="0" applyNumberFormat="1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left" vertical="center" indent="1"/>
    </xf>
    <xf numFmtId="0" fontId="18" fillId="25" borderId="5" xfId="0" applyFont="1" applyFill="1" applyBorder="1" applyAlignment="1">
      <alignment vertical="center"/>
    </xf>
    <xf numFmtId="0" fontId="18" fillId="30" borderId="6" xfId="0" applyFont="1" applyFill="1" applyBorder="1" applyAlignment="1">
      <alignment vertical="center"/>
    </xf>
    <xf numFmtId="0" fontId="18" fillId="26" borderId="7" xfId="0" applyFont="1" applyFill="1" applyBorder="1" applyAlignment="1">
      <alignment vertical="center"/>
    </xf>
    <xf numFmtId="0" fontId="18" fillId="26" borderId="5" xfId="0" applyFont="1" applyFill="1" applyBorder="1" applyAlignment="1">
      <alignment vertical="center"/>
    </xf>
    <xf numFmtId="0" fontId="18" fillId="14" borderId="6" xfId="0" applyFont="1" applyFill="1" applyBorder="1" applyAlignment="1">
      <alignment vertical="center"/>
    </xf>
    <xf numFmtId="0" fontId="18" fillId="27" borderId="7" xfId="0" applyFont="1" applyFill="1" applyBorder="1" applyAlignment="1">
      <alignment vertical="center"/>
    </xf>
    <xf numFmtId="0" fontId="18" fillId="27" borderId="5" xfId="0" applyFont="1" applyFill="1" applyBorder="1" applyAlignment="1">
      <alignment vertical="center"/>
    </xf>
    <xf numFmtId="0" fontId="18" fillId="31" borderId="6" xfId="0" applyFont="1" applyFill="1" applyBorder="1" applyAlignment="1">
      <alignment vertical="center"/>
    </xf>
    <xf numFmtId="0" fontId="18" fillId="28" borderId="7" xfId="0" applyFont="1" applyFill="1" applyBorder="1" applyAlignment="1">
      <alignment vertical="center"/>
    </xf>
    <xf numFmtId="0" fontId="18" fillId="28" borderId="5" xfId="0" applyFont="1" applyFill="1" applyBorder="1" applyAlignment="1">
      <alignment vertical="center"/>
    </xf>
    <xf numFmtId="0" fontId="18" fillId="15" borderId="6" xfId="0" applyFont="1" applyFill="1" applyBorder="1" applyAlignment="1">
      <alignment vertical="center"/>
    </xf>
    <xf numFmtId="0" fontId="18" fillId="32" borderId="7" xfId="0" applyFont="1" applyFill="1" applyBorder="1" applyAlignment="1">
      <alignment vertical="center"/>
    </xf>
    <xf numFmtId="0" fontId="17" fillId="8" borderId="5" xfId="0" applyFont="1" applyFill="1" applyBorder="1" applyAlignment="1">
      <alignment horizontal="left" vertical="center" indent="1"/>
    </xf>
    <xf numFmtId="169" fontId="17" fillId="4" borderId="5" xfId="0" applyNumberFormat="1" applyFont="1" applyFill="1" applyBorder="1" applyAlignment="1">
      <alignment vertical="center"/>
    </xf>
    <xf numFmtId="169" fontId="17" fillId="33" borderId="6" xfId="0" applyNumberFormat="1" applyFont="1" applyFill="1" applyBorder="1" applyAlignment="1">
      <alignment vertical="center"/>
    </xf>
    <xf numFmtId="169" fontId="17" fillId="4" borderId="7" xfId="0" applyNumberFormat="1" applyFont="1" applyFill="1" applyBorder="1" applyAlignment="1">
      <alignment vertical="center"/>
    </xf>
    <xf numFmtId="169" fontId="17" fillId="34" borderId="6" xfId="0" applyNumberFormat="1" applyFont="1" applyFill="1" applyBorder="1" applyAlignment="1">
      <alignment vertical="center"/>
    </xf>
    <xf numFmtId="169" fontId="17" fillId="35" borderId="6" xfId="0" applyNumberFormat="1" applyFont="1" applyFill="1" applyBorder="1" applyAlignment="1">
      <alignment vertical="center"/>
    </xf>
    <xf numFmtId="169" fontId="17" fillId="8" borderId="6" xfId="0" applyNumberFormat="1" applyFont="1" applyFill="1" applyBorder="1" applyAlignment="1">
      <alignment vertical="center"/>
    </xf>
    <xf numFmtId="169" fontId="19" fillId="36" borderId="7" xfId="0" applyNumberFormat="1" applyFont="1" applyFill="1" applyBorder="1" applyAlignment="1">
      <alignment vertical="center"/>
    </xf>
    <xf numFmtId="0" fontId="19" fillId="8" borderId="19" xfId="0" applyFont="1" applyFill="1" applyBorder="1" applyAlignment="1">
      <alignment horizontal="right" vertical="center" indent="1"/>
    </xf>
    <xf numFmtId="169" fontId="17" fillId="37" borderId="19" xfId="0" applyNumberFormat="1" applyFont="1" applyFill="1" applyBorder="1" applyAlignment="1">
      <alignment vertical="center"/>
    </xf>
    <xf numFmtId="169" fontId="17" fillId="38" borderId="19" xfId="0" applyNumberFormat="1" applyFont="1" applyFill="1" applyBorder="1" applyAlignment="1">
      <alignment vertical="center"/>
    </xf>
    <xf numFmtId="169" fontId="17" fillId="38" borderId="20" xfId="0" applyNumberFormat="1" applyFont="1" applyFill="1" applyBorder="1" applyAlignment="1">
      <alignment vertical="center"/>
    </xf>
    <xf numFmtId="169" fontId="17" fillId="39" borderId="19" xfId="0" applyNumberFormat="1" applyFont="1" applyFill="1" applyBorder="1" applyAlignment="1">
      <alignment vertical="center"/>
    </xf>
    <xf numFmtId="169" fontId="17" fillId="39" borderId="20" xfId="0" applyNumberFormat="1" applyFont="1" applyFill="1" applyBorder="1" applyAlignment="1">
      <alignment vertical="center"/>
    </xf>
    <xf numFmtId="169" fontId="17" fillId="40" borderId="19" xfId="0" applyNumberFormat="1" applyFont="1" applyFill="1" applyBorder="1" applyAlignment="1">
      <alignment vertical="center"/>
    </xf>
    <xf numFmtId="169" fontId="17" fillId="40" borderId="20" xfId="0" applyNumberFormat="1" applyFont="1" applyFill="1" applyBorder="1" applyAlignment="1">
      <alignment vertical="center"/>
    </xf>
    <xf numFmtId="169" fontId="19" fillId="41" borderId="21" xfId="0" applyNumberFormat="1" applyFont="1" applyFill="1" applyBorder="1" applyAlignment="1">
      <alignment vertical="center"/>
    </xf>
    <xf numFmtId="169" fontId="17" fillId="38" borderId="21" xfId="0" applyNumberFormat="1" applyFont="1" applyFill="1" applyBorder="1" applyAlignment="1">
      <alignment vertical="center"/>
    </xf>
    <xf numFmtId="169" fontId="17" fillId="39" borderId="21" xfId="0" applyNumberFormat="1" applyFont="1" applyFill="1" applyBorder="1" applyAlignment="1">
      <alignment vertical="center"/>
    </xf>
    <xf numFmtId="169" fontId="17" fillId="40" borderId="21" xfId="0" applyNumberFormat="1" applyFont="1" applyFill="1" applyBorder="1" applyAlignment="1">
      <alignment vertical="center"/>
    </xf>
    <xf numFmtId="169" fontId="17" fillId="37" borderId="5" xfId="0" applyNumberFormat="1" applyFont="1" applyFill="1" applyBorder="1" applyAlignment="1">
      <alignment vertical="center"/>
    </xf>
    <xf numFmtId="169" fontId="17" fillId="37" borderId="6" xfId="0" applyNumberFormat="1" applyFont="1" applyFill="1" applyBorder="1" applyAlignment="1">
      <alignment vertical="center"/>
    </xf>
    <xf numFmtId="169" fontId="17" fillId="42" borderId="7" xfId="0" applyNumberFormat="1" applyFont="1" applyFill="1" applyBorder="1" applyAlignment="1">
      <alignment vertical="center"/>
    </xf>
    <xf numFmtId="169" fontId="17" fillId="42" borderId="6" xfId="0" applyNumberFormat="1" applyFont="1" applyFill="1" applyBorder="1" applyAlignment="1">
      <alignment vertical="center"/>
    </xf>
    <xf numFmtId="169" fontId="17" fillId="39" borderId="7" xfId="0" applyNumberFormat="1" applyFont="1" applyFill="1" applyBorder="1" applyAlignment="1">
      <alignment vertical="center"/>
    </xf>
    <xf numFmtId="169" fontId="17" fillId="39" borderId="6" xfId="0" applyNumberFormat="1" applyFont="1" applyFill="1" applyBorder="1" applyAlignment="1">
      <alignment vertical="center"/>
    </xf>
    <xf numFmtId="169" fontId="17" fillId="40" borderId="7" xfId="0" applyNumberFormat="1" applyFont="1" applyFill="1" applyBorder="1" applyAlignment="1">
      <alignment vertical="center"/>
    </xf>
    <xf numFmtId="169" fontId="17" fillId="40" borderId="6" xfId="0" applyNumberFormat="1" applyFont="1" applyFill="1" applyBorder="1" applyAlignment="1">
      <alignment vertical="center"/>
    </xf>
    <xf numFmtId="169" fontId="17" fillId="37" borderId="20" xfId="0" applyNumberFormat="1" applyFont="1" applyFill="1" applyBorder="1" applyAlignment="1">
      <alignment vertical="center"/>
    </xf>
    <xf numFmtId="169" fontId="17" fillId="43" borderId="20" xfId="0" applyNumberFormat="1" applyFont="1" applyFill="1" applyBorder="1" applyAlignment="1">
      <alignment vertical="center"/>
    </xf>
    <xf numFmtId="169" fontId="21" fillId="17" borderId="19" xfId="0" applyNumberFormat="1" applyFont="1" applyFill="1" applyBorder="1" applyAlignment="1">
      <alignment vertical="center"/>
    </xf>
    <xf numFmtId="169" fontId="21" fillId="18" borderId="20" xfId="0" applyNumberFormat="1" applyFont="1" applyFill="1" applyBorder="1" applyAlignment="1">
      <alignment vertical="center"/>
    </xf>
    <xf numFmtId="169" fontId="21" fillId="19" borderId="21" xfId="0" applyNumberFormat="1" applyFont="1" applyFill="1" applyBorder="1" applyAlignment="1">
      <alignment vertical="center"/>
    </xf>
    <xf numFmtId="169" fontId="21" fillId="19" borderId="19" xfId="0" applyNumberFormat="1" applyFont="1" applyFill="1" applyBorder="1" applyAlignment="1">
      <alignment vertical="center"/>
    </xf>
    <xf numFmtId="169" fontId="21" fillId="13" borderId="20" xfId="0" applyNumberFormat="1" applyFont="1" applyFill="1" applyBorder="1" applyAlignment="1">
      <alignment vertical="center"/>
    </xf>
    <xf numFmtId="169" fontId="21" fillId="20" borderId="21" xfId="0" applyNumberFormat="1" applyFont="1" applyFill="1" applyBorder="1" applyAlignment="1">
      <alignment vertical="center"/>
    </xf>
    <xf numFmtId="169" fontId="21" fillId="20" borderId="19" xfId="0" applyNumberFormat="1" applyFont="1" applyFill="1" applyBorder="1" applyAlignment="1">
      <alignment vertical="center"/>
    </xf>
    <xf numFmtId="169" fontId="21" fillId="21" borderId="20" xfId="0" applyNumberFormat="1" applyFont="1" applyFill="1" applyBorder="1" applyAlignment="1">
      <alignment vertical="center"/>
    </xf>
    <xf numFmtId="169" fontId="21" fillId="7" borderId="21" xfId="0" applyNumberFormat="1" applyFont="1" applyFill="1" applyBorder="1" applyAlignment="1">
      <alignment vertical="center"/>
    </xf>
    <xf numFmtId="169" fontId="21" fillId="7" borderId="19" xfId="0" applyNumberFormat="1" applyFont="1" applyFill="1" applyBorder="1" applyAlignment="1">
      <alignment vertical="center"/>
    </xf>
    <xf numFmtId="169" fontId="21" fillId="10" borderId="20" xfId="0" applyNumberFormat="1" applyFont="1" applyFill="1" applyBorder="1" applyAlignment="1">
      <alignment vertical="center"/>
    </xf>
    <xf numFmtId="169" fontId="22" fillId="16" borderId="21" xfId="0" applyNumberFormat="1" applyFont="1" applyFill="1" applyBorder="1" applyAlignment="1">
      <alignment vertical="center"/>
    </xf>
    <xf numFmtId="169" fontId="17" fillId="33" borderId="19" xfId="0" applyNumberFormat="1" applyFont="1" applyFill="1" applyBorder="1" applyAlignment="1">
      <alignment vertical="center"/>
    </xf>
    <xf numFmtId="169" fontId="17" fillId="34" borderId="21" xfId="0" applyNumberFormat="1" applyFont="1" applyFill="1" applyBorder="1" applyAlignment="1">
      <alignment vertical="center"/>
    </xf>
    <xf numFmtId="169" fontId="17" fillId="34" borderId="19" xfId="0" applyNumberFormat="1" applyFont="1" applyFill="1" applyBorder="1" applyAlignment="1">
      <alignment vertical="center"/>
    </xf>
    <xf numFmtId="169" fontId="17" fillId="35" borderId="21" xfId="0" applyNumberFormat="1" applyFont="1" applyFill="1" applyBorder="1" applyAlignment="1">
      <alignment vertical="center"/>
    </xf>
    <xf numFmtId="169" fontId="17" fillId="8" borderId="21" xfId="0" applyNumberFormat="1" applyFont="1" applyFill="1" applyBorder="1" applyAlignment="1">
      <alignment vertical="center"/>
    </xf>
    <xf numFmtId="169" fontId="17" fillId="8" borderId="19" xfId="0" applyNumberFormat="1" applyFont="1" applyFill="1" applyBorder="1" applyAlignment="1">
      <alignment vertical="center"/>
    </xf>
    <xf numFmtId="0" fontId="26" fillId="8" borderId="19" xfId="0" applyFont="1" applyFill="1" applyBorder="1" applyAlignment="1">
      <alignment horizontal="right" vertical="center" indent="1"/>
    </xf>
    <xf numFmtId="169" fontId="27" fillId="17" borderId="19" xfId="0" applyNumberFormat="1" applyFont="1" applyFill="1" applyBorder="1" applyAlignment="1">
      <alignment vertical="center"/>
    </xf>
    <xf numFmtId="169" fontId="27" fillId="18" borderId="20" xfId="0" applyNumberFormat="1" applyFont="1" applyFill="1" applyBorder="1" applyAlignment="1">
      <alignment vertical="center"/>
    </xf>
    <xf numFmtId="169" fontId="27" fillId="19" borderId="21" xfId="0" applyNumberFormat="1" applyFont="1" applyFill="1" applyBorder="1" applyAlignment="1">
      <alignment vertical="center"/>
    </xf>
    <xf numFmtId="169" fontId="27" fillId="19" borderId="19" xfId="0" applyNumberFormat="1" applyFont="1" applyFill="1" applyBorder="1" applyAlignment="1">
      <alignment vertical="center"/>
    </xf>
    <xf numFmtId="169" fontId="27" fillId="13" borderId="20" xfId="0" applyNumberFormat="1" applyFont="1" applyFill="1" applyBorder="1" applyAlignment="1">
      <alignment vertical="center"/>
    </xf>
    <xf numFmtId="169" fontId="27" fillId="20" borderId="21" xfId="0" applyNumberFormat="1" applyFont="1" applyFill="1" applyBorder="1" applyAlignment="1">
      <alignment vertical="center"/>
    </xf>
    <xf numFmtId="169" fontId="27" fillId="20" borderId="19" xfId="0" applyNumberFormat="1" applyFont="1" applyFill="1" applyBorder="1" applyAlignment="1">
      <alignment vertical="center"/>
    </xf>
    <xf numFmtId="169" fontId="27" fillId="21" borderId="20" xfId="0" applyNumberFormat="1" applyFont="1" applyFill="1" applyBorder="1" applyAlignment="1">
      <alignment vertical="center"/>
    </xf>
    <xf numFmtId="169" fontId="27" fillId="7" borderId="21" xfId="0" applyNumberFormat="1" applyFont="1" applyFill="1" applyBorder="1" applyAlignment="1">
      <alignment vertical="center"/>
    </xf>
    <xf numFmtId="169" fontId="27" fillId="7" borderId="19" xfId="0" applyNumberFormat="1" applyFont="1" applyFill="1" applyBorder="1" applyAlignment="1">
      <alignment vertical="center"/>
    </xf>
    <xf numFmtId="169" fontId="27" fillId="10" borderId="20" xfId="0" applyNumberFormat="1" applyFont="1" applyFill="1" applyBorder="1" applyAlignment="1">
      <alignment vertical="center"/>
    </xf>
    <xf numFmtId="169" fontId="27" fillId="16" borderId="21" xfId="0" applyNumberFormat="1" applyFont="1" applyFill="1" applyBorder="1" applyAlignment="1">
      <alignment vertical="center"/>
    </xf>
    <xf numFmtId="0" fontId="23" fillId="6" borderId="0" xfId="0" applyFont="1" applyFill="1"/>
    <xf numFmtId="0" fontId="24" fillId="6" borderId="0" xfId="0" applyFont="1" applyFill="1" applyAlignment="1">
      <alignment vertical="center"/>
    </xf>
    <xf numFmtId="0" fontId="14" fillId="6" borderId="0" xfId="0" applyFont="1" applyFill="1"/>
    <xf numFmtId="0" fontId="25" fillId="6" borderId="0" xfId="0" applyFont="1" applyFill="1" applyAlignment="1">
      <alignment vertical="center" wrapText="1"/>
    </xf>
    <xf numFmtId="0" fontId="26" fillId="4" borderId="0" xfId="0" applyFont="1" applyFill="1" applyAlignment="1">
      <alignment horizontal="center" vertical="center"/>
    </xf>
    <xf numFmtId="0" fontId="29" fillId="4" borderId="0" xfId="0" applyFont="1" applyFill="1"/>
    <xf numFmtId="0" fontId="15" fillId="4" borderId="0" xfId="0" applyFont="1" applyFill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31" fillId="6" borderId="0" xfId="0" applyFont="1" applyFill="1" applyAlignment="1">
      <alignment vertical="center"/>
    </xf>
    <xf numFmtId="0" fontId="32" fillId="0" borderId="0" xfId="0" applyFont="1"/>
    <xf numFmtId="0" fontId="40" fillId="9" borderId="22" xfId="0" applyFont="1" applyFill="1" applyBorder="1" applyAlignment="1">
      <alignment horizontal="center" vertical="center" wrapText="1"/>
    </xf>
    <xf numFmtId="0" fontId="40" fillId="21" borderId="22" xfId="0" applyFont="1" applyFill="1" applyBorder="1" applyAlignment="1">
      <alignment horizontal="center" vertical="center" wrapText="1"/>
    </xf>
    <xf numFmtId="0" fontId="40" fillId="21" borderId="23" xfId="0" applyFont="1" applyFill="1" applyBorder="1" applyAlignment="1">
      <alignment horizontal="center" vertical="center" wrapText="1"/>
    </xf>
    <xf numFmtId="0" fontId="41" fillId="43" borderId="24" xfId="0" applyFont="1" applyFill="1" applyBorder="1" applyAlignment="1">
      <alignment horizontal="left" vertical="center" wrapText="1" indent="1"/>
    </xf>
    <xf numFmtId="166" fontId="41" fillId="4" borderId="24" xfId="1" applyFont="1" applyFill="1" applyBorder="1" applyAlignment="1">
      <alignment horizontal="center" vertical="center" wrapText="1"/>
    </xf>
    <xf numFmtId="166" fontId="41" fillId="8" borderId="24" xfId="1" applyFont="1" applyFill="1" applyBorder="1" applyAlignment="1">
      <alignment horizontal="center" vertical="center" wrapText="1"/>
    </xf>
    <xf numFmtId="166" fontId="41" fillId="4" borderId="25" xfId="1" applyFont="1" applyFill="1" applyBorder="1" applyAlignment="1">
      <alignment horizontal="center" vertical="center" wrapText="1"/>
    </xf>
    <xf numFmtId="0" fontId="44" fillId="4" borderId="0" xfId="0" applyFont="1" applyFill="1" applyAlignment="1">
      <alignment horizontal="center" vertical="center"/>
    </xf>
    <xf numFmtId="0" fontId="32" fillId="43" borderId="0" xfId="0" applyFont="1" applyFill="1"/>
    <xf numFmtId="0" fontId="32" fillId="4" borderId="0" xfId="0" applyFont="1" applyFill="1"/>
    <xf numFmtId="0" fontId="32" fillId="0" borderId="0" xfId="0" applyFont="1" applyAlignment="1">
      <alignment horizontal="left" indent="1"/>
    </xf>
    <xf numFmtId="0" fontId="5" fillId="6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34" fillId="4" borderId="0" xfId="0" applyFont="1" applyFill="1" applyAlignment="1">
      <alignment horizontal="left" vertical="center" indent="1"/>
    </xf>
    <xf numFmtId="0" fontId="35" fillId="4" borderId="0" xfId="0" applyFont="1" applyFill="1" applyAlignment="1">
      <alignment horizontal="left" vertical="center" indent="1"/>
    </xf>
    <xf numFmtId="0" fontId="37" fillId="4" borderId="0" xfId="0" applyFont="1" applyFill="1" applyAlignment="1">
      <alignment horizontal="left"/>
    </xf>
    <xf numFmtId="9" fontId="41" fillId="4" borderId="0" xfId="2" applyFont="1" applyFill="1" applyBorder="1" applyAlignment="1">
      <alignment horizontal="right" vertical="center" wrapText="1" indent="1"/>
    </xf>
    <xf numFmtId="0" fontId="45" fillId="4" borderId="0" xfId="3" applyFont="1" applyFill="1" applyBorder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38" fillId="4" borderId="0" xfId="0" applyFont="1" applyFill="1" applyAlignment="1">
      <alignment horizontal="left"/>
    </xf>
    <xf numFmtId="0" fontId="39" fillId="4" borderId="0" xfId="0" applyFont="1" applyFill="1" applyAlignment="1">
      <alignment horizontal="left"/>
    </xf>
    <xf numFmtId="0" fontId="42" fillId="4" borderId="0" xfId="0" applyFont="1" applyFill="1" applyAlignment="1">
      <alignment horizontal="right" vertical="center" wrapText="1" indent="1"/>
    </xf>
    <xf numFmtId="0" fontId="32" fillId="4" borderId="0" xfId="0" applyFont="1" applyFill="1" applyAlignment="1">
      <alignment horizontal="left" indent="1"/>
    </xf>
    <xf numFmtId="0" fontId="46" fillId="43" borderId="2" xfId="0" applyFont="1" applyFill="1" applyBorder="1" applyAlignment="1">
      <alignment horizontal="right" vertical="center" indent="1"/>
    </xf>
    <xf numFmtId="9" fontId="47" fillId="43" borderId="2" xfId="0" applyNumberFormat="1" applyFont="1" applyFill="1" applyBorder="1" applyAlignment="1">
      <alignment horizontal="center" vertical="center"/>
    </xf>
    <xf numFmtId="2" fontId="47" fillId="43" borderId="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left"/>
    </xf>
    <xf numFmtId="0" fontId="49" fillId="6" borderId="26" xfId="0" applyFont="1" applyFill="1" applyBorder="1" applyAlignment="1">
      <alignment horizontal="right" vertical="center" wrapText="1" indent="1"/>
    </xf>
    <xf numFmtId="166" fontId="50" fillId="6" borderId="27" xfId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6" fontId="0" fillId="0" borderId="1" xfId="1" applyFont="1" applyBorder="1" applyAlignment="1">
      <alignment horizontal="center" vertical="center"/>
    </xf>
    <xf numFmtId="0" fontId="51" fillId="4" borderId="3" xfId="0" applyFont="1" applyFill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/>
    </xf>
    <xf numFmtId="166" fontId="0" fillId="0" borderId="28" xfId="0" applyNumberFormat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166" fontId="0" fillId="3" borderId="30" xfId="1" applyFont="1" applyFill="1" applyBorder="1" applyAlignment="1">
      <alignment horizontal="center" vertical="center"/>
    </xf>
    <xf numFmtId="166" fontId="0" fillId="3" borderId="31" xfId="1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66" fontId="2" fillId="3" borderId="1" xfId="1" applyFont="1" applyFill="1" applyBorder="1" applyAlignment="1">
      <alignment horizontal="center" vertical="center"/>
    </xf>
    <xf numFmtId="9" fontId="21" fillId="17" borderId="5" xfId="2" applyFont="1" applyFill="1" applyBorder="1" applyAlignment="1">
      <alignment horizontal="center" vertical="center"/>
    </xf>
    <xf numFmtId="166" fontId="21" fillId="17" borderId="5" xfId="1" applyFont="1" applyFill="1" applyBorder="1" applyAlignment="1">
      <alignment horizontal="center" vertical="center"/>
    </xf>
    <xf numFmtId="9" fontId="21" fillId="19" borderId="5" xfId="2" applyFont="1" applyFill="1" applyBorder="1" applyAlignment="1">
      <alignment horizontal="center" vertical="center"/>
    </xf>
    <xf numFmtId="166" fontId="21" fillId="19" borderId="5" xfId="1" applyFont="1" applyFill="1" applyBorder="1" applyAlignment="1">
      <alignment horizontal="center" vertical="center"/>
    </xf>
    <xf numFmtId="9" fontId="21" fillId="20" borderId="5" xfId="2" applyFont="1" applyFill="1" applyBorder="1" applyAlignment="1">
      <alignment horizontal="center" vertical="center"/>
    </xf>
    <xf numFmtId="166" fontId="21" fillId="20" borderId="5" xfId="1" applyFont="1" applyFill="1" applyBorder="1" applyAlignment="1">
      <alignment horizontal="center" vertical="center"/>
    </xf>
    <xf numFmtId="9" fontId="21" fillId="7" borderId="5" xfId="2" applyFont="1" applyFill="1" applyBorder="1" applyAlignment="1">
      <alignment horizontal="center" vertical="center"/>
    </xf>
    <xf numFmtId="166" fontId="21" fillId="7" borderId="5" xfId="1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166" fontId="0" fillId="4" borderId="28" xfId="0" applyNumberFormat="1" applyFill="1" applyBorder="1" applyAlignment="1">
      <alignment horizontal="center" vertical="center"/>
    </xf>
    <xf numFmtId="168" fontId="0" fillId="4" borderId="1" xfId="2" applyNumberFormat="1" applyFont="1" applyFill="1" applyBorder="1" applyAlignment="1">
      <alignment horizontal="center" vertical="center"/>
    </xf>
    <xf numFmtId="166" fontId="0" fillId="4" borderId="1" xfId="1" applyFont="1" applyFill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43" fontId="27" fillId="4" borderId="4" xfId="0" applyNumberFormat="1" applyFont="1" applyFill="1" applyBorder="1" applyAlignment="1">
      <alignment horizontal="left" vertical="center" indent="1"/>
    </xf>
    <xf numFmtId="166" fontId="27" fillId="4" borderId="4" xfId="1" applyFont="1" applyFill="1" applyBorder="1" applyAlignment="1">
      <alignment horizontal="left" vertical="center" indent="1"/>
    </xf>
    <xf numFmtId="0" fontId="9" fillId="4" borderId="0" xfId="0" applyFont="1" applyFill="1" applyAlignment="1">
      <alignment vertical="center" wrapText="1"/>
    </xf>
    <xf numFmtId="0" fontId="0" fillId="0" borderId="29" xfId="0" applyBorder="1" applyAlignment="1">
      <alignment horizontal="center" vertical="center"/>
    </xf>
    <xf numFmtId="10" fontId="0" fillId="3" borderId="29" xfId="2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0" fillId="3" borderId="24" xfId="2" applyNumberFormat="1" applyFont="1" applyFill="1" applyBorder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9" fontId="0" fillId="3" borderId="24" xfId="2" applyFont="1" applyFill="1" applyBorder="1" applyAlignment="1">
      <alignment horizontal="center" vertical="center"/>
    </xf>
    <xf numFmtId="166" fontId="0" fillId="3" borderId="24" xfId="1" applyFont="1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166" fontId="0" fillId="0" borderId="0" xfId="1" applyFont="1" applyBorder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56" fillId="4" borderId="0" xfId="0" applyFont="1" applyFill="1"/>
    <xf numFmtId="0" fontId="55" fillId="48" borderId="24" xfId="0" applyFont="1" applyFill="1" applyBorder="1" applyAlignment="1">
      <alignment horizontal="center" vertical="center" wrapText="1"/>
    </xf>
    <xf numFmtId="0" fontId="55" fillId="48" borderId="24" xfId="0" applyFont="1" applyFill="1" applyBorder="1" applyAlignment="1">
      <alignment horizontal="center" vertical="center"/>
    </xf>
    <xf numFmtId="172" fontId="55" fillId="50" borderId="24" xfId="0" applyNumberFormat="1" applyFont="1" applyFill="1" applyBorder="1"/>
    <xf numFmtId="172" fontId="58" fillId="55" borderId="24" xfId="0" applyNumberFormat="1" applyFont="1" applyFill="1" applyBorder="1"/>
    <xf numFmtId="172" fontId="56" fillId="58" borderId="24" xfId="0" applyNumberFormat="1" applyFont="1" applyFill="1" applyBorder="1"/>
    <xf numFmtId="172" fontId="56" fillId="57" borderId="24" xfId="0" applyNumberFormat="1" applyFont="1" applyFill="1" applyBorder="1"/>
    <xf numFmtId="0" fontId="2" fillId="4" borderId="0" xfId="0" applyFont="1" applyFill="1"/>
    <xf numFmtId="0" fontId="62" fillId="60" borderId="0" xfId="0" applyFont="1" applyFill="1" applyAlignment="1">
      <alignment horizontal="center"/>
    </xf>
    <xf numFmtId="166" fontId="56" fillId="44" borderId="24" xfId="1" applyFont="1" applyFill="1" applyBorder="1"/>
    <xf numFmtId="166" fontId="56" fillId="53" borderId="24" xfId="1" applyFont="1" applyFill="1" applyBorder="1"/>
    <xf numFmtId="166" fontId="57" fillId="53" borderId="24" xfId="1" applyFont="1" applyFill="1" applyBorder="1"/>
    <xf numFmtId="166" fontId="57" fillId="44" borderId="24" xfId="1" applyFont="1" applyFill="1" applyBorder="1"/>
    <xf numFmtId="166" fontId="57" fillId="61" borderId="24" xfId="1" applyFont="1" applyFill="1" applyBorder="1"/>
    <xf numFmtId="166" fontId="56" fillId="61" borderId="24" xfId="1" applyFont="1" applyFill="1" applyBorder="1"/>
    <xf numFmtId="166" fontId="56" fillId="49" borderId="24" xfId="1" applyFont="1" applyFill="1" applyBorder="1"/>
    <xf numFmtId="0" fontId="56" fillId="62" borderId="25" xfId="0" applyFont="1" applyFill="1" applyBorder="1" applyAlignment="1">
      <alignment horizontal="left"/>
    </xf>
    <xf numFmtId="0" fontId="56" fillId="62" borderId="36" xfId="0" applyFont="1" applyFill="1" applyBorder="1" applyAlignment="1">
      <alignment horizontal="left"/>
    </xf>
    <xf numFmtId="166" fontId="57" fillId="62" borderId="24" xfId="1" applyFont="1" applyFill="1" applyBorder="1"/>
    <xf numFmtId="166" fontId="56" fillId="62" borderId="24" xfId="1" applyFont="1" applyFill="1" applyBorder="1"/>
    <xf numFmtId="0" fontId="55" fillId="52" borderId="22" xfId="0" applyFont="1" applyFill="1" applyBorder="1" applyAlignment="1">
      <alignment horizontal="center" wrapText="1"/>
    </xf>
    <xf numFmtId="0" fontId="55" fillId="52" borderId="22" xfId="0" applyFont="1" applyFill="1" applyBorder="1" applyAlignment="1">
      <alignment horizontal="center" vertical="center"/>
    </xf>
    <xf numFmtId="0" fontId="54" fillId="63" borderId="0" xfId="0" applyFont="1" applyFill="1" applyAlignment="1">
      <alignment horizontal="center"/>
    </xf>
    <xf numFmtId="0" fontId="47" fillId="43" borderId="2" xfId="0" applyFont="1" applyFill="1" applyBorder="1" applyAlignment="1">
      <alignment horizontal="left" vertical="center" indent="1"/>
    </xf>
    <xf numFmtId="0" fontId="46" fillId="43" borderId="2" xfId="0" applyFont="1" applyFill="1" applyBorder="1" applyAlignment="1">
      <alignment horizontal="right" vertical="center" indent="1"/>
    </xf>
    <xf numFmtId="0" fontId="43" fillId="43" borderId="0" xfId="0" applyFont="1" applyFill="1" applyAlignment="1">
      <alignment horizontal="center" vertical="center"/>
    </xf>
    <xf numFmtId="0" fontId="56" fillId="53" borderId="24" xfId="0" applyFont="1" applyFill="1" applyBorder="1"/>
    <xf numFmtId="0" fontId="6" fillId="54" borderId="24" xfId="0" applyFont="1" applyFill="1" applyBorder="1"/>
    <xf numFmtId="0" fontId="54" fillId="51" borderId="27" xfId="0" applyFont="1" applyFill="1" applyBorder="1" applyAlignment="1">
      <alignment horizontal="center"/>
    </xf>
    <xf numFmtId="0" fontId="0" fillId="6" borderId="27" xfId="0" applyFill="1" applyBorder="1"/>
    <xf numFmtId="0" fontId="55" fillId="52" borderId="22" xfId="0" applyFont="1" applyFill="1" applyBorder="1" applyAlignment="1">
      <alignment vertical="center"/>
    </xf>
    <xf numFmtId="0" fontId="6" fillId="6" borderId="22" xfId="0" applyFont="1" applyFill="1" applyBorder="1"/>
    <xf numFmtId="0" fontId="56" fillId="44" borderId="24" xfId="0" applyFont="1" applyFill="1" applyBorder="1"/>
    <xf numFmtId="0" fontId="6" fillId="0" borderId="24" xfId="0" applyFont="1" applyBorder="1"/>
    <xf numFmtId="0" fontId="56" fillId="54" borderId="24" xfId="0" applyFont="1" applyFill="1" applyBorder="1"/>
    <xf numFmtId="0" fontId="54" fillId="46" borderId="25" xfId="0" applyFont="1" applyFill="1" applyBorder="1" applyAlignment="1">
      <alignment horizontal="center"/>
    </xf>
    <xf numFmtId="0" fontId="54" fillId="46" borderId="35" xfId="0" applyFont="1" applyFill="1" applyBorder="1" applyAlignment="1">
      <alignment horizontal="center"/>
    </xf>
    <xf numFmtId="0" fontId="54" fillId="46" borderId="36" xfId="0" applyFont="1" applyFill="1" applyBorder="1" applyAlignment="1">
      <alignment horizontal="center"/>
    </xf>
    <xf numFmtId="0" fontId="55" fillId="48" borderId="24" xfId="0" applyFont="1" applyFill="1" applyBorder="1" applyAlignment="1">
      <alignment vertical="center"/>
    </xf>
    <xf numFmtId="0" fontId="6" fillId="47" borderId="24" xfId="0" applyFont="1" applyFill="1" applyBorder="1"/>
    <xf numFmtId="0" fontId="56" fillId="49" borderId="24" xfId="0" applyFont="1" applyFill="1" applyBorder="1"/>
    <xf numFmtId="0" fontId="6" fillId="3" borderId="24" xfId="0" applyFont="1" applyFill="1" applyBorder="1"/>
    <xf numFmtId="0" fontId="55" fillId="50" borderId="24" xfId="0" applyFont="1" applyFill="1" applyBorder="1"/>
    <xf numFmtId="0" fontId="56" fillId="58" borderId="24" xfId="0" applyFont="1" applyFill="1" applyBorder="1"/>
    <xf numFmtId="0" fontId="6" fillId="36" borderId="24" xfId="0" applyFont="1" applyFill="1" applyBorder="1"/>
    <xf numFmtId="0" fontId="56" fillId="57" borderId="24" xfId="0" applyFont="1" applyFill="1" applyBorder="1"/>
    <xf numFmtId="0" fontId="6" fillId="41" borderId="24" xfId="0" applyFont="1" applyFill="1" applyBorder="1"/>
    <xf numFmtId="0" fontId="61" fillId="65" borderId="0" xfId="0" applyFont="1" applyFill="1" applyAlignment="1">
      <alignment horizontal="center"/>
    </xf>
    <xf numFmtId="0" fontId="0" fillId="4" borderId="0" xfId="0" applyFill="1"/>
    <xf numFmtId="0" fontId="54" fillId="63" borderId="0" xfId="0" applyFont="1" applyFill="1" applyAlignment="1">
      <alignment horizontal="center"/>
    </xf>
    <xf numFmtId="0" fontId="56" fillId="61" borderId="25" xfId="0" applyFont="1" applyFill="1" applyBorder="1" applyAlignment="1">
      <alignment horizontal="left"/>
    </xf>
    <xf numFmtId="0" fontId="56" fillId="61" borderId="36" xfId="0" applyFont="1" applyFill="1" applyBorder="1" applyAlignment="1">
      <alignment horizontal="left"/>
    </xf>
    <xf numFmtId="0" fontId="58" fillId="55" borderId="24" xfId="0" applyFont="1" applyFill="1" applyBorder="1"/>
    <xf numFmtId="0" fontId="6" fillId="6" borderId="24" xfId="0" applyFont="1" applyFill="1" applyBorder="1"/>
    <xf numFmtId="0" fontId="59" fillId="45" borderId="0" xfId="0" applyFont="1" applyFill="1" applyAlignment="1">
      <alignment horizontal="center"/>
    </xf>
    <xf numFmtId="0" fontId="0" fillId="0" borderId="0" xfId="0"/>
    <xf numFmtId="0" fontId="55" fillId="56" borderId="24" xfId="0" applyFont="1" applyFill="1" applyBorder="1" applyAlignment="1">
      <alignment vertical="center"/>
    </xf>
    <xf numFmtId="0" fontId="6" fillId="11" borderId="24" xfId="0" applyFont="1" applyFill="1" applyBorder="1"/>
    <xf numFmtId="0" fontId="55" fillId="56" borderId="24" xfId="0" applyFont="1" applyFill="1" applyBorder="1" applyAlignment="1">
      <alignment horizontal="center" wrapText="1"/>
    </xf>
    <xf numFmtId="0" fontId="55" fillId="56" borderId="24" xfId="0" applyFont="1" applyFill="1" applyBorder="1" applyAlignment="1">
      <alignment horizontal="center" vertical="center"/>
    </xf>
    <xf numFmtId="0" fontId="59" fillId="64" borderId="0" xfId="0" applyFont="1" applyFill="1" applyAlignment="1">
      <alignment horizontal="center"/>
    </xf>
    <xf numFmtId="0" fontId="55" fillId="56" borderId="24" xfId="0" applyFont="1" applyFill="1" applyBorder="1" applyAlignment="1">
      <alignment vertical="center" wrapText="1"/>
    </xf>
    <xf numFmtId="0" fontId="6" fillId="11" borderId="24" xfId="0" applyFont="1" applyFill="1" applyBorder="1" applyAlignment="1">
      <alignment wrapText="1"/>
    </xf>
    <xf numFmtId="0" fontId="62" fillId="59" borderId="32" xfId="0" applyFont="1" applyFill="1" applyBorder="1" applyAlignment="1">
      <alignment horizontal="center"/>
    </xf>
    <xf numFmtId="0" fontId="62" fillId="59" borderId="33" xfId="0" applyFont="1" applyFill="1" applyBorder="1" applyAlignment="1">
      <alignment horizontal="center"/>
    </xf>
    <xf numFmtId="0" fontId="62" fillId="59" borderId="34" xfId="0" applyFont="1" applyFill="1" applyBorder="1" applyAlignment="1">
      <alignment horizontal="center"/>
    </xf>
    <xf numFmtId="0" fontId="62" fillId="60" borderId="0" xfId="0" applyFont="1" applyFill="1" applyAlignment="1">
      <alignment horizontal="center"/>
    </xf>
    <xf numFmtId="0" fontId="54" fillId="60" borderId="0" xfId="0" applyFont="1" applyFill="1" applyAlignment="1">
      <alignment horizontal="center"/>
    </xf>
    <xf numFmtId="0" fontId="13" fillId="4" borderId="0" xfId="0" applyFont="1" applyFill="1" applyAlignment="1">
      <alignment horizontal="left" vertical="center"/>
    </xf>
    <xf numFmtId="0" fontId="28" fillId="25" borderId="18" xfId="0" applyFont="1" applyFill="1" applyBorder="1" applyAlignment="1">
      <alignment horizontal="center" vertical="center"/>
    </xf>
    <xf numFmtId="0" fontId="28" fillId="25" borderId="15" xfId="0" applyFont="1" applyFill="1" applyBorder="1" applyAlignment="1">
      <alignment horizontal="center" vertical="center"/>
    </xf>
    <xf numFmtId="0" fontId="28" fillId="26" borderId="18" xfId="0" applyFont="1" applyFill="1" applyBorder="1" applyAlignment="1">
      <alignment horizontal="center" vertical="center"/>
    </xf>
    <xf numFmtId="0" fontId="28" fillId="26" borderId="15" xfId="0" applyFont="1" applyFill="1" applyBorder="1" applyAlignment="1">
      <alignment horizontal="center" vertical="center"/>
    </xf>
    <xf numFmtId="0" fontId="28" fillId="27" borderId="18" xfId="0" applyFont="1" applyFill="1" applyBorder="1" applyAlignment="1">
      <alignment horizontal="center" vertical="center"/>
    </xf>
    <xf numFmtId="0" fontId="28" fillId="27" borderId="15" xfId="0" applyFont="1" applyFill="1" applyBorder="1" applyAlignment="1">
      <alignment horizontal="center" vertical="center"/>
    </xf>
    <xf numFmtId="0" fontId="28" fillId="28" borderId="18" xfId="0" applyFont="1" applyFill="1" applyBorder="1" applyAlignment="1">
      <alignment horizontal="center" vertical="center"/>
    </xf>
    <xf numFmtId="0" fontId="28" fillId="28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63" fillId="0" borderId="0" xfId="0" applyFont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89">
    <dxf>
      <font>
        <color rgb="FFC00000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39994506668294322"/>
        </patternFill>
      </fill>
      <border>
        <left style="dashDot">
          <color theme="9" tint="-0.499984740745262"/>
        </left>
        <right style="dashDot">
          <color theme="9" tint="-0.499984740745262"/>
        </right>
        <top style="dashDot">
          <color theme="9" tint="-0.499984740745262"/>
        </top>
        <bottom style="dashDot">
          <color theme="9" tint="-0.499984740745262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ahnschrift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ahnschrift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ahnschrift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numFmt numFmtId="166" formatCode="_-&quot;R$&quot;* #,##0.00_-;\-&quot;R$&quot;* #,##0.00_-;_-&quot;R$&quot;* &quot;-&quot;??_-;_-@_-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ahnschrift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numFmt numFmtId="166" formatCode="_-&quot;R$&quot;* #,##0.00_-;\-&quot;R$&quot;* #,##0.00_-;_-&quot;R$&quot;* &quot;-&quot;??_-;_-@_-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ahnschrift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venir Next LT Pro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ahnschrift"/>
        <family val="2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2" defaultPivotStyle="PivotStyleLight16"/>
  <colors>
    <mruColors>
      <color rgb="FFEFBAE1"/>
      <color rgb="FF9A1F4F"/>
      <color rgb="FFFF7E79"/>
      <color rgb="FFFF8AD8"/>
      <color rgb="FF015D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[1]Controle!$D$7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11-0A43-8FD6-D9265856EA6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411-0A43-8FD6-D9265856EA6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411-0A43-8FD6-D9265856EA6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11-0A43-8FD6-D9265856EA6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411-0A43-8FD6-D9265856EA6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11-0A43-8FD6-D9265856EA6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11-0A43-8FD6-D9265856EA6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11-0A43-8FD6-D9265856EA64}"/>
              </c:ext>
            </c:extLst>
          </c:dPt>
          <c:cat>
            <c:numRef>
              <c:f>[1]Controle!$B$8:$B$20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'KPI Vendas ANO 1'!$D$8:$D$19</c:f>
              <c:numCache>
                <c:formatCode>_-"R$"* #\ ##0.00_-;\-"R$"* #\ ##0.00_-;_-"R$"*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130000</c:v>
                </c:pt>
                <c:pt idx="5">
                  <c:v>130000</c:v>
                </c:pt>
                <c:pt idx="6">
                  <c:v>130000</c:v>
                </c:pt>
                <c:pt idx="7">
                  <c:v>130000</c:v>
                </c:pt>
                <c:pt idx="8">
                  <c:v>130000</c:v>
                </c:pt>
                <c:pt idx="9">
                  <c:v>130000</c:v>
                </c:pt>
                <c:pt idx="10">
                  <c:v>130000</c:v>
                </c:pt>
                <c:pt idx="11">
                  <c:v>130000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11-0A43-8FD6-D9265856EA64}"/>
            </c:ext>
          </c:extLst>
        </c:ser>
        <c:ser>
          <c:idx val="0"/>
          <c:order val="1"/>
          <c:tx>
            <c:strRef>
              <c:f>[1]Controle!$C$7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'KPI Vendas ANO 1'!$C$8:$C$19</c:f>
              <c:numCache>
                <c:formatCode>_-"R$"* #\ ##0.00_-;\-"R$"* #\ ##0.00_-;_-"R$"* "-"??_-;_-@_-</c:formatCode>
                <c:ptCount val="12"/>
                <c:pt idx="0">
                  <c:v>130000</c:v>
                </c:pt>
                <c:pt idx="1">
                  <c:v>130000</c:v>
                </c:pt>
                <c:pt idx="2">
                  <c:v>130000</c:v>
                </c:pt>
                <c:pt idx="3">
                  <c:v>130000</c:v>
                </c:pt>
                <c:pt idx="4">
                  <c:v>130000</c:v>
                </c:pt>
                <c:pt idx="5">
                  <c:v>130000</c:v>
                </c:pt>
                <c:pt idx="6">
                  <c:v>130000</c:v>
                </c:pt>
                <c:pt idx="7">
                  <c:v>130000</c:v>
                </c:pt>
                <c:pt idx="8">
                  <c:v>130000</c:v>
                </c:pt>
                <c:pt idx="9">
                  <c:v>130000</c:v>
                </c:pt>
                <c:pt idx="10">
                  <c:v>130000</c:v>
                </c:pt>
                <c:pt idx="11">
                  <c:v>130000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11-0A43-8FD6-D9265856E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[1]Controle!$F$7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'KPI Vendas ANO 1'!$F$8:$F$19</c:f>
              <c:numCache>
                <c:formatCode>_-"R$"* #\ ##0.00_-;\-"R$"* #\ ##0.00_-;_-"R$"* "-"??_-;_-@_-</c:formatCode>
                <c:ptCount val="12"/>
                <c:pt idx="0">
                  <c:v>86666.666666666672</c:v>
                </c:pt>
                <c:pt idx="1">
                  <c:v>86666.666666666672</c:v>
                </c:pt>
                <c:pt idx="2">
                  <c:v>86666.666666666672</c:v>
                </c:pt>
                <c:pt idx="3">
                  <c:v>86666.666666666672</c:v>
                </c:pt>
                <c:pt idx="4">
                  <c:v>86666.666666666672</c:v>
                </c:pt>
                <c:pt idx="5">
                  <c:v>86666.666666666672</c:v>
                </c:pt>
                <c:pt idx="6">
                  <c:v>86666.666666666672</c:v>
                </c:pt>
                <c:pt idx="7">
                  <c:v>86666.666666666672</c:v>
                </c:pt>
                <c:pt idx="8">
                  <c:v>86666.666666666672</c:v>
                </c:pt>
                <c:pt idx="9">
                  <c:v>86666.666666666672</c:v>
                </c:pt>
                <c:pt idx="10">
                  <c:v>86666.666666666672</c:v>
                </c:pt>
                <c:pt idx="11">
                  <c:v>86666.666666666672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11-0A43-8FD6-D9265856E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01608"/>
        <c:axId val="2092405368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_);_(&quot;R$&quot;* \(#,##0\);_(&quot;R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Bahnschrift" panose="020B0502040204020203" pitchFamily="34" charset="0"/>
          <a:ea typeface="Arial" charset="0"/>
          <a:cs typeface="Arial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[1]Controle!$D$7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[1]Controle!$B$8:$B$20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'KPI Vendas ANO 2'!$E$8:$E$19</c:f>
              <c:numCache>
                <c:formatCode>_-"R$"* #\ ##0.00_-;\-"R$"* #\ ##0.00_-;_-"R$"* "-"??_-;_-@_-</c:formatCode>
                <c:ptCount val="12"/>
                <c:pt idx="0">
                  <c:v>260000</c:v>
                </c:pt>
                <c:pt idx="1">
                  <c:v>260000</c:v>
                </c:pt>
                <c:pt idx="2">
                  <c:v>260000</c:v>
                </c:pt>
                <c:pt idx="3">
                  <c:v>260000</c:v>
                </c:pt>
                <c:pt idx="4">
                  <c:v>260000</c:v>
                </c:pt>
                <c:pt idx="5">
                  <c:v>260000</c:v>
                </c:pt>
                <c:pt idx="6">
                  <c:v>260000</c:v>
                </c:pt>
                <c:pt idx="7">
                  <c:v>260000</c:v>
                </c:pt>
                <c:pt idx="8">
                  <c:v>260000</c:v>
                </c:pt>
                <c:pt idx="9">
                  <c:v>260000</c:v>
                </c:pt>
                <c:pt idx="10">
                  <c:v>260000</c:v>
                </c:pt>
                <c:pt idx="11">
                  <c:v>260000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FC-E745-80FB-3BA926D3F869}"/>
            </c:ext>
          </c:extLst>
        </c:ser>
        <c:ser>
          <c:idx val="0"/>
          <c:order val="1"/>
          <c:tx>
            <c:strRef>
              <c:f>[1]Controle!$C$7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CC0-DD4C-A4F4-193F4AA337C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CC0-DD4C-A4F4-193F4AA337C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CC0-DD4C-A4F4-193F4AA337C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CC0-DD4C-A4F4-193F4AA337C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CC0-DD4C-A4F4-193F4AA337C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CC0-DD4C-A4F4-193F4AA337C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CC0-DD4C-A4F4-193F4AA337C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CC0-DD4C-A4F4-193F4AA337C4}"/>
              </c:ext>
            </c:extLst>
          </c:dPt>
          <c:val>
            <c:numRef>
              <c:f>'KPI Vendas ANO 2'!$D$8:$D$19</c:f>
              <c:numCache>
                <c:formatCode>_-"R$"* #\ ##0.00_-;\-"R$"* #\ ##0.00_-;_-"R$"* "-"??_-;_-@_-</c:formatCode>
                <c:ptCount val="12"/>
                <c:pt idx="0">
                  <c:v>260000</c:v>
                </c:pt>
                <c:pt idx="1">
                  <c:v>260000</c:v>
                </c:pt>
                <c:pt idx="2">
                  <c:v>260000</c:v>
                </c:pt>
                <c:pt idx="3">
                  <c:v>260000</c:v>
                </c:pt>
                <c:pt idx="4">
                  <c:v>260000</c:v>
                </c:pt>
                <c:pt idx="5">
                  <c:v>260000</c:v>
                </c:pt>
                <c:pt idx="6">
                  <c:v>260000</c:v>
                </c:pt>
                <c:pt idx="7">
                  <c:v>260000</c:v>
                </c:pt>
                <c:pt idx="8">
                  <c:v>260000</c:v>
                </c:pt>
                <c:pt idx="9">
                  <c:v>260000</c:v>
                </c:pt>
                <c:pt idx="10">
                  <c:v>260000</c:v>
                </c:pt>
                <c:pt idx="11">
                  <c:v>260000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FC-E745-80FB-3BA926D3F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[1]Controle!$F$7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val>
            <c:numRef>
              <c:f>'KPI Vendas ANO 2'!$G$8:$G$19</c:f>
              <c:numCache>
                <c:formatCode>_-"R$"* #\ ##0.00_-;\-"R$"* #\ ##0.00_-;_-"R$"* "-"??_-;_-@_-</c:formatCode>
                <c:ptCount val="12"/>
                <c:pt idx="0">
                  <c:v>260000</c:v>
                </c:pt>
                <c:pt idx="1">
                  <c:v>260000</c:v>
                </c:pt>
                <c:pt idx="2">
                  <c:v>260000</c:v>
                </c:pt>
                <c:pt idx="3">
                  <c:v>260000</c:v>
                </c:pt>
                <c:pt idx="4">
                  <c:v>260000</c:v>
                </c:pt>
                <c:pt idx="5">
                  <c:v>260000</c:v>
                </c:pt>
                <c:pt idx="6">
                  <c:v>260000</c:v>
                </c:pt>
                <c:pt idx="7">
                  <c:v>260000</c:v>
                </c:pt>
                <c:pt idx="8">
                  <c:v>260000</c:v>
                </c:pt>
                <c:pt idx="9">
                  <c:v>260000</c:v>
                </c:pt>
                <c:pt idx="10">
                  <c:v>260000</c:v>
                </c:pt>
                <c:pt idx="11">
                  <c:v>260000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FC-E745-80FB-3BA926D3F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01608"/>
        <c:axId val="2092405368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_);_(&quot;R$&quot;* \(#,##0\);_(&quot;R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Bahnschrift" panose="020B0502040204020203" pitchFamily="34" charset="0"/>
          <a:ea typeface="Arial" charset="0"/>
          <a:cs typeface="Arial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[1]Controle!$D$7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41-E949-ACD2-7530DAB8327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41-E949-ACD2-7530DAB8327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841-E949-ACD2-7530DAB8327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41-E949-ACD2-7530DAB8327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41-E949-ACD2-7530DAB8327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41-E949-ACD2-7530DAB8327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841-E949-ACD2-7530DAB8327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841-E949-ACD2-7530DAB83271}"/>
              </c:ext>
            </c:extLst>
          </c:dPt>
          <c:cat>
            <c:numRef>
              <c:f>[1]Controle!$B$8:$B$20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'KPI Vendas ANO 3'!$D$8:$D$19</c:f>
              <c:numCache>
                <c:formatCode>_-"R$"* #\ ##0.00_-;\-"R$"* #\ ##0.00_-;_-"R$"* "-"??_-;_-@_-</c:formatCode>
                <c:ptCount val="12"/>
                <c:pt idx="0">
                  <c:v>680000</c:v>
                </c:pt>
                <c:pt idx="1">
                  <c:v>680000</c:v>
                </c:pt>
                <c:pt idx="2">
                  <c:v>680000</c:v>
                </c:pt>
                <c:pt idx="3">
                  <c:v>680000</c:v>
                </c:pt>
                <c:pt idx="4">
                  <c:v>680000</c:v>
                </c:pt>
                <c:pt idx="5">
                  <c:v>680000</c:v>
                </c:pt>
                <c:pt idx="6">
                  <c:v>680000</c:v>
                </c:pt>
                <c:pt idx="7">
                  <c:v>680000</c:v>
                </c:pt>
                <c:pt idx="8">
                  <c:v>680000</c:v>
                </c:pt>
                <c:pt idx="9">
                  <c:v>680000</c:v>
                </c:pt>
                <c:pt idx="10">
                  <c:v>680000</c:v>
                </c:pt>
                <c:pt idx="11">
                  <c:v>680000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41-E949-ACD2-7530DAB83271}"/>
            </c:ext>
          </c:extLst>
        </c:ser>
        <c:ser>
          <c:idx val="0"/>
          <c:order val="1"/>
          <c:tx>
            <c:strRef>
              <c:f>[1]Controle!$C$7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'KPI Vendas ANO 3'!$C$8:$C$19</c:f>
              <c:numCache>
                <c:formatCode>_-"R$"* #\ ##0.00_-;\-"R$"* #\ ##0.00_-;_-"R$"* "-"??_-;_-@_-</c:formatCode>
                <c:ptCount val="12"/>
                <c:pt idx="0">
                  <c:v>680000</c:v>
                </c:pt>
                <c:pt idx="1">
                  <c:v>680000</c:v>
                </c:pt>
                <c:pt idx="2">
                  <c:v>680000</c:v>
                </c:pt>
                <c:pt idx="3">
                  <c:v>680000</c:v>
                </c:pt>
                <c:pt idx="4">
                  <c:v>680000</c:v>
                </c:pt>
                <c:pt idx="5">
                  <c:v>680000</c:v>
                </c:pt>
                <c:pt idx="6">
                  <c:v>680000</c:v>
                </c:pt>
                <c:pt idx="7">
                  <c:v>680000</c:v>
                </c:pt>
                <c:pt idx="8">
                  <c:v>680000</c:v>
                </c:pt>
                <c:pt idx="9">
                  <c:v>680000</c:v>
                </c:pt>
                <c:pt idx="10">
                  <c:v>680000</c:v>
                </c:pt>
                <c:pt idx="11">
                  <c:v>680000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41-E949-ACD2-7530DAB83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[1]Controle!$F$7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'KPI Vendas ANO 3'!$F$8:$F$19</c:f>
              <c:numCache>
                <c:formatCode>_-"R$"* #\ ##0.00_-;\-"R$"* #\ ##0.00_-;_-"R$"* "-"??_-;_-@_-</c:formatCode>
                <c:ptCount val="12"/>
                <c:pt idx="0">
                  <c:v>680000</c:v>
                </c:pt>
                <c:pt idx="1">
                  <c:v>680000</c:v>
                </c:pt>
                <c:pt idx="2">
                  <c:v>680000</c:v>
                </c:pt>
                <c:pt idx="3">
                  <c:v>680000</c:v>
                </c:pt>
                <c:pt idx="4">
                  <c:v>680000</c:v>
                </c:pt>
                <c:pt idx="5">
                  <c:v>680000</c:v>
                </c:pt>
                <c:pt idx="6">
                  <c:v>680000</c:v>
                </c:pt>
                <c:pt idx="7">
                  <c:v>680000</c:v>
                </c:pt>
                <c:pt idx="8">
                  <c:v>680000</c:v>
                </c:pt>
                <c:pt idx="9">
                  <c:v>680000</c:v>
                </c:pt>
                <c:pt idx="10">
                  <c:v>680000</c:v>
                </c:pt>
                <c:pt idx="11">
                  <c:v>680000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41-E949-ACD2-7530DAB83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01608"/>
        <c:axId val="2092405368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_);_(&quot;R$&quot;* \(#,##0\);_(&quot;R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Bahnschrift" panose="020B0502040204020203" pitchFamily="34" charset="0"/>
          <a:ea typeface="Arial" charset="0"/>
          <a:cs typeface="Arial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[1]Controle!$D$7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B4-F541-961F-52C1C832AF1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B4-F541-961F-52C1C832AF1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B4-F541-961F-52C1C832AF1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B4-F541-961F-52C1C832AF1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B4-F541-961F-52C1C832AF1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B4-F541-961F-52C1C832AF1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B4-F541-961F-52C1C832AF1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FB4-F541-961F-52C1C832AF10}"/>
              </c:ext>
            </c:extLst>
          </c:dPt>
          <c:cat>
            <c:numRef>
              <c:f>[1]Controle!$B$8:$B$20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'KPI Vendas ANO 4'!$D$8:$D$19</c:f>
              <c:numCache>
                <c:formatCode>_-"R$"* #\ ##0.00_-;\-"R$"* #\ ##0.00_-;_-"R$"* "-"??_-;_-@_-</c:formatCode>
                <c:ptCount val="12"/>
                <c:pt idx="0">
                  <c:v>890000</c:v>
                </c:pt>
                <c:pt idx="1">
                  <c:v>890000</c:v>
                </c:pt>
                <c:pt idx="2">
                  <c:v>890000</c:v>
                </c:pt>
                <c:pt idx="3">
                  <c:v>890000</c:v>
                </c:pt>
                <c:pt idx="4">
                  <c:v>890000</c:v>
                </c:pt>
                <c:pt idx="5">
                  <c:v>890000</c:v>
                </c:pt>
                <c:pt idx="6">
                  <c:v>890000</c:v>
                </c:pt>
                <c:pt idx="7">
                  <c:v>890000</c:v>
                </c:pt>
                <c:pt idx="8">
                  <c:v>890000</c:v>
                </c:pt>
                <c:pt idx="9">
                  <c:v>890000</c:v>
                </c:pt>
                <c:pt idx="10">
                  <c:v>890000</c:v>
                </c:pt>
                <c:pt idx="11">
                  <c:v>890000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B4-F541-961F-52C1C832AF10}"/>
            </c:ext>
          </c:extLst>
        </c:ser>
        <c:ser>
          <c:idx val="0"/>
          <c:order val="1"/>
          <c:tx>
            <c:strRef>
              <c:f>[1]Controle!$C$7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'KPI Vendas ANO 4'!$C$8:$C$19</c:f>
              <c:numCache>
                <c:formatCode>_-"R$"* #\ ##0.00_-;\-"R$"* #\ ##0.00_-;_-"R$"* "-"??_-;_-@_-</c:formatCode>
                <c:ptCount val="12"/>
                <c:pt idx="0">
                  <c:v>890000</c:v>
                </c:pt>
                <c:pt idx="1">
                  <c:v>890000</c:v>
                </c:pt>
                <c:pt idx="2">
                  <c:v>890000</c:v>
                </c:pt>
                <c:pt idx="3">
                  <c:v>890000</c:v>
                </c:pt>
                <c:pt idx="4">
                  <c:v>890000</c:v>
                </c:pt>
                <c:pt idx="5">
                  <c:v>890000</c:v>
                </c:pt>
                <c:pt idx="6">
                  <c:v>890000</c:v>
                </c:pt>
                <c:pt idx="7">
                  <c:v>890000</c:v>
                </c:pt>
                <c:pt idx="8">
                  <c:v>890000</c:v>
                </c:pt>
                <c:pt idx="9">
                  <c:v>890000</c:v>
                </c:pt>
                <c:pt idx="10">
                  <c:v>890000</c:v>
                </c:pt>
                <c:pt idx="11">
                  <c:v>890000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B4-F541-961F-52C1C832A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[1]Controle!$F$7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'KPI Vendas ANO 1'!$F$8:$F$19</c:f>
              <c:numCache>
                <c:formatCode>_-"R$"* #\ ##0.00_-;\-"R$"* #\ ##0.00_-;_-"R$"* "-"??_-;_-@_-</c:formatCode>
                <c:ptCount val="12"/>
                <c:pt idx="0">
                  <c:v>86666.666666666672</c:v>
                </c:pt>
                <c:pt idx="1">
                  <c:v>86666.666666666672</c:v>
                </c:pt>
                <c:pt idx="2">
                  <c:v>86666.666666666672</c:v>
                </c:pt>
                <c:pt idx="3">
                  <c:v>86666.666666666672</c:v>
                </c:pt>
                <c:pt idx="4">
                  <c:v>86666.666666666672</c:v>
                </c:pt>
                <c:pt idx="5">
                  <c:v>86666.666666666672</c:v>
                </c:pt>
                <c:pt idx="6">
                  <c:v>86666.666666666672</c:v>
                </c:pt>
                <c:pt idx="7">
                  <c:v>86666.666666666672</c:v>
                </c:pt>
                <c:pt idx="8">
                  <c:v>86666.666666666672</c:v>
                </c:pt>
                <c:pt idx="9">
                  <c:v>86666.666666666672</c:v>
                </c:pt>
                <c:pt idx="10">
                  <c:v>86666.666666666672</c:v>
                </c:pt>
                <c:pt idx="11">
                  <c:v>86666.666666666672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B4-F541-961F-52C1C832A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01608"/>
        <c:axId val="2092405368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_);_(&quot;R$&quot;* \(#,##0\);_(&quot;R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Bahnschrift" panose="020B0502040204020203" pitchFamily="34" charset="0"/>
          <a:ea typeface="Arial" charset="0"/>
          <a:cs typeface="Arial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[1]Controle!$D$7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C24-6B45-A130-45640071A58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C24-6B45-A130-45640071A58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24-6B45-A130-45640071A5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C24-6B45-A130-45640071A5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24-6B45-A130-45640071A58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C24-6B45-A130-45640071A58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24-6B45-A130-45640071A58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C24-6B45-A130-45640071A582}"/>
              </c:ext>
            </c:extLst>
          </c:dPt>
          <c:cat>
            <c:numRef>
              <c:f>[1]Controle!$B$8:$B$20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'KPI Vendas ANO 5'!$D$8:$D$19</c:f>
              <c:numCache>
                <c:formatCode>_-"R$"* #\ ##0.00_-;\-"R$"* #\ ##0.00_-;_-"R$"* "-"??_-;_-@_-</c:formatCode>
                <c:ptCount val="12"/>
                <c:pt idx="0">
                  <c:v>1260000</c:v>
                </c:pt>
                <c:pt idx="1">
                  <c:v>1260000</c:v>
                </c:pt>
                <c:pt idx="2">
                  <c:v>1260000</c:v>
                </c:pt>
                <c:pt idx="3">
                  <c:v>1260000</c:v>
                </c:pt>
                <c:pt idx="4">
                  <c:v>1260000</c:v>
                </c:pt>
                <c:pt idx="5">
                  <c:v>1260000</c:v>
                </c:pt>
                <c:pt idx="6">
                  <c:v>1260000</c:v>
                </c:pt>
                <c:pt idx="7">
                  <c:v>1260000</c:v>
                </c:pt>
                <c:pt idx="8">
                  <c:v>1260000</c:v>
                </c:pt>
                <c:pt idx="9">
                  <c:v>1260000</c:v>
                </c:pt>
                <c:pt idx="10">
                  <c:v>1260000</c:v>
                </c:pt>
                <c:pt idx="11">
                  <c:v>1260000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24-6B45-A130-45640071A582}"/>
            </c:ext>
          </c:extLst>
        </c:ser>
        <c:ser>
          <c:idx val="0"/>
          <c:order val="1"/>
          <c:tx>
            <c:strRef>
              <c:f>[1]Controle!$C$7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'KPI Vendas ANO 5'!$C$8:$C$19</c:f>
              <c:numCache>
                <c:formatCode>_-"R$"* #\ ##0.00_-;\-"R$"* #\ ##0.00_-;_-"R$"* "-"??_-;_-@_-</c:formatCode>
                <c:ptCount val="12"/>
                <c:pt idx="0">
                  <c:v>1260000</c:v>
                </c:pt>
                <c:pt idx="1">
                  <c:v>1260000</c:v>
                </c:pt>
                <c:pt idx="2">
                  <c:v>1260000</c:v>
                </c:pt>
                <c:pt idx="3">
                  <c:v>1260000</c:v>
                </c:pt>
                <c:pt idx="4">
                  <c:v>1260000</c:v>
                </c:pt>
                <c:pt idx="5">
                  <c:v>1260000</c:v>
                </c:pt>
                <c:pt idx="6">
                  <c:v>1260000</c:v>
                </c:pt>
                <c:pt idx="7">
                  <c:v>1260000</c:v>
                </c:pt>
                <c:pt idx="8">
                  <c:v>1260000</c:v>
                </c:pt>
                <c:pt idx="9">
                  <c:v>1260000</c:v>
                </c:pt>
                <c:pt idx="10">
                  <c:v>1260000</c:v>
                </c:pt>
                <c:pt idx="11">
                  <c:v>1260000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24-6B45-A130-45640071A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[1]Controle!$F$7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'KPI Vendas ANO 5'!$F$8:$F$19</c:f>
              <c:numCache>
                <c:formatCode>_-"R$"* #\ ##0.00_-;\-"R$"* #\ ##0.00_-;_-"R$"* "-"??_-;_-@_-</c:formatCode>
                <c:ptCount val="12"/>
                <c:pt idx="0">
                  <c:v>1260000</c:v>
                </c:pt>
                <c:pt idx="1">
                  <c:v>1260000</c:v>
                </c:pt>
                <c:pt idx="2">
                  <c:v>1260000</c:v>
                </c:pt>
                <c:pt idx="3">
                  <c:v>1260000</c:v>
                </c:pt>
                <c:pt idx="4">
                  <c:v>1260000</c:v>
                </c:pt>
                <c:pt idx="5">
                  <c:v>1260000</c:v>
                </c:pt>
                <c:pt idx="6">
                  <c:v>1260000</c:v>
                </c:pt>
                <c:pt idx="7">
                  <c:v>1260000</c:v>
                </c:pt>
                <c:pt idx="8">
                  <c:v>1260000</c:v>
                </c:pt>
                <c:pt idx="9">
                  <c:v>1260000</c:v>
                </c:pt>
                <c:pt idx="10">
                  <c:v>1260000</c:v>
                </c:pt>
                <c:pt idx="11">
                  <c:v>1260000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24-6B45-A130-45640071A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01608"/>
        <c:axId val="2092405368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_);_(&quot;R$&quot;* \(#,##0\);_(&quot;R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Bahnschrift" panose="020B0502040204020203" pitchFamily="34" charset="0"/>
          <a:ea typeface="Arial" charset="0"/>
          <a:cs typeface="Arial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[1]Controle!$D$7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D3-304A-807F-6217A787D86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D3-304A-807F-6217A787D86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FD3-304A-807F-6217A787D86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D3-304A-807F-6217A787D86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D3-304A-807F-6217A787D86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D3-304A-807F-6217A787D86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D3-304A-807F-6217A787D86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FD3-304A-807F-6217A787D869}"/>
              </c:ext>
            </c:extLst>
          </c:dPt>
          <c:cat>
            <c:numRef>
              <c:f>[1]Controle!$B$8:$B$20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'KPI Vendas ANO 6'!$D$8:$D$19</c:f>
              <c:numCache>
                <c:formatCode>_-"R$"* #\ ##0.00_-;\-"R$"* #\ ##0.00_-;_-"R$"* "-"??_-;_-@_-</c:formatCode>
                <c:ptCount val="12"/>
                <c:pt idx="0">
                  <c:v>1260000</c:v>
                </c:pt>
                <c:pt idx="1">
                  <c:v>1260000</c:v>
                </c:pt>
                <c:pt idx="2">
                  <c:v>1260000</c:v>
                </c:pt>
                <c:pt idx="3">
                  <c:v>1260000</c:v>
                </c:pt>
                <c:pt idx="4">
                  <c:v>1260000</c:v>
                </c:pt>
                <c:pt idx="5">
                  <c:v>1260000</c:v>
                </c:pt>
                <c:pt idx="6">
                  <c:v>1260000</c:v>
                </c:pt>
                <c:pt idx="7">
                  <c:v>1260000</c:v>
                </c:pt>
                <c:pt idx="8">
                  <c:v>1260000</c:v>
                </c:pt>
                <c:pt idx="9">
                  <c:v>1260000</c:v>
                </c:pt>
                <c:pt idx="10">
                  <c:v>1260000</c:v>
                </c:pt>
                <c:pt idx="11">
                  <c:v>1260000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D3-304A-807F-6217A787D869}"/>
            </c:ext>
          </c:extLst>
        </c:ser>
        <c:ser>
          <c:idx val="0"/>
          <c:order val="1"/>
          <c:tx>
            <c:strRef>
              <c:f>[1]Controle!$C$7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'KPI Vendas ANO 6'!$C$8:$C$19</c:f>
              <c:numCache>
                <c:formatCode>_-"R$"* #\ ##0.00_-;\-"R$"* #\ ##0.00_-;_-"R$"* "-"??_-;_-@_-</c:formatCode>
                <c:ptCount val="12"/>
                <c:pt idx="0">
                  <c:v>1260000</c:v>
                </c:pt>
                <c:pt idx="1">
                  <c:v>1260000</c:v>
                </c:pt>
                <c:pt idx="2">
                  <c:v>1260000</c:v>
                </c:pt>
                <c:pt idx="3">
                  <c:v>1260000</c:v>
                </c:pt>
                <c:pt idx="4">
                  <c:v>1260000</c:v>
                </c:pt>
                <c:pt idx="5">
                  <c:v>1260000</c:v>
                </c:pt>
                <c:pt idx="6">
                  <c:v>1260000</c:v>
                </c:pt>
                <c:pt idx="7">
                  <c:v>1260000</c:v>
                </c:pt>
                <c:pt idx="8">
                  <c:v>1260000</c:v>
                </c:pt>
                <c:pt idx="9">
                  <c:v>1260000</c:v>
                </c:pt>
                <c:pt idx="10">
                  <c:v>1260000</c:v>
                </c:pt>
                <c:pt idx="11">
                  <c:v>1260000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D3-304A-807F-6217A787D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[1]Controle!$F$7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'KPI Vendas ANO 6'!$F$8:$F$19</c:f>
              <c:numCache>
                <c:formatCode>_-"R$"* #\ ##0.00_-;\-"R$"* #\ ##0.00_-;_-"R$"* "-"??_-;_-@_-</c:formatCode>
                <c:ptCount val="12"/>
                <c:pt idx="0">
                  <c:v>1260000</c:v>
                </c:pt>
                <c:pt idx="1">
                  <c:v>1260000</c:v>
                </c:pt>
                <c:pt idx="2">
                  <c:v>1260000</c:v>
                </c:pt>
                <c:pt idx="3">
                  <c:v>1260000</c:v>
                </c:pt>
                <c:pt idx="4">
                  <c:v>1260000</c:v>
                </c:pt>
                <c:pt idx="5">
                  <c:v>1260000</c:v>
                </c:pt>
                <c:pt idx="6">
                  <c:v>1260000</c:v>
                </c:pt>
                <c:pt idx="7">
                  <c:v>1260000</c:v>
                </c:pt>
                <c:pt idx="8">
                  <c:v>1260000</c:v>
                </c:pt>
                <c:pt idx="9">
                  <c:v>1260000</c:v>
                </c:pt>
                <c:pt idx="10">
                  <c:v>1260000</c:v>
                </c:pt>
                <c:pt idx="11">
                  <c:v>1260000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D3-304A-807F-6217A787D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01608"/>
        <c:axId val="2092405368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_);_(&quot;R$&quot;* \(#,##0\);_(&quot;R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Bahnschrift" panose="020B0502040204020203" pitchFamily="34" charset="0"/>
          <a:ea typeface="Arial" charset="0"/>
          <a:cs typeface="Arial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ainel Inicial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ainel Inicial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ainel Inicial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ainel Inicial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ainel Inicial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ainel Inicia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21</xdr:row>
      <xdr:rowOff>847726</xdr:rowOff>
    </xdr:from>
    <xdr:to>
      <xdr:col>8</xdr:col>
      <xdr:colOff>1047750</xdr:colOff>
      <xdr:row>43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C2BA0A-951C-F543-8242-478F757C9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21</xdr:row>
      <xdr:rowOff>847726</xdr:rowOff>
    </xdr:from>
    <xdr:to>
      <xdr:col>9</xdr:col>
      <xdr:colOff>1047750</xdr:colOff>
      <xdr:row>43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F5627B-77EC-CC4A-BEE6-0990A5A1B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21</xdr:row>
      <xdr:rowOff>847726</xdr:rowOff>
    </xdr:from>
    <xdr:to>
      <xdr:col>8</xdr:col>
      <xdr:colOff>1047750</xdr:colOff>
      <xdr:row>43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90D19F-46A5-F04B-9397-6917323E8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21</xdr:row>
      <xdr:rowOff>847726</xdr:rowOff>
    </xdr:from>
    <xdr:to>
      <xdr:col>8</xdr:col>
      <xdr:colOff>1047750</xdr:colOff>
      <xdr:row>43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FC533A-D47B-8A44-A3B5-F2F4FD316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21</xdr:row>
      <xdr:rowOff>847726</xdr:rowOff>
    </xdr:from>
    <xdr:to>
      <xdr:col>8</xdr:col>
      <xdr:colOff>1047750</xdr:colOff>
      <xdr:row>43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C3192F-DBFF-FB49-9D8A-9C0EFBAE8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21</xdr:row>
      <xdr:rowOff>847726</xdr:rowOff>
    </xdr:from>
    <xdr:to>
      <xdr:col>8</xdr:col>
      <xdr:colOff>1047750</xdr:colOff>
      <xdr:row>43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6860CF-C805-194C-B59F-9283DC734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190500</xdr:rowOff>
    </xdr:from>
    <xdr:to>
      <xdr:col>7</xdr:col>
      <xdr:colOff>342899</xdr:colOff>
      <xdr:row>0</xdr:row>
      <xdr:rowOff>578168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124450" y="190500"/>
          <a:ext cx="1981199" cy="387668"/>
        </a:xfrm>
        <a:prstGeom prst="rect">
          <a:avLst/>
        </a:prstGeom>
        <a:solidFill>
          <a:srgbClr val="FFFF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Menu</a:t>
          </a:r>
          <a:r>
            <a:rPr lang="pt-BR" sz="1100" b="1" baseline="0">
              <a:solidFill>
                <a:schemeClr val="tx1"/>
              </a:solidFill>
            </a:rPr>
            <a:t> Principal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190500</xdr:rowOff>
    </xdr:from>
    <xdr:to>
      <xdr:col>7</xdr:col>
      <xdr:colOff>342899</xdr:colOff>
      <xdr:row>0</xdr:row>
      <xdr:rowOff>578168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124450" y="190500"/>
          <a:ext cx="1981199" cy="387668"/>
        </a:xfrm>
        <a:prstGeom prst="rect">
          <a:avLst/>
        </a:prstGeom>
        <a:solidFill>
          <a:srgbClr val="FFFF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Menu</a:t>
          </a:r>
          <a:r>
            <a:rPr lang="pt-BR" sz="1100" b="1" baseline="0">
              <a:solidFill>
                <a:schemeClr val="tx1"/>
              </a:solidFill>
            </a:rPr>
            <a:t> Principal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190500</xdr:rowOff>
    </xdr:from>
    <xdr:to>
      <xdr:col>7</xdr:col>
      <xdr:colOff>342899</xdr:colOff>
      <xdr:row>0</xdr:row>
      <xdr:rowOff>578168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124450" y="190500"/>
          <a:ext cx="1981199" cy="387668"/>
        </a:xfrm>
        <a:prstGeom prst="rect">
          <a:avLst/>
        </a:prstGeom>
        <a:solidFill>
          <a:srgbClr val="FFFF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Menu</a:t>
          </a:r>
          <a:r>
            <a:rPr lang="pt-BR" sz="1100" b="1" baseline="0">
              <a:solidFill>
                <a:schemeClr val="tx1"/>
              </a:solidFill>
            </a:rPr>
            <a:t> Principal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190500</xdr:rowOff>
    </xdr:from>
    <xdr:to>
      <xdr:col>7</xdr:col>
      <xdr:colOff>342899</xdr:colOff>
      <xdr:row>0</xdr:row>
      <xdr:rowOff>578168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5124450" y="190500"/>
          <a:ext cx="1981199" cy="387668"/>
        </a:xfrm>
        <a:prstGeom prst="rect">
          <a:avLst/>
        </a:prstGeom>
        <a:solidFill>
          <a:srgbClr val="FFFF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Menu</a:t>
          </a:r>
          <a:r>
            <a:rPr lang="pt-BR" sz="1100" b="1" baseline="0">
              <a:solidFill>
                <a:schemeClr val="tx1"/>
              </a:solidFill>
            </a:rPr>
            <a:t> Principal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190500</xdr:rowOff>
    </xdr:from>
    <xdr:to>
      <xdr:col>8</xdr:col>
      <xdr:colOff>457199</xdr:colOff>
      <xdr:row>0</xdr:row>
      <xdr:rowOff>578168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153025" y="190500"/>
          <a:ext cx="1504949" cy="387668"/>
        </a:xfrm>
        <a:prstGeom prst="rect">
          <a:avLst/>
        </a:prstGeom>
        <a:solidFill>
          <a:srgbClr val="FFFF0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tx1"/>
              </a:solidFill>
            </a:rPr>
            <a:t>Menu</a:t>
          </a:r>
          <a:r>
            <a:rPr lang="pt-BR" sz="1100" b="1" baseline="0">
              <a:solidFill>
                <a:schemeClr val="tx1"/>
              </a:solidFill>
            </a:rPr>
            <a:t> Principal</a:t>
          </a:r>
          <a:endParaRPr lang="pt-BR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190500</xdr:rowOff>
    </xdr:from>
    <xdr:to>
      <xdr:col>8</xdr:col>
      <xdr:colOff>419099</xdr:colOff>
      <xdr:row>0</xdr:row>
      <xdr:rowOff>578168</xdr:rowOff>
    </xdr:to>
    <xdr:sp macro="" textlink="">
      <xdr:nvSpPr>
        <xdr:cNvPr id="25" name="Retângulo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114925" y="190500"/>
          <a:ext cx="1504949" cy="387668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Menu</a:t>
          </a:r>
          <a:r>
            <a:rPr lang="pt-BR" sz="1100" b="1" baseline="0">
              <a:solidFill>
                <a:schemeClr val="bg1"/>
              </a:solidFill>
            </a:rPr>
            <a:t> Principal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ple\Downloads\Dashboard-de-KPI-de-Efici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4A8178-B80B-A346-B371-B58D8A7C8197}" name="Table132" displayName="Table132" ref="B7:I20" totalsRowShown="0" headerRowDxfId="88" dataDxfId="86" headerRowBorderDxfId="87" tableBorderDxfId="85" totalsRowBorderDxfId="84">
  <autoFilter ref="B7:I20" xr:uid="{394A8178-B80B-A346-B371-B58D8A7C8197}"/>
  <tableColumns count="8">
    <tableColumn id="1" xr3:uid="{5625C156-1AD3-7741-A130-73E952ED125C}" name="MÊS" dataDxfId="83"/>
    <tableColumn id="3" xr3:uid="{7B656FE7-BF26-2341-AB0A-F6BE3989FD34}" name="META" dataDxfId="82" dataCellStyle="Moeda"/>
    <tableColumn id="4" xr3:uid="{7868B542-FFF4-D94D-BBF3-939F22E8D525}" name="REAL" dataDxfId="81" dataCellStyle="Moeda"/>
    <tableColumn id="5" xr3:uid="{1BF64481-2BFC-2E4D-93DF-8B6A5AFCD8AC}" name="VARIAÇÃO" dataDxfId="80" dataCellStyle="Moeda">
      <calculatedColumnFormula>IF(ISBLANK(C8-D8),"",(C8-D8))</calculatedColumnFormula>
    </tableColumn>
    <tableColumn id="2" xr3:uid="{C38F22B2-EEBF-E944-A5DE-B3CFB403EC99}" name="MÉDIA" dataDxfId="79" dataCellStyle="Moeda"/>
    <tableColumn id="7" xr3:uid="{0EC1C281-2D0D-5349-95A6-C1B4E20BF079}" name="SALÁRIOS PAGOS" dataDxfId="78" dataCellStyle="Moeda"/>
    <tableColumn id="8" xr3:uid="{2CA52FFF-C980-F946-A1EE-F06BE12E23D4}" name=" COMISSÕES PAGAS" dataDxfId="77" dataCellStyle="Moeda"/>
    <tableColumn id="9" xr3:uid="{27EB4648-B50C-6F4D-94D6-75092C7999F1}" name="TOTAL RECEBIDO" dataDxfId="76" dataCellStyle="Moeda">
      <calculatedColumnFormula>SUM(Table132[[#This Row],[SALÁRIOS PAGOS]:[ COMISSÕES PAGAS]])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2C41AB-2D3D-BE40-8857-010670958419}" name="Table13234" displayName="Table13234" ref="C7:J20" totalsRowShown="0" headerRowDxfId="75" dataDxfId="73" headerRowBorderDxfId="74" tableBorderDxfId="72" totalsRowBorderDxfId="71">
  <autoFilter ref="C7:J20" xr:uid="{692C41AB-2D3D-BE40-8857-010670958419}"/>
  <tableColumns count="8">
    <tableColumn id="1" xr3:uid="{243D3CBD-D111-B646-9BE9-950C33F01125}" name="MÊS" dataDxfId="70"/>
    <tableColumn id="3" xr3:uid="{BFBAC4B0-F439-1141-9572-9C3E4652EEC5}" name="META" dataDxfId="69" dataCellStyle="Moeda"/>
    <tableColumn id="4" xr3:uid="{8A4E5247-6F79-0B44-BD6A-0C0377B9AB17}" name="REAL" dataDxfId="68" dataCellStyle="Moeda"/>
    <tableColumn id="5" xr3:uid="{50F93501-F531-2E4D-90C9-46987D66D488}" name="VARIAÇÃO" dataDxfId="67" dataCellStyle="Moeda">
      <calculatedColumnFormula>IF(ISBLANK(D8-E8),"",(D8-E8))</calculatedColumnFormula>
    </tableColumn>
    <tableColumn id="2" xr3:uid="{0055A9B4-B1AB-5041-BEF4-DB06B57CDAF6}" name="MÉDIA" dataDxfId="66" dataCellStyle="Moeda"/>
    <tableColumn id="7" xr3:uid="{6CA56C8A-ABDF-CA4F-AC00-828EE7586E45}" name="SALÁRIOS PAGOS" dataDxfId="65" dataCellStyle="Moeda"/>
    <tableColumn id="8" xr3:uid="{8F14965E-9095-0F46-9129-D04D5B6A50C5}" name=" COMISSÕES PAGAS" dataDxfId="64" dataCellStyle="Moeda"/>
    <tableColumn id="9" xr3:uid="{69386C12-2BA1-194A-9FE5-B097A6C516E6}" name="TOTAL RECEBIDO" dataDxfId="63" dataCellStyle="Moeda">
      <calculatedColumnFormula>SUM(Table1323[[#This Row],[SALÁRIOS PAGOS]:[ COMISSÕES PAGAS]])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EF089D-DFE8-7348-9330-C9B50D21842F}" name="Table132345" displayName="Table132345" ref="B7:I20" totalsRowShown="0" headerRowDxfId="62" dataDxfId="60" headerRowBorderDxfId="61" tableBorderDxfId="59" totalsRowBorderDxfId="58">
  <autoFilter ref="B7:I20" xr:uid="{F2EF089D-DFE8-7348-9330-C9B50D21842F}"/>
  <tableColumns count="8">
    <tableColumn id="1" xr3:uid="{F75BA8C4-FF89-E34B-B257-D9081D2FE00D}" name="MÊS" dataDxfId="57"/>
    <tableColumn id="3" xr3:uid="{00D4F01F-F023-D148-8258-D8B1D7A0DFCD}" name="META" dataDxfId="56" dataCellStyle="Moeda"/>
    <tableColumn id="4" xr3:uid="{DEA56A41-CC62-014F-9095-D61438A54116}" name="REAL" dataDxfId="55" dataCellStyle="Moeda"/>
    <tableColumn id="5" xr3:uid="{A02A2CF8-A292-7D41-B074-4174F663B66B}" name="VARIAÇÃO" dataDxfId="54" dataCellStyle="Moeda">
      <calculatedColumnFormula>IF(ISBLANK(C8-D8),"",(C8-D8))</calculatedColumnFormula>
    </tableColumn>
    <tableColumn id="2" xr3:uid="{9ABA5229-28D2-394F-A97E-987D90FBC8B8}" name="MÉDIA" dataDxfId="53" dataCellStyle="Moeda"/>
    <tableColumn id="7" xr3:uid="{81C2BDA6-F8B2-6048-B1C0-0720978E9748}" name="SALÁRIOS PAGOS" dataDxfId="52" dataCellStyle="Moeda"/>
    <tableColumn id="8" xr3:uid="{B0130D0B-4CA9-944D-9D30-1A289B607E4A}" name=" COMISSÕES PAGAS" dataDxfId="51" dataCellStyle="Moeda"/>
    <tableColumn id="9" xr3:uid="{44781904-EFA6-3349-890B-D706A47AF544}" name="TOTAL RECEBIDO" dataDxfId="50" dataCellStyle="Moeda">
      <calculatedColumnFormula>SUM(Table1323[[#This Row],[SALÁRIOS PAGOS]:[ COMISSÕES PAGAS]])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321661-51AD-C94F-A77A-9529B1EB245E}" name="Table1323" displayName="Table1323" ref="B7:I20" totalsRowShown="0" headerRowDxfId="49" dataDxfId="47" headerRowBorderDxfId="48" tableBorderDxfId="46" totalsRowBorderDxfId="45">
  <autoFilter ref="B7:I20" xr:uid="{37321661-51AD-C94F-A77A-9529B1EB245E}"/>
  <tableColumns count="8">
    <tableColumn id="1" xr3:uid="{16D80630-ADD4-C14F-9549-55F518E95C69}" name="MÊS" dataDxfId="44"/>
    <tableColumn id="3" xr3:uid="{95035B2E-5302-5A40-90F9-3264B87194D5}" name="META" dataDxfId="43" dataCellStyle="Moeda"/>
    <tableColumn id="4" xr3:uid="{E8FA0848-AA41-944A-A3F4-110008D1AFCE}" name="REAL" dataDxfId="42" dataCellStyle="Moeda"/>
    <tableColumn id="5" xr3:uid="{DF315B4B-DA91-0A46-B064-A6670BB0D691}" name="VARIAÇÃO" dataDxfId="41" dataCellStyle="Moeda">
      <calculatedColumnFormula>IF(ISBLANK(C8-D8),"",(C8-D8))</calculatedColumnFormula>
    </tableColumn>
    <tableColumn id="2" xr3:uid="{DBCD2108-66D1-724A-87CF-D15A6400C408}" name="MÉDIA" dataDxfId="40" dataCellStyle="Moeda"/>
    <tableColumn id="7" xr3:uid="{68594F07-EF6B-4B40-8239-E6C4305C1A82}" name="SALÁRIOS PAGOS" dataDxfId="39" dataCellStyle="Moeda"/>
    <tableColumn id="8" xr3:uid="{5E2F4FAC-FB74-6C46-A8DE-7A7480E5C6F0}" name=" COMISSÕES PAGAS" dataDxfId="38" dataCellStyle="Moeda"/>
    <tableColumn id="9" xr3:uid="{342A6B86-F417-7849-8A64-1D8B9566F762}" name="TOTAL RECEBIDO" dataDxfId="37" dataCellStyle="Moeda">
      <calculatedColumnFormula>SUM(Table1323[[#This Row],[SALÁRIOS PAGOS]:[ COMISSÕES PAGAS]])</calculatedColumnFormula>
    </tableColumn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A93AFE-C9C8-594B-8EC2-BF57FA9A9E27}" name="Table13236" displayName="Table13236" ref="B7:I20" totalsRowShown="0" headerRowDxfId="36" dataDxfId="34" headerRowBorderDxfId="35" tableBorderDxfId="33" totalsRowBorderDxfId="32">
  <autoFilter ref="B7:I20" xr:uid="{C7A93AFE-C9C8-594B-8EC2-BF57FA9A9E27}"/>
  <tableColumns count="8">
    <tableColumn id="1" xr3:uid="{096EA233-7E9B-4343-8451-AA5D374D3C1D}" name="MÊS" dataDxfId="31"/>
    <tableColumn id="3" xr3:uid="{B5164C3B-5A66-BB4E-ACF2-3EEC0C30A37D}" name="META" dataDxfId="30" dataCellStyle="Moeda"/>
    <tableColumn id="4" xr3:uid="{F59A5FD1-704D-D547-91AB-9C49CD7B0503}" name="REAL" dataDxfId="29" dataCellStyle="Moeda"/>
    <tableColumn id="5" xr3:uid="{09E046AD-2074-BB4A-90E8-2ED6AA44C58C}" name="VARIAÇÃO" dataDxfId="28" dataCellStyle="Moeda">
      <calculatedColumnFormula>IF(ISBLANK(C8-D8),"",(C8-D8))</calculatedColumnFormula>
    </tableColumn>
    <tableColumn id="2" xr3:uid="{3B9F9480-6AF8-274A-B1DD-F9C77BAF62F5}" name="MÉDIA" dataDxfId="27" dataCellStyle="Moeda"/>
    <tableColumn id="7" xr3:uid="{36988761-B3F1-8B4C-BF26-B3671B768E28}" name="SALÁRIOS PAGOS" dataDxfId="26" dataCellStyle="Moeda"/>
    <tableColumn id="8" xr3:uid="{07F4BA94-2BCA-9942-A1D5-2E51AB5DF0FB}" name=" COMISSÕES PAGAS" dataDxfId="25" dataCellStyle="Moeda"/>
    <tableColumn id="9" xr3:uid="{C753751D-AC32-F542-9E89-990E506153E2}" name="TOTAL RECEBIDO" dataDxfId="24" dataCellStyle="Moeda">
      <calculatedColumnFormula>SUM(Table13236[[#This Row],[SALÁRIOS PAGOS]:[ COMISSÕES PAGAS]])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E4B4247-F4A0-6246-9640-8A21C9FC6E23}" name="Table13238" displayName="Table13238" ref="B7:I20" totalsRowShown="0" headerRowDxfId="23" dataDxfId="21" headerRowBorderDxfId="22" tableBorderDxfId="20" totalsRowBorderDxfId="19">
  <autoFilter ref="B7:I20" xr:uid="{4E4B4247-F4A0-6246-9640-8A21C9FC6E23}"/>
  <tableColumns count="8">
    <tableColumn id="1" xr3:uid="{E48A1BDA-2F84-5343-9E1B-9532874F7D6A}" name="MÊS" dataDxfId="18"/>
    <tableColumn id="3" xr3:uid="{3B96E480-A8BC-6B47-8C74-D88D2D5C64CE}" name="META" dataDxfId="17" dataCellStyle="Moeda"/>
    <tableColumn id="4" xr3:uid="{9B2CC174-C16A-0049-9E5F-766906BA7033}" name="REAL" dataDxfId="16" dataCellStyle="Moeda"/>
    <tableColumn id="5" xr3:uid="{B630D145-E8E8-FC4A-B6DB-A9FF6427EFD6}" name="VARIAÇÃO" dataDxfId="15" dataCellStyle="Moeda">
      <calculatedColumnFormula>IF(ISBLANK(C8-D8),"",(C8-D8))</calculatedColumnFormula>
    </tableColumn>
    <tableColumn id="2" xr3:uid="{647CC604-D347-004A-938A-16A08E5526D3}" name="MÉDIA" dataDxfId="14" dataCellStyle="Moeda"/>
    <tableColumn id="7" xr3:uid="{875C7DD3-C13F-E74C-90E8-BA2700B06908}" name="SALÁRIOS PAGOS" dataDxfId="13" dataCellStyle="Moeda"/>
    <tableColumn id="8" xr3:uid="{F42E460E-8A0E-1740-8862-FA7F4022D500}" name=" COMISSÕES PAGAS" dataDxfId="12" dataCellStyle="Moeda"/>
    <tableColumn id="9" xr3:uid="{1C1248F3-7F28-874F-A70D-94AD66697B38}" name="TOTAL RECEBIDO" dataDxfId="11" dataCellStyle="Moeda">
      <calculatedColumnFormula>SUM(Table13238[[#This Row],[SALÁRIOS PAGOS]:[ COMISSÕES PAGAS]])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AE3A-8AC9-4F47-97B7-90F1F0C29695}">
  <dimension ref="A1:AZ5000"/>
  <sheetViews>
    <sheetView topLeftCell="A2" workbookViewId="0">
      <selection activeCell="B3" sqref="B3"/>
    </sheetView>
  </sheetViews>
  <sheetFormatPr defaultColWidth="0" defaultRowHeight="15" customHeight="1" zeroHeight="1" x14ac:dyDescent="0.3"/>
  <cols>
    <col min="1" max="1" width="3.109375" style="184" customWidth="1"/>
    <col min="2" max="2" width="18.77734375" style="185" customWidth="1"/>
    <col min="3" max="9" width="15.6640625" style="174" customWidth="1"/>
    <col min="10" max="10" width="3.109375" style="174" customWidth="1"/>
    <col min="11" max="12" width="15.6640625" style="174" customWidth="1"/>
    <col min="13" max="13" width="3.109375" style="174" customWidth="1"/>
    <col min="14" max="52" width="11.109375" style="174" customWidth="1"/>
    <col min="53" max="16384" width="11.109375" style="174" hidden="1"/>
  </cols>
  <sheetData>
    <row r="1" spans="1:52" s="27" customFormat="1" ht="51" customHeight="1" x14ac:dyDescent="0.3">
      <c r="A1" s="186"/>
      <c r="B1" s="173" t="s">
        <v>176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</row>
    <row r="2" spans="1:52" s="25" customFormat="1" ht="5.25" customHeight="1" x14ac:dyDescent="0.3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</row>
    <row r="3" spans="1:52" s="184" customFormat="1" ht="45" customHeight="1" x14ac:dyDescent="0.35">
      <c r="B3" s="203">
        <v>2025</v>
      </c>
      <c r="C3" s="188"/>
      <c r="D3" s="188"/>
      <c r="E3" s="188"/>
      <c r="F3" s="188"/>
      <c r="G3" s="189"/>
      <c r="H3" s="189"/>
      <c r="I3" s="189"/>
      <c r="J3" s="189"/>
      <c r="K3" s="189"/>
      <c r="L3" s="189"/>
    </row>
    <row r="4" spans="1:52" ht="31.5" customHeight="1" x14ac:dyDescent="0.3">
      <c r="B4" s="199" t="s">
        <v>153</v>
      </c>
      <c r="C4" s="269" t="s">
        <v>177</v>
      </c>
      <c r="D4" s="269"/>
      <c r="E4" s="270" t="s">
        <v>154</v>
      </c>
      <c r="F4" s="270"/>
      <c r="G4" s="200">
        <f>D20/C20</f>
        <v>0.66666666666666663</v>
      </c>
      <c r="H4" s="199" t="s">
        <v>18</v>
      </c>
      <c r="I4" s="201">
        <f>(D20-I20)/I20</f>
        <v>10.930592706237249</v>
      </c>
      <c r="J4" s="190"/>
      <c r="K4" s="190"/>
      <c r="L4" s="190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</row>
    <row r="5" spans="1:52" ht="22.5" customHeight="1" x14ac:dyDescent="0.3">
      <c r="B5" s="194"/>
      <c r="C5" s="194"/>
      <c r="D5" s="194"/>
      <c r="E5" s="194"/>
      <c r="F5" s="194"/>
      <c r="G5" s="190"/>
      <c r="H5" s="190"/>
      <c r="I5" s="190"/>
      <c r="J5" s="190"/>
      <c r="K5" s="190"/>
      <c r="L5" s="190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</row>
    <row r="6" spans="1:52" ht="31.5" customHeight="1" x14ac:dyDescent="0.45">
      <c r="B6" s="191"/>
      <c r="C6" s="203" t="s">
        <v>211</v>
      </c>
      <c r="D6" s="191"/>
      <c r="E6" s="191"/>
      <c r="F6" s="191"/>
      <c r="G6" s="195" t="s">
        <v>212</v>
      </c>
      <c r="H6" s="196"/>
      <c r="I6" s="191"/>
      <c r="J6" s="191"/>
      <c r="K6" s="191"/>
      <c r="L6" s="191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</row>
    <row r="7" spans="1:52" ht="49.5" customHeight="1" x14ac:dyDescent="0.3">
      <c r="B7" s="175" t="s">
        <v>155</v>
      </c>
      <c r="C7" s="202" t="s">
        <v>156</v>
      </c>
      <c r="D7" s="202" t="s">
        <v>157</v>
      </c>
      <c r="E7" s="202" t="s">
        <v>158</v>
      </c>
      <c r="F7" s="202" t="s">
        <v>159</v>
      </c>
      <c r="G7" s="176" t="s">
        <v>160</v>
      </c>
      <c r="H7" s="176" t="s">
        <v>178</v>
      </c>
      <c r="I7" s="177" t="s">
        <v>161</v>
      </c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</row>
    <row r="8" spans="1:52" ht="22.05" customHeight="1" x14ac:dyDescent="0.3">
      <c r="B8" s="178" t="s">
        <v>162</v>
      </c>
      <c r="C8" s="179">
        <v>130000</v>
      </c>
      <c r="D8" s="179">
        <v>0</v>
      </c>
      <c r="E8" s="180">
        <f t="shared" ref="E8:E19" si="0">IF(ISBLANK(C8-D8),"",(C8-D8))</f>
        <v>130000</v>
      </c>
      <c r="F8" s="180">
        <f>AVERAGE($D$8:$D$19)</f>
        <v>86666.666666666672</v>
      </c>
      <c r="G8" s="179">
        <v>0</v>
      </c>
      <c r="H8" s="179">
        <v>0</v>
      </c>
      <c r="I8" s="181">
        <f>SUM(Table132[[#This Row],[SALÁRIOS PAGOS]:[ COMISSÕES PAGAS]])</f>
        <v>0</v>
      </c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</row>
    <row r="9" spans="1:52" ht="22.05" customHeight="1" x14ac:dyDescent="0.3">
      <c r="B9" s="178" t="s">
        <v>163</v>
      </c>
      <c r="C9" s="179">
        <v>130000</v>
      </c>
      <c r="D9" s="179">
        <v>0</v>
      </c>
      <c r="E9" s="180">
        <f t="shared" si="0"/>
        <v>130000</v>
      </c>
      <c r="F9" s="180">
        <f t="shared" ref="F9:F19" si="1">AVERAGE($D$8:$D$19)</f>
        <v>86666.666666666672</v>
      </c>
      <c r="G9" s="179">
        <v>0</v>
      </c>
      <c r="H9" s="179">
        <v>0</v>
      </c>
      <c r="I9" s="181">
        <f>SUM(Table132[[#This Row],[SALÁRIOS PAGOS]:[ COMISSÕES PAGAS]])</f>
        <v>0</v>
      </c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</row>
    <row r="10" spans="1:52" ht="22.05" customHeight="1" x14ac:dyDescent="0.3">
      <c r="B10" s="178" t="s">
        <v>164</v>
      </c>
      <c r="C10" s="179">
        <v>130000</v>
      </c>
      <c r="D10" s="179">
        <v>0</v>
      </c>
      <c r="E10" s="180">
        <f t="shared" si="0"/>
        <v>130000</v>
      </c>
      <c r="F10" s="180">
        <f t="shared" si="1"/>
        <v>86666.666666666672</v>
      </c>
      <c r="G10" s="179">
        <v>0</v>
      </c>
      <c r="H10" s="179">
        <v>0</v>
      </c>
      <c r="I10" s="181">
        <f>SUM(Table132[[#This Row],[SALÁRIOS PAGOS]:[ COMISSÕES PAGAS]])</f>
        <v>0</v>
      </c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</row>
    <row r="11" spans="1:52" ht="22.05" customHeight="1" x14ac:dyDescent="0.3">
      <c r="B11" s="178" t="s">
        <v>165</v>
      </c>
      <c r="C11" s="179">
        <v>130000</v>
      </c>
      <c r="D11" s="179">
        <v>0</v>
      </c>
      <c r="E11" s="180">
        <f t="shared" si="0"/>
        <v>130000</v>
      </c>
      <c r="F11" s="180">
        <f t="shared" si="1"/>
        <v>86666.666666666672</v>
      </c>
      <c r="G11" s="179">
        <v>0</v>
      </c>
      <c r="H11" s="179">
        <v>0</v>
      </c>
      <c r="I11" s="181">
        <f>SUM(Table132[[#This Row],[SALÁRIOS PAGOS]:[ COMISSÕES PAGAS]])</f>
        <v>0</v>
      </c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</row>
    <row r="12" spans="1:52" ht="22.05" customHeight="1" x14ac:dyDescent="0.3">
      <c r="B12" s="178" t="s">
        <v>166</v>
      </c>
      <c r="C12" s="179">
        <v>130000</v>
      </c>
      <c r="D12" s="179">
        <v>130000</v>
      </c>
      <c r="E12" s="180">
        <f t="shared" si="0"/>
        <v>0</v>
      </c>
      <c r="F12" s="180">
        <f t="shared" si="1"/>
        <v>86666.666666666672</v>
      </c>
      <c r="G12" s="179">
        <f>'Projeção Fin. StartUp 1'!$H$124</f>
        <v>3096.3572222222219</v>
      </c>
      <c r="H12" s="179">
        <f>Table132[[#This Row],[REAL]]*6%</f>
        <v>7800</v>
      </c>
      <c r="I12" s="181">
        <f>SUM(Table132[[#This Row],[SALÁRIOS PAGOS]:[ COMISSÕES PAGAS]])</f>
        <v>10896.357222222221</v>
      </c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</row>
    <row r="13" spans="1:52" ht="22.05" customHeight="1" x14ac:dyDescent="0.3">
      <c r="B13" s="178" t="s">
        <v>167</v>
      </c>
      <c r="C13" s="179">
        <v>130000</v>
      </c>
      <c r="D13" s="179">
        <v>130000</v>
      </c>
      <c r="E13" s="180">
        <f t="shared" si="0"/>
        <v>0</v>
      </c>
      <c r="F13" s="180">
        <f t="shared" si="1"/>
        <v>86666.666666666672</v>
      </c>
      <c r="G13" s="179">
        <f>G12</f>
        <v>3096.3572222222219</v>
      </c>
      <c r="H13" s="179">
        <f>Table132[[#This Row],[REAL]]*6%</f>
        <v>7800</v>
      </c>
      <c r="I13" s="181">
        <f>SUM(Table132[[#This Row],[SALÁRIOS PAGOS]:[ COMISSÕES PAGAS]])</f>
        <v>10896.357222222221</v>
      </c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</row>
    <row r="14" spans="1:52" ht="22.05" customHeight="1" x14ac:dyDescent="0.3">
      <c r="B14" s="178" t="s">
        <v>168</v>
      </c>
      <c r="C14" s="179">
        <v>130000</v>
      </c>
      <c r="D14" s="179">
        <v>130000</v>
      </c>
      <c r="E14" s="180">
        <f t="shared" si="0"/>
        <v>0</v>
      </c>
      <c r="F14" s="180">
        <f t="shared" si="1"/>
        <v>86666.666666666672</v>
      </c>
      <c r="G14" s="179">
        <f t="shared" ref="G14:G18" si="2">G13</f>
        <v>3096.3572222222219</v>
      </c>
      <c r="H14" s="179">
        <f>Table132[[#This Row],[REAL]]*6%</f>
        <v>7800</v>
      </c>
      <c r="I14" s="181">
        <f>SUM(Table132[[#This Row],[SALÁRIOS PAGOS]:[ COMISSÕES PAGAS]])</f>
        <v>10896.357222222221</v>
      </c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</row>
    <row r="15" spans="1:52" ht="22.05" customHeight="1" x14ac:dyDescent="0.3">
      <c r="B15" s="178" t="s">
        <v>169</v>
      </c>
      <c r="C15" s="179">
        <v>130000</v>
      </c>
      <c r="D15" s="179">
        <v>130000</v>
      </c>
      <c r="E15" s="180">
        <f t="shared" si="0"/>
        <v>0</v>
      </c>
      <c r="F15" s="180">
        <f t="shared" si="1"/>
        <v>86666.666666666672</v>
      </c>
      <c r="G15" s="179">
        <f t="shared" si="2"/>
        <v>3096.3572222222219</v>
      </c>
      <c r="H15" s="179">
        <f>Table132[[#This Row],[REAL]]*6%</f>
        <v>7800</v>
      </c>
      <c r="I15" s="181">
        <f>SUM(Table132[[#This Row],[SALÁRIOS PAGOS]:[ COMISSÕES PAGAS]])</f>
        <v>10896.357222222221</v>
      </c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</row>
    <row r="16" spans="1:52" ht="22.05" customHeight="1" x14ac:dyDescent="0.3">
      <c r="B16" s="178" t="s">
        <v>170</v>
      </c>
      <c r="C16" s="179">
        <v>130000</v>
      </c>
      <c r="D16" s="179">
        <v>130000</v>
      </c>
      <c r="E16" s="180">
        <f t="shared" si="0"/>
        <v>0</v>
      </c>
      <c r="F16" s="180">
        <f t="shared" si="1"/>
        <v>86666.666666666672</v>
      </c>
      <c r="G16" s="179">
        <f t="shared" si="2"/>
        <v>3096.3572222222219</v>
      </c>
      <c r="H16" s="179">
        <f>Table132[[#This Row],[REAL]]*6%</f>
        <v>7800</v>
      </c>
      <c r="I16" s="181">
        <f>SUM(Table132[[#This Row],[SALÁRIOS PAGOS]:[ COMISSÕES PAGAS]])</f>
        <v>10896.357222222221</v>
      </c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</row>
    <row r="17" spans="2:52" ht="22.05" customHeight="1" x14ac:dyDescent="0.3">
      <c r="B17" s="178" t="s">
        <v>171</v>
      </c>
      <c r="C17" s="179">
        <v>130000</v>
      </c>
      <c r="D17" s="179">
        <v>130000</v>
      </c>
      <c r="E17" s="180">
        <f t="shared" si="0"/>
        <v>0</v>
      </c>
      <c r="F17" s="180">
        <f t="shared" si="1"/>
        <v>86666.666666666672</v>
      </c>
      <c r="G17" s="179">
        <f t="shared" si="2"/>
        <v>3096.3572222222219</v>
      </c>
      <c r="H17" s="179">
        <f>Table132[[#This Row],[REAL]]*6%</f>
        <v>7800</v>
      </c>
      <c r="I17" s="181">
        <f>SUM(Table132[[#This Row],[SALÁRIOS PAGOS]:[ COMISSÕES PAGAS]])</f>
        <v>10896.357222222221</v>
      </c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</row>
    <row r="18" spans="2:52" ht="22.05" customHeight="1" x14ac:dyDescent="0.3">
      <c r="B18" s="178" t="s">
        <v>172</v>
      </c>
      <c r="C18" s="179">
        <v>130000</v>
      </c>
      <c r="D18" s="179">
        <v>130000</v>
      </c>
      <c r="E18" s="180">
        <f t="shared" si="0"/>
        <v>0</v>
      </c>
      <c r="F18" s="180">
        <f t="shared" si="1"/>
        <v>86666.666666666672</v>
      </c>
      <c r="G18" s="179">
        <f t="shared" si="2"/>
        <v>3096.3572222222219</v>
      </c>
      <c r="H18" s="179">
        <f>Table132[[#This Row],[REAL]]*6%</f>
        <v>7800</v>
      </c>
      <c r="I18" s="181">
        <f>SUM(Table132[[#This Row],[SALÁRIOS PAGOS]:[ COMISSÕES PAGAS]])</f>
        <v>10896.357222222221</v>
      </c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</row>
    <row r="19" spans="2:52" ht="22.05" customHeight="1" x14ac:dyDescent="0.3">
      <c r="B19" s="178" t="s">
        <v>173</v>
      </c>
      <c r="C19" s="179">
        <v>130000</v>
      </c>
      <c r="D19" s="179">
        <v>130000</v>
      </c>
      <c r="E19" s="180">
        <f t="shared" si="0"/>
        <v>0</v>
      </c>
      <c r="F19" s="180">
        <f t="shared" si="1"/>
        <v>86666.666666666672</v>
      </c>
      <c r="G19" s="179">
        <f>G18</f>
        <v>3096.3572222222219</v>
      </c>
      <c r="H19" s="179">
        <f>Table132[[#This Row],[REAL]]*6%</f>
        <v>7800</v>
      </c>
      <c r="I19" s="181">
        <f>SUM(Table132[[#This Row],[SALÁRIOS PAGOS]:[ COMISSÕES PAGAS]])</f>
        <v>10896.357222222221</v>
      </c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</row>
    <row r="20" spans="2:52" ht="22.05" customHeight="1" x14ac:dyDescent="0.3">
      <c r="B20" s="204" t="s">
        <v>174</v>
      </c>
      <c r="C20" s="205">
        <f>SUBTOTAL(109,C8:C19)</f>
        <v>1560000</v>
      </c>
      <c r="D20" s="205">
        <f>SUBTOTAL(109,D8:D19)</f>
        <v>1040000</v>
      </c>
      <c r="E20" s="205">
        <f>IF(ISBLANK(C20-D20),"",(C20-D20))</f>
        <v>520000</v>
      </c>
      <c r="F20" s="205">
        <f>SUBTOTAL(109,F8:F19)</f>
        <v>1039999.9999999999</v>
      </c>
      <c r="G20" s="205">
        <f>SUBTOTAL(109,G8:G19)</f>
        <v>24770.857777777772</v>
      </c>
      <c r="H20" s="205">
        <f>SUBTOTAL(109,H8:H19)</f>
        <v>62400</v>
      </c>
      <c r="I20" s="205">
        <f>SUM(Table132[[#This Row],[SALÁRIOS PAGOS]:[ COMISSÕES PAGAS]])</f>
        <v>87170.857777777768</v>
      </c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</row>
    <row r="21" spans="2:52" s="184" customFormat="1" ht="28.5" customHeight="1" x14ac:dyDescent="0.3">
      <c r="B21" s="197"/>
      <c r="C21" s="192"/>
      <c r="D21" s="192"/>
      <c r="E21" s="192"/>
      <c r="F21" s="192"/>
      <c r="G21" s="192"/>
      <c r="H21" s="192"/>
      <c r="I21" s="192"/>
      <c r="J21" s="192"/>
      <c r="K21" s="192"/>
      <c r="L21" s="192"/>
    </row>
    <row r="22" spans="2:52" ht="72" customHeight="1" x14ac:dyDescent="0.3">
      <c r="B22" s="271" t="s">
        <v>175</v>
      </c>
      <c r="C22" s="271"/>
      <c r="D22" s="271"/>
      <c r="E22" s="271"/>
      <c r="F22" s="271"/>
      <c r="G22" s="271"/>
      <c r="H22" s="271"/>
      <c r="I22" s="271"/>
      <c r="J22" s="182"/>
      <c r="K22" s="182"/>
      <c r="L22" s="182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</row>
    <row r="23" spans="2:52" ht="15.6" x14ac:dyDescent="0.3">
      <c r="B23" s="183"/>
      <c r="C23" s="183"/>
      <c r="D23" s="183"/>
      <c r="E23" s="183"/>
      <c r="F23" s="183"/>
      <c r="G23" s="183"/>
      <c r="H23" s="183"/>
      <c r="I23" s="183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</row>
    <row r="24" spans="2:52" ht="15.6" x14ac:dyDescent="0.3">
      <c r="B24" s="183"/>
      <c r="C24" s="183"/>
      <c r="D24" s="183"/>
      <c r="E24" s="183"/>
      <c r="F24" s="183"/>
      <c r="G24" s="183"/>
      <c r="H24" s="183"/>
      <c r="I24" s="183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</row>
    <row r="25" spans="2:52" ht="15.6" x14ac:dyDescent="0.3">
      <c r="B25" s="183"/>
      <c r="C25" s="183"/>
      <c r="D25" s="183"/>
      <c r="E25" s="183"/>
      <c r="F25" s="183"/>
      <c r="G25" s="183"/>
      <c r="H25" s="183"/>
      <c r="I25" s="183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</row>
    <row r="26" spans="2:52" ht="15.6" x14ac:dyDescent="0.3">
      <c r="B26" s="183"/>
      <c r="C26" s="183"/>
      <c r="D26" s="183"/>
      <c r="E26" s="183"/>
      <c r="F26" s="183"/>
      <c r="G26" s="183"/>
      <c r="H26" s="183"/>
      <c r="I26" s="183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</row>
    <row r="27" spans="2:52" ht="15.6" x14ac:dyDescent="0.3">
      <c r="B27" s="183"/>
      <c r="C27" s="183"/>
      <c r="D27" s="183"/>
      <c r="E27" s="183"/>
      <c r="F27" s="183"/>
      <c r="G27" s="183"/>
      <c r="H27" s="183"/>
      <c r="I27" s="183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</row>
    <row r="28" spans="2:52" ht="15.6" x14ac:dyDescent="0.3">
      <c r="B28" s="183"/>
      <c r="C28" s="183"/>
      <c r="D28" s="183"/>
      <c r="E28" s="183"/>
      <c r="F28" s="183"/>
      <c r="G28" s="183"/>
      <c r="H28" s="183"/>
      <c r="I28" s="183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</row>
    <row r="29" spans="2:52" ht="15.6" x14ac:dyDescent="0.3">
      <c r="B29" s="183"/>
      <c r="C29" s="183"/>
      <c r="D29" s="183"/>
      <c r="E29" s="183"/>
      <c r="F29" s="183"/>
      <c r="G29" s="183"/>
      <c r="H29" s="183"/>
      <c r="I29" s="183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</row>
    <row r="30" spans="2:52" ht="15.6" x14ac:dyDescent="0.3">
      <c r="B30" s="183"/>
      <c r="C30" s="183"/>
      <c r="D30" s="183"/>
      <c r="E30" s="183"/>
      <c r="F30" s="183"/>
      <c r="G30" s="183"/>
      <c r="H30" s="183"/>
      <c r="I30" s="183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</row>
    <row r="31" spans="2:52" ht="15.6" x14ac:dyDescent="0.3">
      <c r="B31" s="183"/>
      <c r="C31" s="183"/>
      <c r="D31" s="183"/>
      <c r="E31" s="183"/>
      <c r="F31" s="183"/>
      <c r="G31" s="183"/>
      <c r="H31" s="183"/>
      <c r="I31" s="183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</row>
    <row r="32" spans="2:52" ht="15.6" x14ac:dyDescent="0.3">
      <c r="B32" s="183"/>
      <c r="C32" s="183"/>
      <c r="D32" s="183"/>
      <c r="E32" s="183"/>
      <c r="F32" s="183"/>
      <c r="G32" s="183"/>
      <c r="H32" s="183"/>
      <c r="I32" s="183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</row>
    <row r="33" spans="2:52" ht="15.6" x14ac:dyDescent="0.3">
      <c r="B33" s="183"/>
      <c r="C33" s="183"/>
      <c r="D33" s="183"/>
      <c r="E33" s="183"/>
      <c r="F33" s="183"/>
      <c r="G33" s="183"/>
      <c r="H33" s="183"/>
      <c r="I33" s="183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</row>
    <row r="34" spans="2:52" ht="15.6" x14ac:dyDescent="0.3">
      <c r="B34" s="183"/>
      <c r="C34" s="183"/>
      <c r="D34" s="183"/>
      <c r="E34" s="183"/>
      <c r="F34" s="183"/>
      <c r="G34" s="183"/>
      <c r="H34" s="183"/>
      <c r="I34" s="183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</row>
    <row r="35" spans="2:52" ht="15.6" x14ac:dyDescent="0.3">
      <c r="B35" s="183"/>
      <c r="C35" s="183"/>
      <c r="D35" s="183"/>
      <c r="E35" s="183"/>
      <c r="F35" s="183"/>
      <c r="G35" s="183"/>
      <c r="H35" s="183"/>
      <c r="I35" s="183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</row>
    <row r="36" spans="2:52" ht="15.6" x14ac:dyDescent="0.3">
      <c r="B36" s="183"/>
      <c r="C36" s="183"/>
      <c r="D36" s="183"/>
      <c r="E36" s="183"/>
      <c r="F36" s="183"/>
      <c r="G36" s="183"/>
      <c r="H36" s="183"/>
      <c r="I36" s="183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</row>
    <row r="37" spans="2:52" ht="15.6" x14ac:dyDescent="0.3">
      <c r="B37" s="183"/>
      <c r="C37" s="183"/>
      <c r="D37" s="183"/>
      <c r="E37" s="183"/>
      <c r="F37" s="183"/>
      <c r="G37" s="183"/>
      <c r="H37" s="183"/>
      <c r="I37" s="183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</row>
    <row r="38" spans="2:52" ht="15.6" x14ac:dyDescent="0.3">
      <c r="B38" s="183"/>
      <c r="C38" s="183"/>
      <c r="D38" s="183"/>
      <c r="E38" s="183"/>
      <c r="F38" s="183"/>
      <c r="G38" s="183"/>
      <c r="H38" s="183"/>
      <c r="I38" s="183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</row>
    <row r="39" spans="2:52" ht="15.6" x14ac:dyDescent="0.3">
      <c r="B39" s="183"/>
      <c r="C39" s="183"/>
      <c r="D39" s="183"/>
      <c r="E39" s="183"/>
      <c r="F39" s="183"/>
      <c r="G39" s="183"/>
      <c r="H39" s="183"/>
      <c r="I39" s="183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</row>
    <row r="40" spans="2:52" ht="15.6" x14ac:dyDescent="0.3">
      <c r="B40" s="183"/>
      <c r="C40" s="183"/>
      <c r="D40" s="183"/>
      <c r="E40" s="183"/>
      <c r="F40" s="183"/>
      <c r="G40" s="183"/>
      <c r="H40" s="183"/>
      <c r="I40" s="183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</row>
    <row r="41" spans="2:52" ht="15.6" x14ac:dyDescent="0.3">
      <c r="B41" s="183"/>
      <c r="C41" s="183"/>
      <c r="D41" s="183"/>
      <c r="E41" s="183"/>
      <c r="F41" s="183"/>
      <c r="G41" s="183"/>
      <c r="H41" s="183"/>
      <c r="I41" s="183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</row>
    <row r="42" spans="2:52" ht="15.6" x14ac:dyDescent="0.3">
      <c r="B42" s="183"/>
      <c r="C42" s="183"/>
      <c r="D42" s="183"/>
      <c r="E42" s="183"/>
      <c r="F42" s="183"/>
      <c r="G42" s="183"/>
      <c r="H42" s="183"/>
      <c r="I42" s="183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</row>
    <row r="43" spans="2:52" ht="15.6" x14ac:dyDescent="0.3">
      <c r="B43" s="183"/>
      <c r="C43" s="183"/>
      <c r="D43" s="183"/>
      <c r="E43" s="183"/>
      <c r="F43" s="183"/>
      <c r="G43" s="183"/>
      <c r="H43" s="183"/>
      <c r="I43" s="183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</row>
    <row r="44" spans="2:52" ht="15.6" x14ac:dyDescent="0.3">
      <c r="B44" s="183"/>
      <c r="C44" s="183"/>
      <c r="D44" s="183"/>
      <c r="E44" s="183"/>
      <c r="F44" s="183"/>
      <c r="G44" s="183"/>
      <c r="H44" s="183"/>
      <c r="I44" s="183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</row>
    <row r="45" spans="2:52" s="184" customFormat="1" ht="18" customHeight="1" x14ac:dyDescent="0.3"/>
    <row r="46" spans="2:52" s="184" customFormat="1" ht="49.95" customHeight="1" x14ac:dyDescent="0.3">
      <c r="B46" s="25"/>
      <c r="C46" s="25"/>
      <c r="D46" s="25"/>
      <c r="E46" s="25"/>
      <c r="F46" s="25"/>
      <c r="G46" s="25"/>
      <c r="H46" s="25"/>
      <c r="I46" s="25"/>
      <c r="J46" s="193"/>
      <c r="K46" s="193"/>
      <c r="L46" s="193"/>
    </row>
    <row r="47" spans="2:52" s="184" customFormat="1" ht="15.6" x14ac:dyDescent="0.3">
      <c r="B47" s="198"/>
    </row>
    <row r="48" spans="2:52" s="184" customFormat="1" ht="15.6" x14ac:dyDescent="0.3">
      <c r="B48" s="198"/>
    </row>
    <row r="49" spans="2:2" s="184" customFormat="1" ht="15.6" x14ac:dyDescent="0.3">
      <c r="B49" s="198"/>
    </row>
    <row r="50" spans="2:2" s="184" customFormat="1" ht="15.6" x14ac:dyDescent="0.3">
      <c r="B50" s="198"/>
    </row>
    <row r="51" spans="2:2" s="184" customFormat="1" ht="15.6" x14ac:dyDescent="0.3">
      <c r="B51" s="198"/>
    </row>
    <row r="52" spans="2:2" s="184" customFormat="1" ht="15.6" x14ac:dyDescent="0.3">
      <c r="B52" s="198"/>
    </row>
    <row r="53" spans="2:2" s="184" customFormat="1" ht="15.6" x14ac:dyDescent="0.3">
      <c r="B53" s="198"/>
    </row>
    <row r="54" spans="2:2" s="184" customFormat="1" ht="15.6" x14ac:dyDescent="0.3">
      <c r="B54" s="198"/>
    </row>
    <row r="55" spans="2:2" s="184" customFormat="1" ht="15.6" x14ac:dyDescent="0.3">
      <c r="B55" s="198"/>
    </row>
    <row r="56" spans="2:2" s="184" customFormat="1" ht="15.6" x14ac:dyDescent="0.3">
      <c r="B56" s="198"/>
    </row>
    <row r="57" spans="2:2" s="184" customFormat="1" ht="15.6" x14ac:dyDescent="0.3">
      <c r="B57" s="198"/>
    </row>
    <row r="58" spans="2:2" s="184" customFormat="1" ht="15.6" x14ac:dyDescent="0.3">
      <c r="B58" s="198"/>
    </row>
    <row r="59" spans="2:2" s="184" customFormat="1" ht="15.6" x14ac:dyDescent="0.3">
      <c r="B59" s="198"/>
    </row>
    <row r="60" spans="2:2" s="184" customFormat="1" ht="15.6" x14ac:dyDescent="0.3">
      <c r="B60" s="198"/>
    </row>
    <row r="61" spans="2:2" s="184" customFormat="1" ht="15.6" x14ac:dyDescent="0.3">
      <c r="B61" s="198"/>
    </row>
    <row r="62" spans="2:2" s="184" customFormat="1" ht="15.6" x14ac:dyDescent="0.3">
      <c r="B62" s="198"/>
    </row>
    <row r="63" spans="2:2" s="184" customFormat="1" ht="15.6" x14ac:dyDescent="0.3">
      <c r="B63" s="198"/>
    </row>
    <row r="64" spans="2:2" s="184" customFormat="1" ht="15.6" x14ac:dyDescent="0.3">
      <c r="B64" s="198"/>
    </row>
    <row r="65" spans="2:2" s="184" customFormat="1" ht="15.6" x14ac:dyDescent="0.3">
      <c r="B65" s="198"/>
    </row>
    <row r="66" spans="2:2" s="184" customFormat="1" ht="15.6" x14ac:dyDescent="0.3">
      <c r="B66" s="198"/>
    </row>
    <row r="67" spans="2:2" s="184" customFormat="1" ht="15.6" x14ac:dyDescent="0.3">
      <c r="B67" s="198"/>
    </row>
    <row r="68" spans="2:2" s="184" customFormat="1" ht="15.6" x14ac:dyDescent="0.3">
      <c r="B68" s="198"/>
    </row>
    <row r="69" spans="2:2" s="184" customFormat="1" ht="15.6" x14ac:dyDescent="0.3">
      <c r="B69" s="198"/>
    </row>
    <row r="70" spans="2:2" s="184" customFormat="1" ht="15.6" x14ac:dyDescent="0.3">
      <c r="B70" s="198"/>
    </row>
    <row r="71" spans="2:2" s="184" customFormat="1" ht="15.6" x14ac:dyDescent="0.3">
      <c r="B71" s="198"/>
    </row>
    <row r="72" spans="2:2" s="184" customFormat="1" ht="15.6" x14ac:dyDescent="0.3">
      <c r="B72" s="198"/>
    </row>
    <row r="73" spans="2:2" s="184" customFormat="1" ht="15.6" x14ac:dyDescent="0.3">
      <c r="B73" s="198"/>
    </row>
    <row r="74" spans="2:2" s="184" customFormat="1" ht="15.6" x14ac:dyDescent="0.3">
      <c r="B74" s="198"/>
    </row>
    <row r="75" spans="2:2" s="184" customFormat="1" ht="15.6" x14ac:dyDescent="0.3">
      <c r="B75" s="198"/>
    </row>
    <row r="76" spans="2:2" s="184" customFormat="1" ht="15.6" x14ac:dyDescent="0.3">
      <c r="B76" s="198"/>
    </row>
    <row r="77" spans="2:2" s="184" customFormat="1" ht="15.6" x14ac:dyDescent="0.3">
      <c r="B77" s="198"/>
    </row>
    <row r="78" spans="2:2" s="184" customFormat="1" ht="15.6" x14ac:dyDescent="0.3">
      <c r="B78" s="198"/>
    </row>
    <row r="79" spans="2:2" s="184" customFormat="1" ht="15.6" x14ac:dyDescent="0.3">
      <c r="B79" s="198"/>
    </row>
    <row r="80" spans="2:2" s="184" customFormat="1" ht="15.6" x14ac:dyDescent="0.3">
      <c r="B80" s="198"/>
    </row>
    <row r="81" spans="2:2" s="184" customFormat="1" ht="15.6" x14ac:dyDescent="0.3">
      <c r="B81" s="198"/>
    </row>
    <row r="82" spans="2:2" s="184" customFormat="1" ht="15.6" x14ac:dyDescent="0.3">
      <c r="B82" s="198"/>
    </row>
    <row r="83" spans="2:2" s="184" customFormat="1" ht="15.6" x14ac:dyDescent="0.3">
      <c r="B83" s="198"/>
    </row>
    <row r="84" spans="2:2" s="184" customFormat="1" ht="15.6" x14ac:dyDescent="0.3">
      <c r="B84" s="198"/>
    </row>
    <row r="85" spans="2:2" s="184" customFormat="1" ht="15.6" x14ac:dyDescent="0.3">
      <c r="B85" s="198"/>
    </row>
    <row r="86" spans="2:2" s="184" customFormat="1" ht="15.6" x14ac:dyDescent="0.3">
      <c r="B86" s="198"/>
    </row>
    <row r="87" spans="2:2" s="184" customFormat="1" ht="15.6" x14ac:dyDescent="0.3">
      <c r="B87" s="198"/>
    </row>
    <row r="88" spans="2:2" s="184" customFormat="1" ht="15.6" x14ac:dyDescent="0.3">
      <c r="B88" s="198"/>
    </row>
    <row r="89" spans="2:2" s="184" customFormat="1" ht="15.6" x14ac:dyDescent="0.3">
      <c r="B89" s="198"/>
    </row>
    <row r="90" spans="2:2" s="184" customFormat="1" ht="15.6" x14ac:dyDescent="0.3">
      <c r="B90" s="198"/>
    </row>
    <row r="91" spans="2:2" s="184" customFormat="1" ht="15.6" x14ac:dyDescent="0.3">
      <c r="B91" s="198"/>
    </row>
    <row r="92" spans="2:2" s="184" customFormat="1" ht="15.6" x14ac:dyDescent="0.3">
      <c r="B92" s="198"/>
    </row>
    <row r="93" spans="2:2" s="184" customFormat="1" ht="15.6" x14ac:dyDescent="0.3">
      <c r="B93" s="198"/>
    </row>
    <row r="94" spans="2:2" s="184" customFormat="1" ht="15.6" x14ac:dyDescent="0.3">
      <c r="B94" s="198"/>
    </row>
    <row r="95" spans="2:2" s="184" customFormat="1" ht="15.6" x14ac:dyDescent="0.3">
      <c r="B95" s="198"/>
    </row>
    <row r="96" spans="2:2" s="184" customFormat="1" ht="15.6" x14ac:dyDescent="0.3">
      <c r="B96" s="198"/>
    </row>
    <row r="97" spans="2:2" s="184" customFormat="1" ht="15.6" x14ac:dyDescent="0.3">
      <c r="B97" s="198"/>
    </row>
    <row r="98" spans="2:2" s="184" customFormat="1" ht="15.6" x14ac:dyDescent="0.3">
      <c r="B98" s="198"/>
    </row>
    <row r="99" spans="2:2" s="184" customFormat="1" ht="15.6" x14ac:dyDescent="0.3">
      <c r="B99" s="198"/>
    </row>
    <row r="100" spans="2:2" s="184" customFormat="1" ht="15.6" x14ac:dyDescent="0.3">
      <c r="B100" s="198"/>
    </row>
    <row r="101" spans="2:2" s="184" customFormat="1" ht="15.6" x14ac:dyDescent="0.3">
      <c r="B101" s="198"/>
    </row>
    <row r="102" spans="2:2" s="184" customFormat="1" ht="15.6" x14ac:dyDescent="0.3">
      <c r="B102" s="198"/>
    </row>
    <row r="103" spans="2:2" s="184" customFormat="1" ht="15.6" x14ac:dyDescent="0.3">
      <c r="B103" s="198"/>
    </row>
    <row r="104" spans="2:2" s="184" customFormat="1" ht="15.6" x14ac:dyDescent="0.3">
      <c r="B104" s="198"/>
    </row>
    <row r="105" spans="2:2" s="184" customFormat="1" ht="15.6" x14ac:dyDescent="0.3">
      <c r="B105" s="198"/>
    </row>
    <row r="106" spans="2:2" s="184" customFormat="1" ht="15.6" x14ac:dyDescent="0.3">
      <c r="B106" s="198"/>
    </row>
    <row r="107" spans="2:2" s="184" customFormat="1" ht="15.6" x14ac:dyDescent="0.3">
      <c r="B107" s="198"/>
    </row>
    <row r="108" spans="2:2" s="184" customFormat="1" ht="15.6" x14ac:dyDescent="0.3">
      <c r="B108" s="198"/>
    </row>
    <row r="109" spans="2:2" s="184" customFormat="1" ht="15.6" x14ac:dyDescent="0.3">
      <c r="B109" s="198"/>
    </row>
    <row r="110" spans="2:2" s="184" customFormat="1" ht="15.6" x14ac:dyDescent="0.3">
      <c r="B110" s="198"/>
    </row>
    <row r="111" spans="2:2" s="184" customFormat="1" ht="15.6" x14ac:dyDescent="0.3">
      <c r="B111" s="198"/>
    </row>
    <row r="112" spans="2:2" s="184" customFormat="1" ht="15.6" x14ac:dyDescent="0.3">
      <c r="B112" s="198"/>
    </row>
    <row r="113" spans="2:2" s="184" customFormat="1" ht="15.6" x14ac:dyDescent="0.3">
      <c r="B113" s="198"/>
    </row>
    <row r="114" spans="2:2" s="184" customFormat="1" ht="15.6" x14ac:dyDescent="0.3">
      <c r="B114" s="198"/>
    </row>
    <row r="115" spans="2:2" s="184" customFormat="1" ht="15.6" x14ac:dyDescent="0.3">
      <c r="B115" s="198"/>
    </row>
    <row r="116" spans="2:2" s="184" customFormat="1" ht="15.6" x14ac:dyDescent="0.3">
      <c r="B116" s="198"/>
    </row>
    <row r="117" spans="2:2" s="184" customFormat="1" ht="15.6" x14ac:dyDescent="0.3">
      <c r="B117" s="198"/>
    </row>
    <row r="118" spans="2:2" s="184" customFormat="1" ht="15.6" x14ac:dyDescent="0.3">
      <c r="B118" s="198"/>
    </row>
    <row r="119" spans="2:2" s="184" customFormat="1" ht="15.6" x14ac:dyDescent="0.3">
      <c r="B119" s="198"/>
    </row>
    <row r="120" spans="2:2" s="184" customFormat="1" ht="15.6" x14ac:dyDescent="0.3">
      <c r="B120" s="198"/>
    </row>
    <row r="121" spans="2:2" s="184" customFormat="1" ht="15.6" x14ac:dyDescent="0.3">
      <c r="B121" s="198"/>
    </row>
    <row r="122" spans="2:2" s="184" customFormat="1" ht="15.6" x14ac:dyDescent="0.3">
      <c r="B122" s="198"/>
    </row>
    <row r="123" spans="2:2" s="184" customFormat="1" ht="15.6" x14ac:dyDescent="0.3">
      <c r="B123" s="198"/>
    </row>
    <row r="124" spans="2:2" s="184" customFormat="1" ht="15.6" x14ac:dyDescent="0.3">
      <c r="B124" s="198"/>
    </row>
    <row r="125" spans="2:2" s="184" customFormat="1" ht="15.6" x14ac:dyDescent="0.3">
      <c r="B125" s="198"/>
    </row>
    <row r="126" spans="2:2" s="184" customFormat="1" ht="15.6" x14ac:dyDescent="0.3">
      <c r="B126" s="198"/>
    </row>
    <row r="127" spans="2:2" s="184" customFormat="1" ht="15.6" x14ac:dyDescent="0.3">
      <c r="B127" s="198"/>
    </row>
    <row r="128" spans="2:2" s="184" customFormat="1" ht="15.6" x14ac:dyDescent="0.3">
      <c r="B128" s="198"/>
    </row>
    <row r="129" spans="2:2" s="184" customFormat="1" ht="15.6" x14ac:dyDescent="0.3">
      <c r="B129" s="198"/>
    </row>
    <row r="130" spans="2:2" s="184" customFormat="1" ht="15.6" x14ac:dyDescent="0.3">
      <c r="B130" s="198"/>
    </row>
    <row r="131" spans="2:2" s="184" customFormat="1" ht="15.6" x14ac:dyDescent="0.3">
      <c r="B131" s="198"/>
    </row>
    <row r="132" spans="2:2" s="184" customFormat="1" ht="15.6" x14ac:dyDescent="0.3">
      <c r="B132" s="198"/>
    </row>
    <row r="133" spans="2:2" s="184" customFormat="1" ht="15.6" x14ac:dyDescent="0.3">
      <c r="B133" s="198"/>
    </row>
    <row r="134" spans="2:2" s="184" customFormat="1" ht="15.6" x14ac:dyDescent="0.3">
      <c r="B134" s="198"/>
    </row>
    <row r="135" spans="2:2" s="184" customFormat="1" ht="15.6" x14ac:dyDescent="0.3">
      <c r="B135" s="198"/>
    </row>
    <row r="136" spans="2:2" s="184" customFormat="1" ht="15.6" x14ac:dyDescent="0.3">
      <c r="B136" s="198"/>
    </row>
    <row r="137" spans="2:2" s="184" customFormat="1" ht="15.6" x14ac:dyDescent="0.3">
      <c r="B137" s="198"/>
    </row>
    <row r="138" spans="2:2" s="184" customFormat="1" ht="15.6" x14ac:dyDescent="0.3">
      <c r="B138" s="198"/>
    </row>
    <row r="139" spans="2:2" s="184" customFormat="1" ht="15.6" x14ac:dyDescent="0.3">
      <c r="B139" s="198"/>
    </row>
    <row r="140" spans="2:2" s="184" customFormat="1" ht="15.6" x14ac:dyDescent="0.3">
      <c r="B140" s="198"/>
    </row>
    <row r="141" spans="2:2" s="184" customFormat="1" ht="15.6" x14ac:dyDescent="0.3">
      <c r="B141" s="198"/>
    </row>
    <row r="142" spans="2:2" s="184" customFormat="1" ht="15.6" x14ac:dyDescent="0.3">
      <c r="B142" s="198"/>
    </row>
    <row r="143" spans="2:2" s="184" customFormat="1" ht="15.6" x14ac:dyDescent="0.3">
      <c r="B143" s="198"/>
    </row>
    <row r="144" spans="2:2" s="184" customFormat="1" ht="15.6" x14ac:dyDescent="0.3">
      <c r="B144" s="198"/>
    </row>
    <row r="145" spans="2:2" s="184" customFormat="1" ht="15.6" x14ac:dyDescent="0.3">
      <c r="B145" s="198"/>
    </row>
    <row r="146" spans="2:2" s="184" customFormat="1" ht="15.6" x14ac:dyDescent="0.3">
      <c r="B146" s="198"/>
    </row>
    <row r="147" spans="2:2" s="184" customFormat="1" ht="15.6" x14ac:dyDescent="0.3">
      <c r="B147" s="198"/>
    </row>
    <row r="148" spans="2:2" s="184" customFormat="1" ht="15.6" x14ac:dyDescent="0.3">
      <c r="B148" s="198"/>
    </row>
    <row r="149" spans="2:2" s="184" customFormat="1" ht="15.6" x14ac:dyDescent="0.3">
      <c r="B149" s="198"/>
    </row>
    <row r="150" spans="2:2" s="184" customFormat="1" ht="15.6" x14ac:dyDescent="0.3">
      <c r="B150" s="198"/>
    </row>
    <row r="151" spans="2:2" s="184" customFormat="1" ht="15.6" x14ac:dyDescent="0.3">
      <c r="B151" s="198"/>
    </row>
    <row r="152" spans="2:2" s="184" customFormat="1" ht="15.6" x14ac:dyDescent="0.3">
      <c r="B152" s="198"/>
    </row>
    <row r="153" spans="2:2" s="184" customFormat="1" ht="15.6" x14ac:dyDescent="0.3">
      <c r="B153" s="198"/>
    </row>
    <row r="154" spans="2:2" s="184" customFormat="1" ht="15.6" x14ac:dyDescent="0.3">
      <c r="B154" s="198"/>
    </row>
    <row r="155" spans="2:2" s="184" customFormat="1" ht="15.6" x14ac:dyDescent="0.3">
      <c r="B155" s="198"/>
    </row>
    <row r="156" spans="2:2" s="184" customFormat="1" ht="15.6" x14ac:dyDescent="0.3">
      <c r="B156" s="198"/>
    </row>
    <row r="157" spans="2:2" s="184" customFormat="1" ht="15.6" x14ac:dyDescent="0.3">
      <c r="B157" s="198"/>
    </row>
    <row r="158" spans="2:2" s="184" customFormat="1" ht="15.6" x14ac:dyDescent="0.3">
      <c r="B158" s="198"/>
    </row>
    <row r="159" spans="2:2" s="184" customFormat="1" ht="15.6" x14ac:dyDescent="0.3">
      <c r="B159" s="198"/>
    </row>
    <row r="160" spans="2:2" s="184" customFormat="1" ht="15.6" x14ac:dyDescent="0.3">
      <c r="B160" s="198"/>
    </row>
    <row r="161" spans="2:2" s="184" customFormat="1" ht="15.6" x14ac:dyDescent="0.3">
      <c r="B161" s="198"/>
    </row>
    <row r="162" spans="2:2" s="184" customFormat="1" ht="15.6" x14ac:dyDescent="0.3">
      <c r="B162" s="198"/>
    </row>
    <row r="163" spans="2:2" s="184" customFormat="1" ht="15.6" x14ac:dyDescent="0.3">
      <c r="B163" s="198"/>
    </row>
    <row r="164" spans="2:2" s="184" customFormat="1" ht="15.6" x14ac:dyDescent="0.3">
      <c r="B164" s="198"/>
    </row>
    <row r="165" spans="2:2" s="184" customFormat="1" ht="15.6" x14ac:dyDescent="0.3">
      <c r="B165" s="198"/>
    </row>
    <row r="166" spans="2:2" s="184" customFormat="1" ht="15.6" x14ac:dyDescent="0.3">
      <c r="B166" s="198"/>
    </row>
    <row r="167" spans="2:2" s="184" customFormat="1" ht="15.6" x14ac:dyDescent="0.3">
      <c r="B167" s="198"/>
    </row>
    <row r="168" spans="2:2" s="184" customFormat="1" ht="15.6" x14ac:dyDescent="0.3">
      <c r="B168" s="198"/>
    </row>
    <row r="169" spans="2:2" s="184" customFormat="1" ht="15.6" x14ac:dyDescent="0.3">
      <c r="B169" s="198"/>
    </row>
    <row r="170" spans="2:2" s="184" customFormat="1" ht="15.6" x14ac:dyDescent="0.3">
      <c r="B170" s="198"/>
    </row>
    <row r="171" spans="2:2" s="184" customFormat="1" ht="15.6" x14ac:dyDescent="0.3">
      <c r="B171" s="198"/>
    </row>
    <row r="172" spans="2:2" s="184" customFormat="1" ht="15.6" x14ac:dyDescent="0.3">
      <c r="B172" s="198"/>
    </row>
    <row r="173" spans="2:2" s="184" customFormat="1" ht="15.6" x14ac:dyDescent="0.3">
      <c r="B173" s="198"/>
    </row>
    <row r="174" spans="2:2" s="184" customFormat="1" ht="15.6" x14ac:dyDescent="0.3">
      <c r="B174" s="198"/>
    </row>
    <row r="175" spans="2:2" s="184" customFormat="1" ht="15.6" x14ac:dyDescent="0.3">
      <c r="B175" s="198"/>
    </row>
    <row r="176" spans="2:2" s="184" customFormat="1" ht="15.6" x14ac:dyDescent="0.3">
      <c r="B176" s="198"/>
    </row>
    <row r="177" spans="2:2" s="184" customFormat="1" ht="15.6" x14ac:dyDescent="0.3">
      <c r="B177" s="198"/>
    </row>
    <row r="178" spans="2:2" s="184" customFormat="1" ht="15.6" x14ac:dyDescent="0.3">
      <c r="B178" s="198"/>
    </row>
    <row r="179" spans="2:2" s="184" customFormat="1" ht="15.6" x14ac:dyDescent="0.3">
      <c r="B179" s="198"/>
    </row>
    <row r="180" spans="2:2" ht="15.6" x14ac:dyDescent="0.3"/>
    <row r="181" spans="2:2" ht="15.6" x14ac:dyDescent="0.3"/>
    <row r="182" spans="2:2" ht="15.6" x14ac:dyDescent="0.3"/>
    <row r="183" spans="2:2" ht="15.6" x14ac:dyDescent="0.3"/>
    <row r="184" spans="2:2" ht="15.6" x14ac:dyDescent="0.3"/>
    <row r="185" spans="2:2" ht="15.6" x14ac:dyDescent="0.3"/>
    <row r="186" spans="2:2" ht="15.6" x14ac:dyDescent="0.3"/>
    <row r="187" spans="2:2" ht="15.6" x14ac:dyDescent="0.3"/>
    <row r="188" spans="2:2" ht="15.6" x14ac:dyDescent="0.3"/>
    <row r="189" spans="2:2" ht="15.6" x14ac:dyDescent="0.3"/>
    <row r="190" spans="2:2" ht="15.6" x14ac:dyDescent="0.3"/>
    <row r="191" spans="2:2" ht="15.6" x14ac:dyDescent="0.3"/>
    <row r="192" spans="2:2" ht="15.6" x14ac:dyDescent="0.3"/>
    <row r="193" ht="15.6" x14ac:dyDescent="0.3"/>
    <row r="194" ht="15.6" x14ac:dyDescent="0.3"/>
    <row r="195" ht="15.6" x14ac:dyDescent="0.3"/>
    <row r="196" ht="15.6" x14ac:dyDescent="0.3"/>
    <row r="197" ht="15.6" x14ac:dyDescent="0.3"/>
    <row r="198" ht="15.6" x14ac:dyDescent="0.3"/>
    <row r="199" ht="15.6" x14ac:dyDescent="0.3"/>
    <row r="200" ht="15.6" x14ac:dyDescent="0.3"/>
    <row r="201" ht="15.6" x14ac:dyDescent="0.3"/>
    <row r="202" ht="15.6" x14ac:dyDescent="0.3"/>
    <row r="203" ht="15.6" x14ac:dyDescent="0.3"/>
    <row r="204" ht="15.6" x14ac:dyDescent="0.3"/>
    <row r="205" ht="15.6" x14ac:dyDescent="0.3"/>
    <row r="206" ht="15.6" x14ac:dyDescent="0.3"/>
    <row r="207" ht="15.6" x14ac:dyDescent="0.3"/>
    <row r="208" ht="15.6" x14ac:dyDescent="0.3"/>
    <row r="209" ht="15.6" x14ac:dyDescent="0.3"/>
    <row r="210" ht="15.6" x14ac:dyDescent="0.3"/>
    <row r="211" ht="15.6" x14ac:dyDescent="0.3"/>
    <row r="212" ht="15.6" x14ac:dyDescent="0.3"/>
    <row r="213" ht="15.6" x14ac:dyDescent="0.3"/>
    <row r="214" ht="15.6" x14ac:dyDescent="0.3"/>
    <row r="215" ht="15.6" x14ac:dyDescent="0.3"/>
    <row r="216" ht="15.6" x14ac:dyDescent="0.3"/>
    <row r="217" ht="15.6" x14ac:dyDescent="0.3"/>
    <row r="218" ht="15.6" x14ac:dyDescent="0.3"/>
    <row r="219" ht="15.6" x14ac:dyDescent="0.3"/>
    <row r="220" ht="15.6" x14ac:dyDescent="0.3"/>
    <row r="221" ht="15.6" x14ac:dyDescent="0.3"/>
    <row r="222" ht="15.6" x14ac:dyDescent="0.3"/>
    <row r="223" ht="15.6" x14ac:dyDescent="0.3"/>
    <row r="224" ht="15.6" x14ac:dyDescent="0.3"/>
    <row r="225" ht="15.6" x14ac:dyDescent="0.3"/>
    <row r="226" ht="15.6" x14ac:dyDescent="0.3"/>
    <row r="227" ht="15.6" x14ac:dyDescent="0.3"/>
    <row r="228" ht="15.6" x14ac:dyDescent="0.3"/>
    <row r="229" ht="15.6" x14ac:dyDescent="0.3"/>
    <row r="230" ht="15.6" x14ac:dyDescent="0.3"/>
    <row r="231" ht="15.6" x14ac:dyDescent="0.3"/>
    <row r="232" ht="15.6" x14ac:dyDescent="0.3"/>
    <row r="233" ht="15.6" x14ac:dyDescent="0.3"/>
    <row r="234" ht="15.6" x14ac:dyDescent="0.3"/>
    <row r="235" ht="15.6" x14ac:dyDescent="0.3"/>
    <row r="236" ht="15.6" x14ac:dyDescent="0.3"/>
    <row r="237" ht="15.6" x14ac:dyDescent="0.3"/>
    <row r="238" ht="15.6" x14ac:dyDescent="0.3"/>
    <row r="239" ht="15.6" x14ac:dyDescent="0.3"/>
    <row r="240" ht="15.6" x14ac:dyDescent="0.3"/>
    <row r="241" ht="15.6" x14ac:dyDescent="0.3"/>
    <row r="242" ht="15.6" x14ac:dyDescent="0.3"/>
    <row r="243" ht="15.6" x14ac:dyDescent="0.3"/>
    <row r="244" ht="15.6" x14ac:dyDescent="0.3"/>
    <row r="245" ht="15.6" x14ac:dyDescent="0.3"/>
    <row r="246" ht="15.6" x14ac:dyDescent="0.3"/>
    <row r="247" ht="15.6" x14ac:dyDescent="0.3"/>
    <row r="248" ht="15.6" x14ac:dyDescent="0.3"/>
    <row r="249" ht="15.6" x14ac:dyDescent="0.3"/>
    <row r="250" ht="15.6" x14ac:dyDescent="0.3"/>
    <row r="251" ht="15.6" x14ac:dyDescent="0.3"/>
    <row r="252" ht="15.6" x14ac:dyDescent="0.3"/>
    <row r="253" ht="15.6" x14ac:dyDescent="0.3"/>
    <row r="254" ht="15.6" x14ac:dyDescent="0.3"/>
    <row r="255" ht="15.6" x14ac:dyDescent="0.3"/>
    <row r="256" ht="15.6" x14ac:dyDescent="0.3"/>
    <row r="257" ht="15.6" x14ac:dyDescent="0.3"/>
    <row r="258" ht="15.6" x14ac:dyDescent="0.3"/>
    <row r="259" ht="15.6" x14ac:dyDescent="0.3"/>
    <row r="260" ht="15.6" x14ac:dyDescent="0.3"/>
    <row r="261" ht="15.6" x14ac:dyDescent="0.3"/>
    <row r="262" ht="15.6" x14ac:dyDescent="0.3"/>
    <row r="263" ht="15.6" x14ac:dyDescent="0.3"/>
    <row r="264" ht="15.6" x14ac:dyDescent="0.3"/>
    <row r="265" ht="15.6" x14ac:dyDescent="0.3"/>
    <row r="266" ht="15.6" x14ac:dyDescent="0.3"/>
    <row r="267" ht="15.6" x14ac:dyDescent="0.3"/>
    <row r="268" ht="15.6" x14ac:dyDescent="0.3"/>
    <row r="269" ht="15.6" x14ac:dyDescent="0.3"/>
    <row r="270" ht="15.6" x14ac:dyDescent="0.3"/>
    <row r="271" ht="15.6" x14ac:dyDescent="0.3"/>
    <row r="272" ht="15.6" x14ac:dyDescent="0.3"/>
    <row r="273" ht="15.6" x14ac:dyDescent="0.3"/>
    <row r="274" ht="15.6" x14ac:dyDescent="0.3"/>
    <row r="275" ht="15.6" x14ac:dyDescent="0.3"/>
    <row r="276" ht="15.6" x14ac:dyDescent="0.3"/>
    <row r="277" ht="15.6" x14ac:dyDescent="0.3"/>
    <row r="278" ht="15.6" x14ac:dyDescent="0.3"/>
    <row r="279" ht="15.6" x14ac:dyDescent="0.3"/>
    <row r="280" ht="15.6" x14ac:dyDescent="0.3"/>
    <row r="281" ht="15.6" x14ac:dyDescent="0.3"/>
    <row r="282" ht="15.6" x14ac:dyDescent="0.3"/>
    <row r="283" ht="15.6" x14ac:dyDescent="0.3"/>
    <row r="284" ht="15.6" x14ac:dyDescent="0.3"/>
    <row r="285" ht="15.6" x14ac:dyDescent="0.3"/>
    <row r="286" ht="15.6" x14ac:dyDescent="0.3"/>
    <row r="287" ht="15.6" x14ac:dyDescent="0.3"/>
    <row r="288" ht="15.6" x14ac:dyDescent="0.3"/>
    <row r="289" ht="15.6" x14ac:dyDescent="0.3"/>
    <row r="290" ht="15.6" x14ac:dyDescent="0.3"/>
    <row r="291" ht="15.6" x14ac:dyDescent="0.3"/>
    <row r="292" ht="15.6" x14ac:dyDescent="0.3"/>
    <row r="293" ht="15.6" x14ac:dyDescent="0.3"/>
    <row r="294" ht="15.6" x14ac:dyDescent="0.3"/>
    <row r="295" ht="15.6" x14ac:dyDescent="0.3"/>
    <row r="296" ht="15.6" x14ac:dyDescent="0.3"/>
    <row r="297" ht="15.6" x14ac:dyDescent="0.3"/>
    <row r="298" ht="15.6" x14ac:dyDescent="0.3"/>
    <row r="299" ht="15.6" x14ac:dyDescent="0.3"/>
    <row r="300" ht="15.6" x14ac:dyDescent="0.3"/>
    <row r="301" ht="15.6" x14ac:dyDescent="0.3"/>
    <row r="302" ht="15.6" x14ac:dyDescent="0.3"/>
    <row r="303" ht="15.6" x14ac:dyDescent="0.3"/>
    <row r="304" ht="15.6" x14ac:dyDescent="0.3"/>
    <row r="305" ht="15.6" x14ac:dyDescent="0.3"/>
    <row r="306" ht="15.6" x14ac:dyDescent="0.3"/>
    <row r="307" ht="15.6" x14ac:dyDescent="0.3"/>
    <row r="308" ht="15.6" x14ac:dyDescent="0.3"/>
    <row r="309" ht="15.6" x14ac:dyDescent="0.3"/>
    <row r="310" ht="15.6" x14ac:dyDescent="0.3"/>
    <row r="311" ht="15.6" x14ac:dyDescent="0.3"/>
    <row r="312" ht="15.6" x14ac:dyDescent="0.3"/>
    <row r="313" ht="15.6" x14ac:dyDescent="0.3"/>
    <row r="314" ht="15.6" x14ac:dyDescent="0.3"/>
    <row r="315" ht="15.6" x14ac:dyDescent="0.3"/>
    <row r="316" ht="15.6" x14ac:dyDescent="0.3"/>
    <row r="317" ht="15.6" x14ac:dyDescent="0.3"/>
    <row r="318" ht="15.6" x14ac:dyDescent="0.3"/>
    <row r="319" ht="15.6" x14ac:dyDescent="0.3"/>
    <row r="320" ht="15.6" x14ac:dyDescent="0.3"/>
    <row r="321" ht="15.6" x14ac:dyDescent="0.3"/>
    <row r="322" ht="15.6" x14ac:dyDescent="0.3"/>
    <row r="323" ht="15.6" x14ac:dyDescent="0.3"/>
    <row r="324" ht="15.6" x14ac:dyDescent="0.3"/>
    <row r="325" ht="15.6" x14ac:dyDescent="0.3"/>
    <row r="326" ht="15.6" x14ac:dyDescent="0.3"/>
    <row r="327" ht="15.6" x14ac:dyDescent="0.3"/>
    <row r="328" ht="15.6" x14ac:dyDescent="0.3"/>
    <row r="329" ht="15.6" x14ac:dyDescent="0.3"/>
    <row r="330" ht="15.6" x14ac:dyDescent="0.3"/>
    <row r="331" ht="15.6" x14ac:dyDescent="0.3"/>
    <row r="332" ht="15.6" x14ac:dyDescent="0.3"/>
    <row r="333" ht="15.6" x14ac:dyDescent="0.3"/>
    <row r="334" ht="15.6" x14ac:dyDescent="0.3"/>
    <row r="335" ht="15.6" x14ac:dyDescent="0.3"/>
    <row r="336" ht="15.6" x14ac:dyDescent="0.3"/>
    <row r="337" ht="15.6" x14ac:dyDescent="0.3"/>
    <row r="338" ht="15.6" x14ac:dyDescent="0.3"/>
    <row r="339" ht="15.6" x14ac:dyDescent="0.3"/>
    <row r="340" ht="15.6" x14ac:dyDescent="0.3"/>
    <row r="341" ht="15.6" x14ac:dyDescent="0.3"/>
    <row r="342" ht="15.6" x14ac:dyDescent="0.3"/>
    <row r="343" ht="15.6" x14ac:dyDescent="0.3"/>
    <row r="344" ht="15.6" x14ac:dyDescent="0.3"/>
    <row r="345" ht="15.6" x14ac:dyDescent="0.3"/>
    <row r="346" ht="15.6" x14ac:dyDescent="0.3"/>
    <row r="347" ht="15.6" x14ac:dyDescent="0.3"/>
    <row r="348" ht="15.6" x14ac:dyDescent="0.3"/>
    <row r="349" ht="15.6" x14ac:dyDescent="0.3"/>
    <row r="350" ht="15.6" x14ac:dyDescent="0.3"/>
    <row r="351" ht="15.6" x14ac:dyDescent="0.3"/>
    <row r="352" ht="15.6" x14ac:dyDescent="0.3"/>
    <row r="353" ht="15.6" x14ac:dyDescent="0.3"/>
    <row r="354" ht="15.6" x14ac:dyDescent="0.3"/>
    <row r="355" ht="15.6" x14ac:dyDescent="0.3"/>
    <row r="356" ht="15.6" x14ac:dyDescent="0.3"/>
    <row r="357" ht="15.6" x14ac:dyDescent="0.3"/>
    <row r="358" ht="15.6" x14ac:dyDescent="0.3"/>
    <row r="359" ht="15.6" x14ac:dyDescent="0.3"/>
    <row r="360" ht="15.6" x14ac:dyDescent="0.3"/>
    <row r="361" ht="15.6" x14ac:dyDescent="0.3"/>
    <row r="362" ht="15.6" x14ac:dyDescent="0.3"/>
    <row r="363" ht="15.6" x14ac:dyDescent="0.3"/>
    <row r="364" ht="15.6" x14ac:dyDescent="0.3"/>
    <row r="365" ht="15.6" x14ac:dyDescent="0.3"/>
    <row r="366" ht="15.6" x14ac:dyDescent="0.3"/>
    <row r="367" ht="15.6" x14ac:dyDescent="0.3"/>
    <row r="368" ht="15.6" x14ac:dyDescent="0.3"/>
    <row r="369" ht="15.6" x14ac:dyDescent="0.3"/>
    <row r="370" ht="15.6" x14ac:dyDescent="0.3"/>
    <row r="371" ht="15.6" x14ac:dyDescent="0.3"/>
    <row r="372" ht="15.6" x14ac:dyDescent="0.3"/>
    <row r="373" ht="15.6" x14ac:dyDescent="0.3"/>
    <row r="374" ht="15.6" x14ac:dyDescent="0.3"/>
    <row r="375" ht="15.6" x14ac:dyDescent="0.3"/>
    <row r="376" ht="15.6" x14ac:dyDescent="0.3"/>
    <row r="377" ht="15.6" x14ac:dyDescent="0.3"/>
    <row r="378" ht="15.6" x14ac:dyDescent="0.3"/>
    <row r="379" ht="15.6" x14ac:dyDescent="0.3"/>
    <row r="380" ht="15.6" x14ac:dyDescent="0.3"/>
    <row r="381" ht="15.6" x14ac:dyDescent="0.3"/>
    <row r="382" ht="15.6" x14ac:dyDescent="0.3"/>
    <row r="383" ht="15.6" x14ac:dyDescent="0.3"/>
    <row r="384" ht="15.6" x14ac:dyDescent="0.3"/>
    <row r="385" ht="15.6" x14ac:dyDescent="0.3"/>
    <row r="386" ht="15.6" x14ac:dyDescent="0.3"/>
    <row r="387" ht="15.6" x14ac:dyDescent="0.3"/>
    <row r="388" ht="15.6" x14ac:dyDescent="0.3"/>
    <row r="389" ht="15.6" x14ac:dyDescent="0.3"/>
    <row r="390" ht="15.6" x14ac:dyDescent="0.3"/>
    <row r="391" ht="15.6" x14ac:dyDescent="0.3"/>
    <row r="392" ht="15.6" x14ac:dyDescent="0.3"/>
    <row r="393" ht="15.6" x14ac:dyDescent="0.3"/>
    <row r="394" ht="15.6" x14ac:dyDescent="0.3"/>
    <row r="395" ht="15.6" x14ac:dyDescent="0.3"/>
    <row r="396" ht="15.6" x14ac:dyDescent="0.3"/>
    <row r="397" ht="15.6" x14ac:dyDescent="0.3"/>
    <row r="398" ht="15.6" x14ac:dyDescent="0.3"/>
    <row r="399" ht="15.6" x14ac:dyDescent="0.3"/>
    <row r="400" ht="15.6" x14ac:dyDescent="0.3"/>
    <row r="401" ht="15.6" x14ac:dyDescent="0.3"/>
    <row r="402" ht="15.6" x14ac:dyDescent="0.3"/>
    <row r="403" ht="15.6" x14ac:dyDescent="0.3"/>
    <row r="404" ht="15.6" x14ac:dyDescent="0.3"/>
    <row r="405" ht="15.6" x14ac:dyDescent="0.3"/>
    <row r="406" ht="15.6" x14ac:dyDescent="0.3"/>
    <row r="407" ht="15.6" x14ac:dyDescent="0.3"/>
    <row r="408" ht="15.6" x14ac:dyDescent="0.3"/>
    <row r="409" ht="15.6" x14ac:dyDescent="0.3"/>
    <row r="410" ht="15.6" x14ac:dyDescent="0.3"/>
    <row r="411" ht="15.6" x14ac:dyDescent="0.3"/>
    <row r="412" ht="15.6" x14ac:dyDescent="0.3"/>
    <row r="413" ht="15.6" x14ac:dyDescent="0.3"/>
    <row r="414" ht="15.6" x14ac:dyDescent="0.3"/>
    <row r="415" ht="15.6" x14ac:dyDescent="0.3"/>
    <row r="416" ht="15.6" x14ac:dyDescent="0.3"/>
    <row r="417" ht="15.6" x14ac:dyDescent="0.3"/>
    <row r="418" ht="15.6" x14ac:dyDescent="0.3"/>
    <row r="419" ht="15.6" x14ac:dyDescent="0.3"/>
    <row r="420" ht="15.6" x14ac:dyDescent="0.3"/>
    <row r="421" ht="15.6" x14ac:dyDescent="0.3"/>
    <row r="422" ht="15.6" x14ac:dyDescent="0.3"/>
    <row r="423" ht="15.6" x14ac:dyDescent="0.3"/>
    <row r="424" ht="15.6" x14ac:dyDescent="0.3"/>
    <row r="425" ht="15.6" x14ac:dyDescent="0.3"/>
    <row r="426" ht="15.6" x14ac:dyDescent="0.3"/>
    <row r="427" ht="15.6" x14ac:dyDescent="0.3"/>
    <row r="428" ht="15.6" x14ac:dyDescent="0.3"/>
    <row r="429" ht="15.6" x14ac:dyDescent="0.3"/>
    <row r="430" ht="15.6" x14ac:dyDescent="0.3"/>
    <row r="431" ht="15.6" x14ac:dyDescent="0.3"/>
    <row r="432" ht="15.6" x14ac:dyDescent="0.3"/>
    <row r="433" ht="15.6" x14ac:dyDescent="0.3"/>
    <row r="434" ht="15.6" x14ac:dyDescent="0.3"/>
    <row r="435" ht="15.6" x14ac:dyDescent="0.3"/>
    <row r="436" ht="15.6" x14ac:dyDescent="0.3"/>
    <row r="437" ht="15.6" x14ac:dyDescent="0.3"/>
    <row r="438" ht="15.6" x14ac:dyDescent="0.3"/>
    <row r="439" ht="15.6" x14ac:dyDescent="0.3"/>
    <row r="440" ht="15.6" x14ac:dyDescent="0.3"/>
    <row r="441" ht="15.6" x14ac:dyDescent="0.3"/>
    <row r="442" ht="15.6" x14ac:dyDescent="0.3"/>
    <row r="443" ht="15.6" x14ac:dyDescent="0.3"/>
    <row r="444" ht="15.6" x14ac:dyDescent="0.3"/>
    <row r="445" ht="15.6" x14ac:dyDescent="0.3"/>
    <row r="446" ht="15.6" x14ac:dyDescent="0.3"/>
    <row r="447" ht="15.6" x14ac:dyDescent="0.3"/>
    <row r="448" ht="15.6" x14ac:dyDescent="0.3"/>
    <row r="449" ht="15.6" x14ac:dyDescent="0.3"/>
    <row r="450" ht="15.6" x14ac:dyDescent="0.3"/>
    <row r="451" ht="15.6" x14ac:dyDescent="0.3"/>
    <row r="452" ht="15.6" x14ac:dyDescent="0.3"/>
    <row r="453" ht="15.6" x14ac:dyDescent="0.3"/>
    <row r="454" ht="15.6" x14ac:dyDescent="0.3"/>
    <row r="455" ht="15.6" x14ac:dyDescent="0.3"/>
    <row r="456" ht="15.6" x14ac:dyDescent="0.3"/>
    <row r="457" ht="15.6" x14ac:dyDescent="0.3"/>
    <row r="458" ht="15.6" x14ac:dyDescent="0.3"/>
    <row r="459" ht="15.6" x14ac:dyDescent="0.3"/>
    <row r="460" ht="15.6" x14ac:dyDescent="0.3"/>
    <row r="461" ht="15.6" x14ac:dyDescent="0.3"/>
    <row r="462" ht="15.6" x14ac:dyDescent="0.3"/>
    <row r="463" ht="15.6" x14ac:dyDescent="0.3"/>
    <row r="464" ht="15.6" x14ac:dyDescent="0.3"/>
    <row r="465" ht="15.6" x14ac:dyDescent="0.3"/>
    <row r="466" ht="15.6" x14ac:dyDescent="0.3"/>
    <row r="467" ht="15.6" x14ac:dyDescent="0.3"/>
    <row r="468" ht="15.6" x14ac:dyDescent="0.3"/>
    <row r="469" ht="15.6" x14ac:dyDescent="0.3"/>
    <row r="470" ht="15.6" x14ac:dyDescent="0.3"/>
    <row r="471" ht="15.6" x14ac:dyDescent="0.3"/>
    <row r="472" ht="15.6" x14ac:dyDescent="0.3"/>
    <row r="473" ht="15.6" x14ac:dyDescent="0.3"/>
    <row r="474" ht="15.6" x14ac:dyDescent="0.3"/>
    <row r="475" ht="15.6" x14ac:dyDescent="0.3"/>
    <row r="476" ht="15.6" x14ac:dyDescent="0.3"/>
    <row r="477" ht="15.6" x14ac:dyDescent="0.3"/>
    <row r="478" ht="15.6" x14ac:dyDescent="0.3"/>
    <row r="479" ht="15.6" x14ac:dyDescent="0.3"/>
    <row r="480" ht="15.6" x14ac:dyDescent="0.3"/>
    <row r="481" ht="15.6" x14ac:dyDescent="0.3"/>
    <row r="482" ht="15.6" x14ac:dyDescent="0.3"/>
    <row r="483" ht="15.6" x14ac:dyDescent="0.3"/>
    <row r="484" ht="15.6" x14ac:dyDescent="0.3"/>
    <row r="485" ht="15.6" x14ac:dyDescent="0.3"/>
    <row r="486" ht="15.6" x14ac:dyDescent="0.3"/>
    <row r="487" ht="15.6" x14ac:dyDescent="0.3"/>
    <row r="488" ht="15.6" x14ac:dyDescent="0.3"/>
    <row r="489" ht="15.6" x14ac:dyDescent="0.3"/>
    <row r="490" ht="15.6" x14ac:dyDescent="0.3"/>
    <row r="491" ht="15.6" x14ac:dyDescent="0.3"/>
    <row r="492" ht="15.6" x14ac:dyDescent="0.3"/>
    <row r="493" ht="15.6" x14ac:dyDescent="0.3"/>
    <row r="494" ht="15.6" x14ac:dyDescent="0.3"/>
    <row r="495" ht="15.6" x14ac:dyDescent="0.3"/>
    <row r="496" ht="15.6" x14ac:dyDescent="0.3"/>
    <row r="497" ht="15.6" x14ac:dyDescent="0.3"/>
    <row r="498" ht="15.6" x14ac:dyDescent="0.3"/>
    <row r="499" ht="15.6" x14ac:dyDescent="0.3"/>
    <row r="500" ht="15.6" x14ac:dyDescent="0.3"/>
    <row r="501" ht="15.6" x14ac:dyDescent="0.3"/>
    <row r="502" ht="15.6" x14ac:dyDescent="0.3"/>
    <row r="503" ht="15.6" x14ac:dyDescent="0.3"/>
    <row r="504" ht="15.6" x14ac:dyDescent="0.3"/>
    <row r="505" ht="15.6" x14ac:dyDescent="0.3"/>
    <row r="506" ht="15.6" x14ac:dyDescent="0.3"/>
    <row r="507" ht="15.6" x14ac:dyDescent="0.3"/>
    <row r="508" ht="15.6" x14ac:dyDescent="0.3"/>
    <row r="509" ht="15.6" x14ac:dyDescent="0.3"/>
    <row r="510" ht="15.6" x14ac:dyDescent="0.3"/>
    <row r="511" ht="15.6" x14ac:dyDescent="0.3"/>
    <row r="512" ht="15.6" x14ac:dyDescent="0.3"/>
    <row r="513" ht="15.6" x14ac:dyDescent="0.3"/>
    <row r="514" ht="15.6" x14ac:dyDescent="0.3"/>
    <row r="515" ht="15.6" x14ac:dyDescent="0.3"/>
    <row r="516" ht="15.6" x14ac:dyDescent="0.3"/>
    <row r="517" ht="15.6" x14ac:dyDescent="0.3"/>
    <row r="518" ht="15.6" x14ac:dyDescent="0.3"/>
    <row r="519" ht="15.6" x14ac:dyDescent="0.3"/>
    <row r="520" ht="15.6" x14ac:dyDescent="0.3"/>
    <row r="521" ht="15.6" x14ac:dyDescent="0.3"/>
    <row r="522" ht="15.6" x14ac:dyDescent="0.3"/>
    <row r="523" ht="15.6" x14ac:dyDescent="0.3"/>
    <row r="524" ht="15.6" x14ac:dyDescent="0.3"/>
    <row r="525" ht="15.6" x14ac:dyDescent="0.3"/>
    <row r="526" ht="15.6" x14ac:dyDescent="0.3"/>
    <row r="527" ht="15.6" x14ac:dyDescent="0.3"/>
    <row r="528" ht="15.6" x14ac:dyDescent="0.3"/>
    <row r="529" ht="15.6" x14ac:dyDescent="0.3"/>
    <row r="530" ht="15.6" x14ac:dyDescent="0.3"/>
    <row r="531" ht="15.6" x14ac:dyDescent="0.3"/>
    <row r="532" ht="15.6" x14ac:dyDescent="0.3"/>
    <row r="533" ht="15.6" x14ac:dyDescent="0.3"/>
    <row r="534" ht="15.6" x14ac:dyDescent="0.3"/>
    <row r="535" ht="15.6" x14ac:dyDescent="0.3"/>
    <row r="536" ht="15.6" x14ac:dyDescent="0.3"/>
    <row r="537" ht="15.6" x14ac:dyDescent="0.3"/>
    <row r="538" ht="15.6" x14ac:dyDescent="0.3"/>
    <row r="539" ht="15.6" x14ac:dyDescent="0.3"/>
    <row r="540" ht="15.6" x14ac:dyDescent="0.3"/>
    <row r="541" ht="15.6" x14ac:dyDescent="0.3"/>
    <row r="542" ht="15.6" x14ac:dyDescent="0.3"/>
    <row r="543" ht="15.6" x14ac:dyDescent="0.3"/>
    <row r="544" ht="15.6" x14ac:dyDescent="0.3"/>
    <row r="545" ht="15.6" x14ac:dyDescent="0.3"/>
    <row r="546" ht="15.6" x14ac:dyDescent="0.3"/>
    <row r="547" ht="15.6" x14ac:dyDescent="0.3"/>
    <row r="548" ht="15.6" x14ac:dyDescent="0.3"/>
    <row r="549" ht="15.6" x14ac:dyDescent="0.3"/>
    <row r="550" ht="15.6" x14ac:dyDescent="0.3"/>
    <row r="551" ht="15.6" x14ac:dyDescent="0.3"/>
    <row r="552" ht="15.6" x14ac:dyDescent="0.3"/>
    <row r="553" ht="15.6" x14ac:dyDescent="0.3"/>
    <row r="554" ht="15.6" x14ac:dyDescent="0.3"/>
    <row r="555" ht="15.6" x14ac:dyDescent="0.3"/>
    <row r="556" ht="15.6" x14ac:dyDescent="0.3"/>
    <row r="557" ht="15.6" x14ac:dyDescent="0.3"/>
    <row r="558" ht="15.6" x14ac:dyDescent="0.3"/>
    <row r="559" ht="15.6" x14ac:dyDescent="0.3"/>
    <row r="560" ht="15.6" x14ac:dyDescent="0.3"/>
    <row r="561" ht="15.6" x14ac:dyDescent="0.3"/>
    <row r="562" ht="15.6" x14ac:dyDescent="0.3"/>
    <row r="563" ht="15.6" x14ac:dyDescent="0.3"/>
    <row r="564" ht="15.6" x14ac:dyDescent="0.3"/>
    <row r="565" ht="15.6" x14ac:dyDescent="0.3"/>
    <row r="566" ht="15.6" x14ac:dyDescent="0.3"/>
    <row r="567" ht="15.6" x14ac:dyDescent="0.3"/>
    <row r="568" ht="15.6" x14ac:dyDescent="0.3"/>
    <row r="569" ht="15.6" x14ac:dyDescent="0.3"/>
    <row r="570" ht="15.6" x14ac:dyDescent="0.3"/>
    <row r="571" ht="15.6" x14ac:dyDescent="0.3"/>
    <row r="572" ht="15.6" x14ac:dyDescent="0.3"/>
    <row r="573" ht="15.6" x14ac:dyDescent="0.3"/>
    <row r="574" ht="15.6" x14ac:dyDescent="0.3"/>
    <row r="575" ht="15.6" x14ac:dyDescent="0.3"/>
    <row r="576" ht="15.6" x14ac:dyDescent="0.3"/>
    <row r="577" ht="15.6" x14ac:dyDescent="0.3"/>
    <row r="578" ht="15.6" x14ac:dyDescent="0.3"/>
    <row r="579" ht="15.6" x14ac:dyDescent="0.3"/>
    <row r="580" ht="15.6" x14ac:dyDescent="0.3"/>
    <row r="581" ht="15.6" x14ac:dyDescent="0.3"/>
    <row r="582" ht="15.6" x14ac:dyDescent="0.3"/>
    <row r="583" ht="15.6" x14ac:dyDescent="0.3"/>
    <row r="584" ht="15.6" x14ac:dyDescent="0.3"/>
    <row r="585" ht="15.6" x14ac:dyDescent="0.3"/>
    <row r="586" ht="15.6" x14ac:dyDescent="0.3"/>
    <row r="587" ht="15.6" x14ac:dyDescent="0.3"/>
    <row r="588" ht="15.6" x14ac:dyDescent="0.3"/>
    <row r="589" ht="15.6" x14ac:dyDescent="0.3"/>
    <row r="590" ht="15.6" x14ac:dyDescent="0.3"/>
    <row r="591" ht="15.6" x14ac:dyDescent="0.3"/>
    <row r="592" ht="15.6" x14ac:dyDescent="0.3"/>
    <row r="593" ht="15.6" x14ac:dyDescent="0.3"/>
    <row r="594" ht="15.6" x14ac:dyDescent="0.3"/>
    <row r="595" ht="15.6" x14ac:dyDescent="0.3"/>
    <row r="596" ht="15.6" x14ac:dyDescent="0.3"/>
    <row r="597" ht="15.6" x14ac:dyDescent="0.3"/>
    <row r="598" ht="15.6" x14ac:dyDescent="0.3"/>
    <row r="599" ht="15.6" x14ac:dyDescent="0.3"/>
    <row r="600" ht="15.6" x14ac:dyDescent="0.3"/>
    <row r="601" ht="15.6" x14ac:dyDescent="0.3"/>
    <row r="602" ht="15.6" x14ac:dyDescent="0.3"/>
    <row r="603" ht="15.6" x14ac:dyDescent="0.3"/>
    <row r="604" ht="15.6" x14ac:dyDescent="0.3"/>
    <row r="605" ht="15.6" x14ac:dyDescent="0.3"/>
    <row r="606" ht="15.6" x14ac:dyDescent="0.3"/>
    <row r="607" ht="15.6" x14ac:dyDescent="0.3"/>
    <row r="608" ht="15.6" x14ac:dyDescent="0.3"/>
    <row r="609" ht="15.6" x14ac:dyDescent="0.3"/>
    <row r="610" ht="15.6" x14ac:dyDescent="0.3"/>
    <row r="611" ht="15.6" x14ac:dyDescent="0.3"/>
    <row r="612" ht="15.6" x14ac:dyDescent="0.3"/>
    <row r="613" ht="15.6" x14ac:dyDescent="0.3"/>
    <row r="614" ht="15.6" x14ac:dyDescent="0.3"/>
    <row r="615" ht="15.6" x14ac:dyDescent="0.3"/>
    <row r="616" ht="15.6" x14ac:dyDescent="0.3"/>
    <row r="617" ht="15.6" x14ac:dyDescent="0.3"/>
    <row r="618" ht="15.6" x14ac:dyDescent="0.3"/>
    <row r="619" ht="15.6" x14ac:dyDescent="0.3"/>
    <row r="620" ht="15.6" x14ac:dyDescent="0.3"/>
    <row r="621" ht="15.6" x14ac:dyDescent="0.3"/>
    <row r="622" ht="15.6" x14ac:dyDescent="0.3"/>
    <row r="623" ht="15.6" x14ac:dyDescent="0.3"/>
    <row r="624" ht="15.6" x14ac:dyDescent="0.3"/>
    <row r="625" ht="15.6" x14ac:dyDescent="0.3"/>
    <row r="626" ht="15.6" x14ac:dyDescent="0.3"/>
    <row r="627" ht="15.6" x14ac:dyDescent="0.3"/>
    <row r="628" ht="15.6" x14ac:dyDescent="0.3"/>
    <row r="629" ht="15.6" x14ac:dyDescent="0.3"/>
    <row r="630" ht="15.6" x14ac:dyDescent="0.3"/>
    <row r="631" ht="15.6" x14ac:dyDescent="0.3"/>
    <row r="632" ht="15.6" x14ac:dyDescent="0.3"/>
    <row r="633" ht="15.6" x14ac:dyDescent="0.3"/>
    <row r="634" ht="15.6" x14ac:dyDescent="0.3"/>
    <row r="635" ht="15.6" x14ac:dyDescent="0.3"/>
    <row r="636" ht="15.6" x14ac:dyDescent="0.3"/>
    <row r="637" ht="15.6" x14ac:dyDescent="0.3"/>
    <row r="638" ht="15.6" x14ac:dyDescent="0.3"/>
    <row r="639" ht="15.6" x14ac:dyDescent="0.3"/>
    <row r="640" ht="15.6" x14ac:dyDescent="0.3"/>
    <row r="641" ht="15.6" x14ac:dyDescent="0.3"/>
    <row r="642" ht="15.6" x14ac:dyDescent="0.3"/>
    <row r="643" ht="15.6" x14ac:dyDescent="0.3"/>
    <row r="644" ht="15.6" x14ac:dyDescent="0.3"/>
    <row r="645" ht="15.6" x14ac:dyDescent="0.3"/>
    <row r="646" ht="15.6" x14ac:dyDescent="0.3"/>
    <row r="647" ht="15.6" x14ac:dyDescent="0.3"/>
    <row r="648" ht="15.6" x14ac:dyDescent="0.3"/>
    <row r="649" ht="15.6" x14ac:dyDescent="0.3"/>
    <row r="650" ht="15.6" x14ac:dyDescent="0.3"/>
    <row r="651" ht="15.6" x14ac:dyDescent="0.3"/>
    <row r="652" ht="15.6" x14ac:dyDescent="0.3"/>
    <row r="653" ht="15.6" x14ac:dyDescent="0.3"/>
    <row r="654" ht="15.6" x14ac:dyDescent="0.3"/>
    <row r="655" ht="15.6" x14ac:dyDescent="0.3"/>
    <row r="656" ht="15.6" x14ac:dyDescent="0.3"/>
    <row r="657" ht="15.6" x14ac:dyDescent="0.3"/>
    <row r="658" ht="15.6" x14ac:dyDescent="0.3"/>
    <row r="659" ht="15.6" x14ac:dyDescent="0.3"/>
    <row r="660" ht="15.6" x14ac:dyDescent="0.3"/>
    <row r="661" ht="15.6" x14ac:dyDescent="0.3"/>
    <row r="662" ht="15.6" x14ac:dyDescent="0.3"/>
    <row r="663" ht="15.6" x14ac:dyDescent="0.3"/>
    <row r="664" ht="15.6" x14ac:dyDescent="0.3"/>
    <row r="665" ht="15.6" x14ac:dyDescent="0.3"/>
    <row r="666" ht="15.6" x14ac:dyDescent="0.3"/>
    <row r="667" ht="15.6" x14ac:dyDescent="0.3"/>
    <row r="668" ht="15.6" x14ac:dyDescent="0.3"/>
    <row r="669" ht="15.6" x14ac:dyDescent="0.3"/>
    <row r="670" ht="15.6" x14ac:dyDescent="0.3"/>
    <row r="671" ht="15.6" x14ac:dyDescent="0.3"/>
    <row r="672" ht="15.6" x14ac:dyDescent="0.3"/>
    <row r="673" ht="15.6" x14ac:dyDescent="0.3"/>
    <row r="674" ht="15.6" x14ac:dyDescent="0.3"/>
    <row r="675" ht="15.6" x14ac:dyDescent="0.3"/>
    <row r="676" ht="15.6" x14ac:dyDescent="0.3"/>
    <row r="677" ht="15.6" x14ac:dyDescent="0.3"/>
    <row r="678" ht="15.6" x14ac:dyDescent="0.3"/>
    <row r="679" ht="15.6" x14ac:dyDescent="0.3"/>
    <row r="680" ht="15.6" x14ac:dyDescent="0.3"/>
    <row r="681" ht="15.6" x14ac:dyDescent="0.3"/>
    <row r="682" ht="15.6" x14ac:dyDescent="0.3"/>
    <row r="683" ht="15.6" x14ac:dyDescent="0.3"/>
    <row r="684" ht="15.6" x14ac:dyDescent="0.3"/>
    <row r="685" ht="15.6" x14ac:dyDescent="0.3"/>
    <row r="686" ht="15.6" x14ac:dyDescent="0.3"/>
    <row r="687" ht="15.6" x14ac:dyDescent="0.3"/>
    <row r="688" ht="15.6" x14ac:dyDescent="0.3"/>
    <row r="689" ht="15.6" x14ac:dyDescent="0.3"/>
    <row r="690" ht="15.6" x14ac:dyDescent="0.3"/>
    <row r="691" ht="15.6" x14ac:dyDescent="0.3"/>
    <row r="692" ht="15.6" x14ac:dyDescent="0.3"/>
    <row r="693" ht="15.6" x14ac:dyDescent="0.3"/>
    <row r="694" ht="15.6" x14ac:dyDescent="0.3"/>
    <row r="695" ht="15.6" x14ac:dyDescent="0.3"/>
    <row r="696" ht="15.6" x14ac:dyDescent="0.3"/>
    <row r="697" ht="15.6" x14ac:dyDescent="0.3"/>
    <row r="698" ht="15.6" x14ac:dyDescent="0.3"/>
    <row r="699" ht="15.6" x14ac:dyDescent="0.3"/>
    <row r="700" ht="15.6" x14ac:dyDescent="0.3"/>
    <row r="701" ht="15.6" x14ac:dyDescent="0.3"/>
    <row r="702" ht="15.6" x14ac:dyDescent="0.3"/>
    <row r="703" ht="15.6" x14ac:dyDescent="0.3"/>
    <row r="704" ht="15.6" x14ac:dyDescent="0.3"/>
    <row r="705" ht="15.6" x14ac:dyDescent="0.3"/>
    <row r="706" ht="15.6" x14ac:dyDescent="0.3"/>
    <row r="707" ht="15.6" x14ac:dyDescent="0.3"/>
    <row r="708" ht="15.6" x14ac:dyDescent="0.3"/>
    <row r="709" ht="15.6" x14ac:dyDescent="0.3"/>
    <row r="710" ht="15.6" x14ac:dyDescent="0.3"/>
    <row r="711" ht="15.6" x14ac:dyDescent="0.3"/>
    <row r="712" ht="15.6" x14ac:dyDescent="0.3"/>
    <row r="713" ht="15.6" x14ac:dyDescent="0.3"/>
    <row r="714" ht="15.6" x14ac:dyDescent="0.3"/>
    <row r="715" ht="15.6" x14ac:dyDescent="0.3"/>
    <row r="716" ht="15.6" x14ac:dyDescent="0.3"/>
    <row r="717" ht="15.6" x14ac:dyDescent="0.3"/>
    <row r="718" ht="15.6" x14ac:dyDescent="0.3"/>
    <row r="719" ht="15.6" x14ac:dyDescent="0.3"/>
    <row r="720" ht="15.6" x14ac:dyDescent="0.3"/>
    <row r="721" ht="15.6" x14ac:dyDescent="0.3"/>
    <row r="722" ht="15.6" x14ac:dyDescent="0.3"/>
    <row r="723" ht="15.6" x14ac:dyDescent="0.3"/>
    <row r="724" ht="15.6" x14ac:dyDescent="0.3"/>
    <row r="725" ht="15.6" x14ac:dyDescent="0.3"/>
    <row r="726" ht="15.6" x14ac:dyDescent="0.3"/>
    <row r="727" ht="15.6" x14ac:dyDescent="0.3"/>
    <row r="728" ht="15.6" x14ac:dyDescent="0.3"/>
    <row r="729" ht="15.6" x14ac:dyDescent="0.3"/>
    <row r="730" ht="15.6" x14ac:dyDescent="0.3"/>
    <row r="731" ht="15.6" x14ac:dyDescent="0.3"/>
    <row r="732" ht="15.6" x14ac:dyDescent="0.3"/>
    <row r="733" ht="15.6" x14ac:dyDescent="0.3"/>
    <row r="734" ht="15.6" x14ac:dyDescent="0.3"/>
    <row r="735" ht="15.6" x14ac:dyDescent="0.3"/>
    <row r="736" ht="15.6" x14ac:dyDescent="0.3"/>
    <row r="737" ht="15.6" x14ac:dyDescent="0.3"/>
    <row r="738" ht="15.6" x14ac:dyDescent="0.3"/>
    <row r="739" ht="15.6" x14ac:dyDescent="0.3"/>
    <row r="740" ht="15.6" x14ac:dyDescent="0.3"/>
    <row r="741" ht="15.6" x14ac:dyDescent="0.3"/>
    <row r="742" ht="15.6" x14ac:dyDescent="0.3"/>
    <row r="743" ht="15.6" x14ac:dyDescent="0.3"/>
    <row r="744" ht="15.6" x14ac:dyDescent="0.3"/>
    <row r="745" ht="15.6" x14ac:dyDescent="0.3"/>
    <row r="746" ht="15.6" x14ac:dyDescent="0.3"/>
    <row r="747" ht="15.6" x14ac:dyDescent="0.3"/>
    <row r="748" ht="15.6" x14ac:dyDescent="0.3"/>
    <row r="749" ht="15.6" x14ac:dyDescent="0.3"/>
    <row r="750" ht="15.6" x14ac:dyDescent="0.3"/>
    <row r="751" ht="15.6" x14ac:dyDescent="0.3"/>
    <row r="752" ht="15.6" x14ac:dyDescent="0.3"/>
    <row r="753" ht="15.6" x14ac:dyDescent="0.3"/>
    <row r="754" ht="15.6" x14ac:dyDescent="0.3"/>
    <row r="755" ht="15.6" x14ac:dyDescent="0.3"/>
    <row r="756" ht="15.6" x14ac:dyDescent="0.3"/>
    <row r="757" ht="15.6" x14ac:dyDescent="0.3"/>
    <row r="758" ht="15.6" x14ac:dyDescent="0.3"/>
    <row r="759" ht="15.6" x14ac:dyDescent="0.3"/>
    <row r="760" ht="15.6" x14ac:dyDescent="0.3"/>
    <row r="761" ht="15.6" x14ac:dyDescent="0.3"/>
    <row r="762" ht="15.6" x14ac:dyDescent="0.3"/>
    <row r="763" ht="15.6" x14ac:dyDescent="0.3"/>
    <row r="764" ht="15.6" x14ac:dyDescent="0.3"/>
    <row r="765" ht="15.6" x14ac:dyDescent="0.3"/>
    <row r="766" ht="15.6" x14ac:dyDescent="0.3"/>
    <row r="767" ht="15.6" x14ac:dyDescent="0.3"/>
    <row r="768" ht="15.6" x14ac:dyDescent="0.3"/>
    <row r="769" ht="15.6" x14ac:dyDescent="0.3"/>
    <row r="770" ht="15.6" x14ac:dyDescent="0.3"/>
    <row r="771" ht="15.6" x14ac:dyDescent="0.3"/>
    <row r="772" ht="15.6" x14ac:dyDescent="0.3"/>
    <row r="773" ht="15.6" x14ac:dyDescent="0.3"/>
    <row r="774" ht="15.6" x14ac:dyDescent="0.3"/>
    <row r="775" ht="15.6" x14ac:dyDescent="0.3"/>
    <row r="776" ht="15.6" x14ac:dyDescent="0.3"/>
    <row r="777" ht="15.6" x14ac:dyDescent="0.3"/>
    <row r="778" ht="15.6" x14ac:dyDescent="0.3"/>
    <row r="779" ht="15.6" x14ac:dyDescent="0.3"/>
    <row r="780" ht="15.6" x14ac:dyDescent="0.3"/>
    <row r="781" ht="15.6" x14ac:dyDescent="0.3"/>
    <row r="782" ht="15.6" x14ac:dyDescent="0.3"/>
    <row r="783" ht="15.6" x14ac:dyDescent="0.3"/>
    <row r="784" ht="15.6" x14ac:dyDescent="0.3"/>
    <row r="785" ht="15.6" x14ac:dyDescent="0.3"/>
    <row r="786" ht="15.6" x14ac:dyDescent="0.3"/>
    <row r="787" ht="15.6" x14ac:dyDescent="0.3"/>
    <row r="788" ht="15.6" x14ac:dyDescent="0.3"/>
    <row r="789" ht="15.6" x14ac:dyDescent="0.3"/>
    <row r="790" ht="15.6" x14ac:dyDescent="0.3"/>
    <row r="791" ht="15.6" x14ac:dyDescent="0.3"/>
    <row r="792" ht="15.6" x14ac:dyDescent="0.3"/>
    <row r="793" ht="15.6" x14ac:dyDescent="0.3"/>
    <row r="794" ht="15.6" x14ac:dyDescent="0.3"/>
    <row r="795" ht="15.6" x14ac:dyDescent="0.3"/>
    <row r="796" ht="15.6" x14ac:dyDescent="0.3"/>
    <row r="797" ht="15.6" x14ac:dyDescent="0.3"/>
    <row r="798" ht="15.6" x14ac:dyDescent="0.3"/>
    <row r="799" ht="15.6" x14ac:dyDescent="0.3"/>
    <row r="800" ht="15.6" x14ac:dyDescent="0.3"/>
    <row r="801" ht="15.6" x14ac:dyDescent="0.3"/>
    <row r="802" ht="15.6" x14ac:dyDescent="0.3"/>
    <row r="803" ht="15.6" x14ac:dyDescent="0.3"/>
    <row r="804" ht="15.6" x14ac:dyDescent="0.3"/>
    <row r="805" ht="15.6" x14ac:dyDescent="0.3"/>
    <row r="806" ht="15.6" x14ac:dyDescent="0.3"/>
    <row r="807" ht="15.6" x14ac:dyDescent="0.3"/>
    <row r="808" ht="15.6" x14ac:dyDescent="0.3"/>
    <row r="809" ht="15.6" x14ac:dyDescent="0.3"/>
    <row r="810" ht="15.6" x14ac:dyDescent="0.3"/>
    <row r="811" ht="15.6" x14ac:dyDescent="0.3"/>
    <row r="812" ht="15.6" x14ac:dyDescent="0.3"/>
    <row r="813" ht="15.6" x14ac:dyDescent="0.3"/>
    <row r="814" ht="15.6" x14ac:dyDescent="0.3"/>
    <row r="815" ht="15.6" x14ac:dyDescent="0.3"/>
    <row r="816" ht="15.6" x14ac:dyDescent="0.3"/>
    <row r="817" ht="15.6" x14ac:dyDescent="0.3"/>
    <row r="818" ht="15.6" x14ac:dyDescent="0.3"/>
    <row r="819" ht="15.6" x14ac:dyDescent="0.3"/>
    <row r="820" ht="15.6" x14ac:dyDescent="0.3"/>
    <row r="821" ht="15.6" x14ac:dyDescent="0.3"/>
    <row r="822" ht="15.6" x14ac:dyDescent="0.3"/>
    <row r="823" ht="15.6" x14ac:dyDescent="0.3"/>
    <row r="824" ht="15.6" x14ac:dyDescent="0.3"/>
    <row r="825" ht="15.6" x14ac:dyDescent="0.3"/>
    <row r="826" ht="15.6" x14ac:dyDescent="0.3"/>
    <row r="827" ht="15.6" x14ac:dyDescent="0.3"/>
    <row r="828" ht="15.6" x14ac:dyDescent="0.3"/>
    <row r="829" ht="15.6" x14ac:dyDescent="0.3"/>
    <row r="830" ht="15.6" x14ac:dyDescent="0.3"/>
    <row r="831" ht="15.6" x14ac:dyDescent="0.3"/>
    <row r="832" ht="15.6" x14ac:dyDescent="0.3"/>
    <row r="833" ht="15.6" x14ac:dyDescent="0.3"/>
    <row r="834" ht="15.6" x14ac:dyDescent="0.3"/>
    <row r="835" ht="15.6" x14ac:dyDescent="0.3"/>
    <row r="836" ht="15.6" x14ac:dyDescent="0.3"/>
    <row r="837" ht="15.6" x14ac:dyDescent="0.3"/>
    <row r="838" ht="15.6" x14ac:dyDescent="0.3"/>
    <row r="839" ht="15.6" x14ac:dyDescent="0.3"/>
    <row r="840" ht="15.6" x14ac:dyDescent="0.3"/>
    <row r="841" ht="15.6" x14ac:dyDescent="0.3"/>
    <row r="842" ht="15.6" x14ac:dyDescent="0.3"/>
    <row r="843" ht="15.6" x14ac:dyDescent="0.3"/>
    <row r="844" ht="15.6" x14ac:dyDescent="0.3"/>
    <row r="845" ht="15.6" x14ac:dyDescent="0.3"/>
    <row r="846" ht="15.6" x14ac:dyDescent="0.3"/>
    <row r="847" ht="15.6" x14ac:dyDescent="0.3"/>
    <row r="848" ht="15.6" x14ac:dyDescent="0.3"/>
    <row r="849" ht="15.6" x14ac:dyDescent="0.3"/>
    <row r="850" ht="15.6" x14ac:dyDescent="0.3"/>
    <row r="851" ht="15.6" x14ac:dyDescent="0.3"/>
    <row r="852" ht="15.6" x14ac:dyDescent="0.3"/>
    <row r="853" ht="15.6" x14ac:dyDescent="0.3"/>
    <row r="854" ht="15.6" x14ac:dyDescent="0.3"/>
    <row r="855" ht="15.6" x14ac:dyDescent="0.3"/>
    <row r="856" ht="15.6" x14ac:dyDescent="0.3"/>
    <row r="857" ht="15.6" x14ac:dyDescent="0.3"/>
    <row r="858" ht="15.6" x14ac:dyDescent="0.3"/>
    <row r="859" ht="15.6" x14ac:dyDescent="0.3"/>
    <row r="860" ht="15.6" x14ac:dyDescent="0.3"/>
    <row r="861" ht="15.6" x14ac:dyDescent="0.3"/>
    <row r="862" ht="15.6" x14ac:dyDescent="0.3"/>
    <row r="863" ht="15.6" x14ac:dyDescent="0.3"/>
    <row r="864" ht="15.6" x14ac:dyDescent="0.3"/>
    <row r="865" ht="15.6" x14ac:dyDescent="0.3"/>
    <row r="866" ht="15.6" x14ac:dyDescent="0.3"/>
    <row r="867" ht="15.6" x14ac:dyDescent="0.3"/>
    <row r="868" ht="15.6" x14ac:dyDescent="0.3"/>
    <row r="869" ht="15.6" x14ac:dyDescent="0.3"/>
    <row r="870" ht="15.6" x14ac:dyDescent="0.3"/>
    <row r="871" ht="15.6" x14ac:dyDescent="0.3"/>
    <row r="872" ht="15.6" x14ac:dyDescent="0.3"/>
    <row r="873" ht="15.6" x14ac:dyDescent="0.3"/>
    <row r="874" ht="15.6" x14ac:dyDescent="0.3"/>
    <row r="875" ht="15.6" x14ac:dyDescent="0.3"/>
    <row r="876" ht="15.6" x14ac:dyDescent="0.3"/>
    <row r="877" ht="15.6" x14ac:dyDescent="0.3"/>
    <row r="878" ht="15.6" x14ac:dyDescent="0.3"/>
    <row r="879" ht="15.6" x14ac:dyDescent="0.3"/>
    <row r="880" ht="15.6" x14ac:dyDescent="0.3"/>
    <row r="881" ht="15.6" x14ac:dyDescent="0.3"/>
    <row r="882" ht="15.6" x14ac:dyDescent="0.3"/>
    <row r="883" ht="15.6" x14ac:dyDescent="0.3"/>
    <row r="884" ht="15.6" x14ac:dyDescent="0.3"/>
    <row r="885" ht="15.6" x14ac:dyDescent="0.3"/>
    <row r="886" ht="15.6" x14ac:dyDescent="0.3"/>
    <row r="887" ht="15.6" x14ac:dyDescent="0.3"/>
    <row r="888" ht="15.6" x14ac:dyDescent="0.3"/>
    <row r="889" ht="15.6" x14ac:dyDescent="0.3"/>
    <row r="890" ht="15.6" x14ac:dyDescent="0.3"/>
    <row r="891" ht="15.6" x14ac:dyDescent="0.3"/>
    <row r="892" ht="15.6" x14ac:dyDescent="0.3"/>
    <row r="893" ht="15.6" x14ac:dyDescent="0.3"/>
    <row r="894" ht="15.6" x14ac:dyDescent="0.3"/>
    <row r="895" ht="15.6" x14ac:dyDescent="0.3"/>
    <row r="896" ht="15.6" x14ac:dyDescent="0.3"/>
    <row r="897" ht="15.6" x14ac:dyDescent="0.3"/>
    <row r="898" ht="15.6" x14ac:dyDescent="0.3"/>
    <row r="899" ht="15.6" x14ac:dyDescent="0.3"/>
    <row r="900" ht="15.6" x14ac:dyDescent="0.3"/>
    <row r="901" ht="15.6" x14ac:dyDescent="0.3"/>
    <row r="902" ht="15.6" x14ac:dyDescent="0.3"/>
    <row r="903" ht="15.6" x14ac:dyDescent="0.3"/>
    <row r="904" ht="15.6" x14ac:dyDescent="0.3"/>
    <row r="905" ht="15.6" x14ac:dyDescent="0.3"/>
    <row r="906" ht="15.6" x14ac:dyDescent="0.3"/>
    <row r="907" ht="15.6" x14ac:dyDescent="0.3"/>
    <row r="908" ht="15.6" x14ac:dyDescent="0.3"/>
    <row r="909" ht="15.6" x14ac:dyDescent="0.3"/>
    <row r="910" ht="15.6" x14ac:dyDescent="0.3"/>
    <row r="911" ht="15.6" x14ac:dyDescent="0.3"/>
    <row r="912" ht="15.6" x14ac:dyDescent="0.3"/>
    <row r="913" ht="15.6" x14ac:dyDescent="0.3"/>
    <row r="914" ht="15.6" x14ac:dyDescent="0.3"/>
    <row r="915" ht="15.6" x14ac:dyDescent="0.3"/>
    <row r="916" ht="15.6" x14ac:dyDescent="0.3"/>
    <row r="917" ht="15.6" x14ac:dyDescent="0.3"/>
    <row r="918" ht="15.6" x14ac:dyDescent="0.3"/>
    <row r="919" ht="15.6" x14ac:dyDescent="0.3"/>
    <row r="920" ht="15.6" x14ac:dyDescent="0.3"/>
    <row r="921" ht="15.6" x14ac:dyDescent="0.3"/>
    <row r="922" ht="15.6" x14ac:dyDescent="0.3"/>
    <row r="923" ht="15.6" x14ac:dyDescent="0.3"/>
    <row r="924" ht="15.6" x14ac:dyDescent="0.3"/>
    <row r="925" ht="15.6" x14ac:dyDescent="0.3"/>
    <row r="926" ht="15.6" x14ac:dyDescent="0.3"/>
    <row r="927" ht="15.6" x14ac:dyDescent="0.3"/>
    <row r="928" ht="15.6" x14ac:dyDescent="0.3"/>
    <row r="929" ht="15.6" x14ac:dyDescent="0.3"/>
    <row r="930" ht="15.6" x14ac:dyDescent="0.3"/>
    <row r="931" ht="15.6" x14ac:dyDescent="0.3"/>
    <row r="932" ht="15.6" x14ac:dyDescent="0.3"/>
    <row r="933" ht="15.6" x14ac:dyDescent="0.3"/>
    <row r="934" ht="15.6" x14ac:dyDescent="0.3"/>
    <row r="935" ht="15.6" x14ac:dyDescent="0.3"/>
    <row r="936" ht="15.6" x14ac:dyDescent="0.3"/>
    <row r="937" ht="15.6" x14ac:dyDescent="0.3"/>
    <row r="938" ht="15.6" x14ac:dyDescent="0.3"/>
    <row r="939" ht="15.6" x14ac:dyDescent="0.3"/>
    <row r="940" ht="15.6" x14ac:dyDescent="0.3"/>
    <row r="941" ht="15.6" x14ac:dyDescent="0.3"/>
    <row r="942" ht="15.6" x14ac:dyDescent="0.3"/>
    <row r="943" ht="15.6" x14ac:dyDescent="0.3"/>
    <row r="944" ht="15.6" x14ac:dyDescent="0.3"/>
    <row r="945" ht="15.6" x14ac:dyDescent="0.3"/>
    <row r="946" ht="15.6" x14ac:dyDescent="0.3"/>
    <row r="947" ht="15.6" x14ac:dyDescent="0.3"/>
    <row r="948" ht="15.6" x14ac:dyDescent="0.3"/>
    <row r="949" ht="15.6" x14ac:dyDescent="0.3"/>
    <row r="950" ht="15.6" x14ac:dyDescent="0.3"/>
    <row r="951" ht="15.6" x14ac:dyDescent="0.3"/>
    <row r="952" ht="15.6" x14ac:dyDescent="0.3"/>
    <row r="953" ht="15.6" x14ac:dyDescent="0.3"/>
    <row r="954" ht="15.6" x14ac:dyDescent="0.3"/>
    <row r="955" ht="15.6" x14ac:dyDescent="0.3"/>
    <row r="956" ht="15.6" x14ac:dyDescent="0.3"/>
    <row r="957" ht="15.6" x14ac:dyDescent="0.3"/>
    <row r="958" ht="15.6" x14ac:dyDescent="0.3"/>
    <row r="959" ht="15.6" x14ac:dyDescent="0.3"/>
    <row r="960" ht="15.6" x14ac:dyDescent="0.3"/>
    <row r="961" ht="15.6" x14ac:dyDescent="0.3"/>
    <row r="962" ht="15.6" x14ac:dyDescent="0.3"/>
    <row r="963" ht="15.6" x14ac:dyDescent="0.3"/>
    <row r="964" ht="15.6" x14ac:dyDescent="0.3"/>
    <row r="965" ht="15.6" x14ac:dyDescent="0.3"/>
    <row r="966" ht="15.6" x14ac:dyDescent="0.3"/>
    <row r="967" ht="15.6" x14ac:dyDescent="0.3"/>
    <row r="968" ht="15.6" x14ac:dyDescent="0.3"/>
    <row r="969" ht="15.6" x14ac:dyDescent="0.3"/>
    <row r="970" ht="15.6" x14ac:dyDescent="0.3"/>
    <row r="971" ht="15.6" x14ac:dyDescent="0.3"/>
    <row r="972" ht="15.6" x14ac:dyDescent="0.3"/>
    <row r="973" ht="15.6" x14ac:dyDescent="0.3"/>
    <row r="974" ht="15.6" x14ac:dyDescent="0.3"/>
    <row r="975" ht="15.6" x14ac:dyDescent="0.3"/>
    <row r="976" ht="15.6" x14ac:dyDescent="0.3"/>
    <row r="977" ht="15.6" x14ac:dyDescent="0.3"/>
    <row r="978" ht="15.6" x14ac:dyDescent="0.3"/>
    <row r="979" ht="15.6" x14ac:dyDescent="0.3"/>
    <row r="980" ht="15.6" x14ac:dyDescent="0.3"/>
    <row r="981" ht="15.6" x14ac:dyDescent="0.3"/>
    <row r="982" ht="15.6" x14ac:dyDescent="0.3"/>
    <row r="983" ht="15.6" x14ac:dyDescent="0.3"/>
    <row r="984" ht="15.6" x14ac:dyDescent="0.3"/>
    <row r="985" ht="15.6" x14ac:dyDescent="0.3"/>
    <row r="986" ht="15.6" x14ac:dyDescent="0.3"/>
    <row r="987" ht="15.6" x14ac:dyDescent="0.3"/>
    <row r="988" ht="15.6" x14ac:dyDescent="0.3"/>
    <row r="989" ht="15.6" x14ac:dyDescent="0.3"/>
    <row r="990" ht="15.6" x14ac:dyDescent="0.3"/>
    <row r="991" ht="15.6" x14ac:dyDescent="0.3"/>
    <row r="992" ht="15.6" x14ac:dyDescent="0.3"/>
    <row r="993" ht="15.6" x14ac:dyDescent="0.3"/>
    <row r="994" ht="15.6" x14ac:dyDescent="0.3"/>
    <row r="995" ht="15.6" x14ac:dyDescent="0.3"/>
    <row r="996" ht="15.6" x14ac:dyDescent="0.3"/>
    <row r="997" ht="15.6" x14ac:dyDescent="0.3"/>
    <row r="998" ht="15.6" x14ac:dyDescent="0.3"/>
    <row r="999" ht="15.6" x14ac:dyDescent="0.3"/>
    <row r="1000" ht="15.6" x14ac:dyDescent="0.3"/>
    <row r="1001" ht="15.6" x14ac:dyDescent="0.3"/>
    <row r="1002" ht="15.6" x14ac:dyDescent="0.3"/>
    <row r="1003" ht="15.6" x14ac:dyDescent="0.3"/>
    <row r="1004" ht="15.6" x14ac:dyDescent="0.3"/>
    <row r="1005" ht="15.6" x14ac:dyDescent="0.3"/>
    <row r="1006" ht="15.6" x14ac:dyDescent="0.3"/>
    <row r="1007" ht="15.6" x14ac:dyDescent="0.3"/>
    <row r="1008" ht="15.6" x14ac:dyDescent="0.3"/>
    <row r="1009" ht="15.6" x14ac:dyDescent="0.3"/>
    <row r="1010" ht="15.6" x14ac:dyDescent="0.3"/>
    <row r="1011" ht="15.6" x14ac:dyDescent="0.3"/>
    <row r="1012" ht="15.6" x14ac:dyDescent="0.3"/>
    <row r="1013" ht="15.6" x14ac:dyDescent="0.3"/>
    <row r="1014" ht="15.6" x14ac:dyDescent="0.3"/>
    <row r="1015" ht="15.6" x14ac:dyDescent="0.3"/>
    <row r="1016" ht="15.6" x14ac:dyDescent="0.3"/>
    <row r="1017" ht="15.6" x14ac:dyDescent="0.3"/>
    <row r="1018" ht="15.6" x14ac:dyDescent="0.3"/>
    <row r="1019" ht="15.6" x14ac:dyDescent="0.3"/>
    <row r="1020" ht="15.6" x14ac:dyDescent="0.3"/>
    <row r="1021" ht="15.6" x14ac:dyDescent="0.3"/>
    <row r="1022" ht="15.6" x14ac:dyDescent="0.3"/>
    <row r="1023" ht="15.6" x14ac:dyDescent="0.3"/>
    <row r="1024" ht="15.6" x14ac:dyDescent="0.3"/>
    <row r="1025" ht="15.6" x14ac:dyDescent="0.3"/>
    <row r="1026" ht="15.6" x14ac:dyDescent="0.3"/>
    <row r="1027" ht="15.6" x14ac:dyDescent="0.3"/>
    <row r="1028" ht="15.6" x14ac:dyDescent="0.3"/>
    <row r="1029" ht="15.6" x14ac:dyDescent="0.3"/>
    <row r="1030" ht="15.6" x14ac:dyDescent="0.3"/>
    <row r="1031" ht="15.6" x14ac:dyDescent="0.3"/>
    <row r="1032" ht="15.6" x14ac:dyDescent="0.3"/>
    <row r="1033" ht="15.6" x14ac:dyDescent="0.3"/>
    <row r="1034" ht="15.6" x14ac:dyDescent="0.3"/>
    <row r="1035" ht="15.6" x14ac:dyDescent="0.3"/>
    <row r="1036" ht="15.6" x14ac:dyDescent="0.3"/>
    <row r="1037" ht="15.6" x14ac:dyDescent="0.3"/>
    <row r="1038" ht="15.6" x14ac:dyDescent="0.3"/>
    <row r="1039" ht="15.6" x14ac:dyDescent="0.3"/>
    <row r="1040" ht="15.6" x14ac:dyDescent="0.3"/>
    <row r="1041" ht="15.6" x14ac:dyDescent="0.3"/>
    <row r="1042" ht="15.6" x14ac:dyDescent="0.3"/>
    <row r="1043" ht="15.6" x14ac:dyDescent="0.3"/>
    <row r="1044" ht="15.6" x14ac:dyDescent="0.3"/>
    <row r="1045" ht="15.6" x14ac:dyDescent="0.3"/>
    <row r="1046" ht="15.6" x14ac:dyDescent="0.3"/>
    <row r="1047" ht="15.6" x14ac:dyDescent="0.3"/>
    <row r="1048" ht="15.6" x14ac:dyDescent="0.3"/>
    <row r="1049" ht="15.6" x14ac:dyDescent="0.3"/>
    <row r="1050" ht="15.6" x14ac:dyDescent="0.3"/>
    <row r="1051" ht="15.6" x14ac:dyDescent="0.3"/>
    <row r="1052" ht="15.6" x14ac:dyDescent="0.3"/>
    <row r="1053" ht="15.6" x14ac:dyDescent="0.3"/>
    <row r="1054" ht="15.6" x14ac:dyDescent="0.3"/>
    <row r="1055" ht="15.6" x14ac:dyDescent="0.3"/>
    <row r="1056" ht="15.6" x14ac:dyDescent="0.3"/>
    <row r="1057" ht="15.6" x14ac:dyDescent="0.3"/>
    <row r="1058" ht="15.6" x14ac:dyDescent="0.3"/>
    <row r="1059" ht="15.6" x14ac:dyDescent="0.3"/>
    <row r="1060" ht="15.6" x14ac:dyDescent="0.3"/>
    <row r="1061" ht="15.6" x14ac:dyDescent="0.3"/>
    <row r="1062" ht="15.6" x14ac:dyDescent="0.3"/>
    <row r="1063" ht="15.6" x14ac:dyDescent="0.3"/>
    <row r="1064" ht="15.6" x14ac:dyDescent="0.3"/>
    <row r="1065" ht="15.6" x14ac:dyDescent="0.3"/>
    <row r="1066" ht="15.6" x14ac:dyDescent="0.3"/>
    <row r="1067" ht="15.6" x14ac:dyDescent="0.3"/>
    <row r="1068" ht="15.6" x14ac:dyDescent="0.3"/>
    <row r="1069" ht="15.6" x14ac:dyDescent="0.3"/>
    <row r="1070" ht="15.6" x14ac:dyDescent="0.3"/>
    <row r="1071" ht="15.6" x14ac:dyDescent="0.3"/>
    <row r="1072" ht="15.6" x14ac:dyDescent="0.3"/>
    <row r="1073" ht="15.6" x14ac:dyDescent="0.3"/>
    <row r="1074" ht="15.6" x14ac:dyDescent="0.3"/>
    <row r="1075" ht="15.6" x14ac:dyDescent="0.3"/>
    <row r="1076" ht="15.6" x14ac:dyDescent="0.3"/>
    <row r="1077" ht="15.6" x14ac:dyDescent="0.3"/>
    <row r="1078" ht="15.6" x14ac:dyDescent="0.3"/>
    <row r="1079" ht="15.6" x14ac:dyDescent="0.3"/>
    <row r="1080" ht="15.6" x14ac:dyDescent="0.3"/>
    <row r="1081" ht="15.6" x14ac:dyDescent="0.3"/>
    <row r="1082" ht="15.6" x14ac:dyDescent="0.3"/>
    <row r="1083" ht="15.6" x14ac:dyDescent="0.3"/>
    <row r="1084" ht="15.6" x14ac:dyDescent="0.3"/>
    <row r="1085" ht="15.6" x14ac:dyDescent="0.3"/>
    <row r="1086" ht="15.6" x14ac:dyDescent="0.3"/>
    <row r="1087" ht="15.6" x14ac:dyDescent="0.3"/>
    <row r="1088" ht="15.6" x14ac:dyDescent="0.3"/>
    <row r="1089" ht="15.6" x14ac:dyDescent="0.3"/>
    <row r="1090" ht="15.6" x14ac:dyDescent="0.3"/>
    <row r="1091" ht="15.6" x14ac:dyDescent="0.3"/>
    <row r="1092" ht="15.6" x14ac:dyDescent="0.3"/>
    <row r="1093" ht="15.6" x14ac:dyDescent="0.3"/>
    <row r="1094" ht="15.6" x14ac:dyDescent="0.3"/>
    <row r="1095" ht="15.6" x14ac:dyDescent="0.3"/>
    <row r="1096" ht="15.6" x14ac:dyDescent="0.3"/>
    <row r="1097" ht="15.6" x14ac:dyDescent="0.3"/>
    <row r="1098" ht="15.6" x14ac:dyDescent="0.3"/>
    <row r="1099" ht="15.6" x14ac:dyDescent="0.3"/>
    <row r="1100" ht="15.6" x14ac:dyDescent="0.3"/>
    <row r="1101" ht="15.6" x14ac:dyDescent="0.3"/>
    <row r="1102" ht="15.6" x14ac:dyDescent="0.3"/>
    <row r="1103" ht="15.6" x14ac:dyDescent="0.3"/>
    <row r="1104" ht="15.6" x14ac:dyDescent="0.3"/>
    <row r="1105" ht="15.6" x14ac:dyDescent="0.3"/>
    <row r="1106" ht="15.6" x14ac:dyDescent="0.3"/>
    <row r="1107" ht="15.6" x14ac:dyDescent="0.3"/>
    <row r="1108" ht="15.6" x14ac:dyDescent="0.3"/>
    <row r="1109" ht="15.6" x14ac:dyDescent="0.3"/>
    <row r="1110" ht="15.6" x14ac:dyDescent="0.3"/>
    <row r="1111" ht="15.6" x14ac:dyDescent="0.3"/>
    <row r="1112" ht="15.6" x14ac:dyDescent="0.3"/>
    <row r="1113" ht="15.6" x14ac:dyDescent="0.3"/>
    <row r="1114" ht="15.6" x14ac:dyDescent="0.3"/>
    <row r="1115" ht="15.6" x14ac:dyDescent="0.3"/>
    <row r="1116" ht="15.6" x14ac:dyDescent="0.3"/>
    <row r="1117" ht="15.6" x14ac:dyDescent="0.3"/>
    <row r="1118" ht="15.6" x14ac:dyDescent="0.3"/>
    <row r="1119" ht="15.6" x14ac:dyDescent="0.3"/>
    <row r="1120" ht="15.6" x14ac:dyDescent="0.3"/>
    <row r="1121" ht="15.6" x14ac:dyDescent="0.3"/>
    <row r="1122" ht="15.6" x14ac:dyDescent="0.3"/>
    <row r="1123" ht="15.6" x14ac:dyDescent="0.3"/>
    <row r="1124" ht="15.6" x14ac:dyDescent="0.3"/>
    <row r="1125" ht="15.6" x14ac:dyDescent="0.3"/>
    <row r="1126" ht="15.6" x14ac:dyDescent="0.3"/>
    <row r="1127" ht="15.6" x14ac:dyDescent="0.3"/>
    <row r="1128" ht="15.6" x14ac:dyDescent="0.3"/>
    <row r="1129" ht="15.6" x14ac:dyDescent="0.3"/>
    <row r="1130" ht="15.6" x14ac:dyDescent="0.3"/>
    <row r="1131" ht="15.6" x14ac:dyDescent="0.3"/>
    <row r="1132" ht="15.6" x14ac:dyDescent="0.3"/>
    <row r="1133" ht="15.6" x14ac:dyDescent="0.3"/>
    <row r="1134" ht="15.6" x14ac:dyDescent="0.3"/>
    <row r="1135" ht="15.6" x14ac:dyDescent="0.3"/>
    <row r="1136" ht="15.6" x14ac:dyDescent="0.3"/>
    <row r="1137" ht="15.6" x14ac:dyDescent="0.3"/>
    <row r="1138" ht="15.6" x14ac:dyDescent="0.3"/>
    <row r="1139" ht="15.6" x14ac:dyDescent="0.3"/>
    <row r="1140" ht="15.6" x14ac:dyDescent="0.3"/>
    <row r="1141" ht="15.6" x14ac:dyDescent="0.3"/>
    <row r="1142" ht="15.6" x14ac:dyDescent="0.3"/>
    <row r="1143" ht="15.6" x14ac:dyDescent="0.3"/>
    <row r="1144" ht="15.6" x14ac:dyDescent="0.3"/>
    <row r="1145" ht="15.6" x14ac:dyDescent="0.3"/>
    <row r="1146" ht="15.6" x14ac:dyDescent="0.3"/>
    <row r="1147" ht="15.6" x14ac:dyDescent="0.3"/>
    <row r="1148" ht="15.6" x14ac:dyDescent="0.3"/>
    <row r="1149" ht="15.6" x14ac:dyDescent="0.3"/>
    <row r="1150" ht="15.6" x14ac:dyDescent="0.3"/>
    <row r="1151" ht="15.6" x14ac:dyDescent="0.3"/>
    <row r="1152" ht="15.6" x14ac:dyDescent="0.3"/>
    <row r="1153" ht="15.6" x14ac:dyDescent="0.3"/>
    <row r="1154" ht="15.6" x14ac:dyDescent="0.3"/>
    <row r="1155" ht="15.6" x14ac:dyDescent="0.3"/>
    <row r="1156" ht="15.6" x14ac:dyDescent="0.3"/>
    <row r="1157" ht="15.6" x14ac:dyDescent="0.3"/>
    <row r="1158" ht="15.6" x14ac:dyDescent="0.3"/>
    <row r="1159" ht="15.6" x14ac:dyDescent="0.3"/>
    <row r="1160" ht="15.6" x14ac:dyDescent="0.3"/>
    <row r="1161" ht="15.6" x14ac:dyDescent="0.3"/>
    <row r="1162" ht="15.6" x14ac:dyDescent="0.3"/>
    <row r="1163" ht="15.6" x14ac:dyDescent="0.3"/>
    <row r="1164" ht="15.6" x14ac:dyDescent="0.3"/>
    <row r="1165" ht="15.6" x14ac:dyDescent="0.3"/>
    <row r="1166" ht="15.6" x14ac:dyDescent="0.3"/>
    <row r="1167" ht="15.6" x14ac:dyDescent="0.3"/>
    <row r="1168" ht="15.6" x14ac:dyDescent="0.3"/>
    <row r="1169" ht="15.6" x14ac:dyDescent="0.3"/>
    <row r="1170" ht="15.6" x14ac:dyDescent="0.3"/>
    <row r="1171" ht="15.6" x14ac:dyDescent="0.3"/>
    <row r="1172" ht="15.6" x14ac:dyDescent="0.3"/>
    <row r="1173" ht="15.6" x14ac:dyDescent="0.3"/>
    <row r="1174" ht="15.6" x14ac:dyDescent="0.3"/>
    <row r="1175" ht="15.6" x14ac:dyDescent="0.3"/>
    <row r="1176" ht="15.6" x14ac:dyDescent="0.3"/>
    <row r="1177" ht="15.6" x14ac:dyDescent="0.3"/>
    <row r="1178" ht="15.6" x14ac:dyDescent="0.3"/>
    <row r="1179" ht="15.6" x14ac:dyDescent="0.3"/>
    <row r="1180" ht="15.6" x14ac:dyDescent="0.3"/>
    <row r="1181" ht="15.6" x14ac:dyDescent="0.3"/>
    <row r="1182" ht="15.6" x14ac:dyDescent="0.3"/>
    <row r="1183" ht="15.6" x14ac:dyDescent="0.3"/>
    <row r="1184" ht="15.6" x14ac:dyDescent="0.3"/>
    <row r="1185" ht="15.6" x14ac:dyDescent="0.3"/>
    <row r="1186" ht="15.6" x14ac:dyDescent="0.3"/>
    <row r="1187" ht="15.6" x14ac:dyDescent="0.3"/>
    <row r="1188" ht="15.6" x14ac:dyDescent="0.3"/>
    <row r="1189" ht="15.6" x14ac:dyDescent="0.3"/>
    <row r="1190" ht="15.6" x14ac:dyDescent="0.3"/>
    <row r="1191" ht="15.6" x14ac:dyDescent="0.3"/>
    <row r="1192" ht="15.6" x14ac:dyDescent="0.3"/>
    <row r="1193" ht="15.6" x14ac:dyDescent="0.3"/>
    <row r="1194" ht="15.6" x14ac:dyDescent="0.3"/>
    <row r="1195" ht="15.6" x14ac:dyDescent="0.3"/>
    <row r="1196" ht="15.6" x14ac:dyDescent="0.3"/>
    <row r="1197" ht="15.6" x14ac:dyDescent="0.3"/>
    <row r="1198" ht="15.6" x14ac:dyDescent="0.3"/>
    <row r="1199" ht="15.6" x14ac:dyDescent="0.3"/>
    <row r="1200" ht="15.6" x14ac:dyDescent="0.3"/>
    <row r="1201" ht="15.6" x14ac:dyDescent="0.3"/>
    <row r="1202" ht="15.6" x14ac:dyDescent="0.3"/>
    <row r="1203" ht="15.6" x14ac:dyDescent="0.3"/>
    <row r="1204" ht="15.6" x14ac:dyDescent="0.3"/>
    <row r="1205" ht="15.6" x14ac:dyDescent="0.3"/>
    <row r="1206" ht="15.6" x14ac:dyDescent="0.3"/>
    <row r="1207" ht="15.6" x14ac:dyDescent="0.3"/>
    <row r="1208" ht="15.6" x14ac:dyDescent="0.3"/>
    <row r="1209" ht="15.6" x14ac:dyDescent="0.3"/>
    <row r="1210" ht="15.6" x14ac:dyDescent="0.3"/>
    <row r="1211" ht="15.6" x14ac:dyDescent="0.3"/>
    <row r="1212" ht="15.6" x14ac:dyDescent="0.3"/>
    <row r="1213" ht="15.6" x14ac:dyDescent="0.3"/>
    <row r="1214" ht="15.6" x14ac:dyDescent="0.3"/>
    <row r="1215" ht="15.6" x14ac:dyDescent="0.3"/>
    <row r="1216" ht="15.6" x14ac:dyDescent="0.3"/>
    <row r="1217" ht="15.6" x14ac:dyDescent="0.3"/>
    <row r="1218" ht="15.6" x14ac:dyDescent="0.3"/>
    <row r="1219" ht="15.6" x14ac:dyDescent="0.3"/>
    <row r="1220" ht="15.6" x14ac:dyDescent="0.3"/>
    <row r="1221" ht="15.6" x14ac:dyDescent="0.3"/>
    <row r="1222" ht="15.6" x14ac:dyDescent="0.3"/>
    <row r="1223" ht="15.6" x14ac:dyDescent="0.3"/>
    <row r="1224" ht="15.6" x14ac:dyDescent="0.3"/>
    <row r="1225" ht="15.6" x14ac:dyDescent="0.3"/>
    <row r="1226" ht="15.6" x14ac:dyDescent="0.3"/>
    <row r="1227" ht="15.6" x14ac:dyDescent="0.3"/>
    <row r="1228" ht="15.6" x14ac:dyDescent="0.3"/>
    <row r="1229" ht="15.6" x14ac:dyDescent="0.3"/>
    <row r="1230" ht="15.6" x14ac:dyDescent="0.3"/>
    <row r="1231" ht="15.6" x14ac:dyDescent="0.3"/>
    <row r="1232" ht="15.6" x14ac:dyDescent="0.3"/>
    <row r="1233" ht="15.6" x14ac:dyDescent="0.3"/>
    <row r="1234" ht="15.6" x14ac:dyDescent="0.3"/>
    <row r="1235" ht="15.6" x14ac:dyDescent="0.3"/>
    <row r="1236" ht="15.6" x14ac:dyDescent="0.3"/>
    <row r="1237" ht="15.6" x14ac:dyDescent="0.3"/>
    <row r="1238" ht="15.6" x14ac:dyDescent="0.3"/>
    <row r="1239" ht="15.6" x14ac:dyDescent="0.3"/>
    <row r="1240" ht="15.6" x14ac:dyDescent="0.3"/>
    <row r="1241" ht="15.6" x14ac:dyDescent="0.3"/>
    <row r="1242" ht="15.6" x14ac:dyDescent="0.3"/>
    <row r="1243" ht="15.6" x14ac:dyDescent="0.3"/>
    <row r="1244" ht="15.6" x14ac:dyDescent="0.3"/>
    <row r="1245" ht="15.6" x14ac:dyDescent="0.3"/>
    <row r="1246" ht="15.6" x14ac:dyDescent="0.3"/>
    <row r="1247" ht="15.6" x14ac:dyDescent="0.3"/>
    <row r="1248" ht="15.6" x14ac:dyDescent="0.3"/>
    <row r="1249" ht="15.6" x14ac:dyDescent="0.3"/>
    <row r="1250" ht="15.6" x14ac:dyDescent="0.3"/>
    <row r="1251" ht="15.6" x14ac:dyDescent="0.3"/>
    <row r="1252" ht="15.6" x14ac:dyDescent="0.3"/>
    <row r="1253" ht="15.6" x14ac:dyDescent="0.3"/>
    <row r="1254" ht="15.6" x14ac:dyDescent="0.3"/>
    <row r="1255" ht="15.6" x14ac:dyDescent="0.3"/>
    <row r="1256" ht="15.6" x14ac:dyDescent="0.3"/>
    <row r="1257" ht="15.6" x14ac:dyDescent="0.3"/>
    <row r="1258" ht="15.6" x14ac:dyDescent="0.3"/>
    <row r="1259" ht="15.6" x14ac:dyDescent="0.3"/>
    <row r="1260" ht="15.6" x14ac:dyDescent="0.3"/>
    <row r="1261" ht="15.6" x14ac:dyDescent="0.3"/>
    <row r="1262" ht="15.6" x14ac:dyDescent="0.3"/>
    <row r="1263" ht="15.6" x14ac:dyDescent="0.3"/>
    <row r="1264" ht="15.6" x14ac:dyDescent="0.3"/>
    <row r="1265" ht="15.6" x14ac:dyDescent="0.3"/>
    <row r="1266" ht="15.6" x14ac:dyDescent="0.3"/>
    <row r="1267" ht="15.6" x14ac:dyDescent="0.3"/>
    <row r="1268" ht="15.6" x14ac:dyDescent="0.3"/>
    <row r="1269" ht="15.6" x14ac:dyDescent="0.3"/>
    <row r="1270" ht="15.6" x14ac:dyDescent="0.3"/>
    <row r="1271" ht="15.6" x14ac:dyDescent="0.3"/>
    <row r="1272" ht="15.6" x14ac:dyDescent="0.3"/>
    <row r="1273" ht="15.6" x14ac:dyDescent="0.3"/>
    <row r="1274" ht="15.6" x14ac:dyDescent="0.3"/>
    <row r="1275" ht="15.6" x14ac:dyDescent="0.3"/>
    <row r="1276" ht="15.6" x14ac:dyDescent="0.3"/>
    <row r="1277" ht="15.6" x14ac:dyDescent="0.3"/>
    <row r="1278" ht="15.6" x14ac:dyDescent="0.3"/>
    <row r="1279" ht="15.6" x14ac:dyDescent="0.3"/>
    <row r="1280" ht="15.6" x14ac:dyDescent="0.3"/>
    <row r="1281" ht="15.6" x14ac:dyDescent="0.3"/>
    <row r="1282" ht="15.6" x14ac:dyDescent="0.3"/>
    <row r="1283" ht="15.6" x14ac:dyDescent="0.3"/>
    <row r="1284" ht="15.6" x14ac:dyDescent="0.3"/>
    <row r="1285" ht="15.6" x14ac:dyDescent="0.3"/>
    <row r="1286" ht="15.6" x14ac:dyDescent="0.3"/>
    <row r="1287" ht="15.6" x14ac:dyDescent="0.3"/>
    <row r="1288" ht="15.6" x14ac:dyDescent="0.3"/>
    <row r="1289" ht="15.6" x14ac:dyDescent="0.3"/>
    <row r="1290" ht="15.6" x14ac:dyDescent="0.3"/>
    <row r="1291" ht="15.6" x14ac:dyDescent="0.3"/>
    <row r="1292" ht="15.6" x14ac:dyDescent="0.3"/>
    <row r="1293" ht="15.6" x14ac:dyDescent="0.3"/>
    <row r="1294" ht="15.6" x14ac:dyDescent="0.3"/>
    <row r="1295" ht="15.6" x14ac:dyDescent="0.3"/>
    <row r="1296" ht="15.6" x14ac:dyDescent="0.3"/>
    <row r="1297" ht="15.6" x14ac:dyDescent="0.3"/>
    <row r="1298" ht="15.6" x14ac:dyDescent="0.3"/>
    <row r="1299" ht="15.6" x14ac:dyDescent="0.3"/>
    <row r="1300" ht="15.6" x14ac:dyDescent="0.3"/>
    <row r="1301" ht="15.6" x14ac:dyDescent="0.3"/>
    <row r="1302" ht="15.6" x14ac:dyDescent="0.3"/>
    <row r="1303" ht="15.6" x14ac:dyDescent="0.3"/>
    <row r="1304" ht="15.6" x14ac:dyDescent="0.3"/>
    <row r="1305" ht="15.6" x14ac:dyDescent="0.3"/>
    <row r="1306" ht="15.6" x14ac:dyDescent="0.3"/>
    <row r="1307" ht="15.6" x14ac:dyDescent="0.3"/>
    <row r="1308" ht="15.6" x14ac:dyDescent="0.3"/>
    <row r="1309" ht="15.6" x14ac:dyDescent="0.3"/>
    <row r="1310" ht="15.6" x14ac:dyDescent="0.3"/>
    <row r="1311" ht="15.6" x14ac:dyDescent="0.3"/>
    <row r="1312" ht="15.6" x14ac:dyDescent="0.3"/>
    <row r="1313" ht="15.6" x14ac:dyDescent="0.3"/>
    <row r="1314" ht="15.6" x14ac:dyDescent="0.3"/>
    <row r="1315" ht="15.6" x14ac:dyDescent="0.3"/>
    <row r="1316" ht="15.6" x14ac:dyDescent="0.3"/>
    <row r="1317" ht="15.6" x14ac:dyDescent="0.3"/>
    <row r="1318" ht="15.6" x14ac:dyDescent="0.3"/>
    <row r="1319" ht="15.6" x14ac:dyDescent="0.3"/>
    <row r="1320" ht="15.6" x14ac:dyDescent="0.3"/>
    <row r="1321" ht="15.6" x14ac:dyDescent="0.3"/>
    <row r="1322" ht="15.6" x14ac:dyDescent="0.3"/>
    <row r="1323" ht="15.6" x14ac:dyDescent="0.3"/>
    <row r="1324" ht="15.6" x14ac:dyDescent="0.3"/>
    <row r="1325" ht="15.6" x14ac:dyDescent="0.3"/>
    <row r="1326" ht="15.6" x14ac:dyDescent="0.3"/>
    <row r="1327" ht="15.6" x14ac:dyDescent="0.3"/>
    <row r="1328" ht="15.6" x14ac:dyDescent="0.3"/>
    <row r="1329" ht="15.6" x14ac:dyDescent="0.3"/>
    <row r="1330" ht="15.6" x14ac:dyDescent="0.3"/>
    <row r="1331" ht="15.6" x14ac:dyDescent="0.3"/>
    <row r="1332" ht="15.6" x14ac:dyDescent="0.3"/>
    <row r="1333" ht="15.6" x14ac:dyDescent="0.3"/>
    <row r="1334" ht="15.6" x14ac:dyDescent="0.3"/>
    <row r="1335" ht="15.6" x14ac:dyDescent="0.3"/>
    <row r="1336" ht="15.6" x14ac:dyDescent="0.3"/>
    <row r="1337" ht="15.6" x14ac:dyDescent="0.3"/>
    <row r="1338" ht="15.6" x14ac:dyDescent="0.3"/>
    <row r="1339" ht="15.6" x14ac:dyDescent="0.3"/>
    <row r="1340" ht="15.6" x14ac:dyDescent="0.3"/>
    <row r="1341" ht="15.6" x14ac:dyDescent="0.3"/>
    <row r="1342" ht="15.6" x14ac:dyDescent="0.3"/>
    <row r="1343" ht="15.6" x14ac:dyDescent="0.3"/>
    <row r="1344" ht="15.6" x14ac:dyDescent="0.3"/>
    <row r="1345" ht="15.6" x14ac:dyDescent="0.3"/>
    <row r="1346" ht="15.6" x14ac:dyDescent="0.3"/>
    <row r="1347" ht="15.6" x14ac:dyDescent="0.3"/>
    <row r="1348" ht="15.6" x14ac:dyDescent="0.3"/>
    <row r="1349" ht="15.6" x14ac:dyDescent="0.3"/>
    <row r="1350" ht="15.6" x14ac:dyDescent="0.3"/>
    <row r="1351" ht="15.6" x14ac:dyDescent="0.3"/>
    <row r="1352" ht="15.6" x14ac:dyDescent="0.3"/>
    <row r="1353" ht="15.6" x14ac:dyDescent="0.3"/>
    <row r="1354" ht="15.6" x14ac:dyDescent="0.3"/>
    <row r="1355" ht="15.6" x14ac:dyDescent="0.3"/>
    <row r="1356" ht="15.6" x14ac:dyDescent="0.3"/>
    <row r="1357" ht="15.6" x14ac:dyDescent="0.3"/>
    <row r="1358" ht="15.6" x14ac:dyDescent="0.3"/>
    <row r="1359" ht="15.6" x14ac:dyDescent="0.3"/>
    <row r="1360" ht="15.6" x14ac:dyDescent="0.3"/>
    <row r="1361" ht="15.6" x14ac:dyDescent="0.3"/>
    <row r="1362" ht="15.6" x14ac:dyDescent="0.3"/>
    <row r="1363" ht="15.6" x14ac:dyDescent="0.3"/>
    <row r="1364" ht="15.6" x14ac:dyDescent="0.3"/>
    <row r="1365" ht="15.6" x14ac:dyDescent="0.3"/>
    <row r="1366" ht="15.6" x14ac:dyDescent="0.3"/>
    <row r="1367" ht="15.6" x14ac:dyDescent="0.3"/>
    <row r="1368" ht="15.6" x14ac:dyDescent="0.3"/>
    <row r="1369" ht="15.6" x14ac:dyDescent="0.3"/>
    <row r="1370" ht="15.6" x14ac:dyDescent="0.3"/>
    <row r="1371" ht="15.6" x14ac:dyDescent="0.3"/>
    <row r="1372" ht="15.6" x14ac:dyDescent="0.3"/>
    <row r="1373" ht="15.6" x14ac:dyDescent="0.3"/>
    <row r="1374" ht="15.6" x14ac:dyDescent="0.3"/>
    <row r="1375" ht="15.6" x14ac:dyDescent="0.3"/>
    <row r="1376" ht="15.6" x14ac:dyDescent="0.3"/>
    <row r="1377" ht="15.6" x14ac:dyDescent="0.3"/>
    <row r="1378" ht="15.6" x14ac:dyDescent="0.3"/>
    <row r="1379" ht="15.6" x14ac:dyDescent="0.3"/>
    <row r="1380" ht="15.6" x14ac:dyDescent="0.3"/>
    <row r="1381" ht="15.6" x14ac:dyDescent="0.3"/>
    <row r="1382" ht="15.6" x14ac:dyDescent="0.3"/>
    <row r="1383" ht="15.6" x14ac:dyDescent="0.3"/>
    <row r="1384" ht="15.6" x14ac:dyDescent="0.3"/>
    <row r="1385" ht="15.6" x14ac:dyDescent="0.3"/>
    <row r="1386" ht="15.6" x14ac:dyDescent="0.3"/>
    <row r="1387" ht="15.6" x14ac:dyDescent="0.3"/>
    <row r="1388" ht="15.6" x14ac:dyDescent="0.3"/>
    <row r="1389" ht="15.6" x14ac:dyDescent="0.3"/>
    <row r="1390" ht="15.6" x14ac:dyDescent="0.3"/>
    <row r="1391" ht="15.6" x14ac:dyDescent="0.3"/>
    <row r="1392" ht="15.6" x14ac:dyDescent="0.3"/>
    <row r="1393" ht="15.6" x14ac:dyDescent="0.3"/>
    <row r="1394" ht="15.6" x14ac:dyDescent="0.3"/>
    <row r="1395" ht="15.6" x14ac:dyDescent="0.3"/>
    <row r="1396" ht="15.6" x14ac:dyDescent="0.3"/>
    <row r="1397" ht="15.6" x14ac:dyDescent="0.3"/>
    <row r="1398" ht="15.6" x14ac:dyDescent="0.3"/>
    <row r="1399" ht="15.6" x14ac:dyDescent="0.3"/>
    <row r="1400" ht="15.6" x14ac:dyDescent="0.3"/>
    <row r="1401" ht="15.6" x14ac:dyDescent="0.3"/>
    <row r="1402" ht="15.6" x14ac:dyDescent="0.3"/>
    <row r="1403" ht="15.6" x14ac:dyDescent="0.3"/>
    <row r="1404" ht="15.6" x14ac:dyDescent="0.3"/>
    <row r="1405" ht="15.6" x14ac:dyDescent="0.3"/>
    <row r="1406" ht="15.6" x14ac:dyDescent="0.3"/>
    <row r="1407" ht="15.6" x14ac:dyDescent="0.3"/>
    <row r="1408" ht="15.6" x14ac:dyDescent="0.3"/>
    <row r="1409" ht="15.6" x14ac:dyDescent="0.3"/>
    <row r="1410" ht="15.6" x14ac:dyDescent="0.3"/>
    <row r="1411" ht="15.6" x14ac:dyDescent="0.3"/>
    <row r="1412" ht="15.6" x14ac:dyDescent="0.3"/>
    <row r="1413" ht="15.6" x14ac:dyDescent="0.3"/>
    <row r="1414" ht="15.6" x14ac:dyDescent="0.3"/>
    <row r="1415" ht="15.6" x14ac:dyDescent="0.3"/>
    <row r="1416" ht="15.6" x14ac:dyDescent="0.3"/>
    <row r="1417" ht="15.6" x14ac:dyDescent="0.3"/>
    <row r="1418" ht="15.6" x14ac:dyDescent="0.3"/>
    <row r="1419" ht="15.6" x14ac:dyDescent="0.3"/>
    <row r="1420" ht="15.6" x14ac:dyDescent="0.3"/>
    <row r="1421" ht="15.6" x14ac:dyDescent="0.3"/>
    <row r="1422" ht="15.6" x14ac:dyDescent="0.3"/>
    <row r="1423" ht="15.6" x14ac:dyDescent="0.3"/>
    <row r="1424" ht="15.6" x14ac:dyDescent="0.3"/>
    <row r="1425" ht="15.6" x14ac:dyDescent="0.3"/>
    <row r="1426" ht="15.6" x14ac:dyDescent="0.3"/>
    <row r="1427" ht="15.6" x14ac:dyDescent="0.3"/>
    <row r="1428" ht="15.6" x14ac:dyDescent="0.3"/>
    <row r="1429" ht="15.6" x14ac:dyDescent="0.3"/>
    <row r="1430" ht="15.6" x14ac:dyDescent="0.3"/>
    <row r="1431" ht="15.6" x14ac:dyDescent="0.3"/>
    <row r="1432" ht="15.6" x14ac:dyDescent="0.3"/>
    <row r="1433" ht="15.6" x14ac:dyDescent="0.3"/>
    <row r="1434" ht="15.6" x14ac:dyDescent="0.3"/>
    <row r="1435" ht="15.6" x14ac:dyDescent="0.3"/>
    <row r="1436" ht="15.6" x14ac:dyDescent="0.3"/>
    <row r="1437" ht="15.6" x14ac:dyDescent="0.3"/>
    <row r="1438" ht="15.6" x14ac:dyDescent="0.3"/>
    <row r="1439" ht="15.6" x14ac:dyDescent="0.3"/>
    <row r="1440" ht="15.6" x14ac:dyDescent="0.3"/>
    <row r="1441" ht="15.6" x14ac:dyDescent="0.3"/>
    <row r="1442" ht="15.6" x14ac:dyDescent="0.3"/>
    <row r="1443" ht="15.6" x14ac:dyDescent="0.3"/>
    <row r="1444" ht="15.6" x14ac:dyDescent="0.3"/>
    <row r="1445" ht="15.6" x14ac:dyDescent="0.3"/>
    <row r="1446" ht="15.6" x14ac:dyDescent="0.3"/>
    <row r="1447" ht="15.6" x14ac:dyDescent="0.3"/>
    <row r="1448" ht="15.6" x14ac:dyDescent="0.3"/>
    <row r="1449" ht="15.6" x14ac:dyDescent="0.3"/>
    <row r="1450" ht="15.6" x14ac:dyDescent="0.3"/>
    <row r="1451" ht="15.6" x14ac:dyDescent="0.3"/>
    <row r="1452" ht="15.6" x14ac:dyDescent="0.3"/>
    <row r="1453" ht="15.6" x14ac:dyDescent="0.3"/>
    <row r="1454" ht="15.6" x14ac:dyDescent="0.3"/>
    <row r="1455" ht="15.6" x14ac:dyDescent="0.3"/>
    <row r="1456" ht="15.6" x14ac:dyDescent="0.3"/>
    <row r="1457" ht="15.6" x14ac:dyDescent="0.3"/>
    <row r="1458" ht="15.6" x14ac:dyDescent="0.3"/>
    <row r="1459" ht="15.6" x14ac:dyDescent="0.3"/>
    <row r="1460" ht="15.6" x14ac:dyDescent="0.3"/>
    <row r="1461" ht="15.6" x14ac:dyDescent="0.3"/>
    <row r="1462" ht="15.6" x14ac:dyDescent="0.3"/>
    <row r="1463" ht="15.6" x14ac:dyDescent="0.3"/>
    <row r="1464" ht="15.6" x14ac:dyDescent="0.3"/>
    <row r="1465" ht="15.6" x14ac:dyDescent="0.3"/>
    <row r="1466" ht="15.6" x14ac:dyDescent="0.3"/>
    <row r="1467" ht="15.6" x14ac:dyDescent="0.3"/>
    <row r="1468" ht="15.6" x14ac:dyDescent="0.3"/>
    <row r="1469" ht="15.6" x14ac:dyDescent="0.3"/>
    <row r="1470" ht="15.6" x14ac:dyDescent="0.3"/>
    <row r="1471" ht="15.6" x14ac:dyDescent="0.3"/>
    <row r="1472" ht="15.6" x14ac:dyDescent="0.3"/>
    <row r="1473" ht="15.6" x14ac:dyDescent="0.3"/>
    <row r="1474" ht="15.6" x14ac:dyDescent="0.3"/>
    <row r="1475" ht="15.6" x14ac:dyDescent="0.3"/>
    <row r="1476" ht="15.6" x14ac:dyDescent="0.3"/>
    <row r="1477" ht="15.6" x14ac:dyDescent="0.3"/>
    <row r="1478" ht="15.6" x14ac:dyDescent="0.3"/>
    <row r="1479" ht="15.6" x14ac:dyDescent="0.3"/>
    <row r="1480" ht="15.6" x14ac:dyDescent="0.3"/>
    <row r="1481" ht="15.6" x14ac:dyDescent="0.3"/>
    <row r="1482" ht="15.6" x14ac:dyDescent="0.3"/>
    <row r="1483" ht="15.6" x14ac:dyDescent="0.3"/>
    <row r="1484" ht="15.6" x14ac:dyDescent="0.3"/>
    <row r="1485" ht="15.6" x14ac:dyDescent="0.3"/>
    <row r="1486" ht="15.6" x14ac:dyDescent="0.3"/>
    <row r="1487" ht="15.6" x14ac:dyDescent="0.3"/>
    <row r="1488" ht="15.6" x14ac:dyDescent="0.3"/>
    <row r="1489" ht="15.6" x14ac:dyDescent="0.3"/>
    <row r="1490" ht="15.6" x14ac:dyDescent="0.3"/>
    <row r="1491" ht="15.6" x14ac:dyDescent="0.3"/>
    <row r="1492" ht="15.6" x14ac:dyDescent="0.3"/>
    <row r="1493" ht="15.6" x14ac:dyDescent="0.3"/>
    <row r="1494" ht="15.6" x14ac:dyDescent="0.3"/>
    <row r="1495" ht="15.6" x14ac:dyDescent="0.3"/>
    <row r="1496" ht="15.6" x14ac:dyDescent="0.3"/>
    <row r="1497" ht="15.6" x14ac:dyDescent="0.3"/>
    <row r="1498" ht="15.6" x14ac:dyDescent="0.3"/>
    <row r="1499" ht="15.6" x14ac:dyDescent="0.3"/>
    <row r="1500" ht="15.6" x14ac:dyDescent="0.3"/>
    <row r="1501" ht="15.6" x14ac:dyDescent="0.3"/>
    <row r="1502" ht="15.6" x14ac:dyDescent="0.3"/>
    <row r="1503" ht="15.6" x14ac:dyDescent="0.3"/>
    <row r="1504" ht="15.6" x14ac:dyDescent="0.3"/>
    <row r="1505" ht="15.6" x14ac:dyDescent="0.3"/>
    <row r="1506" ht="15.6" x14ac:dyDescent="0.3"/>
    <row r="1507" ht="15.6" x14ac:dyDescent="0.3"/>
    <row r="1508" ht="15.6" x14ac:dyDescent="0.3"/>
    <row r="1509" ht="15.6" x14ac:dyDescent="0.3"/>
    <row r="1510" ht="15.6" x14ac:dyDescent="0.3"/>
    <row r="1511" ht="15.6" x14ac:dyDescent="0.3"/>
    <row r="1512" ht="15.6" x14ac:dyDescent="0.3"/>
    <row r="1513" ht="15.6" x14ac:dyDescent="0.3"/>
    <row r="1514" ht="15.6" x14ac:dyDescent="0.3"/>
    <row r="1515" ht="15.6" x14ac:dyDescent="0.3"/>
    <row r="1516" ht="15.6" x14ac:dyDescent="0.3"/>
    <row r="1517" ht="15.6" x14ac:dyDescent="0.3"/>
    <row r="1518" ht="15.6" x14ac:dyDescent="0.3"/>
    <row r="1519" ht="15.6" x14ac:dyDescent="0.3"/>
    <row r="1520" ht="15.6" x14ac:dyDescent="0.3"/>
    <row r="1521" ht="15.6" x14ac:dyDescent="0.3"/>
    <row r="1522" ht="15.6" x14ac:dyDescent="0.3"/>
    <row r="1523" ht="15.6" x14ac:dyDescent="0.3"/>
    <row r="1524" ht="15.6" x14ac:dyDescent="0.3"/>
    <row r="1525" ht="15.6" x14ac:dyDescent="0.3"/>
    <row r="1526" ht="15.6" x14ac:dyDescent="0.3"/>
    <row r="1527" ht="15.6" x14ac:dyDescent="0.3"/>
    <row r="1528" ht="15.6" x14ac:dyDescent="0.3"/>
    <row r="1529" ht="15.6" x14ac:dyDescent="0.3"/>
    <row r="1530" ht="15.6" x14ac:dyDescent="0.3"/>
    <row r="1531" ht="15.6" x14ac:dyDescent="0.3"/>
    <row r="1532" ht="15.6" x14ac:dyDescent="0.3"/>
    <row r="1533" ht="15.6" x14ac:dyDescent="0.3"/>
    <row r="1534" ht="15.6" x14ac:dyDescent="0.3"/>
    <row r="1535" ht="15.6" x14ac:dyDescent="0.3"/>
    <row r="1536" ht="15.6" x14ac:dyDescent="0.3"/>
    <row r="1537" ht="15.6" x14ac:dyDescent="0.3"/>
    <row r="1538" ht="15.6" x14ac:dyDescent="0.3"/>
    <row r="1539" ht="15.6" x14ac:dyDescent="0.3"/>
    <row r="1540" ht="15.6" x14ac:dyDescent="0.3"/>
    <row r="1541" ht="15.6" x14ac:dyDescent="0.3"/>
    <row r="1542" ht="15.6" x14ac:dyDescent="0.3"/>
    <row r="1543" ht="15.6" x14ac:dyDescent="0.3"/>
    <row r="1544" ht="15.6" x14ac:dyDescent="0.3"/>
    <row r="1545" ht="15.6" x14ac:dyDescent="0.3"/>
    <row r="1546" ht="15.6" x14ac:dyDescent="0.3"/>
    <row r="1547" ht="15.6" x14ac:dyDescent="0.3"/>
    <row r="1548" ht="15.6" x14ac:dyDescent="0.3"/>
    <row r="1549" ht="15.6" x14ac:dyDescent="0.3"/>
    <row r="1550" ht="15.6" x14ac:dyDescent="0.3"/>
    <row r="1551" ht="15.6" x14ac:dyDescent="0.3"/>
    <row r="1552" ht="15.6" x14ac:dyDescent="0.3"/>
    <row r="1553" ht="15.6" x14ac:dyDescent="0.3"/>
    <row r="1554" ht="15.6" x14ac:dyDescent="0.3"/>
    <row r="1555" ht="15.6" x14ac:dyDescent="0.3"/>
    <row r="1556" ht="15.6" x14ac:dyDescent="0.3"/>
    <row r="1557" ht="15.6" x14ac:dyDescent="0.3"/>
    <row r="1558" ht="15.6" x14ac:dyDescent="0.3"/>
    <row r="1559" ht="15.6" x14ac:dyDescent="0.3"/>
    <row r="1560" ht="15.6" x14ac:dyDescent="0.3"/>
    <row r="1561" ht="15.6" x14ac:dyDescent="0.3"/>
    <row r="1562" ht="15.6" x14ac:dyDescent="0.3"/>
    <row r="1563" ht="15.6" x14ac:dyDescent="0.3"/>
    <row r="1564" ht="15.6" x14ac:dyDescent="0.3"/>
    <row r="1565" ht="15.6" x14ac:dyDescent="0.3"/>
    <row r="1566" ht="15.6" x14ac:dyDescent="0.3"/>
    <row r="1567" ht="15.6" x14ac:dyDescent="0.3"/>
    <row r="1568" ht="15.6" x14ac:dyDescent="0.3"/>
    <row r="1569" ht="15.6" x14ac:dyDescent="0.3"/>
    <row r="1570" ht="15.6" x14ac:dyDescent="0.3"/>
    <row r="1571" ht="15.6" x14ac:dyDescent="0.3"/>
    <row r="1572" ht="15.6" x14ac:dyDescent="0.3"/>
    <row r="1573" ht="15.6" x14ac:dyDescent="0.3"/>
    <row r="1574" ht="15.6" x14ac:dyDescent="0.3"/>
    <row r="1575" ht="15.6" x14ac:dyDescent="0.3"/>
    <row r="1576" ht="15.6" x14ac:dyDescent="0.3"/>
    <row r="1577" ht="15.6" x14ac:dyDescent="0.3"/>
    <row r="1578" ht="15.6" x14ac:dyDescent="0.3"/>
    <row r="1579" ht="15.6" x14ac:dyDescent="0.3"/>
    <row r="1580" ht="15.6" x14ac:dyDescent="0.3"/>
    <row r="1581" ht="15.6" x14ac:dyDescent="0.3"/>
    <row r="1582" ht="15.6" x14ac:dyDescent="0.3"/>
    <row r="1583" ht="15.6" x14ac:dyDescent="0.3"/>
    <row r="1584" ht="15.6" x14ac:dyDescent="0.3"/>
    <row r="1585" ht="15.6" x14ac:dyDescent="0.3"/>
    <row r="1586" ht="15.6" x14ac:dyDescent="0.3"/>
    <row r="1587" ht="15.6" x14ac:dyDescent="0.3"/>
    <row r="1588" ht="15.6" x14ac:dyDescent="0.3"/>
    <row r="1589" ht="15.6" x14ac:dyDescent="0.3"/>
    <row r="1590" ht="15.6" x14ac:dyDescent="0.3"/>
    <row r="1591" ht="15.6" x14ac:dyDescent="0.3"/>
    <row r="1592" ht="15.6" x14ac:dyDescent="0.3"/>
    <row r="1593" ht="15.6" x14ac:dyDescent="0.3"/>
    <row r="1594" ht="15.6" x14ac:dyDescent="0.3"/>
    <row r="1595" ht="15.6" x14ac:dyDescent="0.3"/>
    <row r="1596" ht="15.6" x14ac:dyDescent="0.3"/>
    <row r="1597" ht="15.6" x14ac:dyDescent="0.3"/>
    <row r="1598" ht="15.6" x14ac:dyDescent="0.3"/>
    <row r="1599" ht="15.6" x14ac:dyDescent="0.3"/>
    <row r="1600" ht="15.6" x14ac:dyDescent="0.3"/>
    <row r="1601" ht="15.6" x14ac:dyDescent="0.3"/>
    <row r="1602" ht="15.6" x14ac:dyDescent="0.3"/>
    <row r="1603" ht="15.6" x14ac:dyDescent="0.3"/>
    <row r="1604" ht="15.6" x14ac:dyDescent="0.3"/>
    <row r="1605" ht="15.6" x14ac:dyDescent="0.3"/>
    <row r="1606" ht="15.6" x14ac:dyDescent="0.3"/>
    <row r="1607" ht="15.6" x14ac:dyDescent="0.3"/>
    <row r="1608" ht="15.6" x14ac:dyDescent="0.3"/>
    <row r="1609" ht="15.6" x14ac:dyDescent="0.3"/>
    <row r="1610" ht="15.6" x14ac:dyDescent="0.3"/>
    <row r="1611" ht="15.6" x14ac:dyDescent="0.3"/>
    <row r="1612" ht="15.6" x14ac:dyDescent="0.3"/>
    <row r="1613" ht="15.6" x14ac:dyDescent="0.3"/>
    <row r="1614" ht="15.6" x14ac:dyDescent="0.3"/>
    <row r="1615" ht="15.6" x14ac:dyDescent="0.3"/>
    <row r="1616" ht="15.6" x14ac:dyDescent="0.3"/>
    <row r="1617" ht="15.6" x14ac:dyDescent="0.3"/>
    <row r="1618" ht="15.6" x14ac:dyDescent="0.3"/>
    <row r="1619" ht="15.6" x14ac:dyDescent="0.3"/>
    <row r="1620" ht="15.6" x14ac:dyDescent="0.3"/>
    <row r="1621" ht="15.6" x14ac:dyDescent="0.3"/>
    <row r="1622" ht="15.6" x14ac:dyDescent="0.3"/>
    <row r="1623" ht="15.6" x14ac:dyDescent="0.3"/>
    <row r="1624" ht="15.6" x14ac:dyDescent="0.3"/>
    <row r="1625" ht="15.6" x14ac:dyDescent="0.3"/>
    <row r="1626" ht="15.6" x14ac:dyDescent="0.3"/>
    <row r="1627" ht="15.6" x14ac:dyDescent="0.3"/>
    <row r="1628" ht="15.6" x14ac:dyDescent="0.3"/>
    <row r="1629" ht="15.6" x14ac:dyDescent="0.3"/>
    <row r="1630" ht="15.6" x14ac:dyDescent="0.3"/>
    <row r="1631" ht="15.6" x14ac:dyDescent="0.3"/>
    <row r="1632" ht="15.6" x14ac:dyDescent="0.3"/>
    <row r="1633" ht="15.6" x14ac:dyDescent="0.3"/>
    <row r="1634" ht="15.6" x14ac:dyDescent="0.3"/>
    <row r="1635" ht="15.6" x14ac:dyDescent="0.3"/>
    <row r="1636" ht="15.6" x14ac:dyDescent="0.3"/>
    <row r="1637" ht="15.6" x14ac:dyDescent="0.3"/>
    <row r="1638" ht="15.6" x14ac:dyDescent="0.3"/>
    <row r="1639" ht="15.6" x14ac:dyDescent="0.3"/>
    <row r="1640" ht="15.6" x14ac:dyDescent="0.3"/>
    <row r="1641" ht="15.6" x14ac:dyDescent="0.3"/>
    <row r="1642" ht="15.6" x14ac:dyDescent="0.3"/>
    <row r="1643" ht="15.6" x14ac:dyDescent="0.3"/>
    <row r="1644" ht="15.6" x14ac:dyDescent="0.3"/>
    <row r="1645" ht="15.6" x14ac:dyDescent="0.3"/>
    <row r="1646" ht="15.6" x14ac:dyDescent="0.3"/>
    <row r="1647" ht="15.6" x14ac:dyDescent="0.3"/>
    <row r="1648" ht="15.6" x14ac:dyDescent="0.3"/>
    <row r="1649" ht="15.6" x14ac:dyDescent="0.3"/>
    <row r="1650" ht="15.6" x14ac:dyDescent="0.3"/>
    <row r="1651" ht="15.6" x14ac:dyDescent="0.3"/>
    <row r="1652" ht="15.6" x14ac:dyDescent="0.3"/>
    <row r="1653" ht="15.6" x14ac:dyDescent="0.3"/>
    <row r="1654" ht="15.6" x14ac:dyDescent="0.3"/>
    <row r="1655" ht="15.6" x14ac:dyDescent="0.3"/>
    <row r="1656" ht="15.6" x14ac:dyDescent="0.3"/>
    <row r="1657" ht="15.6" x14ac:dyDescent="0.3"/>
    <row r="1658" ht="15.6" x14ac:dyDescent="0.3"/>
    <row r="1659" ht="15.6" x14ac:dyDescent="0.3"/>
    <row r="1660" ht="15.6" x14ac:dyDescent="0.3"/>
    <row r="1661" ht="15.6" x14ac:dyDescent="0.3"/>
    <row r="1662" ht="15.6" x14ac:dyDescent="0.3"/>
    <row r="1663" ht="15.6" x14ac:dyDescent="0.3"/>
    <row r="1664" ht="15.6" x14ac:dyDescent="0.3"/>
    <row r="1665" ht="15.6" x14ac:dyDescent="0.3"/>
    <row r="1666" ht="15.6" x14ac:dyDescent="0.3"/>
    <row r="1667" ht="15.6" x14ac:dyDescent="0.3"/>
    <row r="1668" ht="15.6" x14ac:dyDescent="0.3"/>
    <row r="1669" ht="15.6" x14ac:dyDescent="0.3"/>
    <row r="1670" ht="15.6" x14ac:dyDescent="0.3"/>
    <row r="1671" ht="15.6" x14ac:dyDescent="0.3"/>
    <row r="1672" ht="15.6" x14ac:dyDescent="0.3"/>
    <row r="1673" ht="15.6" x14ac:dyDescent="0.3"/>
    <row r="1674" ht="15.6" x14ac:dyDescent="0.3"/>
    <row r="1675" ht="15.6" x14ac:dyDescent="0.3"/>
    <row r="1676" ht="15.6" x14ac:dyDescent="0.3"/>
    <row r="1677" ht="15.6" x14ac:dyDescent="0.3"/>
    <row r="1678" ht="15.6" x14ac:dyDescent="0.3"/>
    <row r="1679" ht="15.6" x14ac:dyDescent="0.3"/>
    <row r="1680" ht="15.6" x14ac:dyDescent="0.3"/>
    <row r="1681" ht="15.6" x14ac:dyDescent="0.3"/>
    <row r="1682" ht="15.6" x14ac:dyDescent="0.3"/>
    <row r="1683" ht="15.6" x14ac:dyDescent="0.3"/>
    <row r="1684" ht="15.6" x14ac:dyDescent="0.3"/>
    <row r="1685" ht="15.6" x14ac:dyDescent="0.3"/>
    <row r="1686" ht="15.6" x14ac:dyDescent="0.3"/>
    <row r="1687" ht="15.6" x14ac:dyDescent="0.3"/>
    <row r="1688" ht="15.6" x14ac:dyDescent="0.3"/>
    <row r="1689" ht="15.6" x14ac:dyDescent="0.3"/>
    <row r="1690" ht="15.6" x14ac:dyDescent="0.3"/>
    <row r="1691" ht="15.6" x14ac:dyDescent="0.3"/>
    <row r="1692" ht="15.6" x14ac:dyDescent="0.3"/>
    <row r="1693" ht="15.6" x14ac:dyDescent="0.3"/>
    <row r="1694" ht="15.6" x14ac:dyDescent="0.3"/>
    <row r="1695" ht="15.6" x14ac:dyDescent="0.3"/>
    <row r="1696" ht="15.6" x14ac:dyDescent="0.3"/>
    <row r="1697" ht="15.6" x14ac:dyDescent="0.3"/>
    <row r="1698" ht="15.6" x14ac:dyDescent="0.3"/>
    <row r="1699" ht="15.6" x14ac:dyDescent="0.3"/>
    <row r="1700" ht="15.6" x14ac:dyDescent="0.3"/>
    <row r="1701" ht="15.6" x14ac:dyDescent="0.3"/>
    <row r="1702" ht="15.6" x14ac:dyDescent="0.3"/>
    <row r="1703" ht="15.6" x14ac:dyDescent="0.3"/>
    <row r="1704" ht="15.6" x14ac:dyDescent="0.3"/>
    <row r="1705" ht="15.6" x14ac:dyDescent="0.3"/>
    <row r="1706" ht="15.6" x14ac:dyDescent="0.3"/>
    <row r="1707" ht="15.6" x14ac:dyDescent="0.3"/>
    <row r="1708" ht="15.6" x14ac:dyDescent="0.3"/>
    <row r="1709" ht="15.6" x14ac:dyDescent="0.3"/>
    <row r="1710" ht="15.6" x14ac:dyDescent="0.3"/>
    <row r="1711" ht="15.6" x14ac:dyDescent="0.3"/>
    <row r="1712" ht="15.6" x14ac:dyDescent="0.3"/>
    <row r="1713" ht="15.6" x14ac:dyDescent="0.3"/>
    <row r="1714" ht="15.6" x14ac:dyDescent="0.3"/>
    <row r="1715" ht="15.6" x14ac:dyDescent="0.3"/>
    <row r="1716" ht="15.6" x14ac:dyDescent="0.3"/>
    <row r="1717" ht="15.6" x14ac:dyDescent="0.3"/>
    <row r="1718" ht="15.6" x14ac:dyDescent="0.3"/>
    <row r="1719" ht="15.6" x14ac:dyDescent="0.3"/>
    <row r="1720" ht="15.6" x14ac:dyDescent="0.3"/>
    <row r="1721" ht="15.6" x14ac:dyDescent="0.3"/>
    <row r="1722" ht="15.6" x14ac:dyDescent="0.3"/>
    <row r="1723" ht="15.6" x14ac:dyDescent="0.3"/>
    <row r="1724" ht="15.6" x14ac:dyDescent="0.3"/>
    <row r="1725" ht="15.6" x14ac:dyDescent="0.3"/>
    <row r="1726" ht="15.6" x14ac:dyDescent="0.3"/>
    <row r="1727" ht="15.6" x14ac:dyDescent="0.3"/>
    <row r="1728" ht="15.6" x14ac:dyDescent="0.3"/>
    <row r="1729" ht="15.6" x14ac:dyDescent="0.3"/>
    <row r="1730" ht="15.6" x14ac:dyDescent="0.3"/>
    <row r="1731" ht="15.6" x14ac:dyDescent="0.3"/>
    <row r="1732" ht="15.6" x14ac:dyDescent="0.3"/>
    <row r="1733" ht="15.6" x14ac:dyDescent="0.3"/>
    <row r="1734" ht="15.6" x14ac:dyDescent="0.3"/>
    <row r="1735" ht="15.6" x14ac:dyDescent="0.3"/>
    <row r="1736" ht="15.6" x14ac:dyDescent="0.3"/>
    <row r="1737" ht="15.6" x14ac:dyDescent="0.3"/>
    <row r="1738" ht="15.6" x14ac:dyDescent="0.3"/>
    <row r="1739" ht="15.6" x14ac:dyDescent="0.3"/>
    <row r="1740" ht="15.6" x14ac:dyDescent="0.3"/>
    <row r="1741" ht="15.6" x14ac:dyDescent="0.3"/>
    <row r="1742" ht="15.6" x14ac:dyDescent="0.3"/>
    <row r="1743" ht="15.6" x14ac:dyDescent="0.3"/>
    <row r="1744" ht="15.6" x14ac:dyDescent="0.3"/>
    <row r="1745" ht="15.6" x14ac:dyDescent="0.3"/>
    <row r="1746" ht="15.6" x14ac:dyDescent="0.3"/>
    <row r="1747" ht="15.6" x14ac:dyDescent="0.3"/>
    <row r="1748" ht="15.6" x14ac:dyDescent="0.3"/>
    <row r="1749" ht="15.6" x14ac:dyDescent="0.3"/>
    <row r="1750" ht="15.6" x14ac:dyDescent="0.3"/>
    <row r="1751" ht="15.6" x14ac:dyDescent="0.3"/>
    <row r="1752" ht="15.6" x14ac:dyDescent="0.3"/>
    <row r="1753" ht="15.6" x14ac:dyDescent="0.3"/>
    <row r="1754" ht="15.6" x14ac:dyDescent="0.3"/>
    <row r="1755" ht="15.6" x14ac:dyDescent="0.3"/>
    <row r="1756" ht="15.6" x14ac:dyDescent="0.3"/>
    <row r="1757" ht="15.6" x14ac:dyDescent="0.3"/>
    <row r="1758" ht="15.6" x14ac:dyDescent="0.3"/>
    <row r="1759" ht="15.6" x14ac:dyDescent="0.3"/>
    <row r="1760" ht="15.6" x14ac:dyDescent="0.3"/>
    <row r="1761" ht="15.6" x14ac:dyDescent="0.3"/>
    <row r="1762" ht="15.6" x14ac:dyDescent="0.3"/>
    <row r="1763" ht="15.6" x14ac:dyDescent="0.3"/>
    <row r="1764" ht="15.6" x14ac:dyDescent="0.3"/>
    <row r="1765" ht="15.6" x14ac:dyDescent="0.3"/>
    <row r="1766" ht="15.6" x14ac:dyDescent="0.3"/>
    <row r="1767" ht="15.6" x14ac:dyDescent="0.3"/>
    <row r="1768" ht="15.6" x14ac:dyDescent="0.3"/>
    <row r="1769" ht="15.6" x14ac:dyDescent="0.3"/>
    <row r="1770" ht="15.6" x14ac:dyDescent="0.3"/>
    <row r="1771" ht="15.6" x14ac:dyDescent="0.3"/>
    <row r="1772" ht="15.6" x14ac:dyDescent="0.3"/>
    <row r="1773" ht="15.6" x14ac:dyDescent="0.3"/>
    <row r="1774" ht="15.6" x14ac:dyDescent="0.3"/>
    <row r="1775" ht="15.6" x14ac:dyDescent="0.3"/>
    <row r="1776" ht="15.6" x14ac:dyDescent="0.3"/>
    <row r="1777" ht="15.6" x14ac:dyDescent="0.3"/>
    <row r="1778" ht="15.6" x14ac:dyDescent="0.3"/>
    <row r="1779" ht="15.6" x14ac:dyDescent="0.3"/>
    <row r="1780" ht="15.6" x14ac:dyDescent="0.3"/>
    <row r="1781" ht="15.6" x14ac:dyDescent="0.3"/>
    <row r="1782" ht="15.6" x14ac:dyDescent="0.3"/>
    <row r="1783" ht="15.6" x14ac:dyDescent="0.3"/>
    <row r="1784" ht="15.6" x14ac:dyDescent="0.3"/>
    <row r="1785" ht="15.6" x14ac:dyDescent="0.3"/>
    <row r="1786" ht="15.6" x14ac:dyDescent="0.3"/>
    <row r="1787" ht="15.6" x14ac:dyDescent="0.3"/>
    <row r="1788" ht="15.6" x14ac:dyDescent="0.3"/>
    <row r="1789" ht="15.6" x14ac:dyDescent="0.3"/>
    <row r="1790" ht="15.6" x14ac:dyDescent="0.3"/>
    <row r="1791" ht="15.6" x14ac:dyDescent="0.3"/>
    <row r="1792" ht="15.6" x14ac:dyDescent="0.3"/>
    <row r="1793" ht="15.6" x14ac:dyDescent="0.3"/>
    <row r="1794" ht="15.6" x14ac:dyDescent="0.3"/>
    <row r="1795" ht="15.6" x14ac:dyDescent="0.3"/>
    <row r="1796" ht="15.6" x14ac:dyDescent="0.3"/>
    <row r="1797" ht="15.6" x14ac:dyDescent="0.3"/>
    <row r="1798" ht="15.6" x14ac:dyDescent="0.3"/>
    <row r="1799" ht="15.6" x14ac:dyDescent="0.3"/>
    <row r="1800" ht="15.6" x14ac:dyDescent="0.3"/>
    <row r="1801" ht="15.6" x14ac:dyDescent="0.3"/>
    <row r="1802" ht="15.6" x14ac:dyDescent="0.3"/>
    <row r="1803" ht="15.6" x14ac:dyDescent="0.3"/>
    <row r="1804" ht="15.6" x14ac:dyDescent="0.3"/>
    <row r="1805" ht="15.6" x14ac:dyDescent="0.3"/>
    <row r="1806" ht="15.6" x14ac:dyDescent="0.3"/>
    <row r="1807" ht="15.6" x14ac:dyDescent="0.3"/>
    <row r="1808" ht="15.6" x14ac:dyDescent="0.3"/>
    <row r="1809" ht="15.6" x14ac:dyDescent="0.3"/>
    <row r="1810" ht="15.6" x14ac:dyDescent="0.3"/>
    <row r="1811" ht="15.6" x14ac:dyDescent="0.3"/>
    <row r="1812" ht="15.6" x14ac:dyDescent="0.3"/>
    <row r="1813" ht="15.6" x14ac:dyDescent="0.3"/>
    <row r="1814" ht="15.6" x14ac:dyDescent="0.3"/>
    <row r="1815" ht="15.6" x14ac:dyDescent="0.3"/>
    <row r="1816" ht="15.6" x14ac:dyDescent="0.3"/>
    <row r="1817" ht="15.6" x14ac:dyDescent="0.3"/>
    <row r="1818" ht="15.6" x14ac:dyDescent="0.3"/>
    <row r="1819" ht="15.6" x14ac:dyDescent="0.3"/>
    <row r="1820" ht="15.6" x14ac:dyDescent="0.3"/>
    <row r="1821" ht="15.6" x14ac:dyDescent="0.3"/>
    <row r="1822" ht="15.6" x14ac:dyDescent="0.3"/>
    <row r="1823" ht="15.6" x14ac:dyDescent="0.3"/>
    <row r="1824" ht="15.6" x14ac:dyDescent="0.3"/>
    <row r="1825" ht="15.6" x14ac:dyDescent="0.3"/>
    <row r="1826" ht="15.6" x14ac:dyDescent="0.3"/>
    <row r="1827" ht="15.6" x14ac:dyDescent="0.3"/>
    <row r="1828" ht="15.6" x14ac:dyDescent="0.3"/>
    <row r="1829" ht="15.6" x14ac:dyDescent="0.3"/>
    <row r="1830" ht="15.6" x14ac:dyDescent="0.3"/>
    <row r="1831" ht="15.6" x14ac:dyDescent="0.3"/>
    <row r="1832" ht="15.6" x14ac:dyDescent="0.3"/>
    <row r="1833" ht="15.6" x14ac:dyDescent="0.3"/>
    <row r="1834" ht="15.6" x14ac:dyDescent="0.3"/>
    <row r="1835" ht="15.6" x14ac:dyDescent="0.3"/>
    <row r="1836" ht="15.6" x14ac:dyDescent="0.3"/>
    <row r="1837" ht="15.6" x14ac:dyDescent="0.3"/>
    <row r="1838" ht="15.6" x14ac:dyDescent="0.3"/>
    <row r="1839" ht="15.6" x14ac:dyDescent="0.3"/>
    <row r="1840" ht="15.6" x14ac:dyDescent="0.3"/>
    <row r="1841" ht="15.6" x14ac:dyDescent="0.3"/>
    <row r="1842" ht="15.6" x14ac:dyDescent="0.3"/>
    <row r="1843" ht="15.6" x14ac:dyDescent="0.3"/>
    <row r="1844" ht="15.6" x14ac:dyDescent="0.3"/>
    <row r="1845" ht="15.6" x14ac:dyDescent="0.3"/>
    <row r="1846" ht="15.6" x14ac:dyDescent="0.3"/>
    <row r="1847" ht="15.6" x14ac:dyDescent="0.3"/>
    <row r="1848" ht="15.6" x14ac:dyDescent="0.3"/>
    <row r="1849" ht="15.6" x14ac:dyDescent="0.3"/>
    <row r="1850" ht="15.6" x14ac:dyDescent="0.3"/>
    <row r="1851" ht="15.6" x14ac:dyDescent="0.3"/>
    <row r="1852" ht="15.6" x14ac:dyDescent="0.3"/>
    <row r="1853" ht="15.6" x14ac:dyDescent="0.3"/>
    <row r="1854" ht="15.6" x14ac:dyDescent="0.3"/>
    <row r="1855" ht="15.6" x14ac:dyDescent="0.3"/>
    <row r="1856" ht="15.6" x14ac:dyDescent="0.3"/>
    <row r="1857" ht="15.6" x14ac:dyDescent="0.3"/>
    <row r="1858" ht="15.6" x14ac:dyDescent="0.3"/>
    <row r="1859" ht="15.6" x14ac:dyDescent="0.3"/>
    <row r="1860" ht="15.6" x14ac:dyDescent="0.3"/>
    <row r="1861" ht="15.6" x14ac:dyDescent="0.3"/>
    <row r="1862" ht="15.6" x14ac:dyDescent="0.3"/>
    <row r="1863" ht="15.6" x14ac:dyDescent="0.3"/>
    <row r="1864" ht="15.6" x14ac:dyDescent="0.3"/>
    <row r="1865" ht="15.6" x14ac:dyDescent="0.3"/>
    <row r="1866" ht="15.6" x14ac:dyDescent="0.3"/>
    <row r="1867" ht="15.6" x14ac:dyDescent="0.3"/>
    <row r="1868" ht="15.6" x14ac:dyDescent="0.3"/>
    <row r="1869" ht="15.6" x14ac:dyDescent="0.3"/>
    <row r="1870" ht="15.6" x14ac:dyDescent="0.3"/>
    <row r="1871" ht="15.6" x14ac:dyDescent="0.3"/>
    <row r="1872" ht="15.6" x14ac:dyDescent="0.3"/>
    <row r="1873" ht="15.6" x14ac:dyDescent="0.3"/>
    <row r="1874" ht="15.6" x14ac:dyDescent="0.3"/>
    <row r="1875" ht="15.6" x14ac:dyDescent="0.3"/>
    <row r="1876" ht="15.6" x14ac:dyDescent="0.3"/>
    <row r="1877" ht="15.6" x14ac:dyDescent="0.3"/>
    <row r="1878" ht="15.6" x14ac:dyDescent="0.3"/>
    <row r="1879" ht="15.6" x14ac:dyDescent="0.3"/>
    <row r="1880" ht="15.6" x14ac:dyDescent="0.3"/>
    <row r="1881" ht="15.6" x14ac:dyDescent="0.3"/>
    <row r="1882" ht="15.6" x14ac:dyDescent="0.3"/>
    <row r="1883" ht="15.6" x14ac:dyDescent="0.3"/>
    <row r="1884" ht="15.6" x14ac:dyDescent="0.3"/>
    <row r="1885" ht="15.6" x14ac:dyDescent="0.3"/>
    <row r="1886" ht="15.6" x14ac:dyDescent="0.3"/>
    <row r="1887" ht="15.6" x14ac:dyDescent="0.3"/>
    <row r="1888" ht="15.6" x14ac:dyDescent="0.3"/>
    <row r="1889" ht="15.6" x14ac:dyDescent="0.3"/>
    <row r="1890" ht="15.6" x14ac:dyDescent="0.3"/>
    <row r="1891" ht="15.6" x14ac:dyDescent="0.3"/>
    <row r="1892" ht="15.6" x14ac:dyDescent="0.3"/>
    <row r="1893" ht="15.6" x14ac:dyDescent="0.3"/>
    <row r="1894" ht="15.6" x14ac:dyDescent="0.3"/>
    <row r="1895" ht="15.6" x14ac:dyDescent="0.3"/>
    <row r="1896" ht="15.6" x14ac:dyDescent="0.3"/>
    <row r="1897" ht="15.6" x14ac:dyDescent="0.3"/>
    <row r="1898" ht="15.6" x14ac:dyDescent="0.3"/>
    <row r="1899" ht="15.6" x14ac:dyDescent="0.3"/>
    <row r="1900" ht="15.6" x14ac:dyDescent="0.3"/>
    <row r="1901" ht="15.6" x14ac:dyDescent="0.3"/>
    <row r="1902" ht="15.6" x14ac:dyDescent="0.3"/>
    <row r="1903" ht="15.6" x14ac:dyDescent="0.3"/>
    <row r="1904" ht="15.6" x14ac:dyDescent="0.3"/>
    <row r="1905" ht="15.6" x14ac:dyDescent="0.3"/>
    <row r="1906" ht="15.6" x14ac:dyDescent="0.3"/>
    <row r="1907" ht="15.6" x14ac:dyDescent="0.3"/>
    <row r="1908" ht="15.6" x14ac:dyDescent="0.3"/>
    <row r="1909" ht="15.6" x14ac:dyDescent="0.3"/>
    <row r="1910" ht="15.6" x14ac:dyDescent="0.3"/>
    <row r="1911" ht="15.6" x14ac:dyDescent="0.3"/>
    <row r="1912" ht="15.6" x14ac:dyDescent="0.3"/>
    <row r="1913" ht="15.6" x14ac:dyDescent="0.3"/>
    <row r="1914" ht="15.6" x14ac:dyDescent="0.3"/>
    <row r="1915" ht="15.6" x14ac:dyDescent="0.3"/>
    <row r="1916" ht="15.6" x14ac:dyDescent="0.3"/>
    <row r="1917" ht="15.6" x14ac:dyDescent="0.3"/>
    <row r="1918" ht="15.6" x14ac:dyDescent="0.3"/>
    <row r="1919" ht="15.6" x14ac:dyDescent="0.3"/>
    <row r="1920" ht="15.6" x14ac:dyDescent="0.3"/>
    <row r="1921" ht="15.6" x14ac:dyDescent="0.3"/>
    <row r="1922" ht="15.6" x14ac:dyDescent="0.3"/>
    <row r="1923" ht="15.6" x14ac:dyDescent="0.3"/>
    <row r="1924" ht="15.6" x14ac:dyDescent="0.3"/>
    <row r="1925" ht="15.6" x14ac:dyDescent="0.3"/>
    <row r="1926" ht="15.6" x14ac:dyDescent="0.3"/>
    <row r="1927" ht="15.6" x14ac:dyDescent="0.3"/>
    <row r="1928" ht="15.6" x14ac:dyDescent="0.3"/>
    <row r="1929" ht="15.6" x14ac:dyDescent="0.3"/>
    <row r="1930" ht="15.6" x14ac:dyDescent="0.3"/>
    <row r="1931" ht="15.6" x14ac:dyDescent="0.3"/>
    <row r="1932" ht="15.6" x14ac:dyDescent="0.3"/>
    <row r="1933" ht="15.6" x14ac:dyDescent="0.3"/>
    <row r="1934" ht="15.6" x14ac:dyDescent="0.3"/>
    <row r="1935" ht="15.6" x14ac:dyDescent="0.3"/>
    <row r="1936" ht="15.6" x14ac:dyDescent="0.3"/>
    <row r="1937" ht="15.6" x14ac:dyDescent="0.3"/>
    <row r="1938" ht="15.6" x14ac:dyDescent="0.3"/>
    <row r="1939" ht="15.6" x14ac:dyDescent="0.3"/>
    <row r="1940" ht="15.6" x14ac:dyDescent="0.3"/>
    <row r="1941" ht="15.6" x14ac:dyDescent="0.3"/>
    <row r="1942" ht="15.6" x14ac:dyDescent="0.3"/>
    <row r="1943" ht="15.6" x14ac:dyDescent="0.3"/>
    <row r="1944" ht="15.6" x14ac:dyDescent="0.3"/>
    <row r="1945" ht="15.6" x14ac:dyDescent="0.3"/>
    <row r="1946" ht="15.6" x14ac:dyDescent="0.3"/>
    <row r="1947" ht="15.6" x14ac:dyDescent="0.3"/>
    <row r="1948" ht="15.6" x14ac:dyDescent="0.3"/>
    <row r="1949" ht="15.6" x14ac:dyDescent="0.3"/>
    <row r="1950" ht="15.6" x14ac:dyDescent="0.3"/>
    <row r="1951" ht="15.6" x14ac:dyDescent="0.3"/>
    <row r="1952" ht="15.6" x14ac:dyDescent="0.3"/>
    <row r="1953" ht="15.6" x14ac:dyDescent="0.3"/>
    <row r="1954" ht="15.6" x14ac:dyDescent="0.3"/>
    <row r="1955" ht="15.6" x14ac:dyDescent="0.3"/>
    <row r="1956" ht="15.6" x14ac:dyDescent="0.3"/>
    <row r="1957" ht="15.6" x14ac:dyDescent="0.3"/>
    <row r="1958" ht="15.6" x14ac:dyDescent="0.3"/>
    <row r="1959" ht="15.6" x14ac:dyDescent="0.3"/>
    <row r="1960" ht="15.6" x14ac:dyDescent="0.3"/>
    <row r="1961" ht="15.6" x14ac:dyDescent="0.3"/>
    <row r="1962" ht="15.6" x14ac:dyDescent="0.3"/>
    <row r="1963" ht="15.6" x14ac:dyDescent="0.3"/>
    <row r="1964" ht="15.6" x14ac:dyDescent="0.3"/>
    <row r="1965" ht="15.6" x14ac:dyDescent="0.3"/>
    <row r="1966" ht="15.6" x14ac:dyDescent="0.3"/>
    <row r="1967" ht="15.6" x14ac:dyDescent="0.3"/>
    <row r="1968" ht="15.6" x14ac:dyDescent="0.3"/>
    <row r="1969" ht="15.6" x14ac:dyDescent="0.3"/>
    <row r="1970" ht="15.6" x14ac:dyDescent="0.3"/>
    <row r="1971" ht="15.6" x14ac:dyDescent="0.3"/>
    <row r="1972" ht="15.6" x14ac:dyDescent="0.3"/>
    <row r="1973" ht="15.6" x14ac:dyDescent="0.3"/>
    <row r="1974" ht="15.6" x14ac:dyDescent="0.3"/>
    <row r="1975" ht="15.6" x14ac:dyDescent="0.3"/>
    <row r="1976" ht="15.6" x14ac:dyDescent="0.3"/>
    <row r="1977" ht="15.6" x14ac:dyDescent="0.3"/>
    <row r="1978" ht="15.6" x14ac:dyDescent="0.3"/>
    <row r="1979" ht="15.6" x14ac:dyDescent="0.3"/>
    <row r="1980" ht="15.6" x14ac:dyDescent="0.3"/>
    <row r="1981" ht="15.6" x14ac:dyDescent="0.3"/>
    <row r="1982" ht="15.6" x14ac:dyDescent="0.3"/>
    <row r="1983" ht="15.6" x14ac:dyDescent="0.3"/>
    <row r="1984" ht="15.6" x14ac:dyDescent="0.3"/>
    <row r="1985" ht="15.6" x14ac:dyDescent="0.3"/>
    <row r="1986" ht="15.6" x14ac:dyDescent="0.3"/>
    <row r="1987" ht="15.6" x14ac:dyDescent="0.3"/>
    <row r="1988" ht="15.6" x14ac:dyDescent="0.3"/>
    <row r="1989" ht="15.6" x14ac:dyDescent="0.3"/>
    <row r="1990" ht="15.6" x14ac:dyDescent="0.3"/>
    <row r="1991" ht="15.6" x14ac:dyDescent="0.3"/>
    <row r="1992" ht="15.6" x14ac:dyDescent="0.3"/>
    <row r="1993" ht="15.6" x14ac:dyDescent="0.3"/>
    <row r="1994" ht="15.6" x14ac:dyDescent="0.3"/>
    <row r="1995" ht="15.6" x14ac:dyDescent="0.3"/>
    <row r="1996" ht="15.6" x14ac:dyDescent="0.3"/>
    <row r="1997" ht="15.6" x14ac:dyDescent="0.3"/>
    <row r="1998" ht="15.6" x14ac:dyDescent="0.3"/>
    <row r="1999" ht="15.6" x14ac:dyDescent="0.3"/>
    <row r="2000" ht="15.6" x14ac:dyDescent="0.3"/>
    <row r="2001" ht="15.6" x14ac:dyDescent="0.3"/>
    <row r="2002" ht="15.6" x14ac:dyDescent="0.3"/>
    <row r="2003" ht="15.6" x14ac:dyDescent="0.3"/>
    <row r="2004" ht="15.6" x14ac:dyDescent="0.3"/>
    <row r="2005" ht="15.6" x14ac:dyDescent="0.3"/>
    <row r="2006" ht="15.6" x14ac:dyDescent="0.3"/>
    <row r="2007" ht="15.6" x14ac:dyDescent="0.3"/>
    <row r="2008" ht="15.6" x14ac:dyDescent="0.3"/>
    <row r="2009" ht="15.6" x14ac:dyDescent="0.3"/>
    <row r="2010" ht="15.6" x14ac:dyDescent="0.3"/>
    <row r="2011" ht="15.6" x14ac:dyDescent="0.3"/>
    <row r="2012" ht="15.6" x14ac:dyDescent="0.3"/>
    <row r="2013" ht="15.6" x14ac:dyDescent="0.3"/>
    <row r="2014" ht="15.6" x14ac:dyDescent="0.3"/>
    <row r="2015" ht="15.6" x14ac:dyDescent="0.3"/>
    <row r="2016" ht="15.6" x14ac:dyDescent="0.3"/>
    <row r="2017" ht="15.6" x14ac:dyDescent="0.3"/>
    <row r="2018" ht="15.6" x14ac:dyDescent="0.3"/>
    <row r="2019" ht="15.6" x14ac:dyDescent="0.3"/>
    <row r="2020" ht="15.6" x14ac:dyDescent="0.3"/>
    <row r="2021" ht="15.6" x14ac:dyDescent="0.3"/>
    <row r="2022" ht="15.6" x14ac:dyDescent="0.3"/>
    <row r="2023" ht="15.6" x14ac:dyDescent="0.3"/>
    <row r="2024" ht="15.6" x14ac:dyDescent="0.3"/>
    <row r="2025" ht="15.6" x14ac:dyDescent="0.3"/>
    <row r="2026" ht="15.6" x14ac:dyDescent="0.3"/>
    <row r="2027" ht="15.6" x14ac:dyDescent="0.3"/>
    <row r="2028" ht="15.6" x14ac:dyDescent="0.3"/>
    <row r="2029" ht="15.6" x14ac:dyDescent="0.3"/>
    <row r="2030" ht="15.6" x14ac:dyDescent="0.3"/>
    <row r="2031" ht="15.6" x14ac:dyDescent="0.3"/>
    <row r="2032" ht="15.6" x14ac:dyDescent="0.3"/>
    <row r="2033" ht="15.6" x14ac:dyDescent="0.3"/>
    <row r="2034" ht="15.6" x14ac:dyDescent="0.3"/>
    <row r="2035" ht="15.6" x14ac:dyDescent="0.3"/>
    <row r="2036" ht="15.6" x14ac:dyDescent="0.3"/>
    <row r="2037" ht="15.6" x14ac:dyDescent="0.3"/>
    <row r="2038" ht="15.6" x14ac:dyDescent="0.3"/>
    <row r="2039" ht="15.6" x14ac:dyDescent="0.3"/>
    <row r="2040" ht="15.6" x14ac:dyDescent="0.3"/>
    <row r="2041" ht="15.6" x14ac:dyDescent="0.3"/>
    <row r="2042" ht="15.6" x14ac:dyDescent="0.3"/>
    <row r="2043" ht="15.6" x14ac:dyDescent="0.3"/>
    <row r="2044" ht="15.6" x14ac:dyDescent="0.3"/>
    <row r="2045" ht="15.6" x14ac:dyDescent="0.3"/>
    <row r="2046" ht="15.6" x14ac:dyDescent="0.3"/>
    <row r="2047" ht="15.6" x14ac:dyDescent="0.3"/>
    <row r="2048" ht="15.6" x14ac:dyDescent="0.3"/>
    <row r="2049" ht="15.6" x14ac:dyDescent="0.3"/>
    <row r="2050" ht="15.6" x14ac:dyDescent="0.3"/>
    <row r="2051" ht="15.6" x14ac:dyDescent="0.3"/>
    <row r="2052" ht="15.6" x14ac:dyDescent="0.3"/>
    <row r="2053" ht="15.6" x14ac:dyDescent="0.3"/>
    <row r="2054" ht="15.6" x14ac:dyDescent="0.3"/>
    <row r="2055" ht="15.6" x14ac:dyDescent="0.3"/>
    <row r="2056" ht="15.6" x14ac:dyDescent="0.3"/>
    <row r="2057" ht="15.6" x14ac:dyDescent="0.3"/>
    <row r="2058" ht="15.6" x14ac:dyDescent="0.3"/>
    <row r="2059" ht="15.6" x14ac:dyDescent="0.3"/>
    <row r="2060" ht="15.6" x14ac:dyDescent="0.3"/>
    <row r="2061" ht="15.6" x14ac:dyDescent="0.3"/>
    <row r="2062" ht="15.6" x14ac:dyDescent="0.3"/>
    <row r="2063" ht="15.6" x14ac:dyDescent="0.3"/>
    <row r="2064" ht="15.6" x14ac:dyDescent="0.3"/>
    <row r="2065" ht="15.6" x14ac:dyDescent="0.3"/>
    <row r="2066" ht="15.6" x14ac:dyDescent="0.3"/>
    <row r="2067" ht="15.6" x14ac:dyDescent="0.3"/>
    <row r="2068" ht="15.6" x14ac:dyDescent="0.3"/>
    <row r="2069" ht="15.6" x14ac:dyDescent="0.3"/>
    <row r="2070" ht="15.6" x14ac:dyDescent="0.3"/>
    <row r="2071" ht="15.6" x14ac:dyDescent="0.3"/>
    <row r="2072" ht="15.6" x14ac:dyDescent="0.3"/>
    <row r="2073" ht="15.6" x14ac:dyDescent="0.3"/>
    <row r="2074" ht="15.6" x14ac:dyDescent="0.3"/>
    <row r="2075" ht="15.6" x14ac:dyDescent="0.3"/>
    <row r="2076" ht="15.6" x14ac:dyDescent="0.3"/>
    <row r="2077" ht="15.6" x14ac:dyDescent="0.3"/>
    <row r="2078" ht="15.6" x14ac:dyDescent="0.3"/>
    <row r="2079" ht="15.6" x14ac:dyDescent="0.3"/>
    <row r="2080" ht="15.6" x14ac:dyDescent="0.3"/>
    <row r="2081" ht="15.6" x14ac:dyDescent="0.3"/>
    <row r="2082" ht="15.6" x14ac:dyDescent="0.3"/>
    <row r="2083" ht="15.6" x14ac:dyDescent="0.3"/>
    <row r="2084" ht="15.6" x14ac:dyDescent="0.3"/>
    <row r="2085" ht="15.6" x14ac:dyDescent="0.3"/>
    <row r="2086" ht="15.6" x14ac:dyDescent="0.3"/>
    <row r="2087" ht="15.6" x14ac:dyDescent="0.3"/>
    <row r="2088" ht="15.6" x14ac:dyDescent="0.3"/>
    <row r="2089" ht="15.6" x14ac:dyDescent="0.3"/>
    <row r="2090" ht="15.6" x14ac:dyDescent="0.3"/>
    <row r="2091" ht="15.6" x14ac:dyDescent="0.3"/>
    <row r="2092" ht="15.6" x14ac:dyDescent="0.3"/>
    <row r="2093" ht="15.6" x14ac:dyDescent="0.3"/>
    <row r="2094" ht="15.6" x14ac:dyDescent="0.3"/>
    <row r="2095" ht="15.6" x14ac:dyDescent="0.3"/>
    <row r="2096" ht="15.6" x14ac:dyDescent="0.3"/>
    <row r="2097" ht="15.6" x14ac:dyDescent="0.3"/>
    <row r="2098" ht="15.6" x14ac:dyDescent="0.3"/>
    <row r="2099" ht="15.6" x14ac:dyDescent="0.3"/>
    <row r="2100" ht="15.6" x14ac:dyDescent="0.3"/>
    <row r="2101" ht="15.6" x14ac:dyDescent="0.3"/>
    <row r="2102" ht="15.6" x14ac:dyDescent="0.3"/>
    <row r="2103" ht="15.6" x14ac:dyDescent="0.3"/>
    <row r="2104" ht="15.6" x14ac:dyDescent="0.3"/>
    <row r="2105" ht="15.6" x14ac:dyDescent="0.3"/>
    <row r="2106" ht="15.6" x14ac:dyDescent="0.3"/>
    <row r="2107" ht="15.6" x14ac:dyDescent="0.3"/>
    <row r="2108" ht="15.6" x14ac:dyDescent="0.3"/>
    <row r="2109" ht="15.6" x14ac:dyDescent="0.3"/>
    <row r="2110" ht="15.6" x14ac:dyDescent="0.3"/>
    <row r="2111" ht="15.6" x14ac:dyDescent="0.3"/>
    <row r="2112" ht="15.6" x14ac:dyDescent="0.3"/>
    <row r="2113" ht="15.6" x14ac:dyDescent="0.3"/>
    <row r="2114" ht="15.6" x14ac:dyDescent="0.3"/>
    <row r="2115" ht="15.6" x14ac:dyDescent="0.3"/>
    <row r="2116" ht="15.6" x14ac:dyDescent="0.3"/>
    <row r="2117" ht="15.6" x14ac:dyDescent="0.3"/>
    <row r="2118" ht="15.6" x14ac:dyDescent="0.3"/>
    <row r="2119" ht="15.6" x14ac:dyDescent="0.3"/>
    <row r="2120" ht="15.6" x14ac:dyDescent="0.3"/>
    <row r="2121" ht="15.6" x14ac:dyDescent="0.3"/>
    <row r="2122" ht="15.6" x14ac:dyDescent="0.3"/>
    <row r="2123" ht="15.6" x14ac:dyDescent="0.3"/>
    <row r="2124" ht="15.6" x14ac:dyDescent="0.3"/>
    <row r="2125" ht="15.6" x14ac:dyDescent="0.3"/>
    <row r="2126" ht="15.6" x14ac:dyDescent="0.3"/>
    <row r="2127" ht="15.6" x14ac:dyDescent="0.3"/>
    <row r="2128" ht="15.6" x14ac:dyDescent="0.3"/>
    <row r="2129" ht="15.6" x14ac:dyDescent="0.3"/>
    <row r="2130" ht="15.6" x14ac:dyDescent="0.3"/>
    <row r="2131" ht="15.6" x14ac:dyDescent="0.3"/>
    <row r="2132" ht="15.6" x14ac:dyDescent="0.3"/>
    <row r="2133" ht="15.6" x14ac:dyDescent="0.3"/>
    <row r="2134" ht="15.6" x14ac:dyDescent="0.3"/>
    <row r="2135" ht="15.6" x14ac:dyDescent="0.3"/>
    <row r="2136" ht="15.6" x14ac:dyDescent="0.3"/>
    <row r="2137" ht="15.6" x14ac:dyDescent="0.3"/>
    <row r="2138" ht="15.6" x14ac:dyDescent="0.3"/>
    <row r="2139" ht="15.6" x14ac:dyDescent="0.3"/>
    <row r="2140" ht="15.6" x14ac:dyDescent="0.3"/>
    <row r="2141" ht="15.6" x14ac:dyDescent="0.3"/>
    <row r="2142" ht="15.6" x14ac:dyDescent="0.3"/>
    <row r="2143" ht="15.6" x14ac:dyDescent="0.3"/>
    <row r="2144" ht="15.6" x14ac:dyDescent="0.3"/>
    <row r="2145" ht="15.6" x14ac:dyDescent="0.3"/>
    <row r="2146" ht="15.6" x14ac:dyDescent="0.3"/>
    <row r="2147" ht="15.6" x14ac:dyDescent="0.3"/>
    <row r="2148" ht="15.6" x14ac:dyDescent="0.3"/>
    <row r="2149" ht="15.6" x14ac:dyDescent="0.3"/>
    <row r="2150" ht="15.6" x14ac:dyDescent="0.3"/>
    <row r="2151" ht="15.6" x14ac:dyDescent="0.3"/>
    <row r="2152" ht="15.6" x14ac:dyDescent="0.3"/>
    <row r="2153" ht="15.6" x14ac:dyDescent="0.3"/>
    <row r="2154" ht="15.6" x14ac:dyDescent="0.3"/>
    <row r="2155" ht="15.6" x14ac:dyDescent="0.3"/>
    <row r="2156" ht="15.6" x14ac:dyDescent="0.3"/>
    <row r="2157" ht="15.6" x14ac:dyDescent="0.3"/>
    <row r="2158" ht="15.6" x14ac:dyDescent="0.3"/>
    <row r="2159" ht="15.6" x14ac:dyDescent="0.3"/>
    <row r="2160" ht="15.6" x14ac:dyDescent="0.3"/>
    <row r="2161" ht="15.6" x14ac:dyDescent="0.3"/>
    <row r="2162" ht="15.6" x14ac:dyDescent="0.3"/>
    <row r="2163" ht="15.6" x14ac:dyDescent="0.3"/>
    <row r="2164" ht="15.6" x14ac:dyDescent="0.3"/>
    <row r="2165" ht="15.6" x14ac:dyDescent="0.3"/>
    <row r="2166" ht="15.6" x14ac:dyDescent="0.3"/>
    <row r="2167" ht="15.6" x14ac:dyDescent="0.3"/>
    <row r="2168" ht="15.6" x14ac:dyDescent="0.3"/>
    <row r="2169" ht="15.6" x14ac:dyDescent="0.3"/>
    <row r="2170" ht="15.6" x14ac:dyDescent="0.3"/>
    <row r="2171" ht="15.6" x14ac:dyDescent="0.3"/>
    <row r="2172" ht="15.6" x14ac:dyDescent="0.3"/>
    <row r="2173" ht="15.6" x14ac:dyDescent="0.3"/>
    <row r="2174" ht="15.6" x14ac:dyDescent="0.3"/>
    <row r="2175" ht="15.6" x14ac:dyDescent="0.3"/>
    <row r="2176" ht="15.6" x14ac:dyDescent="0.3"/>
    <row r="2177" ht="15.6" x14ac:dyDescent="0.3"/>
    <row r="2178" ht="15.6" x14ac:dyDescent="0.3"/>
    <row r="2179" ht="15.6" x14ac:dyDescent="0.3"/>
    <row r="2180" ht="15.6" x14ac:dyDescent="0.3"/>
    <row r="2181" ht="15.6" x14ac:dyDescent="0.3"/>
    <row r="2182" ht="15.6" x14ac:dyDescent="0.3"/>
    <row r="2183" ht="15.6" x14ac:dyDescent="0.3"/>
    <row r="2184" ht="15.6" x14ac:dyDescent="0.3"/>
    <row r="2185" ht="15.6" x14ac:dyDescent="0.3"/>
    <row r="2186" ht="15.6" x14ac:dyDescent="0.3"/>
    <row r="2187" ht="15.6" x14ac:dyDescent="0.3"/>
    <row r="2188" ht="15.6" x14ac:dyDescent="0.3"/>
    <row r="2189" ht="15.6" x14ac:dyDescent="0.3"/>
    <row r="2190" ht="15.6" x14ac:dyDescent="0.3"/>
    <row r="2191" ht="15.6" x14ac:dyDescent="0.3"/>
    <row r="2192" ht="15.6" x14ac:dyDescent="0.3"/>
    <row r="2193" ht="15.6" x14ac:dyDescent="0.3"/>
    <row r="2194" ht="15.6" x14ac:dyDescent="0.3"/>
    <row r="2195" ht="15.6" x14ac:dyDescent="0.3"/>
    <row r="2196" ht="15.6" x14ac:dyDescent="0.3"/>
    <row r="2197" ht="15.6" x14ac:dyDescent="0.3"/>
    <row r="2198" ht="15.6" x14ac:dyDescent="0.3"/>
    <row r="2199" ht="15.6" x14ac:dyDescent="0.3"/>
    <row r="2200" ht="15.6" x14ac:dyDescent="0.3"/>
    <row r="2201" ht="15.6" x14ac:dyDescent="0.3"/>
    <row r="2202" ht="15.6" x14ac:dyDescent="0.3"/>
    <row r="2203" ht="15.6" x14ac:dyDescent="0.3"/>
    <row r="2204" ht="15.6" x14ac:dyDescent="0.3"/>
    <row r="2205" ht="15.6" x14ac:dyDescent="0.3"/>
    <row r="2206" ht="15.6" x14ac:dyDescent="0.3"/>
    <row r="2207" ht="15.6" x14ac:dyDescent="0.3"/>
    <row r="2208" ht="15.6" x14ac:dyDescent="0.3"/>
    <row r="2209" ht="15.6" x14ac:dyDescent="0.3"/>
    <row r="2210" ht="15.6" x14ac:dyDescent="0.3"/>
    <row r="2211" ht="15.6" x14ac:dyDescent="0.3"/>
    <row r="2212" ht="15.6" x14ac:dyDescent="0.3"/>
    <row r="2213" ht="15.6" x14ac:dyDescent="0.3"/>
    <row r="2214" ht="15.6" x14ac:dyDescent="0.3"/>
    <row r="2215" ht="15.6" x14ac:dyDescent="0.3"/>
    <row r="2216" ht="15.6" x14ac:dyDescent="0.3"/>
    <row r="2217" ht="15.6" x14ac:dyDescent="0.3"/>
    <row r="2218" ht="15.6" x14ac:dyDescent="0.3"/>
    <row r="2219" ht="15.6" x14ac:dyDescent="0.3"/>
    <row r="2220" ht="15.6" x14ac:dyDescent="0.3"/>
    <row r="2221" ht="15.6" x14ac:dyDescent="0.3"/>
    <row r="2222" ht="15.6" x14ac:dyDescent="0.3"/>
    <row r="2223" ht="15.6" x14ac:dyDescent="0.3"/>
    <row r="2224" ht="15.6" x14ac:dyDescent="0.3"/>
    <row r="2225" ht="15.6" x14ac:dyDescent="0.3"/>
    <row r="2226" ht="15.6" x14ac:dyDescent="0.3"/>
    <row r="2227" ht="15.6" x14ac:dyDescent="0.3"/>
    <row r="2228" ht="15.6" x14ac:dyDescent="0.3"/>
    <row r="2229" ht="15.6" x14ac:dyDescent="0.3"/>
    <row r="2230" ht="15.6" x14ac:dyDescent="0.3"/>
    <row r="2231" ht="15.6" x14ac:dyDescent="0.3"/>
    <row r="2232" ht="15.6" x14ac:dyDescent="0.3"/>
    <row r="2233" ht="15.6" x14ac:dyDescent="0.3"/>
    <row r="2234" ht="15.6" x14ac:dyDescent="0.3"/>
    <row r="2235" ht="15.6" x14ac:dyDescent="0.3"/>
    <row r="2236" ht="15.6" x14ac:dyDescent="0.3"/>
    <row r="2237" ht="15.6" x14ac:dyDescent="0.3"/>
    <row r="2238" ht="15.6" x14ac:dyDescent="0.3"/>
    <row r="2239" ht="15.6" x14ac:dyDescent="0.3"/>
    <row r="2240" ht="15.6" x14ac:dyDescent="0.3"/>
    <row r="2241" ht="15.6" x14ac:dyDescent="0.3"/>
    <row r="2242" ht="15.6" x14ac:dyDescent="0.3"/>
    <row r="2243" ht="15.6" x14ac:dyDescent="0.3"/>
    <row r="2244" ht="15.6" x14ac:dyDescent="0.3"/>
    <row r="2245" ht="15.6" x14ac:dyDescent="0.3"/>
    <row r="2246" ht="15.6" x14ac:dyDescent="0.3"/>
    <row r="2247" ht="15.6" x14ac:dyDescent="0.3"/>
    <row r="2248" ht="15.6" x14ac:dyDescent="0.3"/>
    <row r="2249" ht="15.6" x14ac:dyDescent="0.3"/>
    <row r="2250" ht="15.6" x14ac:dyDescent="0.3"/>
    <row r="2251" ht="15.6" x14ac:dyDescent="0.3"/>
    <row r="2252" ht="15.6" x14ac:dyDescent="0.3"/>
    <row r="2253" ht="15.6" x14ac:dyDescent="0.3"/>
    <row r="2254" ht="15.6" x14ac:dyDescent="0.3"/>
    <row r="2255" ht="15.6" x14ac:dyDescent="0.3"/>
    <row r="2256" ht="15.6" x14ac:dyDescent="0.3"/>
    <row r="2257" ht="15.6" x14ac:dyDescent="0.3"/>
    <row r="2258" ht="15.6" x14ac:dyDescent="0.3"/>
    <row r="2259" ht="15.6" x14ac:dyDescent="0.3"/>
    <row r="2260" ht="15.6" x14ac:dyDescent="0.3"/>
    <row r="2261" ht="15.6" x14ac:dyDescent="0.3"/>
    <row r="2262" ht="15.6" x14ac:dyDescent="0.3"/>
    <row r="2263" ht="15.6" x14ac:dyDescent="0.3"/>
    <row r="2264" ht="15.6" x14ac:dyDescent="0.3"/>
    <row r="2265" ht="15.6" x14ac:dyDescent="0.3"/>
    <row r="2266" ht="15.6" x14ac:dyDescent="0.3"/>
    <row r="2267" ht="15.6" x14ac:dyDescent="0.3"/>
    <row r="2268" ht="15.6" x14ac:dyDescent="0.3"/>
    <row r="2269" ht="15.6" x14ac:dyDescent="0.3"/>
    <row r="2270" ht="15.6" x14ac:dyDescent="0.3"/>
    <row r="2271" ht="15.6" x14ac:dyDescent="0.3"/>
    <row r="2272" ht="15.6" x14ac:dyDescent="0.3"/>
    <row r="2273" ht="15.6" x14ac:dyDescent="0.3"/>
    <row r="2274" ht="15.6" x14ac:dyDescent="0.3"/>
    <row r="2275" ht="15.6" x14ac:dyDescent="0.3"/>
    <row r="2276" ht="15.6" x14ac:dyDescent="0.3"/>
    <row r="2277" ht="15.6" x14ac:dyDescent="0.3"/>
    <row r="2278" ht="15.6" x14ac:dyDescent="0.3"/>
    <row r="2279" ht="15.6" x14ac:dyDescent="0.3"/>
    <row r="2280" ht="15.6" x14ac:dyDescent="0.3"/>
    <row r="2281" ht="15.6" x14ac:dyDescent="0.3"/>
    <row r="2282" ht="15.6" x14ac:dyDescent="0.3"/>
    <row r="2283" ht="15.6" x14ac:dyDescent="0.3"/>
    <row r="2284" ht="15.6" x14ac:dyDescent="0.3"/>
    <row r="2285" ht="15.6" x14ac:dyDescent="0.3"/>
    <row r="2286" ht="15.6" x14ac:dyDescent="0.3"/>
    <row r="2287" ht="15.6" x14ac:dyDescent="0.3"/>
    <row r="2288" ht="15.6" x14ac:dyDescent="0.3"/>
    <row r="2289" ht="15.6" x14ac:dyDescent="0.3"/>
    <row r="2290" ht="15.6" x14ac:dyDescent="0.3"/>
    <row r="2291" ht="15.6" x14ac:dyDescent="0.3"/>
    <row r="2292" ht="15.6" x14ac:dyDescent="0.3"/>
    <row r="2293" ht="15.6" x14ac:dyDescent="0.3"/>
    <row r="2294" ht="15.6" x14ac:dyDescent="0.3"/>
    <row r="2295" ht="15.6" x14ac:dyDescent="0.3"/>
    <row r="2296" ht="15.6" x14ac:dyDescent="0.3"/>
    <row r="2297" ht="15.6" x14ac:dyDescent="0.3"/>
    <row r="2298" ht="15.6" x14ac:dyDescent="0.3"/>
    <row r="2299" ht="15.6" x14ac:dyDescent="0.3"/>
    <row r="2300" ht="15.6" x14ac:dyDescent="0.3"/>
    <row r="2301" ht="15.6" x14ac:dyDescent="0.3"/>
    <row r="2302" ht="15.6" x14ac:dyDescent="0.3"/>
    <row r="2303" ht="15.6" x14ac:dyDescent="0.3"/>
    <row r="2304" ht="15.6" x14ac:dyDescent="0.3"/>
    <row r="2305" ht="15.6" x14ac:dyDescent="0.3"/>
    <row r="2306" ht="15.6" x14ac:dyDescent="0.3"/>
    <row r="2307" ht="15.6" x14ac:dyDescent="0.3"/>
    <row r="2308" ht="15.6" x14ac:dyDescent="0.3"/>
    <row r="2309" ht="15.6" x14ac:dyDescent="0.3"/>
    <row r="2310" ht="15.6" x14ac:dyDescent="0.3"/>
    <row r="2311" ht="15.6" x14ac:dyDescent="0.3"/>
    <row r="2312" ht="15.6" x14ac:dyDescent="0.3"/>
    <row r="2313" ht="15.6" x14ac:dyDescent="0.3"/>
    <row r="2314" ht="15.6" x14ac:dyDescent="0.3"/>
    <row r="2315" ht="15.6" x14ac:dyDescent="0.3"/>
    <row r="2316" ht="15.6" x14ac:dyDescent="0.3"/>
    <row r="2317" ht="15.6" x14ac:dyDescent="0.3"/>
    <row r="2318" ht="15.6" x14ac:dyDescent="0.3"/>
    <row r="2319" ht="15.6" x14ac:dyDescent="0.3"/>
    <row r="2320" ht="15.6" x14ac:dyDescent="0.3"/>
    <row r="2321" ht="15.6" x14ac:dyDescent="0.3"/>
    <row r="2322" ht="15.6" x14ac:dyDescent="0.3"/>
    <row r="2323" ht="15.6" x14ac:dyDescent="0.3"/>
    <row r="2324" ht="15.6" x14ac:dyDescent="0.3"/>
    <row r="2325" ht="15.6" x14ac:dyDescent="0.3"/>
    <row r="2326" ht="15.6" x14ac:dyDescent="0.3"/>
    <row r="2327" ht="15.6" x14ac:dyDescent="0.3"/>
    <row r="2328" ht="15.6" x14ac:dyDescent="0.3"/>
    <row r="2329" ht="15.6" x14ac:dyDescent="0.3"/>
    <row r="2330" ht="15.6" x14ac:dyDescent="0.3"/>
    <row r="2331" ht="15.6" x14ac:dyDescent="0.3"/>
    <row r="2332" ht="15.6" x14ac:dyDescent="0.3"/>
    <row r="2333" ht="15.6" x14ac:dyDescent="0.3"/>
    <row r="2334" ht="15.6" x14ac:dyDescent="0.3"/>
    <row r="2335" ht="15.6" x14ac:dyDescent="0.3"/>
    <row r="2336" ht="15.6" x14ac:dyDescent="0.3"/>
    <row r="2337" ht="15.6" x14ac:dyDescent="0.3"/>
    <row r="2338" ht="15.6" x14ac:dyDescent="0.3"/>
    <row r="2339" ht="15.6" x14ac:dyDescent="0.3"/>
    <row r="2340" ht="15.6" x14ac:dyDescent="0.3"/>
    <row r="2341" ht="15.6" x14ac:dyDescent="0.3"/>
    <row r="2342" ht="15.6" x14ac:dyDescent="0.3"/>
    <row r="2343" ht="15.6" x14ac:dyDescent="0.3"/>
    <row r="2344" ht="15.6" x14ac:dyDescent="0.3"/>
    <row r="2345" ht="15.6" x14ac:dyDescent="0.3"/>
    <row r="2346" ht="15.6" x14ac:dyDescent="0.3"/>
    <row r="2347" ht="15.6" x14ac:dyDescent="0.3"/>
    <row r="2348" ht="15.6" x14ac:dyDescent="0.3"/>
    <row r="2349" ht="15.6" x14ac:dyDescent="0.3"/>
    <row r="2350" ht="15.6" x14ac:dyDescent="0.3"/>
    <row r="2351" ht="15.6" x14ac:dyDescent="0.3"/>
    <row r="2352" ht="15.6" x14ac:dyDescent="0.3"/>
    <row r="2353" ht="15.6" x14ac:dyDescent="0.3"/>
    <row r="2354" ht="15.6" x14ac:dyDescent="0.3"/>
    <row r="2355" ht="15.6" x14ac:dyDescent="0.3"/>
    <row r="2356" ht="15.6" x14ac:dyDescent="0.3"/>
    <row r="2357" ht="15.6" x14ac:dyDescent="0.3"/>
    <row r="2358" ht="15.6" x14ac:dyDescent="0.3"/>
    <row r="2359" ht="15.6" x14ac:dyDescent="0.3"/>
    <row r="2360" ht="15.6" x14ac:dyDescent="0.3"/>
    <row r="2361" ht="15.6" x14ac:dyDescent="0.3"/>
    <row r="2362" ht="15.6" x14ac:dyDescent="0.3"/>
    <row r="2363" ht="15.6" x14ac:dyDescent="0.3"/>
    <row r="2364" ht="15.6" x14ac:dyDescent="0.3"/>
    <row r="2365" ht="15.6" x14ac:dyDescent="0.3"/>
    <row r="2366" ht="15.6" x14ac:dyDescent="0.3"/>
    <row r="2367" ht="15.6" x14ac:dyDescent="0.3"/>
    <row r="2368" ht="15.6" x14ac:dyDescent="0.3"/>
    <row r="2369" ht="15.6" x14ac:dyDescent="0.3"/>
    <row r="2370" ht="15.6" x14ac:dyDescent="0.3"/>
    <row r="2371" ht="15.6" x14ac:dyDescent="0.3"/>
    <row r="2372" ht="15.6" x14ac:dyDescent="0.3"/>
    <row r="2373" ht="15.6" x14ac:dyDescent="0.3"/>
    <row r="2374" ht="15.6" x14ac:dyDescent="0.3"/>
    <row r="2375" ht="15.6" x14ac:dyDescent="0.3"/>
    <row r="2376" ht="15.6" x14ac:dyDescent="0.3"/>
    <row r="2377" ht="15.6" x14ac:dyDescent="0.3"/>
    <row r="2378" ht="15.6" x14ac:dyDescent="0.3"/>
    <row r="2379" ht="15.6" x14ac:dyDescent="0.3"/>
    <row r="2380" ht="15.6" x14ac:dyDescent="0.3"/>
    <row r="2381" ht="15.6" x14ac:dyDescent="0.3"/>
    <row r="2382" ht="15.6" x14ac:dyDescent="0.3"/>
    <row r="2383" ht="15.6" x14ac:dyDescent="0.3"/>
    <row r="2384" ht="15.6" x14ac:dyDescent="0.3"/>
    <row r="2385" ht="15.6" x14ac:dyDescent="0.3"/>
    <row r="2386" ht="15.6" x14ac:dyDescent="0.3"/>
    <row r="2387" ht="15.6" x14ac:dyDescent="0.3"/>
    <row r="2388" ht="15.6" x14ac:dyDescent="0.3"/>
    <row r="2389" ht="15.6" x14ac:dyDescent="0.3"/>
    <row r="2390" ht="15.6" x14ac:dyDescent="0.3"/>
    <row r="2391" ht="15.6" x14ac:dyDescent="0.3"/>
    <row r="2392" ht="15.6" x14ac:dyDescent="0.3"/>
    <row r="2393" ht="15.6" x14ac:dyDescent="0.3"/>
    <row r="2394" ht="15.6" x14ac:dyDescent="0.3"/>
    <row r="2395" ht="15.6" x14ac:dyDescent="0.3"/>
    <row r="2396" ht="15.6" x14ac:dyDescent="0.3"/>
    <row r="2397" ht="15.6" x14ac:dyDescent="0.3"/>
    <row r="2398" ht="15.6" x14ac:dyDescent="0.3"/>
    <row r="2399" ht="15.6" x14ac:dyDescent="0.3"/>
    <row r="2400" ht="15.6" x14ac:dyDescent="0.3"/>
    <row r="2401" ht="15.6" x14ac:dyDescent="0.3"/>
    <row r="2402" ht="15.6" x14ac:dyDescent="0.3"/>
    <row r="2403" ht="15.6" x14ac:dyDescent="0.3"/>
    <row r="2404" ht="15.6" x14ac:dyDescent="0.3"/>
    <row r="2405" ht="15.6" x14ac:dyDescent="0.3"/>
    <row r="2406" ht="15.6" x14ac:dyDescent="0.3"/>
    <row r="2407" ht="15.6" x14ac:dyDescent="0.3"/>
    <row r="2408" ht="15.6" x14ac:dyDescent="0.3"/>
    <row r="2409" ht="15.6" x14ac:dyDescent="0.3"/>
    <row r="2410" ht="15.6" x14ac:dyDescent="0.3"/>
    <row r="2411" ht="15.6" x14ac:dyDescent="0.3"/>
    <row r="2412" ht="15.6" x14ac:dyDescent="0.3"/>
    <row r="2413" ht="15.6" x14ac:dyDescent="0.3"/>
    <row r="2414" ht="15.6" x14ac:dyDescent="0.3"/>
    <row r="2415" ht="15.6" x14ac:dyDescent="0.3"/>
    <row r="2416" ht="15.6" x14ac:dyDescent="0.3"/>
    <row r="2417" ht="15.6" x14ac:dyDescent="0.3"/>
    <row r="2418" ht="15.6" x14ac:dyDescent="0.3"/>
    <row r="2419" ht="15.6" x14ac:dyDescent="0.3"/>
    <row r="2420" ht="15.6" x14ac:dyDescent="0.3"/>
    <row r="2421" ht="15.6" x14ac:dyDescent="0.3"/>
    <row r="2422" ht="15.6" x14ac:dyDescent="0.3"/>
    <row r="2423" ht="15.6" x14ac:dyDescent="0.3"/>
    <row r="2424" ht="15.6" x14ac:dyDescent="0.3"/>
    <row r="2425" ht="15.6" x14ac:dyDescent="0.3"/>
    <row r="2426" ht="15.6" x14ac:dyDescent="0.3"/>
    <row r="2427" ht="15.6" x14ac:dyDescent="0.3"/>
    <row r="2428" ht="15.6" x14ac:dyDescent="0.3"/>
    <row r="2429" ht="15.6" x14ac:dyDescent="0.3"/>
    <row r="2430" ht="15.6" x14ac:dyDescent="0.3"/>
    <row r="2431" ht="15.6" x14ac:dyDescent="0.3"/>
    <row r="2432" ht="15.6" x14ac:dyDescent="0.3"/>
    <row r="2433" ht="15.6" x14ac:dyDescent="0.3"/>
    <row r="2434" ht="15.6" x14ac:dyDescent="0.3"/>
    <row r="2435" ht="15.6" x14ac:dyDescent="0.3"/>
    <row r="2436" ht="15.6" x14ac:dyDescent="0.3"/>
    <row r="2437" ht="15.6" x14ac:dyDescent="0.3"/>
    <row r="2438" ht="15.6" x14ac:dyDescent="0.3"/>
    <row r="2439" ht="15.6" x14ac:dyDescent="0.3"/>
    <row r="2440" ht="15.6" x14ac:dyDescent="0.3"/>
    <row r="2441" ht="15.6" x14ac:dyDescent="0.3"/>
    <row r="2442" ht="15.6" x14ac:dyDescent="0.3"/>
    <row r="2443" ht="15.6" x14ac:dyDescent="0.3"/>
    <row r="2444" ht="15.6" x14ac:dyDescent="0.3"/>
    <row r="2445" ht="15.6" x14ac:dyDescent="0.3"/>
    <row r="2446" ht="15.6" x14ac:dyDescent="0.3"/>
    <row r="2447" ht="15.6" x14ac:dyDescent="0.3"/>
    <row r="2448" ht="15.6" x14ac:dyDescent="0.3"/>
    <row r="2449" ht="15.6" x14ac:dyDescent="0.3"/>
    <row r="2450" ht="15.6" x14ac:dyDescent="0.3"/>
    <row r="2451" ht="15.6" x14ac:dyDescent="0.3"/>
    <row r="2452" ht="15.6" x14ac:dyDescent="0.3"/>
    <row r="2453" ht="15.6" x14ac:dyDescent="0.3"/>
    <row r="2454" ht="15.6" x14ac:dyDescent="0.3"/>
    <row r="2455" ht="15.6" x14ac:dyDescent="0.3"/>
    <row r="2456" ht="15.6" x14ac:dyDescent="0.3"/>
    <row r="2457" ht="15.6" x14ac:dyDescent="0.3"/>
    <row r="2458" ht="15.6" x14ac:dyDescent="0.3"/>
    <row r="2459" ht="15.6" x14ac:dyDescent="0.3"/>
    <row r="2460" ht="15.6" x14ac:dyDescent="0.3"/>
    <row r="2461" ht="15.6" x14ac:dyDescent="0.3"/>
    <row r="2462" ht="15.6" x14ac:dyDescent="0.3"/>
    <row r="2463" ht="15.6" x14ac:dyDescent="0.3"/>
    <row r="2464" ht="15.6" x14ac:dyDescent="0.3"/>
    <row r="2465" ht="15.6" x14ac:dyDescent="0.3"/>
    <row r="2466" ht="15.6" x14ac:dyDescent="0.3"/>
    <row r="2467" ht="15.6" x14ac:dyDescent="0.3"/>
    <row r="2468" ht="15.6" x14ac:dyDescent="0.3"/>
    <row r="2469" ht="15.6" x14ac:dyDescent="0.3"/>
    <row r="2470" ht="15.6" x14ac:dyDescent="0.3"/>
    <row r="2471" ht="15.6" x14ac:dyDescent="0.3"/>
    <row r="2472" ht="15.6" x14ac:dyDescent="0.3"/>
    <row r="2473" ht="15.6" x14ac:dyDescent="0.3"/>
    <row r="2474" ht="15.6" x14ac:dyDescent="0.3"/>
    <row r="2475" ht="15.6" x14ac:dyDescent="0.3"/>
    <row r="2476" ht="15.6" x14ac:dyDescent="0.3"/>
    <row r="2477" ht="15.6" x14ac:dyDescent="0.3"/>
    <row r="2478" ht="15.6" x14ac:dyDescent="0.3"/>
    <row r="2479" ht="15.6" x14ac:dyDescent="0.3"/>
    <row r="2480" ht="15.6" x14ac:dyDescent="0.3"/>
    <row r="2481" ht="15.6" x14ac:dyDescent="0.3"/>
    <row r="2482" ht="15.6" x14ac:dyDescent="0.3"/>
    <row r="2483" ht="15.6" x14ac:dyDescent="0.3"/>
    <row r="2484" ht="15.6" x14ac:dyDescent="0.3"/>
    <row r="2485" ht="15.6" x14ac:dyDescent="0.3"/>
    <row r="2486" ht="15.6" x14ac:dyDescent="0.3"/>
    <row r="2487" ht="15.6" x14ac:dyDescent="0.3"/>
    <row r="2488" ht="15.6" x14ac:dyDescent="0.3"/>
    <row r="2489" ht="15.6" x14ac:dyDescent="0.3"/>
    <row r="2490" ht="15.6" x14ac:dyDescent="0.3"/>
    <row r="2491" ht="15.6" x14ac:dyDescent="0.3"/>
    <row r="2492" ht="15.6" x14ac:dyDescent="0.3"/>
    <row r="2493" ht="15.6" x14ac:dyDescent="0.3"/>
    <row r="2494" ht="15.6" x14ac:dyDescent="0.3"/>
    <row r="2495" ht="15.6" x14ac:dyDescent="0.3"/>
    <row r="2496" ht="15.6" x14ac:dyDescent="0.3"/>
    <row r="2497" ht="15.6" x14ac:dyDescent="0.3"/>
    <row r="2498" ht="15.6" x14ac:dyDescent="0.3"/>
    <row r="2499" ht="15.6" x14ac:dyDescent="0.3"/>
    <row r="2500" ht="15.6" x14ac:dyDescent="0.3"/>
    <row r="2501" ht="15.6" x14ac:dyDescent="0.3"/>
    <row r="2502" ht="15.6" x14ac:dyDescent="0.3"/>
    <row r="2503" ht="15.6" x14ac:dyDescent="0.3"/>
    <row r="2504" ht="15.6" x14ac:dyDescent="0.3"/>
    <row r="2505" ht="15.6" x14ac:dyDescent="0.3"/>
    <row r="2506" ht="15.6" x14ac:dyDescent="0.3"/>
    <row r="2507" ht="15.6" x14ac:dyDescent="0.3"/>
    <row r="2508" ht="15.6" x14ac:dyDescent="0.3"/>
    <row r="2509" ht="15.6" x14ac:dyDescent="0.3"/>
    <row r="2510" ht="15.6" x14ac:dyDescent="0.3"/>
    <row r="2511" ht="15.6" x14ac:dyDescent="0.3"/>
    <row r="2512" ht="15.6" x14ac:dyDescent="0.3"/>
    <row r="2513" ht="15.6" x14ac:dyDescent="0.3"/>
    <row r="2514" ht="15.6" x14ac:dyDescent="0.3"/>
    <row r="2515" ht="15.6" x14ac:dyDescent="0.3"/>
    <row r="2516" ht="15.6" x14ac:dyDescent="0.3"/>
    <row r="2517" ht="15.6" x14ac:dyDescent="0.3"/>
    <row r="2518" ht="15.6" x14ac:dyDescent="0.3"/>
    <row r="2519" ht="15.6" x14ac:dyDescent="0.3"/>
    <row r="2520" ht="15.6" x14ac:dyDescent="0.3"/>
    <row r="2521" ht="15.6" x14ac:dyDescent="0.3"/>
    <row r="2522" ht="15.6" x14ac:dyDescent="0.3"/>
    <row r="2523" ht="15.6" x14ac:dyDescent="0.3"/>
    <row r="2524" ht="15.6" x14ac:dyDescent="0.3"/>
    <row r="2525" ht="15.6" x14ac:dyDescent="0.3"/>
    <row r="2526" ht="15.6" x14ac:dyDescent="0.3"/>
    <row r="2527" ht="15.6" x14ac:dyDescent="0.3"/>
    <row r="2528" ht="15.6" x14ac:dyDescent="0.3"/>
    <row r="2529" ht="15.6" x14ac:dyDescent="0.3"/>
    <row r="2530" ht="15.6" x14ac:dyDescent="0.3"/>
    <row r="2531" ht="15.6" x14ac:dyDescent="0.3"/>
    <row r="2532" ht="15.6" x14ac:dyDescent="0.3"/>
    <row r="2533" ht="15.6" x14ac:dyDescent="0.3"/>
    <row r="2534" ht="15.6" x14ac:dyDescent="0.3"/>
    <row r="2535" ht="15.6" x14ac:dyDescent="0.3"/>
    <row r="2536" ht="15.6" x14ac:dyDescent="0.3"/>
    <row r="2537" ht="15.6" x14ac:dyDescent="0.3"/>
    <row r="2538" ht="15.6" x14ac:dyDescent="0.3"/>
    <row r="2539" ht="15.6" x14ac:dyDescent="0.3"/>
    <row r="2540" ht="15.6" x14ac:dyDescent="0.3"/>
    <row r="2541" ht="15.6" x14ac:dyDescent="0.3"/>
    <row r="2542" ht="15.6" x14ac:dyDescent="0.3"/>
    <row r="2543" ht="15.6" x14ac:dyDescent="0.3"/>
    <row r="2544" ht="15.6" x14ac:dyDescent="0.3"/>
    <row r="2545" ht="15.6" x14ac:dyDescent="0.3"/>
    <row r="2546" ht="15.6" x14ac:dyDescent="0.3"/>
    <row r="2547" ht="15.6" x14ac:dyDescent="0.3"/>
    <row r="2548" ht="15.6" x14ac:dyDescent="0.3"/>
    <row r="2549" ht="15.6" x14ac:dyDescent="0.3"/>
    <row r="2550" ht="15.6" x14ac:dyDescent="0.3"/>
    <row r="2551" ht="15.6" x14ac:dyDescent="0.3"/>
    <row r="2552" ht="15.6" x14ac:dyDescent="0.3"/>
    <row r="2553" ht="15.6" x14ac:dyDescent="0.3"/>
    <row r="2554" ht="15.6" x14ac:dyDescent="0.3"/>
    <row r="2555" ht="15.6" x14ac:dyDescent="0.3"/>
    <row r="2556" ht="15.6" x14ac:dyDescent="0.3"/>
    <row r="2557" ht="15.6" x14ac:dyDescent="0.3"/>
    <row r="2558" ht="15.6" x14ac:dyDescent="0.3"/>
    <row r="2559" ht="15.6" x14ac:dyDescent="0.3"/>
    <row r="2560" ht="15.6" x14ac:dyDescent="0.3"/>
    <row r="2561" ht="15.6" x14ac:dyDescent="0.3"/>
    <row r="2562" ht="15.6" x14ac:dyDescent="0.3"/>
    <row r="2563" ht="15.6" x14ac:dyDescent="0.3"/>
    <row r="2564" ht="15.6" x14ac:dyDescent="0.3"/>
    <row r="2565" ht="15.6" x14ac:dyDescent="0.3"/>
    <row r="2566" ht="15.6" x14ac:dyDescent="0.3"/>
    <row r="2567" ht="15.6" x14ac:dyDescent="0.3"/>
    <row r="2568" ht="15.6" x14ac:dyDescent="0.3"/>
    <row r="2569" ht="15.6" x14ac:dyDescent="0.3"/>
    <row r="2570" ht="15.6" x14ac:dyDescent="0.3"/>
    <row r="2571" ht="15.6" x14ac:dyDescent="0.3"/>
    <row r="2572" ht="15.6" x14ac:dyDescent="0.3"/>
    <row r="2573" ht="15.6" x14ac:dyDescent="0.3"/>
    <row r="2574" ht="15.6" x14ac:dyDescent="0.3"/>
    <row r="2575" ht="15.6" x14ac:dyDescent="0.3"/>
    <row r="2576" ht="15.6" x14ac:dyDescent="0.3"/>
    <row r="2577" ht="15.6" x14ac:dyDescent="0.3"/>
    <row r="2578" ht="15.6" x14ac:dyDescent="0.3"/>
    <row r="2579" ht="15.6" x14ac:dyDescent="0.3"/>
    <row r="2580" ht="15.6" x14ac:dyDescent="0.3"/>
    <row r="2581" ht="15.6" x14ac:dyDescent="0.3"/>
    <row r="2582" ht="15.6" x14ac:dyDescent="0.3"/>
    <row r="2583" ht="15.6" x14ac:dyDescent="0.3"/>
    <row r="2584" ht="15.6" x14ac:dyDescent="0.3"/>
    <row r="2585" ht="15.6" x14ac:dyDescent="0.3"/>
    <row r="2586" ht="15.6" x14ac:dyDescent="0.3"/>
    <row r="2587" ht="15.6" x14ac:dyDescent="0.3"/>
    <row r="2588" ht="15.6" x14ac:dyDescent="0.3"/>
    <row r="2589" ht="15.6" x14ac:dyDescent="0.3"/>
    <row r="2590" ht="15.6" x14ac:dyDescent="0.3"/>
    <row r="2591" ht="15.6" x14ac:dyDescent="0.3"/>
    <row r="2592" ht="15.6" x14ac:dyDescent="0.3"/>
    <row r="2593" ht="15.6" x14ac:dyDescent="0.3"/>
    <row r="2594" ht="15.6" x14ac:dyDescent="0.3"/>
    <row r="2595" ht="15.6" x14ac:dyDescent="0.3"/>
    <row r="2596" ht="15.6" x14ac:dyDescent="0.3"/>
    <row r="2597" ht="15.6" x14ac:dyDescent="0.3"/>
    <row r="2598" ht="15.6" x14ac:dyDescent="0.3"/>
    <row r="2599" ht="15.6" x14ac:dyDescent="0.3"/>
    <row r="2600" ht="15.6" x14ac:dyDescent="0.3"/>
    <row r="2601" ht="15.6" x14ac:dyDescent="0.3"/>
    <row r="2602" ht="15.6" x14ac:dyDescent="0.3"/>
    <row r="2603" ht="15.6" x14ac:dyDescent="0.3"/>
    <row r="2604" ht="15.6" x14ac:dyDescent="0.3"/>
    <row r="2605" ht="15.6" x14ac:dyDescent="0.3"/>
    <row r="2606" ht="15.6" x14ac:dyDescent="0.3"/>
    <row r="2607" ht="15.6" x14ac:dyDescent="0.3"/>
    <row r="2608" ht="15.6" x14ac:dyDescent="0.3"/>
    <row r="2609" ht="15.6" x14ac:dyDescent="0.3"/>
    <row r="2610" ht="15.6" x14ac:dyDescent="0.3"/>
    <row r="2611" ht="15.6" x14ac:dyDescent="0.3"/>
    <row r="2612" ht="15.6" x14ac:dyDescent="0.3"/>
    <row r="2613" ht="15.6" x14ac:dyDescent="0.3"/>
    <row r="2614" ht="15.6" x14ac:dyDescent="0.3"/>
    <row r="2615" ht="15.6" x14ac:dyDescent="0.3"/>
    <row r="2616" ht="15.6" x14ac:dyDescent="0.3"/>
    <row r="2617" ht="15.6" x14ac:dyDescent="0.3"/>
    <row r="2618" ht="15.6" x14ac:dyDescent="0.3"/>
    <row r="2619" ht="15.6" x14ac:dyDescent="0.3"/>
    <row r="2620" ht="15.6" x14ac:dyDescent="0.3"/>
    <row r="2621" ht="15.6" x14ac:dyDescent="0.3"/>
    <row r="2622" ht="15.6" x14ac:dyDescent="0.3"/>
    <row r="2623" ht="15.6" x14ac:dyDescent="0.3"/>
    <row r="2624" ht="15.6" x14ac:dyDescent="0.3"/>
    <row r="2625" ht="15.6" x14ac:dyDescent="0.3"/>
    <row r="2626" ht="15.6" x14ac:dyDescent="0.3"/>
    <row r="2627" ht="15.6" x14ac:dyDescent="0.3"/>
    <row r="2628" ht="15.6" x14ac:dyDescent="0.3"/>
    <row r="2629" ht="15.6" x14ac:dyDescent="0.3"/>
    <row r="2630" ht="15.6" x14ac:dyDescent="0.3"/>
    <row r="2631" ht="15.6" x14ac:dyDescent="0.3"/>
    <row r="2632" ht="15.6" x14ac:dyDescent="0.3"/>
    <row r="2633" ht="15.6" x14ac:dyDescent="0.3"/>
    <row r="2634" ht="15.6" x14ac:dyDescent="0.3"/>
    <row r="2635" ht="15.6" x14ac:dyDescent="0.3"/>
    <row r="2636" ht="15.6" x14ac:dyDescent="0.3"/>
    <row r="2637" ht="15.6" x14ac:dyDescent="0.3"/>
    <row r="2638" ht="15.6" x14ac:dyDescent="0.3"/>
    <row r="2639" ht="15.6" x14ac:dyDescent="0.3"/>
    <row r="2640" ht="15.6" x14ac:dyDescent="0.3"/>
    <row r="2641" ht="15.6" x14ac:dyDescent="0.3"/>
    <row r="2642" ht="15.6" x14ac:dyDescent="0.3"/>
    <row r="2643" ht="15.6" x14ac:dyDescent="0.3"/>
    <row r="2644" ht="15.6" x14ac:dyDescent="0.3"/>
    <row r="2645" ht="15.6" x14ac:dyDescent="0.3"/>
    <row r="2646" ht="15.6" x14ac:dyDescent="0.3"/>
    <row r="2647" ht="15.6" x14ac:dyDescent="0.3"/>
    <row r="2648" ht="15.6" x14ac:dyDescent="0.3"/>
    <row r="2649" ht="15.6" x14ac:dyDescent="0.3"/>
    <row r="2650" ht="15.6" x14ac:dyDescent="0.3"/>
    <row r="2651" ht="15.6" x14ac:dyDescent="0.3"/>
    <row r="2652" ht="15.6" x14ac:dyDescent="0.3"/>
    <row r="2653" ht="15.6" x14ac:dyDescent="0.3"/>
    <row r="2654" ht="15.6" x14ac:dyDescent="0.3"/>
    <row r="2655" ht="15.6" x14ac:dyDescent="0.3"/>
    <row r="2656" ht="15.6" x14ac:dyDescent="0.3"/>
    <row r="2657" ht="15.6" x14ac:dyDescent="0.3"/>
    <row r="2658" ht="15.6" x14ac:dyDescent="0.3"/>
    <row r="2659" ht="15.6" x14ac:dyDescent="0.3"/>
    <row r="2660" ht="15.6" x14ac:dyDescent="0.3"/>
    <row r="2661" ht="15.6" x14ac:dyDescent="0.3"/>
    <row r="2662" ht="15.6" x14ac:dyDescent="0.3"/>
    <row r="2663" ht="15.6" x14ac:dyDescent="0.3"/>
    <row r="2664" ht="15.6" x14ac:dyDescent="0.3"/>
    <row r="2665" ht="15.6" x14ac:dyDescent="0.3"/>
    <row r="2666" ht="15.6" x14ac:dyDescent="0.3"/>
    <row r="2667" ht="15.6" x14ac:dyDescent="0.3"/>
    <row r="2668" ht="15.6" x14ac:dyDescent="0.3"/>
    <row r="2669" ht="15.6" x14ac:dyDescent="0.3"/>
    <row r="2670" ht="15.6" x14ac:dyDescent="0.3"/>
    <row r="2671" ht="15.6" x14ac:dyDescent="0.3"/>
    <row r="2672" ht="15.6" x14ac:dyDescent="0.3"/>
    <row r="2673" ht="15.6" x14ac:dyDescent="0.3"/>
    <row r="2674" ht="15.6" x14ac:dyDescent="0.3"/>
    <row r="2675" ht="15.6" x14ac:dyDescent="0.3"/>
    <row r="2676" ht="15.6" x14ac:dyDescent="0.3"/>
    <row r="2677" ht="15.6" x14ac:dyDescent="0.3"/>
    <row r="2678" ht="15.6" x14ac:dyDescent="0.3"/>
    <row r="2679" ht="15.6" x14ac:dyDescent="0.3"/>
    <row r="2680" ht="15.6" x14ac:dyDescent="0.3"/>
    <row r="2681" ht="15.6" x14ac:dyDescent="0.3"/>
    <row r="2682" ht="15.6" x14ac:dyDescent="0.3"/>
    <row r="2683" ht="15.6" x14ac:dyDescent="0.3"/>
    <row r="2684" ht="15.6" x14ac:dyDescent="0.3"/>
    <row r="2685" ht="15.6" x14ac:dyDescent="0.3"/>
    <row r="2686" ht="15.6" x14ac:dyDescent="0.3"/>
    <row r="2687" ht="15.6" x14ac:dyDescent="0.3"/>
    <row r="2688" ht="15.6" x14ac:dyDescent="0.3"/>
    <row r="2689" ht="15.6" x14ac:dyDescent="0.3"/>
    <row r="2690" ht="15.6" x14ac:dyDescent="0.3"/>
    <row r="2691" ht="15.6" x14ac:dyDescent="0.3"/>
    <row r="2692" ht="15.6" x14ac:dyDescent="0.3"/>
    <row r="2693" ht="15.6" x14ac:dyDescent="0.3"/>
    <row r="2694" ht="15.6" x14ac:dyDescent="0.3"/>
    <row r="2695" ht="15.6" x14ac:dyDescent="0.3"/>
    <row r="2696" ht="15.6" x14ac:dyDescent="0.3"/>
    <row r="2697" ht="15.6" x14ac:dyDescent="0.3"/>
    <row r="2698" ht="15.6" x14ac:dyDescent="0.3"/>
    <row r="2699" ht="15.6" x14ac:dyDescent="0.3"/>
    <row r="2700" ht="15.6" x14ac:dyDescent="0.3"/>
    <row r="2701" ht="15.6" x14ac:dyDescent="0.3"/>
    <row r="2702" ht="15.6" x14ac:dyDescent="0.3"/>
    <row r="2703" ht="15.6" x14ac:dyDescent="0.3"/>
    <row r="2704" ht="15.6" x14ac:dyDescent="0.3"/>
    <row r="2705" ht="15.6" x14ac:dyDescent="0.3"/>
    <row r="2706" ht="15.6" x14ac:dyDescent="0.3"/>
    <row r="2707" ht="15.6" x14ac:dyDescent="0.3"/>
    <row r="2708" ht="15.6" x14ac:dyDescent="0.3"/>
    <row r="2709" ht="15.6" x14ac:dyDescent="0.3"/>
    <row r="2710" ht="15.6" x14ac:dyDescent="0.3"/>
    <row r="2711" ht="15.6" x14ac:dyDescent="0.3"/>
    <row r="2712" ht="15.6" x14ac:dyDescent="0.3"/>
    <row r="2713" ht="15.6" x14ac:dyDescent="0.3"/>
    <row r="2714" ht="15.6" x14ac:dyDescent="0.3"/>
    <row r="2715" ht="15.6" x14ac:dyDescent="0.3"/>
    <row r="2716" ht="15.6" x14ac:dyDescent="0.3"/>
    <row r="2717" ht="15.6" x14ac:dyDescent="0.3"/>
    <row r="2718" ht="15.6" x14ac:dyDescent="0.3"/>
    <row r="2719" ht="15.6" x14ac:dyDescent="0.3"/>
    <row r="2720" ht="15.6" x14ac:dyDescent="0.3"/>
    <row r="2721" ht="15.6" x14ac:dyDescent="0.3"/>
    <row r="2722" ht="15.6" x14ac:dyDescent="0.3"/>
    <row r="2723" ht="15.6" x14ac:dyDescent="0.3"/>
    <row r="2724" ht="15.6" x14ac:dyDescent="0.3"/>
    <row r="2725" ht="15.6" x14ac:dyDescent="0.3"/>
    <row r="2726" ht="15.6" x14ac:dyDescent="0.3"/>
    <row r="2727" ht="15.6" x14ac:dyDescent="0.3"/>
    <row r="2728" ht="15.6" x14ac:dyDescent="0.3"/>
    <row r="2729" ht="15.6" x14ac:dyDescent="0.3"/>
    <row r="2730" ht="15.6" x14ac:dyDescent="0.3"/>
    <row r="2731" ht="15.6" x14ac:dyDescent="0.3"/>
    <row r="2732" ht="15.6" x14ac:dyDescent="0.3"/>
    <row r="2733" ht="15.6" x14ac:dyDescent="0.3"/>
    <row r="2734" ht="15.6" x14ac:dyDescent="0.3"/>
    <row r="2735" ht="15.6" x14ac:dyDescent="0.3"/>
    <row r="2736" ht="15.6" x14ac:dyDescent="0.3"/>
    <row r="2737" ht="15.6" x14ac:dyDescent="0.3"/>
    <row r="2738" ht="15.6" x14ac:dyDescent="0.3"/>
    <row r="2739" ht="15.6" x14ac:dyDescent="0.3"/>
    <row r="2740" ht="15.6" x14ac:dyDescent="0.3"/>
    <row r="2741" ht="15.6" x14ac:dyDescent="0.3"/>
    <row r="2742" ht="15.6" x14ac:dyDescent="0.3"/>
    <row r="2743" ht="15.6" x14ac:dyDescent="0.3"/>
    <row r="2744" ht="15.6" x14ac:dyDescent="0.3"/>
    <row r="2745" ht="15.6" x14ac:dyDescent="0.3"/>
    <row r="2746" ht="15.6" x14ac:dyDescent="0.3"/>
    <row r="2747" ht="15.6" x14ac:dyDescent="0.3"/>
    <row r="2748" ht="15.6" x14ac:dyDescent="0.3"/>
    <row r="2749" ht="15.6" x14ac:dyDescent="0.3"/>
    <row r="2750" ht="15.6" x14ac:dyDescent="0.3"/>
    <row r="2751" ht="15.6" x14ac:dyDescent="0.3"/>
    <row r="2752" ht="15.6" x14ac:dyDescent="0.3"/>
    <row r="2753" ht="15.6" x14ac:dyDescent="0.3"/>
    <row r="2754" ht="15.6" x14ac:dyDescent="0.3"/>
    <row r="2755" ht="15.6" x14ac:dyDescent="0.3"/>
    <row r="2756" ht="15.6" x14ac:dyDescent="0.3"/>
    <row r="2757" ht="15.6" x14ac:dyDescent="0.3"/>
    <row r="2758" ht="15.6" x14ac:dyDescent="0.3"/>
    <row r="2759" ht="15.6" x14ac:dyDescent="0.3"/>
    <row r="2760" ht="15.6" x14ac:dyDescent="0.3"/>
    <row r="2761" ht="15.6" x14ac:dyDescent="0.3"/>
    <row r="2762" ht="15.6" x14ac:dyDescent="0.3"/>
    <row r="2763" ht="15.6" x14ac:dyDescent="0.3"/>
    <row r="2764" ht="15.6" x14ac:dyDescent="0.3"/>
    <row r="2765" ht="15.6" x14ac:dyDescent="0.3"/>
    <row r="2766" ht="15.6" x14ac:dyDescent="0.3"/>
    <row r="2767" ht="15.6" x14ac:dyDescent="0.3"/>
    <row r="2768" ht="15.6" x14ac:dyDescent="0.3"/>
    <row r="2769" ht="15.6" x14ac:dyDescent="0.3"/>
    <row r="2770" ht="15.6" x14ac:dyDescent="0.3"/>
    <row r="2771" ht="15.6" x14ac:dyDescent="0.3"/>
    <row r="2772" ht="15.6" x14ac:dyDescent="0.3"/>
    <row r="2773" ht="15.6" x14ac:dyDescent="0.3"/>
    <row r="2774" ht="15.6" x14ac:dyDescent="0.3"/>
    <row r="2775" ht="15.6" x14ac:dyDescent="0.3"/>
    <row r="2776" ht="15.6" x14ac:dyDescent="0.3"/>
    <row r="2777" ht="15.6" x14ac:dyDescent="0.3"/>
    <row r="2778" ht="15.6" x14ac:dyDescent="0.3"/>
    <row r="2779" ht="15.6" x14ac:dyDescent="0.3"/>
    <row r="2780" ht="15.6" x14ac:dyDescent="0.3"/>
    <row r="2781" ht="15.6" x14ac:dyDescent="0.3"/>
    <row r="2782" ht="15.6" x14ac:dyDescent="0.3"/>
    <row r="2783" ht="15.6" x14ac:dyDescent="0.3"/>
    <row r="2784" ht="15.6" x14ac:dyDescent="0.3"/>
    <row r="2785" ht="15.6" x14ac:dyDescent="0.3"/>
    <row r="2786" ht="15.6" x14ac:dyDescent="0.3"/>
    <row r="2787" ht="15.6" x14ac:dyDescent="0.3"/>
    <row r="2788" ht="15.6" x14ac:dyDescent="0.3"/>
    <row r="2789" ht="15.6" x14ac:dyDescent="0.3"/>
    <row r="2790" ht="15.6" x14ac:dyDescent="0.3"/>
    <row r="2791" ht="15.6" x14ac:dyDescent="0.3"/>
    <row r="2792" ht="15.6" x14ac:dyDescent="0.3"/>
    <row r="2793" ht="15.6" x14ac:dyDescent="0.3"/>
    <row r="2794" ht="15.6" x14ac:dyDescent="0.3"/>
    <row r="2795" ht="15.6" x14ac:dyDescent="0.3"/>
    <row r="2796" ht="15.6" x14ac:dyDescent="0.3"/>
    <row r="2797" ht="15.6" x14ac:dyDescent="0.3"/>
    <row r="2798" ht="15.6" x14ac:dyDescent="0.3"/>
    <row r="2799" ht="15.6" x14ac:dyDescent="0.3"/>
    <row r="2800" ht="15.6" x14ac:dyDescent="0.3"/>
    <row r="2801" ht="15.6" x14ac:dyDescent="0.3"/>
    <row r="2802" ht="15.6" x14ac:dyDescent="0.3"/>
    <row r="2803" ht="15.6" x14ac:dyDescent="0.3"/>
    <row r="2804" ht="15.6" x14ac:dyDescent="0.3"/>
    <row r="2805" ht="15.6" x14ac:dyDescent="0.3"/>
    <row r="2806" ht="15.6" x14ac:dyDescent="0.3"/>
    <row r="2807" ht="15.6" x14ac:dyDescent="0.3"/>
    <row r="2808" ht="15.6" x14ac:dyDescent="0.3"/>
    <row r="2809" ht="15.6" x14ac:dyDescent="0.3"/>
    <row r="2810" ht="15.6" x14ac:dyDescent="0.3"/>
    <row r="2811" ht="15.6" x14ac:dyDescent="0.3"/>
    <row r="2812" ht="15.6" x14ac:dyDescent="0.3"/>
    <row r="2813" ht="15.6" x14ac:dyDescent="0.3"/>
    <row r="2814" ht="15.6" x14ac:dyDescent="0.3"/>
    <row r="2815" ht="15.6" x14ac:dyDescent="0.3"/>
    <row r="2816" ht="15.6" x14ac:dyDescent="0.3"/>
    <row r="2817" ht="15.6" x14ac:dyDescent="0.3"/>
    <row r="2818" ht="15.6" x14ac:dyDescent="0.3"/>
    <row r="2819" ht="15.6" x14ac:dyDescent="0.3"/>
    <row r="2820" ht="15.6" x14ac:dyDescent="0.3"/>
    <row r="2821" ht="15.6" x14ac:dyDescent="0.3"/>
    <row r="2822" ht="15.6" x14ac:dyDescent="0.3"/>
    <row r="2823" ht="15.6" x14ac:dyDescent="0.3"/>
    <row r="2824" ht="15.6" x14ac:dyDescent="0.3"/>
    <row r="2825" ht="15.6" x14ac:dyDescent="0.3"/>
    <row r="2826" ht="15.6" x14ac:dyDescent="0.3"/>
    <row r="2827" ht="15.6" x14ac:dyDescent="0.3"/>
    <row r="2828" ht="15.6" x14ac:dyDescent="0.3"/>
    <row r="2829" ht="15.6" x14ac:dyDescent="0.3"/>
    <row r="2830" ht="15.6" x14ac:dyDescent="0.3"/>
    <row r="2831" ht="15.6" x14ac:dyDescent="0.3"/>
    <row r="2832" ht="15.6" x14ac:dyDescent="0.3"/>
    <row r="2833" ht="15.6" x14ac:dyDescent="0.3"/>
    <row r="2834" ht="15.6" x14ac:dyDescent="0.3"/>
    <row r="2835" ht="15.6" x14ac:dyDescent="0.3"/>
    <row r="2836" ht="15.6" x14ac:dyDescent="0.3"/>
    <row r="2837" ht="15.6" x14ac:dyDescent="0.3"/>
    <row r="2838" ht="15.6" x14ac:dyDescent="0.3"/>
    <row r="2839" ht="15.6" x14ac:dyDescent="0.3"/>
    <row r="2840" ht="15.6" x14ac:dyDescent="0.3"/>
    <row r="2841" ht="15.6" x14ac:dyDescent="0.3"/>
    <row r="2842" ht="15.6" x14ac:dyDescent="0.3"/>
    <row r="2843" ht="15.6" x14ac:dyDescent="0.3"/>
    <row r="2844" ht="15.6" x14ac:dyDescent="0.3"/>
    <row r="2845" ht="15.6" x14ac:dyDescent="0.3"/>
    <row r="2846" ht="15.6" x14ac:dyDescent="0.3"/>
    <row r="2847" ht="15.6" x14ac:dyDescent="0.3"/>
    <row r="2848" ht="15.6" x14ac:dyDescent="0.3"/>
    <row r="2849" ht="15.6" x14ac:dyDescent="0.3"/>
    <row r="2850" ht="15.6" x14ac:dyDescent="0.3"/>
    <row r="2851" ht="15.6" x14ac:dyDescent="0.3"/>
    <row r="2852" ht="15.6" x14ac:dyDescent="0.3"/>
    <row r="2853" ht="15.6" x14ac:dyDescent="0.3"/>
    <row r="2854" ht="15.6" x14ac:dyDescent="0.3"/>
    <row r="2855" ht="15.6" x14ac:dyDescent="0.3"/>
    <row r="2856" ht="15.6" x14ac:dyDescent="0.3"/>
    <row r="2857" ht="15.6" x14ac:dyDescent="0.3"/>
    <row r="2858" ht="15.6" x14ac:dyDescent="0.3"/>
    <row r="2859" ht="15.6" x14ac:dyDescent="0.3"/>
    <row r="2860" ht="15.6" x14ac:dyDescent="0.3"/>
    <row r="2861" ht="15.6" x14ac:dyDescent="0.3"/>
    <row r="2862" ht="15.6" x14ac:dyDescent="0.3"/>
    <row r="2863" ht="15.6" x14ac:dyDescent="0.3"/>
    <row r="2864" ht="15.6" x14ac:dyDescent="0.3"/>
    <row r="2865" ht="15.6" x14ac:dyDescent="0.3"/>
    <row r="2866" ht="15.6" x14ac:dyDescent="0.3"/>
    <row r="2867" ht="15.6" x14ac:dyDescent="0.3"/>
    <row r="2868" ht="15.6" x14ac:dyDescent="0.3"/>
    <row r="2869" ht="15.6" x14ac:dyDescent="0.3"/>
    <row r="2870" ht="15.6" x14ac:dyDescent="0.3"/>
    <row r="2871" ht="15.6" x14ac:dyDescent="0.3"/>
    <row r="2872" ht="15.6" x14ac:dyDescent="0.3"/>
    <row r="2873" ht="15.6" x14ac:dyDescent="0.3"/>
    <row r="2874" ht="15.6" x14ac:dyDescent="0.3"/>
    <row r="2875" ht="15.6" x14ac:dyDescent="0.3"/>
    <row r="2876" ht="15.6" x14ac:dyDescent="0.3"/>
    <row r="2877" ht="15.6" x14ac:dyDescent="0.3"/>
    <row r="2878" ht="15.6" x14ac:dyDescent="0.3"/>
    <row r="2879" ht="15.6" x14ac:dyDescent="0.3"/>
    <row r="2880" ht="15.6" x14ac:dyDescent="0.3"/>
    <row r="2881" ht="15.6" x14ac:dyDescent="0.3"/>
    <row r="2882" ht="15.6" x14ac:dyDescent="0.3"/>
    <row r="2883" ht="15.6" x14ac:dyDescent="0.3"/>
    <row r="2884" ht="15.6" x14ac:dyDescent="0.3"/>
    <row r="2885" ht="15.6" x14ac:dyDescent="0.3"/>
    <row r="2886" ht="15.6" x14ac:dyDescent="0.3"/>
    <row r="2887" ht="15.6" x14ac:dyDescent="0.3"/>
    <row r="2888" ht="15.6" x14ac:dyDescent="0.3"/>
    <row r="2889" ht="15.6" x14ac:dyDescent="0.3"/>
    <row r="2890" ht="15.6" x14ac:dyDescent="0.3"/>
    <row r="2891" ht="15.6" x14ac:dyDescent="0.3"/>
    <row r="2892" ht="15.6" x14ac:dyDescent="0.3"/>
    <row r="2893" ht="15.6" x14ac:dyDescent="0.3"/>
    <row r="2894" ht="15.6" x14ac:dyDescent="0.3"/>
    <row r="2895" ht="15.6" x14ac:dyDescent="0.3"/>
    <row r="2896" ht="15.6" x14ac:dyDescent="0.3"/>
    <row r="2897" ht="15.6" x14ac:dyDescent="0.3"/>
    <row r="2898" ht="15.6" x14ac:dyDescent="0.3"/>
    <row r="2899" ht="15.6" x14ac:dyDescent="0.3"/>
    <row r="2900" ht="15.6" x14ac:dyDescent="0.3"/>
    <row r="2901" ht="15.6" x14ac:dyDescent="0.3"/>
    <row r="2902" ht="15.6" x14ac:dyDescent="0.3"/>
    <row r="2903" ht="15.6" x14ac:dyDescent="0.3"/>
    <row r="2904" ht="15.6" x14ac:dyDescent="0.3"/>
    <row r="2905" ht="15.6" x14ac:dyDescent="0.3"/>
    <row r="2906" ht="15.6" x14ac:dyDescent="0.3"/>
    <row r="2907" ht="15.6" x14ac:dyDescent="0.3"/>
    <row r="2908" ht="15.6" x14ac:dyDescent="0.3"/>
    <row r="2909" ht="15.6" x14ac:dyDescent="0.3"/>
    <row r="2910" ht="15.6" x14ac:dyDescent="0.3"/>
    <row r="2911" ht="15.6" x14ac:dyDescent="0.3"/>
    <row r="2912" ht="15.6" x14ac:dyDescent="0.3"/>
    <row r="2913" ht="15.6" x14ac:dyDescent="0.3"/>
    <row r="2914" ht="15.6" x14ac:dyDescent="0.3"/>
    <row r="2915" ht="15.6" x14ac:dyDescent="0.3"/>
    <row r="2916" ht="15.6" x14ac:dyDescent="0.3"/>
    <row r="2917" ht="15.6" x14ac:dyDescent="0.3"/>
    <row r="2918" ht="15.6" x14ac:dyDescent="0.3"/>
    <row r="2919" ht="15.6" x14ac:dyDescent="0.3"/>
    <row r="2920" ht="15.6" x14ac:dyDescent="0.3"/>
    <row r="2921" ht="15.6" x14ac:dyDescent="0.3"/>
    <row r="2922" ht="15.6" x14ac:dyDescent="0.3"/>
    <row r="2923" ht="15.6" x14ac:dyDescent="0.3"/>
    <row r="2924" ht="15.6" x14ac:dyDescent="0.3"/>
    <row r="2925" ht="15.6" x14ac:dyDescent="0.3"/>
    <row r="2926" ht="15.6" x14ac:dyDescent="0.3"/>
    <row r="2927" ht="15.6" x14ac:dyDescent="0.3"/>
    <row r="2928" ht="15.6" x14ac:dyDescent="0.3"/>
    <row r="2929" ht="15.6" x14ac:dyDescent="0.3"/>
    <row r="2930" ht="15.6" x14ac:dyDescent="0.3"/>
    <row r="2931" ht="15.6" x14ac:dyDescent="0.3"/>
    <row r="2932" ht="15.6" x14ac:dyDescent="0.3"/>
    <row r="2933" ht="15.6" x14ac:dyDescent="0.3"/>
    <row r="2934" ht="15.6" x14ac:dyDescent="0.3"/>
    <row r="2935" ht="15.6" x14ac:dyDescent="0.3"/>
    <row r="2936" ht="15.6" x14ac:dyDescent="0.3"/>
    <row r="2937" ht="15.6" x14ac:dyDescent="0.3"/>
    <row r="2938" ht="15.6" x14ac:dyDescent="0.3"/>
    <row r="2939" ht="15.6" x14ac:dyDescent="0.3"/>
    <row r="2940" ht="15.6" x14ac:dyDescent="0.3"/>
    <row r="2941" ht="15.6" x14ac:dyDescent="0.3"/>
    <row r="2942" ht="15.6" x14ac:dyDescent="0.3"/>
    <row r="2943" ht="15.6" x14ac:dyDescent="0.3"/>
    <row r="2944" ht="15.6" x14ac:dyDescent="0.3"/>
    <row r="2945" ht="15.6" x14ac:dyDescent="0.3"/>
    <row r="2946" ht="15.6" x14ac:dyDescent="0.3"/>
    <row r="2947" ht="15.6" x14ac:dyDescent="0.3"/>
    <row r="2948" ht="15.6" x14ac:dyDescent="0.3"/>
    <row r="2949" ht="15.6" x14ac:dyDescent="0.3"/>
    <row r="2950" ht="15.6" x14ac:dyDescent="0.3"/>
    <row r="2951" ht="15.6" x14ac:dyDescent="0.3"/>
    <row r="2952" ht="15.6" x14ac:dyDescent="0.3"/>
    <row r="2953" ht="15.6" x14ac:dyDescent="0.3"/>
    <row r="2954" ht="15.6" x14ac:dyDescent="0.3"/>
    <row r="2955" ht="15.6" x14ac:dyDescent="0.3"/>
    <row r="2956" ht="15.6" x14ac:dyDescent="0.3"/>
    <row r="2957" ht="15.6" x14ac:dyDescent="0.3"/>
    <row r="2958" ht="15.6" x14ac:dyDescent="0.3"/>
    <row r="2959" ht="15.6" x14ac:dyDescent="0.3"/>
    <row r="2960" ht="15.6" x14ac:dyDescent="0.3"/>
    <row r="2961" ht="15.6" x14ac:dyDescent="0.3"/>
    <row r="2962" ht="15.6" x14ac:dyDescent="0.3"/>
    <row r="2963" ht="15.6" x14ac:dyDescent="0.3"/>
    <row r="2964" ht="15.6" x14ac:dyDescent="0.3"/>
    <row r="2965" ht="15.6" x14ac:dyDescent="0.3"/>
    <row r="2966" ht="15.6" x14ac:dyDescent="0.3"/>
    <row r="2967" ht="15.6" x14ac:dyDescent="0.3"/>
    <row r="2968" ht="15.6" x14ac:dyDescent="0.3"/>
    <row r="2969" ht="15.6" x14ac:dyDescent="0.3"/>
    <row r="2970" ht="15.6" x14ac:dyDescent="0.3"/>
    <row r="2971" ht="15.6" x14ac:dyDescent="0.3"/>
    <row r="2972" ht="15.6" x14ac:dyDescent="0.3"/>
    <row r="2973" ht="15.6" x14ac:dyDescent="0.3"/>
    <row r="2974" ht="15.6" x14ac:dyDescent="0.3"/>
    <row r="2975" ht="15.6" x14ac:dyDescent="0.3"/>
    <row r="2976" ht="15.6" x14ac:dyDescent="0.3"/>
    <row r="2977" ht="15.6" x14ac:dyDescent="0.3"/>
    <row r="2978" ht="15.6" x14ac:dyDescent="0.3"/>
    <row r="2979" ht="15.6" x14ac:dyDescent="0.3"/>
    <row r="2980" ht="15.6" x14ac:dyDescent="0.3"/>
    <row r="2981" ht="15.6" x14ac:dyDescent="0.3"/>
    <row r="2982" ht="15.6" x14ac:dyDescent="0.3"/>
    <row r="2983" ht="15.6" x14ac:dyDescent="0.3"/>
    <row r="2984" ht="15.6" x14ac:dyDescent="0.3"/>
    <row r="2985" ht="15.6" x14ac:dyDescent="0.3"/>
    <row r="2986" ht="15.6" x14ac:dyDescent="0.3"/>
    <row r="2987" ht="15.6" x14ac:dyDescent="0.3"/>
    <row r="2988" ht="15.6" x14ac:dyDescent="0.3"/>
    <row r="2989" ht="15.6" x14ac:dyDescent="0.3"/>
    <row r="2990" ht="15.6" x14ac:dyDescent="0.3"/>
    <row r="2991" ht="15.6" x14ac:dyDescent="0.3"/>
    <row r="2992" ht="15.6" x14ac:dyDescent="0.3"/>
    <row r="2993" ht="15.6" x14ac:dyDescent="0.3"/>
    <row r="2994" ht="15.6" x14ac:dyDescent="0.3"/>
    <row r="2995" ht="15.6" x14ac:dyDescent="0.3"/>
    <row r="2996" ht="15.6" x14ac:dyDescent="0.3"/>
    <row r="2997" ht="15.6" x14ac:dyDescent="0.3"/>
    <row r="2998" ht="15.6" x14ac:dyDescent="0.3"/>
    <row r="2999" ht="15.6" x14ac:dyDescent="0.3"/>
    <row r="3000" ht="15.6" x14ac:dyDescent="0.3"/>
    <row r="3001" ht="15.6" x14ac:dyDescent="0.3"/>
    <row r="3002" ht="15.6" x14ac:dyDescent="0.3"/>
    <row r="3003" ht="15.6" x14ac:dyDescent="0.3"/>
    <row r="3004" ht="15.6" x14ac:dyDescent="0.3"/>
    <row r="3005" ht="15.6" x14ac:dyDescent="0.3"/>
    <row r="3006" ht="15.6" x14ac:dyDescent="0.3"/>
    <row r="3007" ht="15.6" x14ac:dyDescent="0.3"/>
    <row r="3008" ht="15.6" x14ac:dyDescent="0.3"/>
    <row r="3009" ht="15.6" x14ac:dyDescent="0.3"/>
    <row r="3010" ht="15.6" x14ac:dyDescent="0.3"/>
    <row r="3011" ht="15.6" x14ac:dyDescent="0.3"/>
    <row r="3012" ht="15.6" x14ac:dyDescent="0.3"/>
    <row r="3013" ht="15.6" x14ac:dyDescent="0.3"/>
    <row r="3014" ht="15.6" x14ac:dyDescent="0.3"/>
    <row r="3015" ht="15.6" x14ac:dyDescent="0.3"/>
    <row r="3016" ht="15.6" x14ac:dyDescent="0.3"/>
    <row r="3017" ht="15.6" x14ac:dyDescent="0.3"/>
    <row r="3018" ht="15.6" x14ac:dyDescent="0.3"/>
    <row r="3019" ht="15.6" x14ac:dyDescent="0.3"/>
    <row r="3020" ht="15.6" x14ac:dyDescent="0.3"/>
    <row r="3021" ht="15.6" x14ac:dyDescent="0.3"/>
    <row r="3022" ht="15.6" x14ac:dyDescent="0.3"/>
    <row r="3023" ht="15.6" x14ac:dyDescent="0.3"/>
    <row r="3024" ht="15.6" x14ac:dyDescent="0.3"/>
    <row r="3025" ht="15.6" x14ac:dyDescent="0.3"/>
    <row r="3026" ht="15.6" x14ac:dyDescent="0.3"/>
    <row r="3027" ht="15.6" x14ac:dyDescent="0.3"/>
    <row r="3028" ht="15.6" x14ac:dyDescent="0.3"/>
    <row r="3029" ht="15.6" x14ac:dyDescent="0.3"/>
    <row r="3030" ht="15.6" x14ac:dyDescent="0.3"/>
    <row r="3031" ht="15.6" x14ac:dyDescent="0.3"/>
    <row r="3032" ht="15.6" x14ac:dyDescent="0.3"/>
    <row r="3033" ht="15.6" x14ac:dyDescent="0.3"/>
    <row r="3034" ht="15.6" x14ac:dyDescent="0.3"/>
    <row r="3035" ht="15.6" x14ac:dyDescent="0.3"/>
    <row r="3036" ht="15.6" x14ac:dyDescent="0.3"/>
    <row r="3037" ht="15.6" x14ac:dyDescent="0.3"/>
    <row r="3038" ht="15.6" x14ac:dyDescent="0.3"/>
    <row r="3039" ht="15.6" x14ac:dyDescent="0.3"/>
    <row r="3040" ht="15.6" x14ac:dyDescent="0.3"/>
    <row r="3041" ht="15.6" x14ac:dyDescent="0.3"/>
    <row r="3042" ht="15.6" x14ac:dyDescent="0.3"/>
    <row r="3043" ht="15.6" x14ac:dyDescent="0.3"/>
    <row r="3044" ht="15.6" x14ac:dyDescent="0.3"/>
    <row r="3045" ht="15.6" x14ac:dyDescent="0.3"/>
    <row r="3046" ht="15.6" x14ac:dyDescent="0.3"/>
    <row r="3047" ht="15.6" x14ac:dyDescent="0.3"/>
    <row r="3048" ht="15.6" x14ac:dyDescent="0.3"/>
    <row r="3049" ht="15.6" x14ac:dyDescent="0.3"/>
    <row r="3050" ht="15.6" x14ac:dyDescent="0.3"/>
    <row r="3051" ht="15.6" x14ac:dyDescent="0.3"/>
    <row r="3052" ht="15.6" x14ac:dyDescent="0.3"/>
    <row r="3053" ht="15.6" x14ac:dyDescent="0.3"/>
    <row r="3054" ht="15.6" x14ac:dyDescent="0.3"/>
    <row r="3055" ht="15.6" x14ac:dyDescent="0.3"/>
    <row r="3056" ht="15.6" x14ac:dyDescent="0.3"/>
    <row r="3057" ht="15.6" x14ac:dyDescent="0.3"/>
    <row r="3058" ht="15.6" x14ac:dyDescent="0.3"/>
    <row r="3059" ht="15.6" x14ac:dyDescent="0.3"/>
    <row r="3060" ht="15.6" x14ac:dyDescent="0.3"/>
    <row r="3061" ht="15.6" x14ac:dyDescent="0.3"/>
    <row r="3062" ht="15.6" x14ac:dyDescent="0.3"/>
    <row r="3063" ht="15.6" x14ac:dyDescent="0.3"/>
    <row r="3064" ht="15.6" x14ac:dyDescent="0.3"/>
    <row r="3065" ht="15.6" x14ac:dyDescent="0.3"/>
    <row r="3066" ht="15.6" x14ac:dyDescent="0.3"/>
    <row r="3067" ht="15.6" x14ac:dyDescent="0.3"/>
    <row r="3068" ht="15.6" x14ac:dyDescent="0.3"/>
    <row r="3069" ht="15.6" x14ac:dyDescent="0.3"/>
    <row r="3070" ht="15.6" x14ac:dyDescent="0.3"/>
    <row r="3071" ht="15.6" x14ac:dyDescent="0.3"/>
    <row r="3072" ht="15.6" x14ac:dyDescent="0.3"/>
    <row r="3073" ht="15.6" x14ac:dyDescent="0.3"/>
    <row r="3074" ht="15.6" x14ac:dyDescent="0.3"/>
    <row r="3075" ht="15.6" x14ac:dyDescent="0.3"/>
    <row r="3076" ht="15.6" x14ac:dyDescent="0.3"/>
    <row r="3077" ht="15.6" x14ac:dyDescent="0.3"/>
    <row r="3078" ht="15.6" x14ac:dyDescent="0.3"/>
    <row r="3079" ht="15.6" x14ac:dyDescent="0.3"/>
    <row r="3080" ht="15.6" x14ac:dyDescent="0.3"/>
    <row r="3081" ht="15.6" x14ac:dyDescent="0.3"/>
    <row r="3082" ht="15.6" x14ac:dyDescent="0.3"/>
    <row r="3083" ht="15.6" x14ac:dyDescent="0.3"/>
    <row r="3084" ht="15.6" x14ac:dyDescent="0.3"/>
    <row r="3085" ht="15.6" x14ac:dyDescent="0.3"/>
    <row r="3086" ht="15.6" x14ac:dyDescent="0.3"/>
    <row r="3087" ht="15.6" x14ac:dyDescent="0.3"/>
    <row r="3088" ht="15.6" x14ac:dyDescent="0.3"/>
    <row r="3089" ht="15.6" x14ac:dyDescent="0.3"/>
    <row r="3090" ht="15.6" x14ac:dyDescent="0.3"/>
    <row r="3091" ht="15.6" x14ac:dyDescent="0.3"/>
    <row r="3092" ht="15.6" x14ac:dyDescent="0.3"/>
    <row r="3093" ht="15.6" x14ac:dyDescent="0.3"/>
    <row r="3094" ht="15.6" x14ac:dyDescent="0.3"/>
    <row r="3095" ht="15.6" x14ac:dyDescent="0.3"/>
    <row r="3096" ht="15.6" x14ac:dyDescent="0.3"/>
    <row r="3097" ht="15.6" x14ac:dyDescent="0.3"/>
    <row r="3098" ht="15.6" x14ac:dyDescent="0.3"/>
    <row r="3099" ht="15.6" x14ac:dyDescent="0.3"/>
    <row r="3100" ht="15.6" x14ac:dyDescent="0.3"/>
    <row r="3101" ht="15.6" x14ac:dyDescent="0.3"/>
    <row r="3102" ht="15.6" x14ac:dyDescent="0.3"/>
    <row r="3103" ht="15.6" x14ac:dyDescent="0.3"/>
    <row r="3104" ht="15.6" x14ac:dyDescent="0.3"/>
    <row r="3105" ht="15.6" x14ac:dyDescent="0.3"/>
    <row r="3106" ht="15.6" x14ac:dyDescent="0.3"/>
    <row r="3107" ht="15.6" x14ac:dyDescent="0.3"/>
    <row r="3108" ht="15.6" x14ac:dyDescent="0.3"/>
    <row r="3109" ht="15.6" x14ac:dyDescent="0.3"/>
    <row r="3110" ht="15.6" x14ac:dyDescent="0.3"/>
    <row r="3111" ht="15.6" x14ac:dyDescent="0.3"/>
    <row r="3112" ht="15.6" x14ac:dyDescent="0.3"/>
    <row r="3113" ht="15.6" x14ac:dyDescent="0.3"/>
    <row r="3114" ht="15.6" x14ac:dyDescent="0.3"/>
    <row r="3115" ht="15.6" x14ac:dyDescent="0.3"/>
    <row r="3116" ht="15.6" x14ac:dyDescent="0.3"/>
    <row r="3117" ht="15.6" x14ac:dyDescent="0.3"/>
    <row r="3118" ht="15.6" x14ac:dyDescent="0.3"/>
    <row r="3119" ht="15.6" x14ac:dyDescent="0.3"/>
    <row r="3120" ht="15.6" x14ac:dyDescent="0.3"/>
    <row r="3121" ht="15.6" x14ac:dyDescent="0.3"/>
    <row r="3122" ht="15.6" x14ac:dyDescent="0.3"/>
    <row r="3123" ht="15.6" x14ac:dyDescent="0.3"/>
    <row r="3124" ht="15.6" x14ac:dyDescent="0.3"/>
    <row r="3125" ht="15.6" x14ac:dyDescent="0.3"/>
    <row r="3126" ht="15.6" x14ac:dyDescent="0.3"/>
    <row r="3127" ht="15.6" x14ac:dyDescent="0.3"/>
    <row r="3128" ht="15.6" x14ac:dyDescent="0.3"/>
    <row r="3129" ht="15.6" x14ac:dyDescent="0.3"/>
    <row r="3130" ht="15.6" x14ac:dyDescent="0.3"/>
    <row r="3131" ht="15.6" x14ac:dyDescent="0.3"/>
    <row r="3132" ht="15.6" x14ac:dyDescent="0.3"/>
    <row r="3133" ht="15.6" x14ac:dyDescent="0.3"/>
    <row r="3134" ht="15.6" x14ac:dyDescent="0.3"/>
    <row r="3135" ht="15.6" x14ac:dyDescent="0.3"/>
    <row r="3136" ht="15.6" x14ac:dyDescent="0.3"/>
    <row r="3137" ht="15.6" x14ac:dyDescent="0.3"/>
    <row r="3138" ht="15.6" x14ac:dyDescent="0.3"/>
    <row r="3139" ht="15.6" x14ac:dyDescent="0.3"/>
    <row r="3140" ht="15.6" x14ac:dyDescent="0.3"/>
    <row r="3141" ht="15.6" x14ac:dyDescent="0.3"/>
    <row r="3142" ht="15.6" x14ac:dyDescent="0.3"/>
    <row r="3143" ht="15.6" x14ac:dyDescent="0.3"/>
    <row r="3144" ht="15.6" x14ac:dyDescent="0.3"/>
    <row r="3145" ht="15.6" x14ac:dyDescent="0.3"/>
    <row r="3146" ht="15.6" x14ac:dyDescent="0.3"/>
    <row r="3147" ht="15.6" x14ac:dyDescent="0.3"/>
    <row r="3148" ht="15.6" x14ac:dyDescent="0.3"/>
    <row r="3149" ht="15.6" x14ac:dyDescent="0.3"/>
    <row r="3150" ht="15.6" x14ac:dyDescent="0.3"/>
    <row r="3151" ht="15.6" x14ac:dyDescent="0.3"/>
    <row r="3152" ht="15.6" x14ac:dyDescent="0.3"/>
    <row r="3153" ht="15.6" x14ac:dyDescent="0.3"/>
    <row r="3154" ht="15.6" x14ac:dyDescent="0.3"/>
    <row r="3155" ht="15.6" x14ac:dyDescent="0.3"/>
    <row r="3156" ht="15.6" x14ac:dyDescent="0.3"/>
    <row r="3157" ht="15.6" x14ac:dyDescent="0.3"/>
    <row r="3158" ht="15.6" x14ac:dyDescent="0.3"/>
    <row r="3159" ht="15.6" x14ac:dyDescent="0.3"/>
    <row r="3160" ht="15.6" x14ac:dyDescent="0.3"/>
    <row r="3161" ht="15.6" x14ac:dyDescent="0.3"/>
    <row r="3162" ht="15.6" x14ac:dyDescent="0.3"/>
    <row r="3163" ht="15.6" x14ac:dyDescent="0.3"/>
    <row r="3164" ht="15.6" x14ac:dyDescent="0.3"/>
    <row r="3165" ht="15.6" x14ac:dyDescent="0.3"/>
    <row r="3166" ht="15.6" x14ac:dyDescent="0.3"/>
    <row r="3167" ht="15.6" x14ac:dyDescent="0.3"/>
    <row r="3168" ht="15.6" x14ac:dyDescent="0.3"/>
    <row r="3169" ht="15.6" x14ac:dyDescent="0.3"/>
    <row r="3170" ht="15.6" x14ac:dyDescent="0.3"/>
    <row r="3171" ht="15.6" x14ac:dyDescent="0.3"/>
    <row r="3172" ht="15.6" x14ac:dyDescent="0.3"/>
    <row r="3173" ht="15.6" x14ac:dyDescent="0.3"/>
    <row r="3174" ht="15.6" x14ac:dyDescent="0.3"/>
    <row r="3175" ht="15.6" x14ac:dyDescent="0.3"/>
    <row r="3176" ht="15.6" x14ac:dyDescent="0.3"/>
    <row r="3177" ht="15.6" x14ac:dyDescent="0.3"/>
    <row r="3178" ht="15.6" x14ac:dyDescent="0.3"/>
    <row r="3179" ht="15.6" x14ac:dyDescent="0.3"/>
    <row r="3180" ht="15.6" x14ac:dyDescent="0.3"/>
    <row r="3181" ht="15.6" x14ac:dyDescent="0.3"/>
    <row r="3182" ht="15.6" x14ac:dyDescent="0.3"/>
    <row r="3183" ht="15.6" x14ac:dyDescent="0.3"/>
    <row r="3184" ht="15.6" x14ac:dyDescent="0.3"/>
    <row r="3185" ht="15.6" x14ac:dyDescent="0.3"/>
    <row r="3186" ht="15.6" x14ac:dyDescent="0.3"/>
    <row r="3187" ht="15.6" x14ac:dyDescent="0.3"/>
    <row r="3188" ht="15.6" x14ac:dyDescent="0.3"/>
    <row r="3189" ht="15.6" x14ac:dyDescent="0.3"/>
    <row r="3190" ht="15.6" x14ac:dyDescent="0.3"/>
    <row r="3191" ht="15.6" x14ac:dyDescent="0.3"/>
    <row r="3192" ht="15.6" x14ac:dyDescent="0.3"/>
    <row r="3193" ht="15.6" x14ac:dyDescent="0.3"/>
    <row r="3194" ht="15.6" x14ac:dyDescent="0.3"/>
    <row r="3195" ht="15.6" x14ac:dyDescent="0.3"/>
    <row r="3196" ht="15.6" x14ac:dyDescent="0.3"/>
    <row r="3197" ht="15.6" x14ac:dyDescent="0.3"/>
    <row r="3198" ht="15.6" x14ac:dyDescent="0.3"/>
    <row r="3199" ht="15.6" x14ac:dyDescent="0.3"/>
    <row r="3200" ht="15.6" x14ac:dyDescent="0.3"/>
    <row r="3201" ht="15.6" x14ac:dyDescent="0.3"/>
    <row r="3202" ht="15.6" x14ac:dyDescent="0.3"/>
    <row r="3203" ht="15.6" x14ac:dyDescent="0.3"/>
    <row r="3204" ht="15.6" x14ac:dyDescent="0.3"/>
    <row r="3205" ht="15.6" x14ac:dyDescent="0.3"/>
    <row r="3206" ht="15.6" x14ac:dyDescent="0.3"/>
    <row r="3207" ht="15.6" x14ac:dyDescent="0.3"/>
    <row r="3208" ht="15.6" x14ac:dyDescent="0.3"/>
    <row r="3209" ht="15.6" x14ac:dyDescent="0.3"/>
    <row r="3210" ht="15.6" x14ac:dyDescent="0.3"/>
    <row r="3211" ht="15.6" x14ac:dyDescent="0.3"/>
    <row r="3212" ht="15.6" x14ac:dyDescent="0.3"/>
    <row r="3213" ht="15.6" x14ac:dyDescent="0.3"/>
    <row r="3214" ht="15.6" x14ac:dyDescent="0.3"/>
    <row r="3215" ht="15.6" x14ac:dyDescent="0.3"/>
    <row r="3216" ht="15.6" x14ac:dyDescent="0.3"/>
    <row r="3217" ht="15.6" x14ac:dyDescent="0.3"/>
    <row r="3218" ht="15.6" x14ac:dyDescent="0.3"/>
    <row r="3219" ht="15.6" x14ac:dyDescent="0.3"/>
    <row r="3220" ht="15.6" x14ac:dyDescent="0.3"/>
    <row r="3221" ht="15.6" x14ac:dyDescent="0.3"/>
    <row r="3222" ht="15.6" x14ac:dyDescent="0.3"/>
    <row r="3223" ht="15.6" x14ac:dyDescent="0.3"/>
    <row r="3224" ht="15.6" x14ac:dyDescent="0.3"/>
    <row r="3225" ht="15.6" x14ac:dyDescent="0.3"/>
    <row r="3226" ht="15.6" x14ac:dyDescent="0.3"/>
    <row r="3227" ht="15.6" x14ac:dyDescent="0.3"/>
    <row r="3228" ht="15.6" x14ac:dyDescent="0.3"/>
    <row r="3229" ht="15.6" x14ac:dyDescent="0.3"/>
    <row r="3230" ht="15.6" x14ac:dyDescent="0.3"/>
    <row r="3231" ht="15.6" x14ac:dyDescent="0.3"/>
    <row r="3232" ht="15.6" x14ac:dyDescent="0.3"/>
    <row r="3233" ht="15.6" x14ac:dyDescent="0.3"/>
    <row r="3234" ht="15.6" x14ac:dyDescent="0.3"/>
    <row r="3235" ht="15.6" x14ac:dyDescent="0.3"/>
    <row r="3236" ht="15.6" x14ac:dyDescent="0.3"/>
    <row r="3237" ht="15.6" x14ac:dyDescent="0.3"/>
    <row r="3238" ht="15.6" x14ac:dyDescent="0.3"/>
    <row r="3239" ht="15.6" x14ac:dyDescent="0.3"/>
    <row r="3240" ht="15.6" x14ac:dyDescent="0.3"/>
    <row r="3241" ht="15.6" x14ac:dyDescent="0.3"/>
    <row r="3242" ht="15.6" x14ac:dyDescent="0.3"/>
    <row r="3243" ht="15.6" x14ac:dyDescent="0.3"/>
    <row r="3244" ht="15.6" x14ac:dyDescent="0.3"/>
    <row r="3245" ht="15.6" x14ac:dyDescent="0.3"/>
    <row r="3246" ht="15.6" x14ac:dyDescent="0.3"/>
    <row r="3247" ht="15.6" x14ac:dyDescent="0.3"/>
    <row r="3248" ht="15.6" x14ac:dyDescent="0.3"/>
    <row r="3249" ht="15.6" x14ac:dyDescent="0.3"/>
    <row r="3250" ht="15.6" x14ac:dyDescent="0.3"/>
    <row r="3251" ht="15.6" x14ac:dyDescent="0.3"/>
    <row r="3252" ht="15.6" x14ac:dyDescent="0.3"/>
    <row r="3253" ht="15.6" x14ac:dyDescent="0.3"/>
    <row r="3254" ht="15.6" x14ac:dyDescent="0.3"/>
    <row r="3255" ht="15.6" x14ac:dyDescent="0.3"/>
    <row r="3256" ht="15.6" x14ac:dyDescent="0.3"/>
    <row r="3257" ht="15.6" x14ac:dyDescent="0.3"/>
    <row r="3258" ht="15.6" x14ac:dyDescent="0.3"/>
    <row r="3259" ht="15.6" x14ac:dyDescent="0.3"/>
    <row r="3260" ht="15.6" x14ac:dyDescent="0.3"/>
    <row r="3261" ht="15.6" x14ac:dyDescent="0.3"/>
    <row r="3262" ht="15.6" x14ac:dyDescent="0.3"/>
    <row r="3263" ht="15.6" x14ac:dyDescent="0.3"/>
    <row r="3264" ht="15.6" x14ac:dyDescent="0.3"/>
    <row r="3265" ht="15.6" x14ac:dyDescent="0.3"/>
    <row r="3266" ht="15.6" x14ac:dyDescent="0.3"/>
    <row r="3267" ht="15.6" x14ac:dyDescent="0.3"/>
    <row r="3268" ht="15.6" x14ac:dyDescent="0.3"/>
    <row r="3269" ht="15.6" x14ac:dyDescent="0.3"/>
    <row r="3270" ht="15.6" x14ac:dyDescent="0.3"/>
    <row r="3271" ht="15.6" x14ac:dyDescent="0.3"/>
    <row r="3272" ht="15.6" x14ac:dyDescent="0.3"/>
    <row r="3273" ht="15.6" x14ac:dyDescent="0.3"/>
    <row r="3274" ht="15.6" x14ac:dyDescent="0.3"/>
    <row r="3275" ht="15.6" x14ac:dyDescent="0.3"/>
    <row r="3276" ht="15.6" x14ac:dyDescent="0.3"/>
    <row r="3277" ht="15.6" x14ac:dyDescent="0.3"/>
    <row r="3278" ht="15.6" x14ac:dyDescent="0.3"/>
    <row r="3279" ht="15.6" x14ac:dyDescent="0.3"/>
    <row r="3280" ht="15.6" x14ac:dyDescent="0.3"/>
    <row r="3281" ht="15.6" x14ac:dyDescent="0.3"/>
    <row r="3282" ht="15.6" x14ac:dyDescent="0.3"/>
    <row r="3283" ht="15.6" x14ac:dyDescent="0.3"/>
    <row r="3284" ht="15.6" x14ac:dyDescent="0.3"/>
    <row r="3285" ht="15.6" x14ac:dyDescent="0.3"/>
    <row r="3286" ht="15.6" x14ac:dyDescent="0.3"/>
    <row r="3287" ht="15.6" x14ac:dyDescent="0.3"/>
    <row r="3288" ht="15.6" x14ac:dyDescent="0.3"/>
    <row r="3289" ht="15.6" x14ac:dyDescent="0.3"/>
    <row r="3290" ht="15.6" x14ac:dyDescent="0.3"/>
    <row r="3291" ht="15.6" x14ac:dyDescent="0.3"/>
    <row r="3292" ht="15.6" x14ac:dyDescent="0.3"/>
    <row r="3293" ht="15.6" x14ac:dyDescent="0.3"/>
    <row r="3294" ht="15.6" x14ac:dyDescent="0.3"/>
    <row r="3295" ht="15.6" x14ac:dyDescent="0.3"/>
    <row r="3296" ht="15.6" x14ac:dyDescent="0.3"/>
    <row r="3297" ht="15.6" x14ac:dyDescent="0.3"/>
    <row r="3298" ht="15.6" x14ac:dyDescent="0.3"/>
    <row r="3299" ht="15.6" x14ac:dyDescent="0.3"/>
    <row r="3300" ht="15.6" x14ac:dyDescent="0.3"/>
    <row r="3301" ht="15.6" x14ac:dyDescent="0.3"/>
    <row r="3302" ht="15.6" x14ac:dyDescent="0.3"/>
    <row r="3303" ht="15.6" x14ac:dyDescent="0.3"/>
    <row r="3304" ht="15.6" x14ac:dyDescent="0.3"/>
    <row r="3305" ht="15.6" x14ac:dyDescent="0.3"/>
    <row r="3306" ht="15.6" x14ac:dyDescent="0.3"/>
    <row r="3307" ht="15.6" x14ac:dyDescent="0.3"/>
    <row r="3308" ht="15.6" x14ac:dyDescent="0.3"/>
    <row r="3309" ht="15.6" x14ac:dyDescent="0.3"/>
    <row r="3310" ht="15.6" x14ac:dyDescent="0.3"/>
    <row r="3311" ht="15.6" x14ac:dyDescent="0.3"/>
    <row r="3312" ht="15.6" x14ac:dyDescent="0.3"/>
    <row r="3313" ht="15.6" x14ac:dyDescent="0.3"/>
    <row r="3314" ht="15.6" x14ac:dyDescent="0.3"/>
    <row r="3315" ht="15.6" x14ac:dyDescent="0.3"/>
    <row r="3316" ht="15.6" x14ac:dyDescent="0.3"/>
    <row r="3317" ht="15.6" x14ac:dyDescent="0.3"/>
    <row r="3318" ht="15.6" x14ac:dyDescent="0.3"/>
    <row r="3319" ht="15.6" x14ac:dyDescent="0.3"/>
    <row r="3320" ht="15.6" x14ac:dyDescent="0.3"/>
    <row r="3321" ht="15.6" x14ac:dyDescent="0.3"/>
    <row r="3322" ht="15.6" x14ac:dyDescent="0.3"/>
    <row r="3323" ht="15.6" x14ac:dyDescent="0.3"/>
    <row r="3324" ht="15.6" x14ac:dyDescent="0.3"/>
    <row r="3325" ht="15.6" x14ac:dyDescent="0.3"/>
    <row r="3326" ht="15.6" x14ac:dyDescent="0.3"/>
    <row r="3327" ht="15.6" x14ac:dyDescent="0.3"/>
    <row r="3328" ht="15.6" x14ac:dyDescent="0.3"/>
    <row r="3329" ht="15.6" x14ac:dyDescent="0.3"/>
    <row r="3330" ht="15.6" x14ac:dyDescent="0.3"/>
    <row r="3331" ht="15.6" x14ac:dyDescent="0.3"/>
    <row r="3332" ht="15.6" x14ac:dyDescent="0.3"/>
    <row r="3333" ht="15.6" x14ac:dyDescent="0.3"/>
    <row r="3334" ht="15.6" x14ac:dyDescent="0.3"/>
    <row r="3335" ht="15.6" x14ac:dyDescent="0.3"/>
    <row r="3336" ht="15.6" x14ac:dyDescent="0.3"/>
    <row r="3337" ht="15.6" x14ac:dyDescent="0.3"/>
    <row r="3338" ht="15.6" x14ac:dyDescent="0.3"/>
    <row r="3339" ht="15.6" x14ac:dyDescent="0.3"/>
    <row r="3340" ht="15.6" x14ac:dyDescent="0.3"/>
    <row r="3341" ht="15.6" x14ac:dyDescent="0.3"/>
    <row r="3342" ht="15.6" x14ac:dyDescent="0.3"/>
    <row r="3343" ht="15.6" x14ac:dyDescent="0.3"/>
    <row r="3344" ht="15.6" x14ac:dyDescent="0.3"/>
    <row r="3345" ht="15.6" x14ac:dyDescent="0.3"/>
    <row r="3346" ht="15.6" x14ac:dyDescent="0.3"/>
    <row r="3347" ht="15.6" x14ac:dyDescent="0.3"/>
    <row r="3348" ht="15.6" x14ac:dyDescent="0.3"/>
    <row r="3349" ht="15.6" x14ac:dyDescent="0.3"/>
    <row r="3350" ht="15.6" x14ac:dyDescent="0.3"/>
    <row r="3351" ht="15.6" x14ac:dyDescent="0.3"/>
    <row r="3352" ht="15.6" x14ac:dyDescent="0.3"/>
    <row r="3353" ht="15.6" x14ac:dyDescent="0.3"/>
    <row r="3354" ht="15.6" x14ac:dyDescent="0.3"/>
    <row r="3355" ht="15.6" x14ac:dyDescent="0.3"/>
    <row r="3356" ht="15.6" x14ac:dyDescent="0.3"/>
    <row r="3357" ht="15.6" x14ac:dyDescent="0.3"/>
    <row r="3358" ht="15.6" x14ac:dyDescent="0.3"/>
    <row r="3359" ht="15.6" x14ac:dyDescent="0.3"/>
    <row r="3360" ht="15.6" x14ac:dyDescent="0.3"/>
    <row r="3361" ht="15.6" x14ac:dyDescent="0.3"/>
    <row r="3362" ht="15.6" x14ac:dyDescent="0.3"/>
    <row r="3363" ht="15.6" x14ac:dyDescent="0.3"/>
    <row r="3364" ht="15.6" x14ac:dyDescent="0.3"/>
    <row r="3365" ht="15.6" x14ac:dyDescent="0.3"/>
    <row r="3366" ht="15.6" x14ac:dyDescent="0.3"/>
    <row r="3367" ht="15.6" x14ac:dyDescent="0.3"/>
    <row r="3368" ht="15.6" x14ac:dyDescent="0.3"/>
    <row r="3369" ht="15.6" x14ac:dyDescent="0.3"/>
    <row r="3370" ht="15.6" x14ac:dyDescent="0.3"/>
    <row r="3371" ht="15.6" x14ac:dyDescent="0.3"/>
    <row r="3372" ht="15.6" x14ac:dyDescent="0.3"/>
    <row r="3373" ht="15.6" x14ac:dyDescent="0.3"/>
    <row r="3374" ht="15.6" x14ac:dyDescent="0.3"/>
    <row r="3375" ht="15.6" x14ac:dyDescent="0.3"/>
    <row r="3376" ht="15.6" x14ac:dyDescent="0.3"/>
    <row r="3377" ht="15.6" x14ac:dyDescent="0.3"/>
    <row r="3378" ht="15.6" x14ac:dyDescent="0.3"/>
    <row r="3379" ht="15.6" x14ac:dyDescent="0.3"/>
    <row r="3380" ht="15.6" x14ac:dyDescent="0.3"/>
    <row r="3381" ht="15.6" x14ac:dyDescent="0.3"/>
    <row r="3382" ht="15.6" x14ac:dyDescent="0.3"/>
    <row r="3383" ht="15.6" x14ac:dyDescent="0.3"/>
    <row r="3384" ht="15.6" x14ac:dyDescent="0.3"/>
    <row r="3385" ht="15.6" x14ac:dyDescent="0.3"/>
    <row r="3386" ht="15.6" x14ac:dyDescent="0.3"/>
    <row r="3387" ht="15.6" x14ac:dyDescent="0.3"/>
    <row r="3388" ht="15.6" x14ac:dyDescent="0.3"/>
    <row r="3389" ht="15.6" x14ac:dyDescent="0.3"/>
    <row r="3390" ht="15.6" x14ac:dyDescent="0.3"/>
    <row r="3391" ht="15.6" x14ac:dyDescent="0.3"/>
    <row r="3392" ht="15.6" x14ac:dyDescent="0.3"/>
    <row r="3393" ht="15.6" x14ac:dyDescent="0.3"/>
    <row r="3394" ht="15.6" x14ac:dyDescent="0.3"/>
    <row r="3395" ht="15.6" x14ac:dyDescent="0.3"/>
    <row r="3396" ht="15.6" x14ac:dyDescent="0.3"/>
    <row r="3397" ht="15.6" x14ac:dyDescent="0.3"/>
    <row r="3398" ht="15.6" x14ac:dyDescent="0.3"/>
    <row r="3399" ht="15.6" x14ac:dyDescent="0.3"/>
    <row r="3400" ht="15.6" x14ac:dyDescent="0.3"/>
    <row r="3401" ht="15.6" x14ac:dyDescent="0.3"/>
    <row r="3402" ht="15.6" x14ac:dyDescent="0.3"/>
    <row r="3403" ht="15.6" x14ac:dyDescent="0.3"/>
    <row r="3404" ht="15.6" x14ac:dyDescent="0.3"/>
    <row r="3405" ht="15.6" x14ac:dyDescent="0.3"/>
    <row r="3406" ht="15.6" x14ac:dyDescent="0.3"/>
    <row r="3407" ht="15.6" x14ac:dyDescent="0.3"/>
    <row r="3408" ht="15.6" x14ac:dyDescent="0.3"/>
    <row r="3409" ht="15.6" x14ac:dyDescent="0.3"/>
    <row r="3410" ht="15.6" x14ac:dyDescent="0.3"/>
    <row r="3411" ht="15.6" x14ac:dyDescent="0.3"/>
    <row r="3412" ht="15.6" x14ac:dyDescent="0.3"/>
    <row r="3413" ht="15.6" x14ac:dyDescent="0.3"/>
    <row r="3414" ht="15.6" x14ac:dyDescent="0.3"/>
    <row r="3415" ht="15.6" x14ac:dyDescent="0.3"/>
    <row r="3416" ht="15.6" x14ac:dyDescent="0.3"/>
    <row r="3417" ht="15.6" x14ac:dyDescent="0.3"/>
    <row r="3418" ht="15.6" x14ac:dyDescent="0.3"/>
    <row r="3419" ht="15.6" x14ac:dyDescent="0.3"/>
    <row r="3420" ht="15.6" x14ac:dyDescent="0.3"/>
    <row r="3421" ht="15.6" x14ac:dyDescent="0.3"/>
    <row r="3422" ht="15.6" x14ac:dyDescent="0.3"/>
    <row r="3423" ht="15.6" x14ac:dyDescent="0.3"/>
    <row r="3424" ht="15.6" x14ac:dyDescent="0.3"/>
    <row r="3425" ht="15.6" x14ac:dyDescent="0.3"/>
    <row r="3426" ht="15.6" x14ac:dyDescent="0.3"/>
    <row r="3427" ht="15.6" x14ac:dyDescent="0.3"/>
    <row r="3428" ht="15.6" x14ac:dyDescent="0.3"/>
    <row r="3429" ht="15.6" x14ac:dyDescent="0.3"/>
    <row r="3430" ht="15.6" x14ac:dyDescent="0.3"/>
    <row r="3431" ht="15.6" x14ac:dyDescent="0.3"/>
    <row r="3432" ht="15.6" x14ac:dyDescent="0.3"/>
    <row r="3433" ht="15.6" x14ac:dyDescent="0.3"/>
    <row r="3434" ht="15.6" x14ac:dyDescent="0.3"/>
    <row r="3435" ht="15.6" x14ac:dyDescent="0.3"/>
    <row r="3436" ht="15.6" x14ac:dyDescent="0.3"/>
    <row r="3437" ht="15.6" x14ac:dyDescent="0.3"/>
    <row r="3438" ht="15.6" x14ac:dyDescent="0.3"/>
    <row r="3439" ht="15.6" x14ac:dyDescent="0.3"/>
    <row r="3440" ht="15.6" x14ac:dyDescent="0.3"/>
    <row r="3441" ht="15.6" x14ac:dyDescent="0.3"/>
    <row r="3442" ht="15.6" x14ac:dyDescent="0.3"/>
    <row r="3443" ht="15.6" x14ac:dyDescent="0.3"/>
    <row r="3444" ht="15.6" x14ac:dyDescent="0.3"/>
    <row r="3445" ht="15.6" x14ac:dyDescent="0.3"/>
    <row r="3446" ht="15.6" x14ac:dyDescent="0.3"/>
    <row r="3447" ht="15.6" x14ac:dyDescent="0.3"/>
    <row r="3448" ht="15.6" x14ac:dyDescent="0.3"/>
    <row r="3449" ht="15.6" x14ac:dyDescent="0.3"/>
    <row r="3450" ht="15.6" x14ac:dyDescent="0.3"/>
    <row r="3451" ht="15.6" x14ac:dyDescent="0.3"/>
    <row r="3452" ht="15.6" x14ac:dyDescent="0.3"/>
    <row r="3453" ht="15.6" x14ac:dyDescent="0.3"/>
    <row r="3454" ht="15.6" x14ac:dyDescent="0.3"/>
    <row r="3455" ht="15.6" x14ac:dyDescent="0.3"/>
    <row r="3456" ht="15.6" x14ac:dyDescent="0.3"/>
    <row r="3457" ht="15.6" x14ac:dyDescent="0.3"/>
    <row r="3458" ht="15.6" x14ac:dyDescent="0.3"/>
    <row r="3459" ht="15.6" x14ac:dyDescent="0.3"/>
    <row r="3460" ht="15.6" x14ac:dyDescent="0.3"/>
    <row r="3461" ht="15.6" x14ac:dyDescent="0.3"/>
    <row r="3462" ht="15.6" x14ac:dyDescent="0.3"/>
    <row r="3463" ht="15.6" x14ac:dyDescent="0.3"/>
    <row r="3464" ht="15.6" x14ac:dyDescent="0.3"/>
    <row r="3465" ht="15.6" x14ac:dyDescent="0.3"/>
    <row r="3466" ht="15.6" x14ac:dyDescent="0.3"/>
    <row r="3467" ht="15.6" x14ac:dyDescent="0.3"/>
    <row r="3468" ht="15.6" x14ac:dyDescent="0.3"/>
    <row r="3469" ht="15.6" x14ac:dyDescent="0.3"/>
    <row r="3470" ht="15.6" x14ac:dyDescent="0.3"/>
    <row r="3471" ht="15.6" x14ac:dyDescent="0.3"/>
    <row r="3472" ht="15.6" x14ac:dyDescent="0.3"/>
    <row r="3473" ht="15.6" x14ac:dyDescent="0.3"/>
    <row r="3474" ht="15.6" x14ac:dyDescent="0.3"/>
    <row r="3475" ht="15.6" x14ac:dyDescent="0.3"/>
    <row r="3476" ht="15.6" x14ac:dyDescent="0.3"/>
    <row r="3477" ht="15.6" x14ac:dyDescent="0.3"/>
    <row r="3478" ht="15.6" x14ac:dyDescent="0.3"/>
    <row r="3479" ht="15.6" x14ac:dyDescent="0.3"/>
    <row r="3480" ht="15.6" x14ac:dyDescent="0.3"/>
    <row r="3481" ht="15.6" x14ac:dyDescent="0.3"/>
    <row r="3482" ht="15.6" x14ac:dyDescent="0.3"/>
    <row r="3483" ht="15.6" x14ac:dyDescent="0.3"/>
    <row r="3484" ht="15.6" x14ac:dyDescent="0.3"/>
    <row r="3485" ht="15.6" x14ac:dyDescent="0.3"/>
    <row r="3486" ht="15.6" x14ac:dyDescent="0.3"/>
    <row r="3487" ht="15.6" x14ac:dyDescent="0.3"/>
    <row r="3488" ht="15.6" x14ac:dyDescent="0.3"/>
    <row r="3489" ht="15.6" x14ac:dyDescent="0.3"/>
    <row r="3490" ht="15.6" x14ac:dyDescent="0.3"/>
    <row r="3491" ht="15.6" x14ac:dyDescent="0.3"/>
    <row r="3492" ht="15.6" x14ac:dyDescent="0.3"/>
    <row r="3493" ht="15.6" x14ac:dyDescent="0.3"/>
    <row r="3494" ht="15.6" x14ac:dyDescent="0.3"/>
    <row r="3495" ht="15.6" x14ac:dyDescent="0.3"/>
    <row r="3496" ht="15.6" x14ac:dyDescent="0.3"/>
    <row r="3497" ht="15.6" x14ac:dyDescent="0.3"/>
    <row r="3498" ht="15.6" x14ac:dyDescent="0.3"/>
    <row r="3499" ht="15.6" x14ac:dyDescent="0.3"/>
    <row r="3500" ht="15.6" x14ac:dyDescent="0.3"/>
    <row r="3501" ht="15.6" x14ac:dyDescent="0.3"/>
    <row r="3502" ht="15.6" x14ac:dyDescent="0.3"/>
    <row r="3503" ht="15.6" x14ac:dyDescent="0.3"/>
    <row r="3504" ht="15.6" x14ac:dyDescent="0.3"/>
    <row r="3505" ht="15.6" x14ac:dyDescent="0.3"/>
    <row r="3506" ht="15.6" x14ac:dyDescent="0.3"/>
    <row r="3507" ht="15.6" x14ac:dyDescent="0.3"/>
    <row r="3508" ht="15.6" x14ac:dyDescent="0.3"/>
    <row r="3509" ht="15.6" x14ac:dyDescent="0.3"/>
    <row r="3510" ht="15.6" x14ac:dyDescent="0.3"/>
    <row r="3511" ht="15.6" x14ac:dyDescent="0.3"/>
    <row r="3512" ht="15.6" x14ac:dyDescent="0.3"/>
    <row r="3513" ht="15.6" x14ac:dyDescent="0.3"/>
    <row r="3514" ht="15.6" x14ac:dyDescent="0.3"/>
    <row r="3515" ht="15.6" x14ac:dyDescent="0.3"/>
    <row r="3516" ht="15.6" x14ac:dyDescent="0.3"/>
    <row r="3517" ht="15.6" x14ac:dyDescent="0.3"/>
    <row r="3518" ht="15.6" x14ac:dyDescent="0.3"/>
    <row r="3519" ht="15.6" x14ac:dyDescent="0.3"/>
    <row r="3520" ht="15.6" x14ac:dyDescent="0.3"/>
    <row r="3521" ht="15.6" x14ac:dyDescent="0.3"/>
    <row r="3522" ht="15.6" x14ac:dyDescent="0.3"/>
    <row r="3523" ht="15.6" x14ac:dyDescent="0.3"/>
    <row r="3524" ht="15.6" x14ac:dyDescent="0.3"/>
    <row r="3525" ht="15.6" x14ac:dyDescent="0.3"/>
    <row r="3526" ht="15.6" x14ac:dyDescent="0.3"/>
    <row r="3527" ht="15.6" x14ac:dyDescent="0.3"/>
    <row r="3528" ht="15.6" x14ac:dyDescent="0.3"/>
    <row r="3529" ht="15.6" x14ac:dyDescent="0.3"/>
    <row r="3530" ht="15.6" x14ac:dyDescent="0.3"/>
    <row r="3531" ht="15.6" x14ac:dyDescent="0.3"/>
    <row r="3532" ht="15.6" x14ac:dyDescent="0.3"/>
    <row r="3533" ht="15.6" x14ac:dyDescent="0.3"/>
    <row r="3534" ht="15.6" x14ac:dyDescent="0.3"/>
    <row r="3535" ht="15.6" x14ac:dyDescent="0.3"/>
    <row r="3536" ht="15.6" x14ac:dyDescent="0.3"/>
    <row r="3537" ht="15.6" x14ac:dyDescent="0.3"/>
    <row r="3538" ht="15.6" x14ac:dyDescent="0.3"/>
    <row r="3539" ht="15.6" x14ac:dyDescent="0.3"/>
    <row r="3540" ht="15.6" x14ac:dyDescent="0.3"/>
    <row r="3541" ht="15.6" x14ac:dyDescent="0.3"/>
    <row r="3542" ht="15.6" x14ac:dyDescent="0.3"/>
    <row r="3543" ht="15.6" x14ac:dyDescent="0.3"/>
    <row r="3544" ht="15.6" x14ac:dyDescent="0.3"/>
    <row r="3545" ht="15.6" x14ac:dyDescent="0.3"/>
    <row r="3546" ht="15.6" x14ac:dyDescent="0.3"/>
    <row r="3547" ht="15.6" x14ac:dyDescent="0.3"/>
    <row r="3548" ht="15.6" x14ac:dyDescent="0.3"/>
    <row r="3549" ht="15.6" x14ac:dyDescent="0.3"/>
    <row r="3550" ht="15.6" x14ac:dyDescent="0.3"/>
    <row r="3551" ht="15.6" x14ac:dyDescent="0.3"/>
    <row r="3552" ht="15.6" x14ac:dyDescent="0.3"/>
    <row r="3553" ht="15.6" x14ac:dyDescent="0.3"/>
    <row r="3554" ht="15.6" x14ac:dyDescent="0.3"/>
    <row r="3555" ht="15.6" x14ac:dyDescent="0.3"/>
    <row r="3556" ht="15.6" x14ac:dyDescent="0.3"/>
    <row r="3557" ht="15.6" x14ac:dyDescent="0.3"/>
    <row r="3558" ht="15.6" x14ac:dyDescent="0.3"/>
    <row r="3559" ht="15.6" x14ac:dyDescent="0.3"/>
    <row r="3560" ht="15.6" x14ac:dyDescent="0.3"/>
    <row r="3561" ht="15.6" x14ac:dyDescent="0.3"/>
    <row r="3562" ht="15.6" x14ac:dyDescent="0.3"/>
    <row r="3563" ht="15.6" x14ac:dyDescent="0.3"/>
    <row r="3564" ht="15.6" x14ac:dyDescent="0.3"/>
    <row r="3565" ht="15.6" x14ac:dyDescent="0.3"/>
    <row r="3566" ht="15.6" x14ac:dyDescent="0.3"/>
    <row r="3567" ht="15.6" x14ac:dyDescent="0.3"/>
    <row r="3568" ht="15.6" x14ac:dyDescent="0.3"/>
    <row r="3569" ht="15.6" x14ac:dyDescent="0.3"/>
    <row r="3570" ht="15.6" x14ac:dyDescent="0.3"/>
    <row r="3571" ht="15.6" x14ac:dyDescent="0.3"/>
    <row r="3572" ht="15.6" x14ac:dyDescent="0.3"/>
    <row r="3573" ht="15.6" x14ac:dyDescent="0.3"/>
    <row r="3574" ht="15.6" x14ac:dyDescent="0.3"/>
    <row r="3575" ht="15.6" x14ac:dyDescent="0.3"/>
    <row r="3576" ht="15.6" x14ac:dyDescent="0.3"/>
    <row r="3577" ht="15.6" x14ac:dyDescent="0.3"/>
    <row r="3578" ht="15.6" x14ac:dyDescent="0.3"/>
    <row r="3579" ht="15.6" x14ac:dyDescent="0.3"/>
    <row r="3580" ht="15.6" x14ac:dyDescent="0.3"/>
    <row r="3581" ht="15.6" x14ac:dyDescent="0.3"/>
    <row r="3582" ht="15.6" x14ac:dyDescent="0.3"/>
    <row r="3583" ht="15.6" x14ac:dyDescent="0.3"/>
    <row r="3584" ht="15.6" x14ac:dyDescent="0.3"/>
    <row r="3585" ht="15.6" x14ac:dyDescent="0.3"/>
    <row r="3586" ht="15.6" x14ac:dyDescent="0.3"/>
    <row r="3587" ht="15.6" x14ac:dyDescent="0.3"/>
    <row r="3588" ht="15.6" x14ac:dyDescent="0.3"/>
    <row r="3589" ht="15.6" x14ac:dyDescent="0.3"/>
    <row r="3590" ht="15.6" x14ac:dyDescent="0.3"/>
    <row r="3591" ht="15.6" x14ac:dyDescent="0.3"/>
    <row r="3592" ht="15.6" x14ac:dyDescent="0.3"/>
    <row r="3593" ht="15.6" x14ac:dyDescent="0.3"/>
    <row r="3594" ht="15.6" x14ac:dyDescent="0.3"/>
    <row r="3595" ht="15.6" x14ac:dyDescent="0.3"/>
    <row r="3596" ht="15.6" x14ac:dyDescent="0.3"/>
    <row r="3597" ht="15.6" x14ac:dyDescent="0.3"/>
    <row r="3598" ht="15.6" x14ac:dyDescent="0.3"/>
    <row r="3599" ht="15.6" x14ac:dyDescent="0.3"/>
    <row r="3600" ht="15.6" x14ac:dyDescent="0.3"/>
    <row r="3601" ht="15.6" x14ac:dyDescent="0.3"/>
    <row r="3602" ht="15.6" x14ac:dyDescent="0.3"/>
    <row r="3603" ht="15.6" x14ac:dyDescent="0.3"/>
    <row r="3604" ht="15.6" x14ac:dyDescent="0.3"/>
    <row r="3605" ht="15.6" x14ac:dyDescent="0.3"/>
    <row r="3606" ht="15.6" x14ac:dyDescent="0.3"/>
    <row r="3607" ht="15.6" x14ac:dyDescent="0.3"/>
    <row r="3608" ht="15.6" x14ac:dyDescent="0.3"/>
    <row r="3609" ht="15.6" x14ac:dyDescent="0.3"/>
    <row r="3610" ht="15.6" x14ac:dyDescent="0.3"/>
    <row r="3611" ht="15.6" x14ac:dyDescent="0.3"/>
    <row r="3612" ht="15.6" x14ac:dyDescent="0.3"/>
    <row r="3613" ht="15.6" x14ac:dyDescent="0.3"/>
    <row r="3614" ht="15.6" x14ac:dyDescent="0.3"/>
    <row r="3615" ht="15.6" x14ac:dyDescent="0.3"/>
    <row r="3616" ht="15.6" x14ac:dyDescent="0.3"/>
    <row r="3617" ht="15.6" x14ac:dyDescent="0.3"/>
    <row r="3618" ht="15.6" x14ac:dyDescent="0.3"/>
    <row r="3619" ht="15.6" x14ac:dyDescent="0.3"/>
    <row r="3620" ht="15.6" x14ac:dyDescent="0.3"/>
    <row r="3621" ht="15.6" x14ac:dyDescent="0.3"/>
    <row r="3622" ht="15.6" x14ac:dyDescent="0.3"/>
    <row r="3623" ht="15.6" x14ac:dyDescent="0.3"/>
    <row r="3624" ht="15.6" x14ac:dyDescent="0.3"/>
    <row r="3625" ht="15.6" x14ac:dyDescent="0.3"/>
    <row r="3626" ht="15.6" x14ac:dyDescent="0.3"/>
    <row r="3627" ht="15.6" x14ac:dyDescent="0.3"/>
    <row r="3628" ht="15.6" x14ac:dyDescent="0.3"/>
    <row r="3629" ht="15.6" x14ac:dyDescent="0.3"/>
    <row r="3630" ht="15.6" x14ac:dyDescent="0.3"/>
    <row r="3631" ht="15.6" x14ac:dyDescent="0.3"/>
    <row r="3632" ht="15.6" x14ac:dyDescent="0.3"/>
    <row r="3633" ht="15.6" x14ac:dyDescent="0.3"/>
    <row r="3634" ht="15.6" x14ac:dyDescent="0.3"/>
    <row r="3635" ht="15.6" x14ac:dyDescent="0.3"/>
    <row r="3636" ht="15.6" x14ac:dyDescent="0.3"/>
    <row r="3637" ht="15.6" x14ac:dyDescent="0.3"/>
    <row r="3638" ht="15.6" x14ac:dyDescent="0.3"/>
    <row r="3639" ht="15.6" x14ac:dyDescent="0.3"/>
    <row r="3640" ht="15.6" x14ac:dyDescent="0.3"/>
    <row r="3641" ht="15.6" x14ac:dyDescent="0.3"/>
    <row r="3642" ht="15.6" x14ac:dyDescent="0.3"/>
    <row r="3643" ht="15.6" x14ac:dyDescent="0.3"/>
    <row r="3644" ht="15.6" x14ac:dyDescent="0.3"/>
    <row r="3645" ht="15.6" x14ac:dyDescent="0.3"/>
    <row r="3646" ht="15.6" x14ac:dyDescent="0.3"/>
    <row r="3647" ht="15.6" x14ac:dyDescent="0.3"/>
    <row r="3648" ht="15.6" x14ac:dyDescent="0.3"/>
    <row r="3649" ht="15.6" x14ac:dyDescent="0.3"/>
    <row r="3650" ht="15.6" x14ac:dyDescent="0.3"/>
    <row r="3651" ht="15.6" x14ac:dyDescent="0.3"/>
    <row r="3652" ht="15.6" x14ac:dyDescent="0.3"/>
    <row r="3653" ht="15.6" x14ac:dyDescent="0.3"/>
    <row r="3654" ht="15.6" x14ac:dyDescent="0.3"/>
    <row r="3655" ht="15.6" x14ac:dyDescent="0.3"/>
    <row r="3656" ht="15.6" x14ac:dyDescent="0.3"/>
    <row r="3657" ht="15.6" x14ac:dyDescent="0.3"/>
    <row r="3658" ht="15.6" x14ac:dyDescent="0.3"/>
    <row r="3659" ht="15.6" x14ac:dyDescent="0.3"/>
    <row r="3660" ht="15.6" x14ac:dyDescent="0.3"/>
    <row r="3661" ht="15.6" x14ac:dyDescent="0.3"/>
    <row r="3662" ht="15.6" x14ac:dyDescent="0.3"/>
    <row r="3663" ht="15.6" x14ac:dyDescent="0.3"/>
    <row r="3664" ht="15.6" x14ac:dyDescent="0.3"/>
    <row r="3665" ht="15.6" x14ac:dyDescent="0.3"/>
    <row r="3666" ht="15.6" x14ac:dyDescent="0.3"/>
    <row r="3667" ht="15.6" x14ac:dyDescent="0.3"/>
    <row r="3668" ht="15.6" x14ac:dyDescent="0.3"/>
    <row r="3669" ht="15.6" x14ac:dyDescent="0.3"/>
    <row r="3670" ht="15.6" x14ac:dyDescent="0.3"/>
    <row r="3671" ht="15.6" x14ac:dyDescent="0.3"/>
    <row r="3672" ht="15.6" x14ac:dyDescent="0.3"/>
    <row r="3673" ht="15.6" x14ac:dyDescent="0.3"/>
    <row r="3674" ht="15.6" x14ac:dyDescent="0.3"/>
    <row r="3675" ht="15.6" x14ac:dyDescent="0.3"/>
    <row r="3676" ht="15.6" x14ac:dyDescent="0.3"/>
    <row r="3677" ht="15.6" x14ac:dyDescent="0.3"/>
    <row r="3678" ht="15.6" x14ac:dyDescent="0.3"/>
    <row r="3679" ht="15.6" x14ac:dyDescent="0.3"/>
    <row r="3680" ht="15.6" x14ac:dyDescent="0.3"/>
    <row r="3681" ht="15.6" x14ac:dyDescent="0.3"/>
    <row r="3682" ht="15.6" x14ac:dyDescent="0.3"/>
    <row r="3683" ht="15.6" x14ac:dyDescent="0.3"/>
    <row r="3684" ht="15.6" x14ac:dyDescent="0.3"/>
    <row r="3685" ht="15.6" x14ac:dyDescent="0.3"/>
    <row r="3686" ht="15.6" x14ac:dyDescent="0.3"/>
    <row r="3687" ht="15.6" x14ac:dyDescent="0.3"/>
    <row r="3688" ht="15.6" x14ac:dyDescent="0.3"/>
    <row r="3689" ht="15.6" x14ac:dyDescent="0.3"/>
    <row r="3690" ht="15.6" x14ac:dyDescent="0.3"/>
    <row r="3691" ht="15.6" x14ac:dyDescent="0.3"/>
    <row r="3692" ht="15.6" x14ac:dyDescent="0.3"/>
    <row r="3693" ht="15.6" x14ac:dyDescent="0.3"/>
    <row r="3694" ht="15.6" x14ac:dyDescent="0.3"/>
    <row r="3695" ht="15.6" x14ac:dyDescent="0.3"/>
    <row r="3696" ht="15.6" x14ac:dyDescent="0.3"/>
    <row r="3697" ht="15.6" x14ac:dyDescent="0.3"/>
    <row r="3698" ht="15.6" x14ac:dyDescent="0.3"/>
    <row r="3699" ht="15.6" x14ac:dyDescent="0.3"/>
    <row r="3700" ht="15.6" x14ac:dyDescent="0.3"/>
    <row r="3701" ht="15.6" x14ac:dyDescent="0.3"/>
    <row r="3702" ht="15.6" x14ac:dyDescent="0.3"/>
    <row r="3703" ht="15.6" x14ac:dyDescent="0.3"/>
    <row r="3704" ht="15.6" x14ac:dyDescent="0.3"/>
    <row r="3705" ht="15.6" x14ac:dyDescent="0.3"/>
    <row r="3706" ht="15.6" x14ac:dyDescent="0.3"/>
    <row r="3707" ht="15.6" x14ac:dyDescent="0.3"/>
    <row r="3708" ht="15.6" x14ac:dyDescent="0.3"/>
    <row r="3709" ht="15.6" x14ac:dyDescent="0.3"/>
    <row r="3710" ht="15.6" x14ac:dyDescent="0.3"/>
    <row r="3711" ht="15.6" x14ac:dyDescent="0.3"/>
    <row r="3712" ht="15.6" x14ac:dyDescent="0.3"/>
    <row r="3713" ht="15.6" x14ac:dyDescent="0.3"/>
    <row r="3714" ht="15.6" x14ac:dyDescent="0.3"/>
    <row r="3715" ht="15.6" x14ac:dyDescent="0.3"/>
    <row r="3716" ht="15.6" x14ac:dyDescent="0.3"/>
    <row r="3717" ht="15.6" x14ac:dyDescent="0.3"/>
    <row r="3718" ht="15.6" x14ac:dyDescent="0.3"/>
    <row r="3719" ht="15.6" x14ac:dyDescent="0.3"/>
    <row r="3720" ht="15.6" x14ac:dyDescent="0.3"/>
    <row r="3721" ht="15.6" x14ac:dyDescent="0.3"/>
    <row r="3722" ht="15.6" x14ac:dyDescent="0.3"/>
    <row r="3723" ht="15.6" x14ac:dyDescent="0.3"/>
    <row r="3724" ht="15.6" x14ac:dyDescent="0.3"/>
    <row r="3725" ht="15.6" x14ac:dyDescent="0.3"/>
    <row r="3726" ht="15.6" x14ac:dyDescent="0.3"/>
    <row r="3727" ht="15.6" x14ac:dyDescent="0.3"/>
    <row r="3728" ht="15.6" x14ac:dyDescent="0.3"/>
    <row r="3729" ht="15.6" x14ac:dyDescent="0.3"/>
    <row r="3730" ht="15.6" x14ac:dyDescent="0.3"/>
    <row r="3731" ht="15.6" x14ac:dyDescent="0.3"/>
    <row r="3732" ht="15.6" x14ac:dyDescent="0.3"/>
    <row r="3733" ht="15.6" x14ac:dyDescent="0.3"/>
    <row r="3734" ht="15.6" x14ac:dyDescent="0.3"/>
    <row r="3735" ht="15.6" x14ac:dyDescent="0.3"/>
    <row r="3736" ht="15.6" x14ac:dyDescent="0.3"/>
    <row r="3737" ht="15.6" x14ac:dyDescent="0.3"/>
    <row r="3738" ht="15.6" x14ac:dyDescent="0.3"/>
    <row r="3739" ht="15.6" x14ac:dyDescent="0.3"/>
    <row r="3740" ht="15.6" x14ac:dyDescent="0.3"/>
    <row r="3741" ht="15.6" x14ac:dyDescent="0.3"/>
    <row r="3742" ht="15.6" x14ac:dyDescent="0.3"/>
    <row r="3743" ht="15.6" x14ac:dyDescent="0.3"/>
    <row r="3744" ht="15.6" x14ac:dyDescent="0.3"/>
    <row r="3745" ht="15.6" x14ac:dyDescent="0.3"/>
    <row r="3746" ht="15.6" x14ac:dyDescent="0.3"/>
    <row r="3747" ht="15.6" x14ac:dyDescent="0.3"/>
    <row r="3748" ht="15.6" x14ac:dyDescent="0.3"/>
    <row r="3749" ht="15.6" x14ac:dyDescent="0.3"/>
    <row r="3750" ht="15.6" x14ac:dyDescent="0.3"/>
    <row r="3751" ht="15.6" x14ac:dyDescent="0.3"/>
    <row r="3752" ht="15.6" x14ac:dyDescent="0.3"/>
    <row r="3753" ht="15.6" x14ac:dyDescent="0.3"/>
    <row r="3754" ht="15.6" x14ac:dyDescent="0.3"/>
    <row r="3755" ht="15.6" x14ac:dyDescent="0.3"/>
    <row r="3756" ht="15.6" x14ac:dyDescent="0.3"/>
    <row r="3757" ht="15.6" x14ac:dyDescent="0.3"/>
    <row r="3758" ht="15.6" x14ac:dyDescent="0.3"/>
    <row r="3759" ht="15.6" x14ac:dyDescent="0.3"/>
    <row r="3760" ht="15.6" x14ac:dyDescent="0.3"/>
    <row r="3761" ht="15.6" x14ac:dyDescent="0.3"/>
    <row r="3762" ht="15.6" x14ac:dyDescent="0.3"/>
    <row r="3763" ht="15.6" x14ac:dyDescent="0.3"/>
    <row r="3764" ht="15.6" x14ac:dyDescent="0.3"/>
    <row r="3765" ht="15.6" x14ac:dyDescent="0.3"/>
    <row r="3766" ht="15.6" x14ac:dyDescent="0.3"/>
    <row r="3767" ht="15.6" x14ac:dyDescent="0.3"/>
    <row r="3768" ht="15.6" x14ac:dyDescent="0.3"/>
    <row r="3769" ht="15.6" x14ac:dyDescent="0.3"/>
    <row r="3770" ht="15.6" x14ac:dyDescent="0.3"/>
    <row r="3771" ht="15.6" x14ac:dyDescent="0.3"/>
    <row r="3772" ht="15.6" x14ac:dyDescent="0.3"/>
    <row r="3773" ht="15.6" x14ac:dyDescent="0.3"/>
    <row r="3774" ht="15.6" x14ac:dyDescent="0.3"/>
    <row r="3775" ht="15.6" x14ac:dyDescent="0.3"/>
    <row r="3776" ht="15.6" x14ac:dyDescent="0.3"/>
    <row r="3777" ht="15.6" x14ac:dyDescent="0.3"/>
    <row r="3778" ht="15.6" x14ac:dyDescent="0.3"/>
    <row r="3779" ht="15.6" x14ac:dyDescent="0.3"/>
    <row r="3780" ht="15.6" x14ac:dyDescent="0.3"/>
    <row r="3781" ht="15.6" x14ac:dyDescent="0.3"/>
    <row r="3782" ht="15.6" x14ac:dyDescent="0.3"/>
    <row r="3783" ht="15.6" x14ac:dyDescent="0.3"/>
    <row r="3784" ht="15.6" x14ac:dyDescent="0.3"/>
    <row r="3785" ht="15.6" x14ac:dyDescent="0.3"/>
    <row r="3786" ht="15.6" x14ac:dyDescent="0.3"/>
    <row r="3787" ht="15.6" x14ac:dyDescent="0.3"/>
    <row r="3788" ht="15.6" x14ac:dyDescent="0.3"/>
    <row r="3789" ht="15.6" x14ac:dyDescent="0.3"/>
    <row r="3790" ht="15.6" x14ac:dyDescent="0.3"/>
    <row r="3791" ht="15.6" x14ac:dyDescent="0.3"/>
    <row r="3792" ht="15.6" x14ac:dyDescent="0.3"/>
    <row r="3793" ht="15.6" x14ac:dyDescent="0.3"/>
    <row r="3794" ht="15.6" x14ac:dyDescent="0.3"/>
    <row r="3795" ht="15.6" x14ac:dyDescent="0.3"/>
    <row r="3796" ht="15.6" x14ac:dyDescent="0.3"/>
    <row r="3797" ht="15.6" x14ac:dyDescent="0.3"/>
    <row r="3798" ht="15.6" x14ac:dyDescent="0.3"/>
    <row r="3799" ht="15.6" x14ac:dyDescent="0.3"/>
    <row r="3800" ht="15.6" x14ac:dyDescent="0.3"/>
    <row r="3801" ht="15.6" x14ac:dyDescent="0.3"/>
    <row r="3802" ht="15.6" x14ac:dyDescent="0.3"/>
    <row r="3803" ht="15.6" x14ac:dyDescent="0.3"/>
    <row r="3804" ht="15.6" x14ac:dyDescent="0.3"/>
    <row r="3805" ht="15.6" x14ac:dyDescent="0.3"/>
    <row r="3806" ht="15.6" x14ac:dyDescent="0.3"/>
    <row r="3807" ht="15.6" x14ac:dyDescent="0.3"/>
    <row r="3808" ht="15.6" x14ac:dyDescent="0.3"/>
    <row r="3809" ht="15.6" x14ac:dyDescent="0.3"/>
    <row r="3810" ht="15.6" x14ac:dyDescent="0.3"/>
    <row r="3811" ht="15.6" x14ac:dyDescent="0.3"/>
    <row r="3812" ht="15.6" x14ac:dyDescent="0.3"/>
    <row r="3813" ht="15.6" x14ac:dyDescent="0.3"/>
    <row r="3814" ht="15.6" x14ac:dyDescent="0.3"/>
    <row r="3815" ht="15.6" x14ac:dyDescent="0.3"/>
    <row r="3816" ht="15.6" x14ac:dyDescent="0.3"/>
    <row r="3817" ht="15.6" x14ac:dyDescent="0.3"/>
    <row r="3818" ht="15.6" x14ac:dyDescent="0.3"/>
    <row r="3819" ht="15.6" x14ac:dyDescent="0.3"/>
    <row r="3820" ht="15.6" x14ac:dyDescent="0.3"/>
    <row r="3821" ht="15.6" x14ac:dyDescent="0.3"/>
    <row r="3822" ht="15.6" x14ac:dyDescent="0.3"/>
    <row r="3823" ht="15.6" x14ac:dyDescent="0.3"/>
    <row r="3824" ht="15.6" x14ac:dyDescent="0.3"/>
    <row r="3825" ht="15.6" x14ac:dyDescent="0.3"/>
    <row r="3826" ht="15.6" x14ac:dyDescent="0.3"/>
    <row r="3827" ht="15.6" x14ac:dyDescent="0.3"/>
    <row r="3828" ht="15.6" x14ac:dyDescent="0.3"/>
    <row r="3829" ht="15.6" x14ac:dyDescent="0.3"/>
    <row r="3830" ht="15.6" x14ac:dyDescent="0.3"/>
    <row r="3831" ht="15.6" x14ac:dyDescent="0.3"/>
    <row r="3832" ht="15.6" x14ac:dyDescent="0.3"/>
    <row r="3833" ht="15.6" x14ac:dyDescent="0.3"/>
    <row r="3834" ht="15.6" x14ac:dyDescent="0.3"/>
    <row r="3835" ht="15.6" x14ac:dyDescent="0.3"/>
    <row r="3836" ht="15.6" x14ac:dyDescent="0.3"/>
    <row r="3837" ht="15.6" x14ac:dyDescent="0.3"/>
    <row r="3838" ht="15.6" x14ac:dyDescent="0.3"/>
    <row r="3839" ht="15.6" x14ac:dyDescent="0.3"/>
    <row r="3840" ht="15.6" x14ac:dyDescent="0.3"/>
    <row r="3841" ht="15.6" x14ac:dyDescent="0.3"/>
    <row r="3842" ht="15.6" x14ac:dyDescent="0.3"/>
    <row r="3843" ht="15.6" x14ac:dyDescent="0.3"/>
    <row r="3844" ht="15.6" x14ac:dyDescent="0.3"/>
    <row r="3845" ht="15.6" x14ac:dyDescent="0.3"/>
    <row r="3846" ht="15.6" x14ac:dyDescent="0.3"/>
    <row r="3847" ht="15.6" x14ac:dyDescent="0.3"/>
    <row r="3848" ht="15.6" x14ac:dyDescent="0.3"/>
    <row r="3849" ht="15.6" x14ac:dyDescent="0.3"/>
    <row r="3850" ht="15.6" x14ac:dyDescent="0.3"/>
    <row r="3851" ht="15.6" x14ac:dyDescent="0.3"/>
    <row r="3852" ht="15.6" x14ac:dyDescent="0.3"/>
    <row r="3853" ht="15.6" x14ac:dyDescent="0.3"/>
    <row r="3854" ht="15.6" x14ac:dyDescent="0.3"/>
    <row r="3855" ht="15.6" x14ac:dyDescent="0.3"/>
    <row r="3856" ht="15.6" x14ac:dyDescent="0.3"/>
    <row r="3857" ht="15.6" x14ac:dyDescent="0.3"/>
    <row r="3858" ht="15.6" x14ac:dyDescent="0.3"/>
    <row r="3859" ht="15.6" x14ac:dyDescent="0.3"/>
    <row r="3860" ht="15.6" x14ac:dyDescent="0.3"/>
    <row r="3861" ht="15.6" x14ac:dyDescent="0.3"/>
    <row r="3862" ht="15.6" x14ac:dyDescent="0.3"/>
    <row r="3863" ht="15.6" x14ac:dyDescent="0.3"/>
    <row r="3864" ht="15.6" x14ac:dyDescent="0.3"/>
    <row r="3865" ht="15.6" x14ac:dyDescent="0.3"/>
    <row r="3866" ht="15.6" x14ac:dyDescent="0.3"/>
    <row r="3867" ht="15.6" x14ac:dyDescent="0.3"/>
    <row r="3868" ht="15.6" x14ac:dyDescent="0.3"/>
    <row r="3869" ht="15.6" x14ac:dyDescent="0.3"/>
    <row r="3870" ht="15.6" x14ac:dyDescent="0.3"/>
    <row r="3871" ht="15.6" x14ac:dyDescent="0.3"/>
    <row r="3872" ht="15.6" x14ac:dyDescent="0.3"/>
    <row r="3873" ht="15.6" x14ac:dyDescent="0.3"/>
    <row r="3874" ht="15.6" x14ac:dyDescent="0.3"/>
    <row r="3875" ht="15.6" x14ac:dyDescent="0.3"/>
    <row r="3876" ht="15.6" x14ac:dyDescent="0.3"/>
    <row r="3877" ht="15.6" x14ac:dyDescent="0.3"/>
    <row r="3878" ht="15.6" x14ac:dyDescent="0.3"/>
    <row r="3879" ht="15.6" x14ac:dyDescent="0.3"/>
    <row r="3880" ht="15.6" x14ac:dyDescent="0.3"/>
    <row r="3881" ht="15.6" x14ac:dyDescent="0.3"/>
    <row r="3882" ht="15.6" x14ac:dyDescent="0.3"/>
    <row r="3883" ht="15.6" x14ac:dyDescent="0.3"/>
    <row r="3884" ht="15.6" x14ac:dyDescent="0.3"/>
    <row r="3885" ht="15.6" x14ac:dyDescent="0.3"/>
    <row r="3886" ht="15.6" x14ac:dyDescent="0.3"/>
    <row r="3887" ht="15.6" x14ac:dyDescent="0.3"/>
    <row r="3888" ht="15.6" x14ac:dyDescent="0.3"/>
    <row r="3889" ht="15.6" x14ac:dyDescent="0.3"/>
    <row r="3890" ht="15.6" x14ac:dyDescent="0.3"/>
    <row r="3891" ht="15.6" x14ac:dyDescent="0.3"/>
    <row r="3892" ht="15.6" x14ac:dyDescent="0.3"/>
    <row r="3893" ht="15.6" x14ac:dyDescent="0.3"/>
    <row r="3894" ht="15.6" x14ac:dyDescent="0.3"/>
    <row r="3895" ht="15.6" x14ac:dyDescent="0.3"/>
    <row r="3896" ht="15.6" x14ac:dyDescent="0.3"/>
    <row r="3897" ht="15.6" x14ac:dyDescent="0.3"/>
    <row r="3898" ht="15.6" x14ac:dyDescent="0.3"/>
    <row r="3899" ht="15.6" x14ac:dyDescent="0.3"/>
    <row r="3900" ht="15.6" x14ac:dyDescent="0.3"/>
    <row r="3901" ht="15.6" x14ac:dyDescent="0.3"/>
    <row r="3902" ht="15.6" x14ac:dyDescent="0.3"/>
    <row r="3903" ht="15.6" x14ac:dyDescent="0.3"/>
    <row r="3904" ht="15.6" x14ac:dyDescent="0.3"/>
    <row r="3905" ht="15.6" x14ac:dyDescent="0.3"/>
    <row r="3906" ht="15.6" x14ac:dyDescent="0.3"/>
    <row r="3907" ht="15.6" x14ac:dyDescent="0.3"/>
    <row r="3908" ht="15.6" x14ac:dyDescent="0.3"/>
    <row r="3909" ht="15.6" x14ac:dyDescent="0.3"/>
    <row r="3910" ht="15.6" x14ac:dyDescent="0.3"/>
    <row r="3911" ht="15.6" x14ac:dyDescent="0.3"/>
    <row r="3912" ht="15.6" x14ac:dyDescent="0.3"/>
    <row r="3913" ht="15.6" x14ac:dyDescent="0.3"/>
    <row r="3914" ht="15.6" x14ac:dyDescent="0.3"/>
    <row r="3915" ht="15.6" x14ac:dyDescent="0.3"/>
    <row r="3916" ht="15.6" x14ac:dyDescent="0.3"/>
    <row r="3917" ht="15.6" x14ac:dyDescent="0.3"/>
    <row r="3918" ht="15.6" x14ac:dyDescent="0.3"/>
    <row r="3919" ht="15.6" x14ac:dyDescent="0.3"/>
    <row r="3920" ht="15.6" x14ac:dyDescent="0.3"/>
    <row r="3921" ht="15.6" x14ac:dyDescent="0.3"/>
    <row r="3922" ht="15.6" x14ac:dyDescent="0.3"/>
    <row r="3923" ht="15.6" x14ac:dyDescent="0.3"/>
    <row r="3924" ht="15.6" x14ac:dyDescent="0.3"/>
    <row r="3925" ht="15.6" x14ac:dyDescent="0.3"/>
    <row r="3926" ht="15.6" x14ac:dyDescent="0.3"/>
    <row r="3927" ht="15.6" x14ac:dyDescent="0.3"/>
    <row r="3928" ht="15.6" x14ac:dyDescent="0.3"/>
    <row r="3929" ht="15.6" x14ac:dyDescent="0.3"/>
    <row r="3930" ht="15.6" x14ac:dyDescent="0.3"/>
    <row r="3931" ht="15.6" x14ac:dyDescent="0.3"/>
    <row r="3932" ht="15.6" x14ac:dyDescent="0.3"/>
    <row r="3933" ht="15.6" x14ac:dyDescent="0.3"/>
    <row r="3934" ht="15.6" x14ac:dyDescent="0.3"/>
    <row r="3935" ht="15.6" x14ac:dyDescent="0.3"/>
    <row r="3936" ht="15.6" x14ac:dyDescent="0.3"/>
    <row r="3937" ht="15.6" x14ac:dyDescent="0.3"/>
    <row r="3938" ht="15.6" x14ac:dyDescent="0.3"/>
    <row r="3939" ht="15.6" x14ac:dyDescent="0.3"/>
    <row r="3940" ht="15.6" x14ac:dyDescent="0.3"/>
    <row r="3941" ht="15.6" x14ac:dyDescent="0.3"/>
    <row r="3942" ht="15.6" x14ac:dyDescent="0.3"/>
    <row r="3943" ht="15.6" x14ac:dyDescent="0.3"/>
    <row r="3944" ht="15.6" x14ac:dyDescent="0.3"/>
    <row r="3945" ht="15.6" x14ac:dyDescent="0.3"/>
    <row r="3946" ht="15.6" x14ac:dyDescent="0.3"/>
    <row r="3947" ht="15.6" x14ac:dyDescent="0.3"/>
    <row r="3948" ht="15.6" x14ac:dyDescent="0.3"/>
    <row r="3949" ht="15.6" x14ac:dyDescent="0.3"/>
    <row r="3950" ht="15.6" x14ac:dyDescent="0.3"/>
    <row r="3951" ht="15.6" x14ac:dyDescent="0.3"/>
    <row r="3952" ht="15.6" x14ac:dyDescent="0.3"/>
    <row r="3953" ht="15.6" x14ac:dyDescent="0.3"/>
    <row r="3954" ht="15.6" x14ac:dyDescent="0.3"/>
    <row r="3955" ht="15.6" x14ac:dyDescent="0.3"/>
    <row r="3956" ht="15.6" x14ac:dyDescent="0.3"/>
    <row r="3957" ht="15.6" x14ac:dyDescent="0.3"/>
    <row r="3958" ht="15.6" x14ac:dyDescent="0.3"/>
    <row r="3959" ht="15.6" x14ac:dyDescent="0.3"/>
    <row r="3960" ht="15.6" x14ac:dyDescent="0.3"/>
    <row r="3961" ht="15.6" x14ac:dyDescent="0.3"/>
    <row r="3962" ht="15.6" x14ac:dyDescent="0.3"/>
    <row r="3963" ht="15.6" x14ac:dyDescent="0.3"/>
    <row r="3964" ht="15.6" x14ac:dyDescent="0.3"/>
    <row r="3965" ht="15.6" x14ac:dyDescent="0.3"/>
    <row r="3966" ht="15.6" x14ac:dyDescent="0.3"/>
    <row r="3967" ht="15.6" x14ac:dyDescent="0.3"/>
    <row r="3968" ht="15.6" x14ac:dyDescent="0.3"/>
    <row r="3969" ht="15.6" x14ac:dyDescent="0.3"/>
    <row r="3970" ht="15.6" x14ac:dyDescent="0.3"/>
    <row r="3971" ht="15.6" x14ac:dyDescent="0.3"/>
    <row r="3972" ht="15.6" x14ac:dyDescent="0.3"/>
    <row r="3973" ht="15.6" x14ac:dyDescent="0.3"/>
    <row r="3974" ht="15.6" x14ac:dyDescent="0.3"/>
    <row r="3975" ht="15.6" x14ac:dyDescent="0.3"/>
    <row r="3976" ht="15.6" x14ac:dyDescent="0.3"/>
    <row r="3977" ht="15.6" x14ac:dyDescent="0.3"/>
    <row r="3978" ht="15.6" x14ac:dyDescent="0.3"/>
    <row r="3979" ht="15.6" x14ac:dyDescent="0.3"/>
    <row r="3980" ht="15.6" x14ac:dyDescent="0.3"/>
    <row r="3981" ht="15.6" x14ac:dyDescent="0.3"/>
    <row r="3982" ht="15.6" x14ac:dyDescent="0.3"/>
    <row r="3983" ht="15.6" x14ac:dyDescent="0.3"/>
    <row r="3984" ht="15.6" x14ac:dyDescent="0.3"/>
    <row r="3985" ht="15.6" x14ac:dyDescent="0.3"/>
    <row r="3986" ht="15.6" x14ac:dyDescent="0.3"/>
    <row r="3987" ht="15.6" x14ac:dyDescent="0.3"/>
    <row r="3988" ht="15.6" x14ac:dyDescent="0.3"/>
    <row r="3989" ht="15.6" x14ac:dyDescent="0.3"/>
    <row r="3990" ht="15.6" x14ac:dyDescent="0.3"/>
    <row r="3991" ht="15.6" x14ac:dyDescent="0.3"/>
    <row r="3992" ht="15.6" x14ac:dyDescent="0.3"/>
    <row r="3993" ht="15.6" x14ac:dyDescent="0.3"/>
    <row r="3994" ht="15.6" x14ac:dyDescent="0.3"/>
    <row r="3995" ht="15.6" x14ac:dyDescent="0.3"/>
    <row r="3996" ht="15.6" x14ac:dyDescent="0.3"/>
    <row r="3997" ht="15.6" x14ac:dyDescent="0.3"/>
    <row r="3998" ht="15.6" x14ac:dyDescent="0.3"/>
    <row r="3999" ht="15.6" x14ac:dyDescent="0.3"/>
    <row r="4000" ht="15.6" x14ac:dyDescent="0.3"/>
    <row r="4001" ht="15.6" x14ac:dyDescent="0.3"/>
    <row r="4002" ht="15.6" x14ac:dyDescent="0.3"/>
    <row r="4003" ht="15.6" x14ac:dyDescent="0.3"/>
    <row r="4004" ht="15.6" x14ac:dyDescent="0.3"/>
    <row r="4005" ht="15.6" x14ac:dyDescent="0.3"/>
    <row r="4006" ht="15.6" x14ac:dyDescent="0.3"/>
    <row r="4007" ht="15.6" x14ac:dyDescent="0.3"/>
    <row r="4008" ht="15.6" x14ac:dyDescent="0.3"/>
    <row r="4009" ht="15.6" x14ac:dyDescent="0.3"/>
    <row r="4010" ht="15.6" x14ac:dyDescent="0.3"/>
    <row r="4011" ht="15.6" x14ac:dyDescent="0.3"/>
    <row r="4012" ht="15.6" x14ac:dyDescent="0.3"/>
    <row r="4013" ht="15.6" x14ac:dyDescent="0.3"/>
    <row r="4014" ht="15.6" x14ac:dyDescent="0.3"/>
    <row r="4015" ht="15.6" x14ac:dyDescent="0.3"/>
    <row r="4016" ht="15.6" x14ac:dyDescent="0.3"/>
    <row r="4017" ht="15.6" x14ac:dyDescent="0.3"/>
    <row r="4018" ht="15.6" x14ac:dyDescent="0.3"/>
    <row r="4019" ht="15.6" x14ac:dyDescent="0.3"/>
    <row r="4020" ht="15.6" x14ac:dyDescent="0.3"/>
    <row r="4021" ht="15.6" x14ac:dyDescent="0.3"/>
    <row r="4022" ht="15.6" x14ac:dyDescent="0.3"/>
    <row r="4023" ht="15.6" x14ac:dyDescent="0.3"/>
    <row r="4024" ht="15.6" x14ac:dyDescent="0.3"/>
    <row r="4025" ht="15.6" x14ac:dyDescent="0.3"/>
    <row r="4026" ht="15.6" x14ac:dyDescent="0.3"/>
    <row r="4027" ht="15.6" x14ac:dyDescent="0.3"/>
    <row r="4028" ht="15.6" x14ac:dyDescent="0.3"/>
    <row r="4029" ht="15.6" x14ac:dyDescent="0.3"/>
    <row r="4030" ht="15.6" x14ac:dyDescent="0.3"/>
    <row r="4031" ht="15.6" x14ac:dyDescent="0.3"/>
    <row r="4032" ht="15.6" x14ac:dyDescent="0.3"/>
    <row r="4033" ht="15.6" x14ac:dyDescent="0.3"/>
    <row r="4034" ht="15.6" x14ac:dyDescent="0.3"/>
    <row r="4035" ht="15.6" x14ac:dyDescent="0.3"/>
    <row r="4036" ht="15.6" x14ac:dyDescent="0.3"/>
    <row r="4037" ht="15.6" x14ac:dyDescent="0.3"/>
    <row r="4038" ht="15.6" x14ac:dyDescent="0.3"/>
    <row r="4039" ht="15.6" x14ac:dyDescent="0.3"/>
    <row r="4040" ht="15.6" x14ac:dyDescent="0.3"/>
    <row r="4041" ht="15.6" x14ac:dyDescent="0.3"/>
    <row r="4042" ht="15.6" x14ac:dyDescent="0.3"/>
    <row r="4043" ht="15.6" x14ac:dyDescent="0.3"/>
    <row r="4044" ht="15.6" x14ac:dyDescent="0.3"/>
    <row r="4045" ht="15.6" x14ac:dyDescent="0.3"/>
    <row r="4046" ht="15.6" x14ac:dyDescent="0.3"/>
    <row r="4047" ht="15.6" x14ac:dyDescent="0.3"/>
    <row r="4048" ht="15.6" x14ac:dyDescent="0.3"/>
    <row r="4049" ht="15.6" x14ac:dyDescent="0.3"/>
    <row r="4050" ht="15.6" x14ac:dyDescent="0.3"/>
    <row r="4051" ht="15.6" x14ac:dyDescent="0.3"/>
    <row r="4052" ht="15.6" x14ac:dyDescent="0.3"/>
    <row r="4053" ht="15.6" x14ac:dyDescent="0.3"/>
    <row r="4054" ht="15.6" x14ac:dyDescent="0.3"/>
    <row r="4055" ht="15.6" x14ac:dyDescent="0.3"/>
    <row r="4056" ht="15.6" x14ac:dyDescent="0.3"/>
    <row r="4057" ht="15.6" x14ac:dyDescent="0.3"/>
    <row r="4058" ht="15.6" x14ac:dyDescent="0.3"/>
    <row r="4059" ht="15.6" x14ac:dyDescent="0.3"/>
    <row r="4060" ht="15.6" x14ac:dyDescent="0.3"/>
    <row r="4061" ht="15.6" x14ac:dyDescent="0.3"/>
    <row r="4062" ht="15.6" x14ac:dyDescent="0.3"/>
    <row r="4063" ht="15.6" x14ac:dyDescent="0.3"/>
    <row r="4064" ht="15.6" x14ac:dyDescent="0.3"/>
    <row r="4065" ht="15.6" x14ac:dyDescent="0.3"/>
    <row r="4066" ht="15.6" x14ac:dyDescent="0.3"/>
    <row r="4067" ht="15.6" x14ac:dyDescent="0.3"/>
    <row r="4068" ht="15.6" x14ac:dyDescent="0.3"/>
    <row r="4069" ht="15.6" x14ac:dyDescent="0.3"/>
    <row r="4070" ht="15.6" x14ac:dyDescent="0.3"/>
    <row r="4071" ht="15.6" x14ac:dyDescent="0.3"/>
    <row r="4072" ht="15.6" x14ac:dyDescent="0.3"/>
    <row r="4073" ht="15.6" x14ac:dyDescent="0.3"/>
    <row r="4074" ht="15.6" x14ac:dyDescent="0.3"/>
    <row r="4075" ht="15.6" x14ac:dyDescent="0.3"/>
    <row r="4076" ht="15.6" x14ac:dyDescent="0.3"/>
    <row r="4077" ht="15.6" x14ac:dyDescent="0.3"/>
    <row r="4078" ht="15.6" x14ac:dyDescent="0.3"/>
    <row r="4079" ht="15.6" x14ac:dyDescent="0.3"/>
    <row r="4080" ht="15.6" x14ac:dyDescent="0.3"/>
    <row r="4081" ht="15.6" x14ac:dyDescent="0.3"/>
    <row r="4082" ht="15.6" x14ac:dyDescent="0.3"/>
    <row r="4083" ht="15.6" x14ac:dyDescent="0.3"/>
    <row r="4084" ht="15.6" x14ac:dyDescent="0.3"/>
    <row r="4085" ht="15.6" x14ac:dyDescent="0.3"/>
    <row r="4086" ht="15.6" x14ac:dyDescent="0.3"/>
    <row r="4087" ht="15.6" x14ac:dyDescent="0.3"/>
    <row r="4088" ht="15.6" x14ac:dyDescent="0.3"/>
    <row r="4089" ht="15.6" x14ac:dyDescent="0.3"/>
    <row r="4090" ht="15.6" x14ac:dyDescent="0.3"/>
    <row r="4091" ht="15.6" x14ac:dyDescent="0.3"/>
    <row r="4092" ht="15.6" x14ac:dyDescent="0.3"/>
    <row r="4093" ht="15.6" x14ac:dyDescent="0.3"/>
    <row r="4094" ht="15.6" x14ac:dyDescent="0.3"/>
    <row r="4095" ht="15.6" x14ac:dyDescent="0.3"/>
    <row r="4096" ht="15.6" x14ac:dyDescent="0.3"/>
    <row r="4097" ht="15.6" x14ac:dyDescent="0.3"/>
    <row r="4098" ht="15.6" x14ac:dyDescent="0.3"/>
    <row r="4099" ht="15.6" x14ac:dyDescent="0.3"/>
    <row r="4100" ht="15.6" x14ac:dyDescent="0.3"/>
    <row r="4101" ht="15.6" x14ac:dyDescent="0.3"/>
    <row r="4102" ht="15.6" x14ac:dyDescent="0.3"/>
    <row r="4103" ht="15.6" x14ac:dyDescent="0.3"/>
    <row r="4104" ht="15.6" x14ac:dyDescent="0.3"/>
    <row r="4105" ht="15.6" x14ac:dyDescent="0.3"/>
    <row r="4106" ht="15.6" x14ac:dyDescent="0.3"/>
    <row r="4107" ht="15.6" x14ac:dyDescent="0.3"/>
    <row r="4108" ht="15.6" x14ac:dyDescent="0.3"/>
    <row r="4109" ht="15.6" x14ac:dyDescent="0.3"/>
    <row r="4110" ht="15.6" x14ac:dyDescent="0.3"/>
    <row r="4111" ht="15.6" x14ac:dyDescent="0.3"/>
    <row r="4112" ht="15.6" x14ac:dyDescent="0.3"/>
    <row r="4113" ht="15.6" x14ac:dyDescent="0.3"/>
    <row r="4114" ht="15.6" x14ac:dyDescent="0.3"/>
    <row r="4115" ht="15.6" x14ac:dyDescent="0.3"/>
    <row r="4116" ht="15.6" x14ac:dyDescent="0.3"/>
    <row r="4117" ht="15.6" x14ac:dyDescent="0.3"/>
    <row r="4118" ht="15.6" x14ac:dyDescent="0.3"/>
    <row r="4119" ht="15.6" x14ac:dyDescent="0.3"/>
    <row r="4120" ht="15.6" x14ac:dyDescent="0.3"/>
    <row r="4121" ht="15.6" x14ac:dyDescent="0.3"/>
    <row r="4122" ht="15.6" x14ac:dyDescent="0.3"/>
    <row r="4123" ht="15.6" x14ac:dyDescent="0.3"/>
    <row r="4124" ht="15.6" x14ac:dyDescent="0.3"/>
    <row r="4125" ht="15.6" x14ac:dyDescent="0.3"/>
    <row r="4126" ht="15.6" x14ac:dyDescent="0.3"/>
    <row r="4127" ht="15.6" x14ac:dyDescent="0.3"/>
    <row r="4128" ht="15.6" x14ac:dyDescent="0.3"/>
    <row r="4129" ht="15.6" x14ac:dyDescent="0.3"/>
    <row r="4130" ht="15.6" x14ac:dyDescent="0.3"/>
    <row r="4131" ht="15.6" x14ac:dyDescent="0.3"/>
    <row r="4132" ht="15.6" x14ac:dyDescent="0.3"/>
    <row r="4133" ht="15.6" x14ac:dyDescent="0.3"/>
    <row r="4134" ht="15.6" x14ac:dyDescent="0.3"/>
    <row r="4135" ht="15.6" x14ac:dyDescent="0.3"/>
    <row r="4136" ht="15.6" x14ac:dyDescent="0.3"/>
    <row r="4137" ht="15.6" x14ac:dyDescent="0.3"/>
    <row r="4138" ht="15.6" x14ac:dyDescent="0.3"/>
    <row r="4139" ht="15.6" x14ac:dyDescent="0.3"/>
    <row r="4140" ht="15.6" x14ac:dyDescent="0.3"/>
    <row r="4141" ht="15.6" x14ac:dyDescent="0.3"/>
    <row r="4142" ht="15.6" x14ac:dyDescent="0.3"/>
    <row r="4143" ht="15.6" x14ac:dyDescent="0.3"/>
    <row r="4144" ht="15.6" x14ac:dyDescent="0.3"/>
    <row r="4145" ht="15.6" x14ac:dyDescent="0.3"/>
    <row r="4146" ht="15.6" x14ac:dyDescent="0.3"/>
    <row r="4147" ht="15.6" x14ac:dyDescent="0.3"/>
    <row r="4148" ht="15.6" x14ac:dyDescent="0.3"/>
    <row r="4149" ht="15.6" x14ac:dyDescent="0.3"/>
    <row r="4150" ht="15.6" x14ac:dyDescent="0.3"/>
    <row r="4151" ht="15.6" x14ac:dyDescent="0.3"/>
    <row r="4152" ht="15.6" x14ac:dyDescent="0.3"/>
    <row r="4153" ht="15.6" x14ac:dyDescent="0.3"/>
    <row r="4154" ht="15.6" x14ac:dyDescent="0.3"/>
    <row r="4155" ht="15.6" x14ac:dyDescent="0.3"/>
    <row r="4156" ht="15.6" x14ac:dyDescent="0.3"/>
    <row r="4157" ht="15.6" x14ac:dyDescent="0.3"/>
    <row r="4158" ht="15.6" x14ac:dyDescent="0.3"/>
    <row r="4159" ht="15.6" x14ac:dyDescent="0.3"/>
    <row r="4160" ht="15.6" x14ac:dyDescent="0.3"/>
    <row r="4161" ht="15.6" x14ac:dyDescent="0.3"/>
    <row r="4162" ht="15.6" x14ac:dyDescent="0.3"/>
    <row r="4163" ht="15.6" x14ac:dyDescent="0.3"/>
    <row r="4164" ht="15.6" x14ac:dyDescent="0.3"/>
    <row r="4165" ht="15.6" x14ac:dyDescent="0.3"/>
    <row r="4166" ht="15.6" x14ac:dyDescent="0.3"/>
    <row r="4167" ht="15.6" x14ac:dyDescent="0.3"/>
    <row r="4168" ht="15.6" x14ac:dyDescent="0.3"/>
    <row r="4169" ht="15.6" x14ac:dyDescent="0.3"/>
    <row r="4170" ht="15.6" x14ac:dyDescent="0.3"/>
    <row r="4171" ht="15.6" x14ac:dyDescent="0.3"/>
    <row r="4172" ht="15.6" x14ac:dyDescent="0.3"/>
    <row r="4173" ht="15.6" x14ac:dyDescent="0.3"/>
    <row r="4174" ht="15.6" x14ac:dyDescent="0.3"/>
    <row r="4175" ht="15.6" x14ac:dyDescent="0.3"/>
    <row r="4176" ht="15.6" x14ac:dyDescent="0.3"/>
    <row r="4177" ht="15.6" x14ac:dyDescent="0.3"/>
    <row r="4178" ht="15.6" x14ac:dyDescent="0.3"/>
    <row r="4179" ht="15.6" x14ac:dyDescent="0.3"/>
    <row r="4180" ht="15.6" x14ac:dyDescent="0.3"/>
    <row r="4181" ht="15.6" x14ac:dyDescent="0.3"/>
    <row r="4182" ht="15.6" x14ac:dyDescent="0.3"/>
    <row r="4183" ht="15.6" x14ac:dyDescent="0.3"/>
    <row r="4184" ht="15.6" x14ac:dyDescent="0.3"/>
    <row r="4185" ht="15.6" x14ac:dyDescent="0.3"/>
    <row r="4186" ht="15.6" x14ac:dyDescent="0.3"/>
    <row r="4187" ht="15.6" x14ac:dyDescent="0.3"/>
    <row r="4188" ht="15.6" x14ac:dyDescent="0.3"/>
    <row r="4189" ht="15.6" x14ac:dyDescent="0.3"/>
    <row r="4190" ht="15.6" x14ac:dyDescent="0.3"/>
    <row r="4191" ht="15.6" x14ac:dyDescent="0.3"/>
    <row r="4192" ht="15.6" x14ac:dyDescent="0.3"/>
    <row r="4193" ht="15.6" x14ac:dyDescent="0.3"/>
    <row r="4194" ht="15.6" x14ac:dyDescent="0.3"/>
    <row r="4195" ht="15.6" x14ac:dyDescent="0.3"/>
    <row r="4196" ht="15.6" x14ac:dyDescent="0.3"/>
    <row r="4197" ht="15.6" x14ac:dyDescent="0.3"/>
    <row r="4198" ht="15.6" x14ac:dyDescent="0.3"/>
    <row r="4199" ht="15.6" x14ac:dyDescent="0.3"/>
    <row r="4200" ht="15.6" x14ac:dyDescent="0.3"/>
    <row r="4201" ht="15.6" x14ac:dyDescent="0.3"/>
    <row r="4202" ht="15.6" x14ac:dyDescent="0.3"/>
    <row r="4203" ht="15.6" x14ac:dyDescent="0.3"/>
    <row r="4204" ht="15.6" x14ac:dyDescent="0.3"/>
    <row r="4205" ht="15.6" x14ac:dyDescent="0.3"/>
    <row r="4206" ht="15.6" x14ac:dyDescent="0.3"/>
    <row r="4207" ht="15.6" x14ac:dyDescent="0.3"/>
    <row r="4208" ht="15.6" x14ac:dyDescent="0.3"/>
    <row r="4209" ht="15.6" x14ac:dyDescent="0.3"/>
    <row r="4210" ht="15.6" x14ac:dyDescent="0.3"/>
    <row r="4211" ht="15.6" x14ac:dyDescent="0.3"/>
    <row r="4212" ht="15.6" x14ac:dyDescent="0.3"/>
    <row r="4213" ht="15.6" x14ac:dyDescent="0.3"/>
    <row r="4214" ht="15.6" x14ac:dyDescent="0.3"/>
    <row r="4215" ht="15.6" x14ac:dyDescent="0.3"/>
    <row r="4216" ht="15.6" x14ac:dyDescent="0.3"/>
    <row r="4217" ht="15.6" x14ac:dyDescent="0.3"/>
    <row r="4218" ht="15.6" x14ac:dyDescent="0.3"/>
    <row r="4219" ht="15.6" x14ac:dyDescent="0.3"/>
    <row r="4220" ht="15.6" x14ac:dyDescent="0.3"/>
    <row r="4221" ht="15.6" x14ac:dyDescent="0.3"/>
    <row r="4222" ht="15.6" x14ac:dyDescent="0.3"/>
    <row r="4223" ht="15.6" x14ac:dyDescent="0.3"/>
    <row r="4224" ht="15.6" x14ac:dyDescent="0.3"/>
    <row r="4225" ht="15.6" x14ac:dyDescent="0.3"/>
    <row r="4226" ht="15.6" x14ac:dyDescent="0.3"/>
    <row r="4227" ht="15.6" x14ac:dyDescent="0.3"/>
    <row r="4228" ht="15.6" x14ac:dyDescent="0.3"/>
    <row r="4229" ht="15.6" x14ac:dyDescent="0.3"/>
    <row r="4230" ht="15.6" x14ac:dyDescent="0.3"/>
    <row r="4231" ht="15.6" x14ac:dyDescent="0.3"/>
    <row r="4232" ht="15.6" x14ac:dyDescent="0.3"/>
    <row r="4233" ht="15.6" x14ac:dyDescent="0.3"/>
    <row r="4234" ht="15.6" x14ac:dyDescent="0.3"/>
    <row r="4235" ht="15.6" x14ac:dyDescent="0.3"/>
    <row r="4236" ht="15.6" x14ac:dyDescent="0.3"/>
    <row r="4237" ht="15.6" x14ac:dyDescent="0.3"/>
    <row r="4238" ht="15.6" x14ac:dyDescent="0.3"/>
    <row r="4239" ht="15.6" x14ac:dyDescent="0.3"/>
    <row r="4240" ht="15.6" x14ac:dyDescent="0.3"/>
    <row r="4241" ht="15.6" x14ac:dyDescent="0.3"/>
    <row r="4242" ht="15.6" x14ac:dyDescent="0.3"/>
    <row r="4243" ht="15.6" x14ac:dyDescent="0.3"/>
    <row r="4244" ht="15.6" x14ac:dyDescent="0.3"/>
    <row r="4245" ht="15.6" x14ac:dyDescent="0.3"/>
    <row r="4246" ht="15.6" x14ac:dyDescent="0.3"/>
    <row r="4247" ht="15.6" x14ac:dyDescent="0.3"/>
    <row r="4248" ht="15.6" x14ac:dyDescent="0.3"/>
    <row r="4249" ht="15.6" x14ac:dyDescent="0.3"/>
    <row r="4250" ht="15.6" x14ac:dyDescent="0.3"/>
    <row r="4251" ht="15.6" x14ac:dyDescent="0.3"/>
    <row r="4252" ht="15.6" x14ac:dyDescent="0.3"/>
    <row r="4253" ht="15.6" x14ac:dyDescent="0.3"/>
    <row r="4254" ht="15.6" x14ac:dyDescent="0.3"/>
    <row r="4255" ht="15.6" x14ac:dyDescent="0.3"/>
    <row r="4256" ht="15.6" x14ac:dyDescent="0.3"/>
    <row r="4257" ht="15.6" x14ac:dyDescent="0.3"/>
    <row r="4258" ht="15.6" x14ac:dyDescent="0.3"/>
    <row r="4259" ht="15.6" x14ac:dyDescent="0.3"/>
    <row r="4260" ht="15.6" x14ac:dyDescent="0.3"/>
    <row r="4261" ht="15.6" x14ac:dyDescent="0.3"/>
    <row r="4262" ht="15.6" x14ac:dyDescent="0.3"/>
    <row r="4263" ht="15.6" x14ac:dyDescent="0.3"/>
    <row r="4264" ht="15.6" x14ac:dyDescent="0.3"/>
    <row r="4265" ht="15.6" x14ac:dyDescent="0.3"/>
    <row r="4266" ht="15.6" x14ac:dyDescent="0.3"/>
    <row r="4267" ht="15.6" x14ac:dyDescent="0.3"/>
    <row r="4268" ht="15.6" x14ac:dyDescent="0.3"/>
    <row r="4269" ht="15.6" x14ac:dyDescent="0.3"/>
    <row r="4270" ht="15.6" x14ac:dyDescent="0.3"/>
    <row r="4271" ht="15.6" x14ac:dyDescent="0.3"/>
    <row r="4272" ht="15.6" x14ac:dyDescent="0.3"/>
    <row r="4273" ht="15.6" x14ac:dyDescent="0.3"/>
    <row r="4274" ht="15.6" x14ac:dyDescent="0.3"/>
    <row r="4275" ht="15.6" x14ac:dyDescent="0.3"/>
    <row r="4276" ht="15.6" x14ac:dyDescent="0.3"/>
    <row r="4277" ht="15.6" x14ac:dyDescent="0.3"/>
    <row r="4278" ht="15.6" x14ac:dyDescent="0.3"/>
    <row r="4279" ht="15.6" x14ac:dyDescent="0.3"/>
    <row r="4280" ht="15.6" x14ac:dyDescent="0.3"/>
    <row r="4281" ht="15.6" x14ac:dyDescent="0.3"/>
    <row r="4282" ht="15.6" x14ac:dyDescent="0.3"/>
    <row r="4283" ht="15.6" x14ac:dyDescent="0.3"/>
    <row r="4284" ht="15.6" x14ac:dyDescent="0.3"/>
    <row r="4285" ht="15.6" x14ac:dyDescent="0.3"/>
    <row r="4286" ht="15.6" x14ac:dyDescent="0.3"/>
    <row r="4287" ht="15.6" x14ac:dyDescent="0.3"/>
    <row r="4288" ht="15.6" x14ac:dyDescent="0.3"/>
    <row r="4289" ht="15.6" x14ac:dyDescent="0.3"/>
    <row r="4290" ht="15.6" x14ac:dyDescent="0.3"/>
    <row r="4291" ht="15.6" x14ac:dyDescent="0.3"/>
    <row r="4292" ht="15.6" x14ac:dyDescent="0.3"/>
    <row r="4293" ht="15.6" x14ac:dyDescent="0.3"/>
    <row r="4294" ht="15.6" x14ac:dyDescent="0.3"/>
    <row r="4295" ht="15.6" x14ac:dyDescent="0.3"/>
    <row r="4296" ht="15.6" x14ac:dyDescent="0.3"/>
    <row r="4297" ht="15.6" x14ac:dyDescent="0.3"/>
    <row r="4298" ht="15.6" x14ac:dyDescent="0.3"/>
    <row r="4299" ht="15.6" x14ac:dyDescent="0.3"/>
    <row r="4300" ht="15.6" x14ac:dyDescent="0.3"/>
    <row r="4301" ht="15.6" x14ac:dyDescent="0.3"/>
    <row r="4302" ht="15.6" x14ac:dyDescent="0.3"/>
    <row r="4303" ht="15.6" x14ac:dyDescent="0.3"/>
    <row r="4304" ht="15.6" x14ac:dyDescent="0.3"/>
    <row r="4305" ht="15.6" x14ac:dyDescent="0.3"/>
    <row r="4306" ht="15.6" x14ac:dyDescent="0.3"/>
    <row r="4307" ht="15.6" x14ac:dyDescent="0.3"/>
    <row r="4308" ht="15.6" x14ac:dyDescent="0.3"/>
    <row r="4309" ht="15.6" x14ac:dyDescent="0.3"/>
    <row r="4310" ht="15.6" x14ac:dyDescent="0.3"/>
    <row r="4311" ht="15.6" x14ac:dyDescent="0.3"/>
    <row r="4312" ht="15.6" x14ac:dyDescent="0.3"/>
    <row r="4313" ht="15.6" x14ac:dyDescent="0.3"/>
    <row r="4314" ht="15.6" x14ac:dyDescent="0.3"/>
    <row r="4315" ht="15.6" x14ac:dyDescent="0.3"/>
    <row r="4316" ht="15.6" x14ac:dyDescent="0.3"/>
    <row r="4317" ht="15.6" x14ac:dyDescent="0.3"/>
    <row r="4318" ht="15.6" x14ac:dyDescent="0.3"/>
    <row r="4319" ht="15.6" x14ac:dyDescent="0.3"/>
    <row r="4320" ht="15.6" x14ac:dyDescent="0.3"/>
    <row r="4321" ht="15.6" x14ac:dyDescent="0.3"/>
    <row r="4322" ht="15.6" x14ac:dyDescent="0.3"/>
    <row r="4323" ht="15.6" x14ac:dyDescent="0.3"/>
    <row r="4324" ht="15.6" x14ac:dyDescent="0.3"/>
    <row r="4325" ht="15.6" x14ac:dyDescent="0.3"/>
    <row r="4326" ht="15.6" x14ac:dyDescent="0.3"/>
    <row r="4327" ht="15.6" x14ac:dyDescent="0.3"/>
    <row r="4328" ht="15.6" x14ac:dyDescent="0.3"/>
    <row r="4329" ht="15.6" x14ac:dyDescent="0.3"/>
    <row r="4330" ht="15.6" x14ac:dyDescent="0.3"/>
    <row r="4331" ht="15.6" x14ac:dyDescent="0.3"/>
    <row r="4332" ht="15.6" x14ac:dyDescent="0.3"/>
    <row r="4333" ht="15.6" x14ac:dyDescent="0.3"/>
    <row r="4334" ht="15.6" x14ac:dyDescent="0.3"/>
    <row r="4335" ht="15.6" x14ac:dyDescent="0.3"/>
    <row r="4336" ht="15.6" x14ac:dyDescent="0.3"/>
    <row r="4337" ht="15.6" x14ac:dyDescent="0.3"/>
    <row r="4338" ht="15.6" x14ac:dyDescent="0.3"/>
    <row r="4339" ht="15.6" x14ac:dyDescent="0.3"/>
    <row r="4340" ht="15.6" x14ac:dyDescent="0.3"/>
    <row r="4341" ht="15.6" x14ac:dyDescent="0.3"/>
    <row r="4342" ht="15.6" x14ac:dyDescent="0.3"/>
    <row r="4343" ht="15.6" x14ac:dyDescent="0.3"/>
    <row r="4344" ht="15.6" x14ac:dyDescent="0.3"/>
    <row r="4345" ht="15.6" x14ac:dyDescent="0.3"/>
    <row r="4346" ht="15.6" x14ac:dyDescent="0.3"/>
    <row r="4347" ht="15.6" x14ac:dyDescent="0.3"/>
    <row r="4348" ht="15.6" x14ac:dyDescent="0.3"/>
    <row r="4349" ht="15.6" x14ac:dyDescent="0.3"/>
    <row r="4350" ht="15.6" x14ac:dyDescent="0.3"/>
    <row r="4351" ht="15.6" x14ac:dyDescent="0.3"/>
    <row r="4352" ht="15.6" x14ac:dyDescent="0.3"/>
    <row r="4353" ht="15.6" x14ac:dyDescent="0.3"/>
    <row r="4354" ht="15.6" x14ac:dyDescent="0.3"/>
    <row r="4355" ht="15.6" x14ac:dyDescent="0.3"/>
    <row r="4356" ht="15.6" x14ac:dyDescent="0.3"/>
    <row r="4357" ht="15.6" x14ac:dyDescent="0.3"/>
    <row r="4358" ht="15.6" x14ac:dyDescent="0.3"/>
    <row r="4359" ht="15.6" x14ac:dyDescent="0.3"/>
    <row r="4360" ht="15.6" x14ac:dyDescent="0.3"/>
    <row r="4361" ht="15.6" x14ac:dyDescent="0.3"/>
    <row r="4362" ht="15.6" x14ac:dyDescent="0.3"/>
    <row r="4363" ht="15.6" x14ac:dyDescent="0.3"/>
    <row r="4364" ht="15.6" x14ac:dyDescent="0.3"/>
    <row r="4365" ht="15.6" x14ac:dyDescent="0.3"/>
    <row r="4366" ht="15.6" x14ac:dyDescent="0.3"/>
    <row r="4367" ht="15.6" x14ac:dyDescent="0.3"/>
    <row r="4368" ht="15.6" x14ac:dyDescent="0.3"/>
    <row r="4369" ht="15.6" x14ac:dyDescent="0.3"/>
    <row r="4370" ht="15.6" x14ac:dyDescent="0.3"/>
    <row r="4371" ht="15.6" x14ac:dyDescent="0.3"/>
    <row r="4372" ht="15.6" x14ac:dyDescent="0.3"/>
    <row r="4373" ht="15.6" x14ac:dyDescent="0.3"/>
    <row r="4374" ht="15.6" x14ac:dyDescent="0.3"/>
    <row r="4375" ht="15.6" x14ac:dyDescent="0.3"/>
    <row r="4376" ht="15.6" x14ac:dyDescent="0.3"/>
    <row r="4377" ht="15.6" x14ac:dyDescent="0.3"/>
    <row r="4378" ht="15.6" x14ac:dyDescent="0.3"/>
    <row r="4379" ht="15.6" x14ac:dyDescent="0.3"/>
    <row r="4380" ht="15.6" x14ac:dyDescent="0.3"/>
    <row r="4381" ht="15.6" x14ac:dyDescent="0.3"/>
    <row r="4382" ht="15.6" x14ac:dyDescent="0.3"/>
    <row r="4383" ht="15.6" x14ac:dyDescent="0.3"/>
    <row r="4384" ht="15.6" x14ac:dyDescent="0.3"/>
    <row r="4385" ht="15.6" x14ac:dyDescent="0.3"/>
    <row r="4386" ht="15.6" x14ac:dyDescent="0.3"/>
    <row r="4387" ht="15.6" x14ac:dyDescent="0.3"/>
    <row r="4388" ht="15.6" x14ac:dyDescent="0.3"/>
    <row r="4389" ht="15.6" x14ac:dyDescent="0.3"/>
    <row r="4390" ht="15.6" x14ac:dyDescent="0.3"/>
    <row r="4391" ht="15.6" x14ac:dyDescent="0.3"/>
    <row r="4392" ht="15.6" x14ac:dyDescent="0.3"/>
    <row r="4393" ht="15.6" x14ac:dyDescent="0.3"/>
    <row r="4394" ht="15.6" x14ac:dyDescent="0.3"/>
    <row r="4395" ht="15.6" x14ac:dyDescent="0.3"/>
    <row r="4396" ht="15.6" x14ac:dyDescent="0.3"/>
    <row r="4397" ht="15.6" x14ac:dyDescent="0.3"/>
    <row r="4398" ht="15.6" x14ac:dyDescent="0.3"/>
    <row r="4399" ht="15.6" x14ac:dyDescent="0.3"/>
    <row r="4400" ht="15.6" x14ac:dyDescent="0.3"/>
    <row r="4401" ht="15.6" x14ac:dyDescent="0.3"/>
    <row r="4402" ht="15.6" x14ac:dyDescent="0.3"/>
    <row r="4403" ht="15.6" x14ac:dyDescent="0.3"/>
    <row r="4404" ht="15.6" x14ac:dyDescent="0.3"/>
    <row r="4405" ht="15.6" x14ac:dyDescent="0.3"/>
    <row r="4406" ht="15.6" x14ac:dyDescent="0.3"/>
    <row r="4407" ht="15.6" x14ac:dyDescent="0.3"/>
    <row r="4408" ht="15.6" x14ac:dyDescent="0.3"/>
    <row r="4409" ht="15.6" x14ac:dyDescent="0.3"/>
    <row r="4410" ht="15.6" x14ac:dyDescent="0.3"/>
    <row r="4411" ht="15.6" x14ac:dyDescent="0.3"/>
    <row r="4412" ht="15.6" x14ac:dyDescent="0.3"/>
    <row r="4413" ht="15.6" x14ac:dyDescent="0.3"/>
    <row r="4414" ht="15.6" x14ac:dyDescent="0.3"/>
    <row r="4415" ht="15.6" x14ac:dyDescent="0.3"/>
    <row r="4416" ht="15.6" x14ac:dyDescent="0.3"/>
    <row r="4417" ht="15.6" x14ac:dyDescent="0.3"/>
    <row r="4418" ht="15.6" x14ac:dyDescent="0.3"/>
    <row r="4419" ht="15.6" x14ac:dyDescent="0.3"/>
    <row r="4420" ht="15.6" x14ac:dyDescent="0.3"/>
    <row r="4421" ht="15.6" x14ac:dyDescent="0.3"/>
    <row r="4422" ht="15.6" x14ac:dyDescent="0.3"/>
    <row r="4423" ht="15.6" x14ac:dyDescent="0.3"/>
    <row r="4424" ht="15.6" x14ac:dyDescent="0.3"/>
    <row r="4425" ht="15.6" x14ac:dyDescent="0.3"/>
    <row r="4426" ht="15.6" x14ac:dyDescent="0.3"/>
    <row r="4427" ht="15.6" x14ac:dyDescent="0.3"/>
    <row r="4428" ht="15.6" x14ac:dyDescent="0.3"/>
    <row r="4429" ht="15.6" x14ac:dyDescent="0.3"/>
    <row r="4430" ht="15.6" x14ac:dyDescent="0.3"/>
    <row r="4431" ht="15.6" x14ac:dyDescent="0.3"/>
    <row r="4432" ht="15.6" x14ac:dyDescent="0.3"/>
    <row r="4433" ht="15.6" x14ac:dyDescent="0.3"/>
    <row r="4434" ht="15.6" x14ac:dyDescent="0.3"/>
    <row r="4435" ht="15.6" x14ac:dyDescent="0.3"/>
    <row r="4436" ht="15.6" x14ac:dyDescent="0.3"/>
    <row r="4437" ht="15.6" x14ac:dyDescent="0.3"/>
    <row r="4438" ht="15.6" x14ac:dyDescent="0.3"/>
    <row r="4439" ht="15.6" x14ac:dyDescent="0.3"/>
    <row r="4440" ht="15.6" x14ac:dyDescent="0.3"/>
    <row r="4441" ht="15.6" x14ac:dyDescent="0.3"/>
    <row r="4442" ht="15.6" x14ac:dyDescent="0.3"/>
    <row r="4443" ht="15.6" x14ac:dyDescent="0.3"/>
    <row r="4444" ht="15.6" x14ac:dyDescent="0.3"/>
    <row r="4445" ht="15.6" x14ac:dyDescent="0.3"/>
    <row r="4446" ht="15.6" x14ac:dyDescent="0.3"/>
    <row r="4447" ht="15.6" x14ac:dyDescent="0.3"/>
    <row r="4448" ht="15.6" x14ac:dyDescent="0.3"/>
    <row r="4449" ht="15.6" x14ac:dyDescent="0.3"/>
    <row r="4450" ht="15.6" x14ac:dyDescent="0.3"/>
    <row r="4451" ht="15.6" x14ac:dyDescent="0.3"/>
    <row r="4452" ht="15.6" x14ac:dyDescent="0.3"/>
    <row r="4453" ht="15.6" x14ac:dyDescent="0.3"/>
    <row r="4454" ht="15.6" x14ac:dyDescent="0.3"/>
    <row r="4455" ht="15.6" x14ac:dyDescent="0.3"/>
    <row r="4456" ht="15.6" x14ac:dyDescent="0.3"/>
    <row r="4457" ht="15.6" x14ac:dyDescent="0.3"/>
    <row r="4458" ht="15.6" x14ac:dyDescent="0.3"/>
    <row r="4459" ht="15.6" x14ac:dyDescent="0.3"/>
    <row r="4460" ht="15.6" x14ac:dyDescent="0.3"/>
    <row r="4461" ht="15.6" x14ac:dyDescent="0.3"/>
    <row r="4462" ht="15.6" x14ac:dyDescent="0.3"/>
    <row r="4463" ht="15.6" x14ac:dyDescent="0.3"/>
    <row r="4464" ht="15.6" x14ac:dyDescent="0.3"/>
    <row r="4465" ht="15.6" x14ac:dyDescent="0.3"/>
    <row r="4466" ht="15.6" x14ac:dyDescent="0.3"/>
    <row r="4467" ht="15.6" x14ac:dyDescent="0.3"/>
    <row r="4468" ht="15.6" x14ac:dyDescent="0.3"/>
    <row r="4469" ht="15.6" x14ac:dyDescent="0.3"/>
    <row r="4470" ht="15.6" x14ac:dyDescent="0.3"/>
    <row r="4471" ht="15.6" x14ac:dyDescent="0.3"/>
    <row r="4472" ht="15.6" x14ac:dyDescent="0.3"/>
    <row r="4473" ht="15.6" x14ac:dyDescent="0.3"/>
    <row r="4474" ht="15.6" x14ac:dyDescent="0.3"/>
    <row r="4475" ht="15.6" x14ac:dyDescent="0.3"/>
    <row r="4476" ht="15.6" x14ac:dyDescent="0.3"/>
    <row r="4477" ht="15.6" x14ac:dyDescent="0.3"/>
    <row r="4478" ht="15.6" x14ac:dyDescent="0.3"/>
    <row r="4479" ht="15.6" x14ac:dyDescent="0.3"/>
    <row r="4480" ht="15.6" x14ac:dyDescent="0.3"/>
    <row r="4481" ht="15.6" x14ac:dyDescent="0.3"/>
    <row r="4482" ht="15.6" x14ac:dyDescent="0.3"/>
    <row r="4483" ht="15.6" x14ac:dyDescent="0.3"/>
    <row r="4484" ht="15.6" x14ac:dyDescent="0.3"/>
    <row r="4485" ht="15.6" x14ac:dyDescent="0.3"/>
    <row r="4486" ht="15.6" x14ac:dyDescent="0.3"/>
    <row r="4487" ht="15.6" x14ac:dyDescent="0.3"/>
    <row r="4488" ht="15.6" x14ac:dyDescent="0.3"/>
    <row r="4489" ht="15.6" x14ac:dyDescent="0.3"/>
    <row r="4490" ht="15.6" x14ac:dyDescent="0.3"/>
    <row r="4491" ht="15.6" x14ac:dyDescent="0.3"/>
    <row r="4492" ht="15.6" x14ac:dyDescent="0.3"/>
    <row r="4493" ht="15.6" x14ac:dyDescent="0.3"/>
    <row r="4494" ht="15.6" x14ac:dyDescent="0.3"/>
    <row r="4495" ht="15.6" x14ac:dyDescent="0.3"/>
    <row r="4496" ht="15.6" x14ac:dyDescent="0.3"/>
    <row r="4497" ht="15.6" x14ac:dyDescent="0.3"/>
    <row r="4498" ht="15.6" x14ac:dyDescent="0.3"/>
    <row r="4499" ht="15.6" x14ac:dyDescent="0.3"/>
    <row r="4500" ht="15.6" x14ac:dyDescent="0.3"/>
    <row r="4501" ht="15.6" x14ac:dyDescent="0.3"/>
    <row r="4502" ht="15.6" x14ac:dyDescent="0.3"/>
    <row r="4503" ht="15.6" x14ac:dyDescent="0.3"/>
    <row r="4504" ht="15.6" x14ac:dyDescent="0.3"/>
    <row r="4505" ht="15.6" x14ac:dyDescent="0.3"/>
    <row r="4506" ht="15.6" x14ac:dyDescent="0.3"/>
    <row r="4507" ht="15.6" x14ac:dyDescent="0.3"/>
    <row r="4508" ht="15.6" x14ac:dyDescent="0.3"/>
    <row r="4509" ht="15.6" x14ac:dyDescent="0.3"/>
    <row r="4510" ht="15.6" x14ac:dyDescent="0.3"/>
    <row r="4511" ht="15.6" x14ac:dyDescent="0.3"/>
    <row r="4512" ht="15.6" x14ac:dyDescent="0.3"/>
    <row r="4513" ht="15.6" x14ac:dyDescent="0.3"/>
    <row r="4514" ht="15.6" x14ac:dyDescent="0.3"/>
    <row r="4515" ht="15.6" x14ac:dyDescent="0.3"/>
    <row r="4516" ht="15.6" x14ac:dyDescent="0.3"/>
    <row r="4517" ht="15.6" x14ac:dyDescent="0.3"/>
    <row r="4518" ht="15.6" x14ac:dyDescent="0.3"/>
    <row r="4519" ht="15.6" x14ac:dyDescent="0.3"/>
    <row r="4520" ht="15.6" x14ac:dyDescent="0.3"/>
    <row r="4521" ht="15.6" x14ac:dyDescent="0.3"/>
    <row r="4522" ht="15.6" x14ac:dyDescent="0.3"/>
    <row r="4523" ht="15.6" x14ac:dyDescent="0.3"/>
    <row r="4524" ht="15.6" x14ac:dyDescent="0.3"/>
    <row r="4525" ht="15.6" x14ac:dyDescent="0.3"/>
    <row r="4526" ht="15.6" x14ac:dyDescent="0.3"/>
    <row r="4527" ht="15.6" x14ac:dyDescent="0.3"/>
    <row r="4528" ht="15.6" x14ac:dyDescent="0.3"/>
    <row r="4529" ht="15.6" x14ac:dyDescent="0.3"/>
    <row r="4530" ht="15.6" x14ac:dyDescent="0.3"/>
    <row r="4531" ht="15.6" x14ac:dyDescent="0.3"/>
    <row r="4532" ht="15.6" x14ac:dyDescent="0.3"/>
    <row r="4533" ht="15.6" x14ac:dyDescent="0.3"/>
    <row r="4534" ht="15.6" x14ac:dyDescent="0.3"/>
    <row r="4535" ht="15.6" x14ac:dyDescent="0.3"/>
    <row r="4536" ht="15.6" x14ac:dyDescent="0.3"/>
    <row r="4537" ht="15.6" x14ac:dyDescent="0.3"/>
    <row r="4538" ht="15.6" x14ac:dyDescent="0.3"/>
    <row r="4539" ht="15.6" x14ac:dyDescent="0.3"/>
    <row r="4540" ht="15.6" x14ac:dyDescent="0.3"/>
    <row r="4541" ht="15.6" x14ac:dyDescent="0.3"/>
    <row r="4542" ht="15.6" x14ac:dyDescent="0.3"/>
    <row r="4543" ht="15.6" x14ac:dyDescent="0.3"/>
    <row r="4544" ht="15.6" x14ac:dyDescent="0.3"/>
    <row r="4545" ht="15.6" x14ac:dyDescent="0.3"/>
    <row r="4546" ht="15.6" x14ac:dyDescent="0.3"/>
    <row r="4547" ht="15.6" x14ac:dyDescent="0.3"/>
    <row r="4548" ht="15.6" x14ac:dyDescent="0.3"/>
    <row r="4549" ht="15.6" x14ac:dyDescent="0.3"/>
    <row r="4550" ht="15.6" x14ac:dyDescent="0.3"/>
    <row r="4551" ht="15.6" x14ac:dyDescent="0.3"/>
    <row r="4552" ht="15.6" x14ac:dyDescent="0.3"/>
    <row r="4553" ht="15.6" x14ac:dyDescent="0.3"/>
    <row r="4554" ht="15.6" x14ac:dyDescent="0.3"/>
    <row r="4555" ht="15.6" x14ac:dyDescent="0.3"/>
    <row r="4556" ht="15.6" x14ac:dyDescent="0.3"/>
    <row r="4557" ht="15.6" x14ac:dyDescent="0.3"/>
    <row r="4558" ht="15.6" x14ac:dyDescent="0.3"/>
    <row r="4559" ht="15.6" x14ac:dyDescent="0.3"/>
    <row r="4560" ht="15.6" x14ac:dyDescent="0.3"/>
    <row r="4561" ht="15.6" x14ac:dyDescent="0.3"/>
    <row r="4562" ht="15.6" x14ac:dyDescent="0.3"/>
    <row r="4563" ht="15.6" x14ac:dyDescent="0.3"/>
    <row r="4564" ht="15.6" x14ac:dyDescent="0.3"/>
    <row r="4565" ht="15.6" x14ac:dyDescent="0.3"/>
    <row r="4566" ht="15.6" x14ac:dyDescent="0.3"/>
    <row r="4567" ht="15.6" x14ac:dyDescent="0.3"/>
    <row r="4568" ht="15.6" x14ac:dyDescent="0.3"/>
    <row r="4569" ht="15.6" x14ac:dyDescent="0.3"/>
    <row r="4570" ht="15.6" x14ac:dyDescent="0.3"/>
    <row r="4571" ht="15.6" x14ac:dyDescent="0.3"/>
    <row r="4572" ht="15.6" x14ac:dyDescent="0.3"/>
    <row r="4573" ht="15.6" x14ac:dyDescent="0.3"/>
    <row r="4574" ht="15.6" x14ac:dyDescent="0.3"/>
    <row r="4575" ht="15.6" x14ac:dyDescent="0.3"/>
    <row r="4576" ht="15.6" x14ac:dyDescent="0.3"/>
    <row r="4577" ht="15.6" x14ac:dyDescent="0.3"/>
    <row r="4578" ht="15.6" x14ac:dyDescent="0.3"/>
    <row r="4579" ht="15.6" x14ac:dyDescent="0.3"/>
    <row r="4580" ht="15.6" x14ac:dyDescent="0.3"/>
    <row r="4581" ht="15.6" x14ac:dyDescent="0.3"/>
    <row r="4582" ht="15.6" x14ac:dyDescent="0.3"/>
    <row r="4583" ht="15.6" x14ac:dyDescent="0.3"/>
    <row r="4584" ht="15.6" x14ac:dyDescent="0.3"/>
    <row r="4585" ht="15.6" x14ac:dyDescent="0.3"/>
    <row r="4586" ht="15.6" x14ac:dyDescent="0.3"/>
    <row r="4587" ht="15.6" x14ac:dyDescent="0.3"/>
    <row r="4588" ht="15.6" x14ac:dyDescent="0.3"/>
    <row r="4589" ht="15.6" x14ac:dyDescent="0.3"/>
    <row r="4590" ht="15.6" x14ac:dyDescent="0.3"/>
    <row r="4591" ht="15.6" x14ac:dyDescent="0.3"/>
    <row r="4592" ht="15.6" x14ac:dyDescent="0.3"/>
    <row r="4593" ht="15.6" x14ac:dyDescent="0.3"/>
    <row r="4594" ht="15.6" x14ac:dyDescent="0.3"/>
    <row r="4595" ht="15.6" x14ac:dyDescent="0.3"/>
    <row r="4596" ht="15.6" x14ac:dyDescent="0.3"/>
    <row r="4597" ht="15.6" x14ac:dyDescent="0.3"/>
    <row r="4598" ht="15.6" x14ac:dyDescent="0.3"/>
    <row r="4599" ht="15.6" x14ac:dyDescent="0.3"/>
    <row r="4600" ht="15.6" x14ac:dyDescent="0.3"/>
    <row r="4601" ht="15.6" x14ac:dyDescent="0.3"/>
    <row r="4602" ht="15.6" x14ac:dyDescent="0.3"/>
    <row r="4603" ht="15.6" x14ac:dyDescent="0.3"/>
    <row r="4604" ht="15.6" x14ac:dyDescent="0.3"/>
    <row r="4605" ht="15.6" x14ac:dyDescent="0.3"/>
    <row r="4606" ht="15.6" x14ac:dyDescent="0.3"/>
    <row r="4607" ht="15.6" x14ac:dyDescent="0.3"/>
    <row r="4608" ht="15.6" x14ac:dyDescent="0.3"/>
    <row r="4609" ht="15.6" x14ac:dyDescent="0.3"/>
    <row r="4610" ht="15.6" x14ac:dyDescent="0.3"/>
    <row r="4611" ht="15.6" x14ac:dyDescent="0.3"/>
    <row r="4612" ht="15.6" x14ac:dyDescent="0.3"/>
    <row r="4613" ht="15.6" x14ac:dyDescent="0.3"/>
    <row r="4614" ht="15.6" x14ac:dyDescent="0.3"/>
    <row r="4615" ht="15.6" x14ac:dyDescent="0.3"/>
    <row r="4616" ht="15.6" x14ac:dyDescent="0.3"/>
    <row r="4617" ht="15.6" x14ac:dyDescent="0.3"/>
    <row r="4618" ht="15.6" x14ac:dyDescent="0.3"/>
    <row r="4619" ht="15.6" x14ac:dyDescent="0.3"/>
    <row r="4620" ht="15.6" x14ac:dyDescent="0.3"/>
    <row r="4621" ht="15.6" x14ac:dyDescent="0.3"/>
    <row r="4622" ht="15.6" x14ac:dyDescent="0.3"/>
    <row r="4623" ht="15.6" x14ac:dyDescent="0.3"/>
    <row r="4624" ht="15.6" x14ac:dyDescent="0.3"/>
    <row r="4625" ht="15.6" x14ac:dyDescent="0.3"/>
    <row r="4626" ht="15.6" x14ac:dyDescent="0.3"/>
    <row r="4627" ht="15.6" x14ac:dyDescent="0.3"/>
    <row r="4628" ht="15.6" x14ac:dyDescent="0.3"/>
    <row r="4629" ht="15.6" x14ac:dyDescent="0.3"/>
    <row r="4630" ht="15.6" x14ac:dyDescent="0.3"/>
    <row r="4631" ht="15.6" x14ac:dyDescent="0.3"/>
    <row r="4632" ht="15.6" x14ac:dyDescent="0.3"/>
    <row r="4633" ht="15.6" x14ac:dyDescent="0.3"/>
    <row r="4634" ht="15.6" x14ac:dyDescent="0.3"/>
    <row r="4635" ht="15.6" x14ac:dyDescent="0.3"/>
    <row r="4636" ht="15.6" x14ac:dyDescent="0.3"/>
    <row r="4637" ht="15.6" x14ac:dyDescent="0.3"/>
    <row r="4638" ht="15.6" x14ac:dyDescent="0.3"/>
    <row r="4639" ht="15.6" x14ac:dyDescent="0.3"/>
    <row r="4640" ht="15.6" x14ac:dyDescent="0.3"/>
    <row r="4641" ht="15.6" x14ac:dyDescent="0.3"/>
    <row r="4642" ht="15.6" x14ac:dyDescent="0.3"/>
    <row r="4643" ht="15.6" x14ac:dyDescent="0.3"/>
    <row r="4644" ht="15.6" x14ac:dyDescent="0.3"/>
    <row r="4645" ht="15.6" x14ac:dyDescent="0.3"/>
    <row r="4646" ht="15.6" x14ac:dyDescent="0.3"/>
    <row r="4647" ht="15.6" x14ac:dyDescent="0.3"/>
    <row r="4648" ht="15.6" x14ac:dyDescent="0.3"/>
    <row r="4649" ht="15.6" x14ac:dyDescent="0.3"/>
    <row r="4650" ht="15.6" x14ac:dyDescent="0.3"/>
    <row r="4651" ht="15.6" x14ac:dyDescent="0.3"/>
    <row r="4652" ht="15.6" x14ac:dyDescent="0.3"/>
    <row r="4653" ht="15.6" x14ac:dyDescent="0.3"/>
    <row r="4654" ht="15.6" x14ac:dyDescent="0.3"/>
    <row r="4655" ht="15.6" x14ac:dyDescent="0.3"/>
    <row r="4656" ht="15.6" x14ac:dyDescent="0.3"/>
    <row r="4657" ht="15.6" x14ac:dyDescent="0.3"/>
    <row r="4658" ht="15.6" x14ac:dyDescent="0.3"/>
    <row r="4659" ht="15.6" x14ac:dyDescent="0.3"/>
    <row r="4660" ht="15.6" x14ac:dyDescent="0.3"/>
    <row r="4661" ht="15.6" x14ac:dyDescent="0.3"/>
    <row r="4662" ht="15.6" x14ac:dyDescent="0.3"/>
    <row r="4663" ht="15.6" x14ac:dyDescent="0.3"/>
    <row r="4664" ht="15.6" x14ac:dyDescent="0.3"/>
    <row r="4665" ht="15.6" x14ac:dyDescent="0.3"/>
    <row r="4666" ht="15.6" x14ac:dyDescent="0.3"/>
    <row r="4667" ht="15.6" x14ac:dyDescent="0.3"/>
    <row r="4668" ht="15.6" x14ac:dyDescent="0.3"/>
    <row r="4669" ht="15.6" x14ac:dyDescent="0.3"/>
    <row r="4670" ht="15.6" x14ac:dyDescent="0.3"/>
    <row r="4671" ht="15.6" x14ac:dyDescent="0.3"/>
    <row r="4672" ht="15.6" x14ac:dyDescent="0.3"/>
    <row r="4673" ht="15.6" x14ac:dyDescent="0.3"/>
    <row r="4674" ht="15.6" x14ac:dyDescent="0.3"/>
    <row r="4675" ht="15.6" x14ac:dyDescent="0.3"/>
    <row r="4676" ht="15.6" x14ac:dyDescent="0.3"/>
    <row r="4677" ht="15.6" x14ac:dyDescent="0.3"/>
    <row r="4678" ht="15.6" x14ac:dyDescent="0.3"/>
    <row r="4679" ht="15.6" x14ac:dyDescent="0.3"/>
    <row r="4680" ht="15.6" x14ac:dyDescent="0.3"/>
    <row r="4681" ht="15.6" x14ac:dyDescent="0.3"/>
    <row r="4682" ht="15.6" x14ac:dyDescent="0.3"/>
    <row r="4683" ht="15.6" x14ac:dyDescent="0.3"/>
    <row r="4684" ht="15.6" x14ac:dyDescent="0.3"/>
    <row r="4685" ht="15.6" x14ac:dyDescent="0.3"/>
    <row r="4686" ht="15.6" x14ac:dyDescent="0.3"/>
    <row r="4687" ht="15.6" x14ac:dyDescent="0.3"/>
    <row r="4688" ht="15.6" x14ac:dyDescent="0.3"/>
    <row r="4689" ht="15.6" x14ac:dyDescent="0.3"/>
    <row r="4690" ht="15.6" x14ac:dyDescent="0.3"/>
    <row r="4691" ht="15.6" x14ac:dyDescent="0.3"/>
    <row r="4692" ht="15.6" x14ac:dyDescent="0.3"/>
    <row r="4693" ht="15.6" x14ac:dyDescent="0.3"/>
    <row r="4694" ht="15.6" x14ac:dyDescent="0.3"/>
    <row r="4695" ht="15.6" x14ac:dyDescent="0.3"/>
    <row r="4696" ht="15.6" x14ac:dyDescent="0.3"/>
    <row r="4697" ht="15.6" x14ac:dyDescent="0.3"/>
    <row r="4698" ht="15.6" x14ac:dyDescent="0.3"/>
    <row r="4699" ht="15.6" x14ac:dyDescent="0.3"/>
    <row r="4700" ht="15.6" x14ac:dyDescent="0.3"/>
    <row r="4701" ht="15.6" x14ac:dyDescent="0.3"/>
    <row r="4702" ht="15.6" x14ac:dyDescent="0.3"/>
    <row r="4703" ht="15.6" x14ac:dyDescent="0.3"/>
    <row r="4704" ht="15.6" x14ac:dyDescent="0.3"/>
    <row r="4705" ht="15.6" x14ac:dyDescent="0.3"/>
    <row r="4706" ht="15.6" x14ac:dyDescent="0.3"/>
    <row r="4707" ht="15.6" x14ac:dyDescent="0.3"/>
    <row r="4708" ht="15.6" x14ac:dyDescent="0.3"/>
    <row r="4709" ht="15.6" x14ac:dyDescent="0.3"/>
    <row r="4710" ht="15.6" x14ac:dyDescent="0.3"/>
    <row r="4711" ht="15.6" x14ac:dyDescent="0.3"/>
    <row r="4712" ht="15.6" x14ac:dyDescent="0.3"/>
    <row r="4713" ht="15.6" x14ac:dyDescent="0.3"/>
    <row r="4714" ht="15.6" x14ac:dyDescent="0.3"/>
    <row r="4715" ht="15.6" x14ac:dyDescent="0.3"/>
    <row r="4716" ht="15.6" x14ac:dyDescent="0.3"/>
    <row r="4717" ht="15.6" x14ac:dyDescent="0.3"/>
    <row r="4718" ht="15.6" x14ac:dyDescent="0.3"/>
    <row r="4719" ht="15.6" x14ac:dyDescent="0.3"/>
    <row r="4720" ht="15.6" x14ac:dyDescent="0.3"/>
    <row r="4721" ht="15.6" x14ac:dyDescent="0.3"/>
    <row r="4722" ht="15.6" x14ac:dyDescent="0.3"/>
    <row r="4723" ht="15.6" x14ac:dyDescent="0.3"/>
    <row r="4724" ht="15.6" x14ac:dyDescent="0.3"/>
    <row r="4725" ht="15.6" x14ac:dyDescent="0.3"/>
    <row r="4726" ht="15.6" x14ac:dyDescent="0.3"/>
    <row r="4727" ht="15.6" x14ac:dyDescent="0.3"/>
    <row r="4728" ht="15.6" x14ac:dyDescent="0.3"/>
    <row r="4729" ht="15.6" x14ac:dyDescent="0.3"/>
    <row r="4730" ht="15.6" x14ac:dyDescent="0.3"/>
    <row r="4731" ht="15.6" x14ac:dyDescent="0.3"/>
    <row r="4732" ht="15.6" x14ac:dyDescent="0.3"/>
    <row r="4733" ht="15.6" x14ac:dyDescent="0.3"/>
    <row r="4734" ht="15.6" x14ac:dyDescent="0.3"/>
    <row r="4735" ht="15.6" x14ac:dyDescent="0.3"/>
    <row r="4736" ht="15.6" x14ac:dyDescent="0.3"/>
    <row r="4737" ht="15.6" x14ac:dyDescent="0.3"/>
    <row r="4738" ht="15.6" x14ac:dyDescent="0.3"/>
    <row r="4739" ht="15.6" x14ac:dyDescent="0.3"/>
    <row r="4740" ht="15.6" x14ac:dyDescent="0.3"/>
    <row r="4741" ht="15.6" x14ac:dyDescent="0.3"/>
    <row r="4742" ht="15.6" x14ac:dyDescent="0.3"/>
    <row r="4743" ht="15.6" x14ac:dyDescent="0.3"/>
    <row r="4744" ht="15.6" x14ac:dyDescent="0.3"/>
    <row r="4745" ht="15.6" x14ac:dyDescent="0.3"/>
    <row r="4746" ht="15.6" x14ac:dyDescent="0.3"/>
    <row r="4747" ht="15.6" x14ac:dyDescent="0.3"/>
    <row r="4748" ht="15.6" x14ac:dyDescent="0.3"/>
    <row r="4749" ht="15.6" x14ac:dyDescent="0.3"/>
    <row r="4750" ht="15.6" x14ac:dyDescent="0.3"/>
    <row r="4751" ht="15.6" x14ac:dyDescent="0.3"/>
    <row r="4752" ht="15.6" x14ac:dyDescent="0.3"/>
    <row r="4753" ht="15.6" x14ac:dyDescent="0.3"/>
    <row r="4754" ht="15.6" x14ac:dyDescent="0.3"/>
    <row r="4755" ht="15.6" x14ac:dyDescent="0.3"/>
    <row r="4756" ht="15.6" x14ac:dyDescent="0.3"/>
    <row r="4757" ht="15.6" x14ac:dyDescent="0.3"/>
    <row r="4758" ht="15.6" x14ac:dyDescent="0.3"/>
    <row r="4759" ht="15.6" x14ac:dyDescent="0.3"/>
    <row r="4760" ht="15.6" x14ac:dyDescent="0.3"/>
    <row r="4761" ht="15.6" x14ac:dyDescent="0.3"/>
    <row r="4762" ht="15.6" x14ac:dyDescent="0.3"/>
    <row r="4763" ht="15.6" x14ac:dyDescent="0.3"/>
    <row r="4764" ht="15.6" x14ac:dyDescent="0.3"/>
    <row r="4765" ht="15.6" x14ac:dyDescent="0.3"/>
    <row r="4766" ht="15.6" x14ac:dyDescent="0.3"/>
    <row r="4767" ht="15.6" x14ac:dyDescent="0.3"/>
    <row r="4768" ht="15.6" x14ac:dyDescent="0.3"/>
    <row r="4769" ht="15.6" x14ac:dyDescent="0.3"/>
    <row r="4770" ht="15.6" x14ac:dyDescent="0.3"/>
    <row r="4771" ht="15.6" x14ac:dyDescent="0.3"/>
    <row r="4772" ht="15.6" x14ac:dyDescent="0.3"/>
    <row r="4773" ht="15.6" x14ac:dyDescent="0.3"/>
    <row r="4774" ht="15.6" x14ac:dyDescent="0.3"/>
    <row r="4775" ht="15.6" x14ac:dyDescent="0.3"/>
    <row r="4776" ht="15.6" x14ac:dyDescent="0.3"/>
    <row r="4777" ht="15.6" x14ac:dyDescent="0.3"/>
    <row r="4778" ht="15.6" x14ac:dyDescent="0.3"/>
    <row r="4779" ht="15.6" x14ac:dyDescent="0.3"/>
    <row r="4780" ht="15.6" x14ac:dyDescent="0.3"/>
    <row r="4781" ht="15.6" x14ac:dyDescent="0.3"/>
    <row r="4782" ht="15.6" x14ac:dyDescent="0.3"/>
    <row r="4783" ht="15.6" x14ac:dyDescent="0.3"/>
    <row r="4784" ht="15.6" x14ac:dyDescent="0.3"/>
    <row r="4785" ht="15.6" x14ac:dyDescent="0.3"/>
    <row r="4786" ht="15.6" x14ac:dyDescent="0.3"/>
    <row r="4787" ht="15.6" x14ac:dyDescent="0.3"/>
    <row r="4788" ht="15.6" x14ac:dyDescent="0.3"/>
    <row r="4789" ht="15.6" x14ac:dyDescent="0.3"/>
    <row r="4790" ht="15.6" x14ac:dyDescent="0.3"/>
    <row r="4791" ht="15.6" x14ac:dyDescent="0.3"/>
    <row r="4792" ht="15.6" x14ac:dyDescent="0.3"/>
    <row r="4793" ht="15.6" x14ac:dyDescent="0.3"/>
    <row r="4794" ht="15.6" x14ac:dyDescent="0.3"/>
    <row r="4795" ht="15.6" x14ac:dyDescent="0.3"/>
    <row r="4796" ht="15.6" x14ac:dyDescent="0.3"/>
    <row r="4797" ht="15.6" x14ac:dyDescent="0.3"/>
    <row r="4798" ht="15.6" x14ac:dyDescent="0.3"/>
    <row r="4799" ht="15.6" x14ac:dyDescent="0.3"/>
    <row r="4800" ht="15.6" x14ac:dyDescent="0.3"/>
    <row r="4801" ht="15.6" x14ac:dyDescent="0.3"/>
    <row r="4802" ht="15.6" x14ac:dyDescent="0.3"/>
    <row r="4803" ht="15.6" x14ac:dyDescent="0.3"/>
    <row r="4804" ht="15.6" x14ac:dyDescent="0.3"/>
    <row r="4805" ht="15.6" x14ac:dyDescent="0.3"/>
    <row r="4806" ht="15.6" x14ac:dyDescent="0.3"/>
    <row r="4807" ht="15.6" x14ac:dyDescent="0.3"/>
    <row r="4808" ht="15.6" x14ac:dyDescent="0.3"/>
    <row r="4809" ht="15.6" x14ac:dyDescent="0.3"/>
    <row r="4810" ht="15.6" x14ac:dyDescent="0.3"/>
    <row r="4811" ht="15.6" x14ac:dyDescent="0.3"/>
    <row r="4812" ht="15.6" x14ac:dyDescent="0.3"/>
    <row r="4813" ht="15.6" x14ac:dyDescent="0.3"/>
    <row r="4814" ht="15.6" x14ac:dyDescent="0.3"/>
    <row r="4815" ht="15.6" x14ac:dyDescent="0.3"/>
    <row r="4816" ht="15.6" x14ac:dyDescent="0.3"/>
    <row r="4817" ht="15.6" x14ac:dyDescent="0.3"/>
    <row r="4818" ht="15.6" x14ac:dyDescent="0.3"/>
    <row r="4819" ht="15.6" x14ac:dyDescent="0.3"/>
    <row r="4820" ht="15.6" x14ac:dyDescent="0.3"/>
    <row r="4821" ht="15.6" x14ac:dyDescent="0.3"/>
    <row r="4822" ht="15.6" x14ac:dyDescent="0.3"/>
    <row r="4823" ht="15.6" x14ac:dyDescent="0.3"/>
    <row r="4824" ht="15.6" x14ac:dyDescent="0.3"/>
    <row r="4825" ht="15.6" x14ac:dyDescent="0.3"/>
    <row r="4826" ht="15.6" x14ac:dyDescent="0.3"/>
    <row r="4827" ht="15.6" x14ac:dyDescent="0.3"/>
    <row r="4828" ht="15.6" x14ac:dyDescent="0.3"/>
    <row r="4829" ht="15.6" x14ac:dyDescent="0.3"/>
    <row r="4830" ht="15.6" x14ac:dyDescent="0.3"/>
    <row r="4831" ht="15.6" x14ac:dyDescent="0.3"/>
    <row r="4832" ht="15.6" x14ac:dyDescent="0.3"/>
    <row r="4833" ht="15.6" x14ac:dyDescent="0.3"/>
    <row r="4834" ht="15.6" x14ac:dyDescent="0.3"/>
    <row r="4835" ht="15.6" x14ac:dyDescent="0.3"/>
    <row r="4836" ht="15.6" x14ac:dyDescent="0.3"/>
    <row r="4837" ht="15.6" x14ac:dyDescent="0.3"/>
    <row r="4838" ht="15.6" x14ac:dyDescent="0.3"/>
    <row r="4839" ht="15.6" x14ac:dyDescent="0.3"/>
    <row r="4840" ht="15.6" x14ac:dyDescent="0.3"/>
    <row r="4841" ht="15.6" x14ac:dyDescent="0.3"/>
    <row r="4842" ht="15.6" x14ac:dyDescent="0.3"/>
    <row r="4843" ht="15.6" x14ac:dyDescent="0.3"/>
    <row r="4844" ht="15.6" x14ac:dyDescent="0.3"/>
    <row r="4845" ht="15.6" x14ac:dyDescent="0.3"/>
    <row r="4846" ht="15.6" x14ac:dyDescent="0.3"/>
    <row r="4847" ht="15.6" x14ac:dyDescent="0.3"/>
    <row r="4848" ht="15.6" x14ac:dyDescent="0.3"/>
    <row r="4849" ht="15.6" x14ac:dyDescent="0.3"/>
    <row r="4850" ht="15.6" x14ac:dyDescent="0.3"/>
    <row r="4851" ht="15.6" x14ac:dyDescent="0.3"/>
    <row r="4852" ht="15.6" x14ac:dyDescent="0.3"/>
    <row r="4853" ht="15.6" x14ac:dyDescent="0.3"/>
    <row r="4854" ht="15.6" x14ac:dyDescent="0.3"/>
    <row r="4855" ht="15.6" x14ac:dyDescent="0.3"/>
    <row r="4856" ht="15.6" x14ac:dyDescent="0.3"/>
    <row r="4857" ht="15.6" x14ac:dyDescent="0.3"/>
    <row r="4858" ht="15.6" x14ac:dyDescent="0.3"/>
    <row r="4859" ht="15.6" x14ac:dyDescent="0.3"/>
    <row r="4860" ht="15.6" x14ac:dyDescent="0.3"/>
    <row r="4861" ht="15.6" x14ac:dyDescent="0.3"/>
    <row r="4862" ht="15.6" x14ac:dyDescent="0.3"/>
    <row r="4863" ht="15.6" x14ac:dyDescent="0.3"/>
    <row r="4864" ht="15.6" x14ac:dyDescent="0.3"/>
    <row r="4865" ht="15.6" x14ac:dyDescent="0.3"/>
    <row r="4866" ht="15.6" x14ac:dyDescent="0.3"/>
    <row r="4867" ht="15.6" x14ac:dyDescent="0.3"/>
    <row r="4868" ht="15.6" x14ac:dyDescent="0.3"/>
    <row r="4869" ht="15.6" x14ac:dyDescent="0.3"/>
    <row r="4870" ht="15.6" x14ac:dyDescent="0.3"/>
    <row r="4871" ht="15.6" x14ac:dyDescent="0.3"/>
    <row r="4872" ht="15.6" x14ac:dyDescent="0.3"/>
    <row r="4873" ht="15.6" x14ac:dyDescent="0.3"/>
    <row r="4874" ht="15.6" x14ac:dyDescent="0.3"/>
    <row r="4875" ht="15.6" x14ac:dyDescent="0.3"/>
    <row r="4876" ht="15.6" x14ac:dyDescent="0.3"/>
    <row r="4877" ht="15.6" x14ac:dyDescent="0.3"/>
    <row r="4878" ht="15.6" x14ac:dyDescent="0.3"/>
    <row r="4879" ht="15.6" x14ac:dyDescent="0.3"/>
    <row r="4880" ht="15.6" x14ac:dyDescent="0.3"/>
    <row r="4881" ht="15.6" x14ac:dyDescent="0.3"/>
    <row r="4882" ht="15.6" x14ac:dyDescent="0.3"/>
    <row r="4883" ht="15.6" x14ac:dyDescent="0.3"/>
    <row r="4884" ht="15.6" x14ac:dyDescent="0.3"/>
    <row r="4885" ht="15.6" x14ac:dyDescent="0.3"/>
    <row r="4886" ht="15.6" x14ac:dyDescent="0.3"/>
    <row r="4887" ht="15.6" x14ac:dyDescent="0.3"/>
    <row r="4888" ht="15.6" x14ac:dyDescent="0.3"/>
    <row r="4889" ht="15.6" x14ac:dyDescent="0.3"/>
    <row r="4890" ht="15.6" x14ac:dyDescent="0.3"/>
    <row r="4891" ht="15.6" x14ac:dyDescent="0.3"/>
    <row r="4892" ht="15.6" x14ac:dyDescent="0.3"/>
    <row r="4893" ht="15.6" x14ac:dyDescent="0.3"/>
    <row r="4894" ht="15.6" x14ac:dyDescent="0.3"/>
    <row r="4895" ht="15.6" x14ac:dyDescent="0.3"/>
    <row r="4896" ht="15.6" x14ac:dyDescent="0.3"/>
    <row r="4897" ht="15.6" x14ac:dyDescent="0.3"/>
    <row r="4898" ht="15.6" x14ac:dyDescent="0.3"/>
    <row r="4899" ht="15.6" x14ac:dyDescent="0.3"/>
    <row r="4900" ht="15.6" x14ac:dyDescent="0.3"/>
    <row r="4901" ht="15.6" x14ac:dyDescent="0.3"/>
    <row r="4902" ht="15.6" x14ac:dyDescent="0.3"/>
    <row r="4903" ht="15.6" x14ac:dyDescent="0.3"/>
    <row r="4904" ht="15.6" x14ac:dyDescent="0.3"/>
    <row r="4905" ht="15.6" x14ac:dyDescent="0.3"/>
    <row r="4906" ht="15.6" x14ac:dyDescent="0.3"/>
    <row r="4907" ht="15.6" x14ac:dyDescent="0.3"/>
    <row r="4908" ht="15.6" x14ac:dyDescent="0.3"/>
    <row r="4909" ht="15.6" x14ac:dyDescent="0.3"/>
    <row r="4910" ht="15.6" x14ac:dyDescent="0.3"/>
    <row r="4911" ht="15.6" x14ac:dyDescent="0.3"/>
    <row r="4912" ht="15.6" x14ac:dyDescent="0.3"/>
    <row r="4913" ht="15.6" x14ac:dyDescent="0.3"/>
    <row r="4914" ht="15.6" x14ac:dyDescent="0.3"/>
    <row r="4915" ht="15.6" x14ac:dyDescent="0.3"/>
    <row r="4916" ht="15.6" x14ac:dyDescent="0.3"/>
    <row r="4917" ht="15.6" x14ac:dyDescent="0.3"/>
    <row r="4918" ht="15.6" x14ac:dyDescent="0.3"/>
    <row r="4919" ht="15.6" x14ac:dyDescent="0.3"/>
    <row r="4920" ht="15.6" x14ac:dyDescent="0.3"/>
    <row r="4921" ht="15.6" x14ac:dyDescent="0.3"/>
    <row r="4922" ht="15.6" x14ac:dyDescent="0.3"/>
    <row r="4923" ht="15.6" x14ac:dyDescent="0.3"/>
    <row r="4924" ht="15.6" x14ac:dyDescent="0.3"/>
    <row r="4925" ht="15.6" x14ac:dyDescent="0.3"/>
    <row r="4926" ht="15.6" x14ac:dyDescent="0.3"/>
    <row r="4927" ht="15.6" x14ac:dyDescent="0.3"/>
    <row r="4928" ht="15.6" x14ac:dyDescent="0.3"/>
    <row r="4929" ht="15.6" x14ac:dyDescent="0.3"/>
    <row r="4930" ht="15.6" x14ac:dyDescent="0.3"/>
    <row r="4931" ht="15.6" x14ac:dyDescent="0.3"/>
    <row r="4932" ht="15.6" x14ac:dyDescent="0.3"/>
    <row r="4933" ht="15.6" x14ac:dyDescent="0.3"/>
    <row r="4934" ht="15.6" x14ac:dyDescent="0.3"/>
    <row r="4935" ht="15.6" x14ac:dyDescent="0.3"/>
    <row r="4936" ht="15.6" x14ac:dyDescent="0.3"/>
    <row r="4937" ht="15.6" x14ac:dyDescent="0.3"/>
    <row r="4938" ht="15.6" x14ac:dyDescent="0.3"/>
    <row r="4939" ht="15.6" x14ac:dyDescent="0.3"/>
    <row r="4940" ht="15.6" x14ac:dyDescent="0.3"/>
    <row r="4941" ht="15.6" x14ac:dyDescent="0.3"/>
    <row r="4942" ht="15.6" x14ac:dyDescent="0.3"/>
    <row r="4943" ht="15.6" x14ac:dyDescent="0.3"/>
    <row r="4944" ht="15.6" x14ac:dyDescent="0.3"/>
    <row r="4945" ht="15.6" x14ac:dyDescent="0.3"/>
    <row r="4946" ht="15.6" x14ac:dyDescent="0.3"/>
    <row r="4947" ht="15.6" x14ac:dyDescent="0.3"/>
    <row r="4948" ht="15.6" x14ac:dyDescent="0.3"/>
    <row r="4949" ht="15.6" x14ac:dyDescent="0.3"/>
    <row r="4950" ht="15.6" x14ac:dyDescent="0.3"/>
    <row r="4951" ht="15.6" x14ac:dyDescent="0.3"/>
    <row r="4952" ht="15.6" x14ac:dyDescent="0.3"/>
    <row r="4953" ht="15.6" x14ac:dyDescent="0.3"/>
    <row r="4954" ht="15.6" x14ac:dyDescent="0.3"/>
    <row r="4955" ht="15.6" x14ac:dyDescent="0.3"/>
    <row r="4956" ht="15.6" x14ac:dyDescent="0.3"/>
    <row r="4957" ht="15.6" x14ac:dyDescent="0.3"/>
    <row r="4958" ht="15.6" x14ac:dyDescent="0.3"/>
    <row r="4959" ht="15.6" x14ac:dyDescent="0.3"/>
    <row r="4960" ht="15.6" x14ac:dyDescent="0.3"/>
    <row r="4961" ht="15.6" x14ac:dyDescent="0.3"/>
    <row r="4962" ht="15.6" x14ac:dyDescent="0.3"/>
    <row r="4963" ht="15.6" x14ac:dyDescent="0.3"/>
    <row r="4964" ht="15.6" x14ac:dyDescent="0.3"/>
    <row r="4965" ht="15.6" x14ac:dyDescent="0.3"/>
    <row r="4966" ht="15.6" x14ac:dyDescent="0.3"/>
    <row r="4967" ht="15.6" x14ac:dyDescent="0.3"/>
    <row r="4968" ht="15.6" x14ac:dyDescent="0.3"/>
    <row r="4969" ht="15.6" x14ac:dyDescent="0.3"/>
    <row r="4970" ht="15.6" x14ac:dyDescent="0.3"/>
    <row r="4971" ht="15.6" x14ac:dyDescent="0.3"/>
    <row r="4972" ht="15.6" x14ac:dyDescent="0.3"/>
    <row r="4973" ht="15.6" x14ac:dyDescent="0.3"/>
    <row r="4974" ht="15.6" x14ac:dyDescent="0.3"/>
    <row r="4975" ht="15.6" x14ac:dyDescent="0.3"/>
    <row r="4976" ht="15.6" x14ac:dyDescent="0.3"/>
    <row r="4977" ht="15.6" x14ac:dyDescent="0.3"/>
    <row r="4978" ht="15.6" x14ac:dyDescent="0.3"/>
    <row r="4979" ht="15.6" x14ac:dyDescent="0.3"/>
    <row r="4980" ht="15.6" x14ac:dyDescent="0.3"/>
    <row r="4981" ht="15.6" x14ac:dyDescent="0.3"/>
    <row r="4982" ht="15.6" x14ac:dyDescent="0.3"/>
    <row r="4983" ht="15.6" x14ac:dyDescent="0.3"/>
    <row r="4984" ht="15.6" x14ac:dyDescent="0.3"/>
    <row r="4985" ht="15.6" x14ac:dyDescent="0.3"/>
    <row r="4986" ht="15.6" x14ac:dyDescent="0.3"/>
    <row r="4987" ht="15.6" x14ac:dyDescent="0.3"/>
    <row r="4988" ht="15.6" x14ac:dyDescent="0.3"/>
    <row r="4989" ht="15.6" x14ac:dyDescent="0.3"/>
    <row r="4990" ht="15.6" x14ac:dyDescent="0.3"/>
    <row r="4991" ht="15.6" x14ac:dyDescent="0.3"/>
    <row r="4992" ht="15.6" x14ac:dyDescent="0.3"/>
    <row r="4993" ht="15.6" x14ac:dyDescent="0.3"/>
    <row r="4994" ht="15.6" x14ac:dyDescent="0.3"/>
    <row r="4995" ht="15.6" x14ac:dyDescent="0.3"/>
    <row r="4996" ht="15.6" x14ac:dyDescent="0.3"/>
    <row r="4997" ht="15.6" x14ac:dyDescent="0.3"/>
    <row r="4998" ht="15.6" x14ac:dyDescent="0.3"/>
    <row r="4999" ht="15.6" x14ac:dyDescent="0.3"/>
    <row r="5000" ht="15.6" x14ac:dyDescent="0.3"/>
  </sheetData>
  <mergeCells count="3">
    <mergeCell ref="C4:D4"/>
    <mergeCell ref="E4:F4"/>
    <mergeCell ref="B22:I22"/>
  </mergeCells>
  <conditionalFormatting sqref="C8:I20">
    <cfRule type="expression" dxfId="10" priority="1">
      <formula>C8&lt;0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C928A-4DD7-0042-873C-0D47C1CDF939}">
  <dimension ref="A1:BA5000"/>
  <sheetViews>
    <sheetView topLeftCell="B2" zoomScale="98" zoomScaleNormal="98" workbookViewId="0">
      <selection activeCell="C3" sqref="C3"/>
    </sheetView>
  </sheetViews>
  <sheetFormatPr defaultColWidth="0" defaultRowHeight="15" customHeight="1" zeroHeight="1" x14ac:dyDescent="0.3"/>
  <cols>
    <col min="1" max="2" width="3.109375" style="184" customWidth="1"/>
    <col min="3" max="3" width="18.77734375" style="185" customWidth="1"/>
    <col min="4" max="4" width="16.44140625" style="174" customWidth="1"/>
    <col min="5" max="5" width="16.77734375" style="174" customWidth="1"/>
    <col min="6" max="6" width="15.6640625" style="174" customWidth="1"/>
    <col min="7" max="7" width="16.109375" style="174" bestFit="1" customWidth="1"/>
    <col min="8" max="10" width="15.6640625" style="174" customWidth="1"/>
    <col min="11" max="11" width="3.109375" style="174" customWidth="1"/>
    <col min="12" max="13" width="15.6640625" style="174" customWidth="1"/>
    <col min="14" max="14" width="3.109375" style="174" customWidth="1"/>
    <col min="15" max="53" width="11.109375" style="174" customWidth="1"/>
    <col min="54" max="16384" width="11.109375" style="174" hidden="1"/>
  </cols>
  <sheetData>
    <row r="1" spans="1:53" s="27" customFormat="1" ht="51" customHeight="1" x14ac:dyDescent="0.3">
      <c r="A1" s="186"/>
      <c r="B1" s="186"/>
      <c r="C1" s="173" t="s">
        <v>176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</row>
    <row r="2" spans="1:53" s="25" customFormat="1" ht="5.25" customHeight="1" x14ac:dyDescent="0.3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</row>
    <row r="3" spans="1:53" s="184" customFormat="1" ht="45" customHeight="1" x14ac:dyDescent="0.35">
      <c r="C3" s="203">
        <v>2026</v>
      </c>
      <c r="D3" s="188"/>
      <c r="E3" s="188"/>
      <c r="F3" s="188"/>
      <c r="G3" s="188"/>
      <c r="H3" s="189"/>
      <c r="I3" s="189"/>
      <c r="J3" s="189"/>
      <c r="K3" s="189"/>
      <c r="L3" s="189"/>
      <c r="M3" s="189"/>
    </row>
    <row r="4" spans="1:53" ht="31.5" customHeight="1" x14ac:dyDescent="0.3">
      <c r="C4" s="199" t="s">
        <v>153</v>
      </c>
      <c r="D4" s="269" t="s">
        <v>177</v>
      </c>
      <c r="E4" s="269"/>
      <c r="F4" s="270" t="s">
        <v>154</v>
      </c>
      <c r="G4" s="270"/>
      <c r="H4" s="200">
        <f>E20/D20</f>
        <v>1</v>
      </c>
      <c r="I4" s="199" t="s">
        <v>18</v>
      </c>
      <c r="J4" s="201">
        <f>(E20-J20)/J20</f>
        <v>3.5355082988781219</v>
      </c>
      <c r="K4" s="190"/>
      <c r="L4" s="190"/>
      <c r="M4" s="190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</row>
    <row r="5" spans="1:53" ht="22.5" customHeight="1" x14ac:dyDescent="0.3">
      <c r="C5" s="194"/>
      <c r="D5" s="194"/>
      <c r="E5" s="194"/>
      <c r="F5" s="194"/>
      <c r="G5" s="194"/>
      <c r="H5" s="190"/>
      <c r="I5" s="190"/>
      <c r="J5" s="190"/>
      <c r="K5" s="190"/>
      <c r="L5" s="190"/>
      <c r="M5" s="190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</row>
    <row r="6" spans="1:53" ht="31.5" customHeight="1" x14ac:dyDescent="0.45">
      <c r="C6" s="191"/>
      <c r="D6" s="203" t="s">
        <v>213</v>
      </c>
      <c r="E6" s="191"/>
      <c r="F6" s="191"/>
      <c r="G6" s="191"/>
      <c r="H6" s="195" t="s">
        <v>214</v>
      </c>
      <c r="I6" s="196"/>
      <c r="J6" s="191"/>
      <c r="K6" s="191"/>
      <c r="L6" s="191"/>
      <c r="M6" s="191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</row>
    <row r="7" spans="1:53" ht="49.5" customHeight="1" x14ac:dyDescent="0.3">
      <c r="C7" s="175" t="s">
        <v>155</v>
      </c>
      <c r="D7" s="202" t="s">
        <v>156</v>
      </c>
      <c r="E7" s="202" t="s">
        <v>157</v>
      </c>
      <c r="F7" s="202" t="s">
        <v>158</v>
      </c>
      <c r="G7" s="202" t="s">
        <v>159</v>
      </c>
      <c r="H7" s="176" t="s">
        <v>160</v>
      </c>
      <c r="I7" s="176" t="s">
        <v>178</v>
      </c>
      <c r="J7" s="177" t="s">
        <v>161</v>
      </c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</row>
    <row r="8" spans="1:53" ht="22.05" customHeight="1" x14ac:dyDescent="0.3">
      <c r="C8" s="178" t="s">
        <v>162</v>
      </c>
      <c r="D8" s="179">
        <v>260000</v>
      </c>
      <c r="E8" s="179">
        <v>260000</v>
      </c>
      <c r="F8" s="180">
        <f t="shared" ref="F8:F19" si="0">IF(ISBLANK(D8-E8),"",(D8-E8))</f>
        <v>0</v>
      </c>
      <c r="G8" s="180">
        <f>AVERAGE($E$8:$E$19)</f>
        <v>260000</v>
      </c>
      <c r="H8" s="179">
        <f>'Projeção Fin. StartUp 2'!$C$124</f>
        <v>3369.9929444444447</v>
      </c>
      <c r="I8" s="179">
        <f>Table13234[[#This Row],[REAL]]*6%</f>
        <v>15600</v>
      </c>
      <c r="J8" s="181">
        <f>SUM(Table1323[[#This Row],[SALÁRIOS PAGOS]:[ COMISSÕES PAGAS]])</f>
        <v>57325.438047222226</v>
      </c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</row>
    <row r="9" spans="1:53" ht="22.05" customHeight="1" x14ac:dyDescent="0.3">
      <c r="C9" s="178" t="s">
        <v>163</v>
      </c>
      <c r="D9" s="179">
        <v>260000</v>
      </c>
      <c r="E9" s="179">
        <v>260000</v>
      </c>
      <c r="F9" s="180">
        <f t="shared" si="0"/>
        <v>0</v>
      </c>
      <c r="G9" s="180">
        <f t="shared" ref="G9:G19" si="1">AVERAGE($E$8:$E$19)</f>
        <v>260000</v>
      </c>
      <c r="H9" s="179">
        <f>H8</f>
        <v>3369.9929444444447</v>
      </c>
      <c r="I9" s="179">
        <f>Table13234[[#This Row],[REAL]]*6%</f>
        <v>15600</v>
      </c>
      <c r="J9" s="181">
        <f>SUM(Table1323[[#This Row],[SALÁRIOS PAGOS]:[ COMISSÕES PAGAS]])</f>
        <v>57325.438047222226</v>
      </c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</row>
    <row r="10" spans="1:53" ht="22.05" customHeight="1" x14ac:dyDescent="0.3">
      <c r="C10" s="178" t="s">
        <v>164</v>
      </c>
      <c r="D10" s="179">
        <v>260000</v>
      </c>
      <c r="E10" s="179">
        <v>260000</v>
      </c>
      <c r="F10" s="180">
        <f t="shared" si="0"/>
        <v>0</v>
      </c>
      <c r="G10" s="180">
        <f t="shared" si="1"/>
        <v>260000</v>
      </c>
      <c r="H10" s="179">
        <f t="shared" ref="H10:H19" si="2">H9</f>
        <v>3369.9929444444447</v>
      </c>
      <c r="I10" s="179">
        <f>Table13234[[#This Row],[REAL]]*6%</f>
        <v>15600</v>
      </c>
      <c r="J10" s="181">
        <f>SUM(Table1323[[#This Row],[SALÁRIOS PAGOS]:[ COMISSÕES PAGAS]])</f>
        <v>57325.438047222226</v>
      </c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</row>
    <row r="11" spans="1:53" ht="22.05" customHeight="1" x14ac:dyDescent="0.3">
      <c r="C11" s="178" t="s">
        <v>165</v>
      </c>
      <c r="D11" s="179">
        <v>260000</v>
      </c>
      <c r="E11" s="179">
        <v>260000</v>
      </c>
      <c r="F11" s="180">
        <f t="shared" si="0"/>
        <v>0</v>
      </c>
      <c r="G11" s="180">
        <f t="shared" si="1"/>
        <v>260000</v>
      </c>
      <c r="H11" s="179">
        <f t="shared" si="2"/>
        <v>3369.9929444444447</v>
      </c>
      <c r="I11" s="179">
        <f>Table13234[[#This Row],[REAL]]*6%</f>
        <v>15600</v>
      </c>
      <c r="J11" s="181">
        <f>SUM(Table1323[[#This Row],[SALÁRIOS PAGOS]:[ COMISSÕES PAGAS]])</f>
        <v>57325.438047222226</v>
      </c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</row>
    <row r="12" spans="1:53" ht="22.05" customHeight="1" x14ac:dyDescent="0.3">
      <c r="C12" s="178" t="s">
        <v>166</v>
      </c>
      <c r="D12" s="179">
        <v>260000</v>
      </c>
      <c r="E12" s="179">
        <v>260000</v>
      </c>
      <c r="F12" s="180">
        <f t="shared" si="0"/>
        <v>0</v>
      </c>
      <c r="G12" s="180">
        <f t="shared" si="1"/>
        <v>260000</v>
      </c>
      <c r="H12" s="179">
        <f t="shared" si="2"/>
        <v>3369.9929444444447</v>
      </c>
      <c r="I12" s="179">
        <f>Table13234[[#This Row],[REAL]]*6%</f>
        <v>15600</v>
      </c>
      <c r="J12" s="181">
        <f>SUM(Table1323[[#This Row],[SALÁRIOS PAGOS]:[ COMISSÕES PAGAS]])</f>
        <v>57325.438047222226</v>
      </c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</row>
    <row r="13" spans="1:53" ht="22.05" customHeight="1" x14ac:dyDescent="0.3">
      <c r="C13" s="178" t="s">
        <v>167</v>
      </c>
      <c r="D13" s="179">
        <v>260000</v>
      </c>
      <c r="E13" s="179">
        <v>260000</v>
      </c>
      <c r="F13" s="180">
        <f t="shared" si="0"/>
        <v>0</v>
      </c>
      <c r="G13" s="180">
        <f t="shared" si="1"/>
        <v>260000</v>
      </c>
      <c r="H13" s="179">
        <f t="shared" si="2"/>
        <v>3369.9929444444447</v>
      </c>
      <c r="I13" s="179">
        <f>Table13234[[#This Row],[REAL]]*6%</f>
        <v>15600</v>
      </c>
      <c r="J13" s="181">
        <f>SUM(Table1323[[#This Row],[SALÁRIOS PAGOS]:[ COMISSÕES PAGAS]])</f>
        <v>57325.438047222226</v>
      </c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</row>
    <row r="14" spans="1:53" ht="22.05" customHeight="1" x14ac:dyDescent="0.3">
      <c r="C14" s="178" t="s">
        <v>168</v>
      </c>
      <c r="D14" s="179">
        <v>260000</v>
      </c>
      <c r="E14" s="179">
        <v>260000</v>
      </c>
      <c r="F14" s="180">
        <f t="shared" si="0"/>
        <v>0</v>
      </c>
      <c r="G14" s="180">
        <f t="shared" si="1"/>
        <v>260000</v>
      </c>
      <c r="H14" s="179">
        <f t="shared" si="2"/>
        <v>3369.9929444444447</v>
      </c>
      <c r="I14" s="179">
        <f>Table13234[[#This Row],[REAL]]*6%</f>
        <v>15600</v>
      </c>
      <c r="J14" s="181">
        <f>SUM(Table1323[[#This Row],[SALÁRIOS PAGOS]:[ COMISSÕES PAGAS]])</f>
        <v>57325.438047222226</v>
      </c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</row>
    <row r="15" spans="1:53" ht="22.05" customHeight="1" x14ac:dyDescent="0.3">
      <c r="C15" s="178" t="s">
        <v>169</v>
      </c>
      <c r="D15" s="179">
        <v>260000</v>
      </c>
      <c r="E15" s="179">
        <v>260000</v>
      </c>
      <c r="F15" s="180">
        <f t="shared" si="0"/>
        <v>0</v>
      </c>
      <c r="G15" s="180">
        <f t="shared" si="1"/>
        <v>260000</v>
      </c>
      <c r="H15" s="179">
        <f t="shared" si="2"/>
        <v>3369.9929444444447</v>
      </c>
      <c r="I15" s="179">
        <f>Table13234[[#This Row],[REAL]]*6%</f>
        <v>15600</v>
      </c>
      <c r="J15" s="181">
        <f>SUM(Table1323[[#This Row],[SALÁRIOS PAGOS]:[ COMISSÕES PAGAS]])</f>
        <v>57325.438047222226</v>
      </c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</row>
    <row r="16" spans="1:53" ht="22.05" customHeight="1" x14ac:dyDescent="0.3">
      <c r="C16" s="178" t="s">
        <v>170</v>
      </c>
      <c r="D16" s="179">
        <v>260000</v>
      </c>
      <c r="E16" s="179">
        <v>260000</v>
      </c>
      <c r="F16" s="180">
        <f t="shared" si="0"/>
        <v>0</v>
      </c>
      <c r="G16" s="180">
        <f t="shared" si="1"/>
        <v>260000</v>
      </c>
      <c r="H16" s="179">
        <f t="shared" si="2"/>
        <v>3369.9929444444447</v>
      </c>
      <c r="I16" s="179">
        <f>Table13234[[#This Row],[REAL]]*6%</f>
        <v>15600</v>
      </c>
      <c r="J16" s="181">
        <f>SUM(Table1323[[#This Row],[SALÁRIOS PAGOS]:[ COMISSÕES PAGAS]])</f>
        <v>57325.438047222226</v>
      </c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</row>
    <row r="17" spans="3:53" ht="22.05" customHeight="1" x14ac:dyDescent="0.3">
      <c r="C17" s="178" t="s">
        <v>171</v>
      </c>
      <c r="D17" s="179">
        <v>260000</v>
      </c>
      <c r="E17" s="179">
        <v>260000</v>
      </c>
      <c r="F17" s="180">
        <f t="shared" si="0"/>
        <v>0</v>
      </c>
      <c r="G17" s="180">
        <f t="shared" si="1"/>
        <v>260000</v>
      </c>
      <c r="H17" s="179">
        <f t="shared" si="2"/>
        <v>3369.9929444444447</v>
      </c>
      <c r="I17" s="179">
        <f>Table13234[[#This Row],[REAL]]*6%</f>
        <v>15600</v>
      </c>
      <c r="J17" s="181">
        <f>SUM(Table1323[[#This Row],[SALÁRIOS PAGOS]:[ COMISSÕES PAGAS]])</f>
        <v>57325.438047222226</v>
      </c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</row>
    <row r="18" spans="3:53" ht="22.05" customHeight="1" x14ac:dyDescent="0.3">
      <c r="C18" s="178" t="s">
        <v>172</v>
      </c>
      <c r="D18" s="179">
        <v>260000</v>
      </c>
      <c r="E18" s="179">
        <v>260000</v>
      </c>
      <c r="F18" s="180">
        <f t="shared" si="0"/>
        <v>0</v>
      </c>
      <c r="G18" s="180">
        <f t="shared" si="1"/>
        <v>260000</v>
      </c>
      <c r="H18" s="179">
        <f t="shared" si="2"/>
        <v>3369.9929444444447</v>
      </c>
      <c r="I18" s="179">
        <f>Table13234[[#This Row],[REAL]]*6%</f>
        <v>15600</v>
      </c>
      <c r="J18" s="181">
        <f>SUM(Table1323[[#This Row],[SALÁRIOS PAGOS]:[ COMISSÕES PAGAS]])</f>
        <v>57325.438047222226</v>
      </c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</row>
    <row r="19" spans="3:53" ht="22.05" customHeight="1" x14ac:dyDescent="0.3">
      <c r="C19" s="178" t="s">
        <v>173</v>
      </c>
      <c r="D19" s="179">
        <v>260000</v>
      </c>
      <c r="E19" s="179">
        <v>260000</v>
      </c>
      <c r="F19" s="180">
        <f t="shared" si="0"/>
        <v>0</v>
      </c>
      <c r="G19" s="180">
        <f t="shared" si="1"/>
        <v>260000</v>
      </c>
      <c r="H19" s="179">
        <f t="shared" si="2"/>
        <v>3369.9929444444447</v>
      </c>
      <c r="I19" s="179">
        <f>Table13234[[#This Row],[REAL]]*6%</f>
        <v>15600</v>
      </c>
      <c r="J19" s="181">
        <f>SUM(Table1323[[#This Row],[SALÁRIOS PAGOS]:[ COMISSÕES PAGAS]])</f>
        <v>57325.438047222226</v>
      </c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</row>
    <row r="20" spans="3:53" ht="22.05" customHeight="1" x14ac:dyDescent="0.3">
      <c r="C20" s="204" t="s">
        <v>174</v>
      </c>
      <c r="D20" s="205">
        <f>SUBTOTAL(109,D8:D19)</f>
        <v>3120000</v>
      </c>
      <c r="E20" s="205">
        <f>SUBTOTAL(109,E8:E19)</f>
        <v>3120000</v>
      </c>
      <c r="F20" s="205">
        <f>IF(ISBLANK(D20-E20),"",(D20-E20))</f>
        <v>0</v>
      </c>
      <c r="G20" s="205">
        <f>SUBTOTAL(109,G8:G19)</f>
        <v>3120000</v>
      </c>
      <c r="H20" s="205">
        <f>SUBTOTAL(109,H8:H19)</f>
        <v>40439.915333333338</v>
      </c>
      <c r="I20" s="205">
        <f>SUBTOTAL(109,I8:I19)</f>
        <v>187200</v>
      </c>
      <c r="J20" s="205">
        <f>SUM(Table1323[[#This Row],[SALÁRIOS PAGOS]:[ COMISSÕES PAGAS]])</f>
        <v>687905.25656666665</v>
      </c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</row>
    <row r="21" spans="3:53" s="184" customFormat="1" ht="28.5" customHeight="1" x14ac:dyDescent="0.3">
      <c r="C21" s="197"/>
      <c r="D21" s="192"/>
      <c r="E21" s="192"/>
      <c r="F21" s="192"/>
      <c r="G21" s="192"/>
      <c r="H21" s="192"/>
      <c r="I21" s="192"/>
      <c r="J21" s="192"/>
      <c r="K21" s="192"/>
      <c r="L21" s="192"/>
      <c r="M21" s="192"/>
    </row>
    <row r="22" spans="3:53" ht="72" customHeight="1" x14ac:dyDescent="0.3">
      <c r="C22" s="271" t="s">
        <v>175</v>
      </c>
      <c r="D22" s="271"/>
      <c r="E22" s="271"/>
      <c r="F22" s="271"/>
      <c r="G22" s="271"/>
      <c r="H22" s="271"/>
      <c r="I22" s="271"/>
      <c r="J22" s="271"/>
      <c r="K22" s="182"/>
      <c r="L22" s="182"/>
      <c r="M22" s="182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</row>
    <row r="23" spans="3:53" ht="15.6" x14ac:dyDescent="0.3">
      <c r="C23" s="183"/>
      <c r="D23" s="183"/>
      <c r="E23" s="183"/>
      <c r="F23" s="183"/>
      <c r="G23" s="183"/>
      <c r="H23" s="183"/>
      <c r="I23" s="183"/>
      <c r="J23" s="183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</row>
    <row r="24" spans="3:53" ht="15.6" x14ac:dyDescent="0.3">
      <c r="C24" s="183"/>
      <c r="D24" s="183"/>
      <c r="E24" s="183"/>
      <c r="F24" s="183"/>
      <c r="G24" s="183"/>
      <c r="H24" s="183"/>
      <c r="I24" s="183"/>
      <c r="J24" s="183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</row>
    <row r="25" spans="3:53" ht="15.6" x14ac:dyDescent="0.3">
      <c r="C25" s="183"/>
      <c r="D25" s="183"/>
      <c r="E25" s="183"/>
      <c r="F25" s="183"/>
      <c r="G25" s="183"/>
      <c r="H25" s="183"/>
      <c r="I25" s="183"/>
      <c r="J25" s="183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</row>
    <row r="26" spans="3:53" ht="15.6" x14ac:dyDescent="0.3">
      <c r="C26" s="183"/>
      <c r="D26" s="183"/>
      <c r="E26" s="183"/>
      <c r="F26" s="183"/>
      <c r="G26" s="183"/>
      <c r="H26" s="183"/>
      <c r="I26" s="183"/>
      <c r="J26" s="183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</row>
    <row r="27" spans="3:53" ht="15.6" x14ac:dyDescent="0.3">
      <c r="C27" s="183"/>
      <c r="D27" s="183"/>
      <c r="E27" s="183"/>
      <c r="F27" s="183"/>
      <c r="G27" s="183"/>
      <c r="H27" s="183"/>
      <c r="I27" s="183"/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</row>
    <row r="28" spans="3:53" ht="15.6" x14ac:dyDescent="0.3">
      <c r="C28" s="183"/>
      <c r="D28" s="183"/>
      <c r="E28" s="183"/>
      <c r="F28" s="183"/>
      <c r="G28" s="183"/>
      <c r="H28" s="183"/>
      <c r="I28" s="183"/>
      <c r="J28" s="183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</row>
    <row r="29" spans="3:53" ht="15.6" x14ac:dyDescent="0.3">
      <c r="C29" s="183"/>
      <c r="D29" s="183"/>
      <c r="E29" s="183"/>
      <c r="F29" s="183"/>
      <c r="G29" s="183"/>
      <c r="H29" s="183"/>
      <c r="I29" s="183"/>
      <c r="J29" s="183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</row>
    <row r="30" spans="3:53" ht="15.6" x14ac:dyDescent="0.3">
      <c r="C30" s="183"/>
      <c r="D30" s="183"/>
      <c r="E30" s="183"/>
      <c r="F30" s="183"/>
      <c r="G30" s="183"/>
      <c r="H30" s="183"/>
      <c r="I30" s="183"/>
      <c r="J30" s="183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</row>
    <row r="31" spans="3:53" ht="15.6" x14ac:dyDescent="0.3">
      <c r="C31" s="183"/>
      <c r="D31" s="183"/>
      <c r="E31" s="183"/>
      <c r="F31" s="183"/>
      <c r="G31" s="183"/>
      <c r="H31" s="183"/>
      <c r="I31" s="183"/>
      <c r="J31" s="183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</row>
    <row r="32" spans="3:53" ht="15.6" x14ac:dyDescent="0.3">
      <c r="C32" s="183"/>
      <c r="D32" s="183"/>
      <c r="E32" s="183"/>
      <c r="F32" s="183"/>
      <c r="G32" s="183"/>
      <c r="H32" s="183"/>
      <c r="I32" s="183"/>
      <c r="J32" s="183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</row>
    <row r="33" spans="3:53" ht="15.6" x14ac:dyDescent="0.3">
      <c r="C33" s="183"/>
      <c r="D33" s="183"/>
      <c r="E33" s="183"/>
      <c r="F33" s="183"/>
      <c r="G33" s="183"/>
      <c r="H33" s="183"/>
      <c r="I33" s="183"/>
      <c r="J33" s="183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</row>
    <row r="34" spans="3:53" ht="15.6" x14ac:dyDescent="0.3">
      <c r="C34" s="183"/>
      <c r="D34" s="183"/>
      <c r="E34" s="183"/>
      <c r="F34" s="183"/>
      <c r="G34" s="183"/>
      <c r="H34" s="183"/>
      <c r="I34" s="183"/>
      <c r="J34" s="183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</row>
    <row r="35" spans="3:53" ht="15.6" x14ac:dyDescent="0.3">
      <c r="C35" s="183"/>
      <c r="D35" s="183"/>
      <c r="E35" s="183"/>
      <c r="F35" s="183"/>
      <c r="G35" s="183"/>
      <c r="H35" s="183"/>
      <c r="I35" s="183"/>
      <c r="J35" s="183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</row>
    <row r="36" spans="3:53" ht="15.6" x14ac:dyDescent="0.3">
      <c r="C36" s="183"/>
      <c r="D36" s="183"/>
      <c r="E36" s="183"/>
      <c r="F36" s="183"/>
      <c r="G36" s="183"/>
      <c r="H36" s="183"/>
      <c r="I36" s="183"/>
      <c r="J36" s="183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</row>
    <row r="37" spans="3:53" ht="15.6" x14ac:dyDescent="0.3">
      <c r="C37" s="183"/>
      <c r="D37" s="183"/>
      <c r="E37" s="183"/>
      <c r="F37" s="183"/>
      <c r="G37" s="183"/>
      <c r="H37" s="183"/>
      <c r="I37" s="183"/>
      <c r="J37" s="183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</row>
    <row r="38" spans="3:53" ht="15.6" x14ac:dyDescent="0.3">
      <c r="C38" s="183"/>
      <c r="D38" s="183"/>
      <c r="E38" s="183"/>
      <c r="F38" s="183"/>
      <c r="G38" s="183"/>
      <c r="H38" s="183"/>
      <c r="I38" s="183"/>
      <c r="J38" s="183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</row>
    <row r="39" spans="3:53" ht="15.6" x14ac:dyDescent="0.3">
      <c r="C39" s="183"/>
      <c r="D39" s="183"/>
      <c r="E39" s="183"/>
      <c r="F39" s="183"/>
      <c r="G39" s="183"/>
      <c r="H39" s="183"/>
      <c r="I39" s="183"/>
      <c r="J39" s="183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</row>
    <row r="40" spans="3:53" ht="15.6" x14ac:dyDescent="0.3">
      <c r="C40" s="183"/>
      <c r="D40" s="183"/>
      <c r="E40" s="183"/>
      <c r="F40" s="183"/>
      <c r="G40" s="183"/>
      <c r="H40" s="183"/>
      <c r="I40" s="183"/>
      <c r="J40" s="183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</row>
    <row r="41" spans="3:53" ht="15.6" x14ac:dyDescent="0.3">
      <c r="C41" s="183"/>
      <c r="D41" s="183"/>
      <c r="E41" s="183"/>
      <c r="F41" s="183"/>
      <c r="G41" s="183"/>
      <c r="H41" s="183"/>
      <c r="I41" s="183"/>
      <c r="J41" s="183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</row>
    <row r="42" spans="3:53" ht="15.6" x14ac:dyDescent="0.3">
      <c r="C42" s="183"/>
      <c r="D42" s="183"/>
      <c r="E42" s="183"/>
      <c r="F42" s="183"/>
      <c r="G42" s="183"/>
      <c r="H42" s="183"/>
      <c r="I42" s="183"/>
      <c r="J42" s="183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</row>
    <row r="43" spans="3:53" ht="15.6" x14ac:dyDescent="0.3">
      <c r="C43" s="183"/>
      <c r="D43" s="183"/>
      <c r="E43" s="183"/>
      <c r="F43" s="183"/>
      <c r="G43" s="183"/>
      <c r="H43" s="183"/>
      <c r="I43" s="183"/>
      <c r="J43" s="183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</row>
    <row r="44" spans="3:53" ht="15.6" x14ac:dyDescent="0.3">
      <c r="C44" s="183"/>
      <c r="D44" s="183"/>
      <c r="E44" s="183"/>
      <c r="F44" s="183"/>
      <c r="G44" s="183"/>
      <c r="H44" s="183"/>
      <c r="I44" s="183"/>
      <c r="J44" s="183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</row>
    <row r="45" spans="3:53" s="184" customFormat="1" ht="18" customHeight="1" x14ac:dyDescent="0.3"/>
    <row r="46" spans="3:53" s="184" customFormat="1" ht="49.95" customHeight="1" x14ac:dyDescent="0.3">
      <c r="C46" s="25"/>
      <c r="D46" s="25"/>
      <c r="E46" s="25"/>
      <c r="F46" s="25"/>
      <c r="G46" s="25"/>
      <c r="H46" s="25"/>
      <c r="I46" s="25"/>
      <c r="J46" s="25"/>
      <c r="K46" s="193"/>
      <c r="L46" s="193"/>
      <c r="M46" s="193"/>
    </row>
    <row r="47" spans="3:53" s="184" customFormat="1" ht="15.6" x14ac:dyDescent="0.3">
      <c r="C47" s="198"/>
    </row>
    <row r="48" spans="3:53" s="184" customFormat="1" ht="15.6" x14ac:dyDescent="0.3">
      <c r="C48" s="198"/>
    </row>
    <row r="49" spans="3:3" s="184" customFormat="1" ht="15.6" x14ac:dyDescent="0.3">
      <c r="C49" s="198"/>
    </row>
    <row r="50" spans="3:3" s="184" customFormat="1" ht="15.6" x14ac:dyDescent="0.3">
      <c r="C50" s="198"/>
    </row>
    <row r="51" spans="3:3" s="184" customFormat="1" ht="15.6" x14ac:dyDescent="0.3">
      <c r="C51" s="198"/>
    </row>
    <row r="52" spans="3:3" s="184" customFormat="1" ht="15.6" x14ac:dyDescent="0.3">
      <c r="C52" s="198"/>
    </row>
    <row r="53" spans="3:3" s="184" customFormat="1" ht="15.6" x14ac:dyDescent="0.3">
      <c r="C53" s="198"/>
    </row>
    <row r="54" spans="3:3" s="184" customFormat="1" ht="15.6" x14ac:dyDescent="0.3">
      <c r="C54" s="198"/>
    </row>
    <row r="55" spans="3:3" s="184" customFormat="1" ht="15.6" x14ac:dyDescent="0.3">
      <c r="C55" s="198"/>
    </row>
    <row r="56" spans="3:3" s="184" customFormat="1" ht="15.6" x14ac:dyDescent="0.3">
      <c r="C56" s="198"/>
    </row>
    <row r="57" spans="3:3" s="184" customFormat="1" ht="15.6" x14ac:dyDescent="0.3">
      <c r="C57" s="198"/>
    </row>
    <row r="58" spans="3:3" s="184" customFormat="1" ht="15.6" x14ac:dyDescent="0.3">
      <c r="C58" s="198"/>
    </row>
    <row r="59" spans="3:3" s="184" customFormat="1" ht="15.6" x14ac:dyDescent="0.3">
      <c r="C59" s="198"/>
    </row>
    <row r="60" spans="3:3" s="184" customFormat="1" ht="15.6" x14ac:dyDescent="0.3">
      <c r="C60" s="198"/>
    </row>
    <row r="61" spans="3:3" s="184" customFormat="1" ht="15.6" x14ac:dyDescent="0.3">
      <c r="C61" s="198"/>
    </row>
    <row r="62" spans="3:3" s="184" customFormat="1" ht="15.6" x14ac:dyDescent="0.3">
      <c r="C62" s="198"/>
    </row>
    <row r="63" spans="3:3" s="184" customFormat="1" ht="15.6" x14ac:dyDescent="0.3">
      <c r="C63" s="198"/>
    </row>
    <row r="64" spans="3:3" s="184" customFormat="1" ht="15.6" x14ac:dyDescent="0.3">
      <c r="C64" s="198"/>
    </row>
    <row r="65" spans="3:3" s="184" customFormat="1" ht="15.6" x14ac:dyDescent="0.3">
      <c r="C65" s="198"/>
    </row>
    <row r="66" spans="3:3" s="184" customFormat="1" ht="15.6" x14ac:dyDescent="0.3">
      <c r="C66" s="198"/>
    </row>
    <row r="67" spans="3:3" s="184" customFormat="1" ht="15.6" x14ac:dyDescent="0.3">
      <c r="C67" s="198"/>
    </row>
    <row r="68" spans="3:3" s="184" customFormat="1" ht="15.6" x14ac:dyDescent="0.3">
      <c r="C68" s="198"/>
    </row>
    <row r="69" spans="3:3" s="184" customFormat="1" ht="15.6" x14ac:dyDescent="0.3">
      <c r="C69" s="198"/>
    </row>
    <row r="70" spans="3:3" s="184" customFormat="1" ht="15.6" x14ac:dyDescent="0.3">
      <c r="C70" s="198"/>
    </row>
    <row r="71" spans="3:3" s="184" customFormat="1" ht="15.6" x14ac:dyDescent="0.3">
      <c r="C71" s="198"/>
    </row>
    <row r="72" spans="3:3" s="184" customFormat="1" ht="15.6" x14ac:dyDescent="0.3">
      <c r="C72" s="198"/>
    </row>
    <row r="73" spans="3:3" s="184" customFormat="1" ht="15.6" x14ac:dyDescent="0.3">
      <c r="C73" s="198"/>
    </row>
    <row r="74" spans="3:3" s="184" customFormat="1" ht="15.6" x14ac:dyDescent="0.3">
      <c r="C74" s="198"/>
    </row>
    <row r="75" spans="3:3" s="184" customFormat="1" ht="15.6" x14ac:dyDescent="0.3">
      <c r="C75" s="198"/>
    </row>
    <row r="76" spans="3:3" s="184" customFormat="1" ht="15.6" x14ac:dyDescent="0.3">
      <c r="C76" s="198"/>
    </row>
    <row r="77" spans="3:3" s="184" customFormat="1" ht="15.6" x14ac:dyDescent="0.3">
      <c r="C77" s="198"/>
    </row>
    <row r="78" spans="3:3" s="184" customFormat="1" ht="15.6" x14ac:dyDescent="0.3">
      <c r="C78" s="198"/>
    </row>
    <row r="79" spans="3:3" s="184" customFormat="1" ht="15.6" x14ac:dyDescent="0.3">
      <c r="C79" s="198"/>
    </row>
    <row r="80" spans="3:3" s="184" customFormat="1" ht="15.6" x14ac:dyDescent="0.3">
      <c r="C80" s="198"/>
    </row>
    <row r="81" spans="3:3" s="184" customFormat="1" ht="15.6" x14ac:dyDescent="0.3">
      <c r="C81" s="198"/>
    </row>
    <row r="82" spans="3:3" s="184" customFormat="1" ht="15.6" x14ac:dyDescent="0.3">
      <c r="C82" s="198"/>
    </row>
    <row r="83" spans="3:3" s="184" customFormat="1" ht="15.6" x14ac:dyDescent="0.3">
      <c r="C83" s="198"/>
    </row>
    <row r="84" spans="3:3" s="184" customFormat="1" ht="15.6" x14ac:dyDescent="0.3">
      <c r="C84" s="198"/>
    </row>
    <row r="85" spans="3:3" s="184" customFormat="1" ht="15.6" x14ac:dyDescent="0.3">
      <c r="C85" s="198"/>
    </row>
    <row r="86" spans="3:3" s="184" customFormat="1" ht="15.6" x14ac:dyDescent="0.3">
      <c r="C86" s="198"/>
    </row>
    <row r="87" spans="3:3" s="184" customFormat="1" ht="15.6" x14ac:dyDescent="0.3">
      <c r="C87" s="198"/>
    </row>
    <row r="88" spans="3:3" s="184" customFormat="1" ht="15.6" x14ac:dyDescent="0.3">
      <c r="C88" s="198"/>
    </row>
    <row r="89" spans="3:3" s="184" customFormat="1" ht="15.6" x14ac:dyDescent="0.3">
      <c r="C89" s="198"/>
    </row>
    <row r="90" spans="3:3" s="184" customFormat="1" ht="15.6" x14ac:dyDescent="0.3">
      <c r="C90" s="198"/>
    </row>
    <row r="91" spans="3:3" s="184" customFormat="1" ht="15.6" x14ac:dyDescent="0.3">
      <c r="C91" s="198"/>
    </row>
    <row r="92" spans="3:3" s="184" customFormat="1" ht="15.6" x14ac:dyDescent="0.3">
      <c r="C92" s="198"/>
    </row>
    <row r="93" spans="3:3" s="184" customFormat="1" ht="15.6" x14ac:dyDescent="0.3">
      <c r="C93" s="198"/>
    </row>
    <row r="94" spans="3:3" s="184" customFormat="1" ht="15.6" x14ac:dyDescent="0.3">
      <c r="C94" s="198"/>
    </row>
    <row r="95" spans="3:3" s="184" customFormat="1" ht="15.6" x14ac:dyDescent="0.3">
      <c r="C95" s="198"/>
    </row>
    <row r="96" spans="3:3" s="184" customFormat="1" ht="15.6" x14ac:dyDescent="0.3">
      <c r="C96" s="198"/>
    </row>
    <row r="97" spans="3:3" s="184" customFormat="1" ht="15.6" x14ac:dyDescent="0.3">
      <c r="C97" s="198"/>
    </row>
    <row r="98" spans="3:3" s="184" customFormat="1" ht="15.6" x14ac:dyDescent="0.3">
      <c r="C98" s="198"/>
    </row>
    <row r="99" spans="3:3" s="184" customFormat="1" ht="15.6" x14ac:dyDescent="0.3">
      <c r="C99" s="198"/>
    </row>
    <row r="100" spans="3:3" s="184" customFormat="1" ht="15.6" x14ac:dyDescent="0.3">
      <c r="C100" s="198"/>
    </row>
    <row r="101" spans="3:3" s="184" customFormat="1" ht="15.6" x14ac:dyDescent="0.3">
      <c r="C101" s="198"/>
    </row>
    <row r="102" spans="3:3" s="184" customFormat="1" ht="15.6" x14ac:dyDescent="0.3">
      <c r="C102" s="198"/>
    </row>
    <row r="103" spans="3:3" s="184" customFormat="1" ht="15.6" x14ac:dyDescent="0.3">
      <c r="C103" s="198"/>
    </row>
    <row r="104" spans="3:3" s="184" customFormat="1" ht="15.6" x14ac:dyDescent="0.3">
      <c r="C104" s="198"/>
    </row>
    <row r="105" spans="3:3" s="184" customFormat="1" ht="15.6" x14ac:dyDescent="0.3">
      <c r="C105" s="198"/>
    </row>
    <row r="106" spans="3:3" s="184" customFormat="1" ht="15.6" x14ac:dyDescent="0.3">
      <c r="C106" s="198"/>
    </row>
    <row r="107" spans="3:3" s="184" customFormat="1" ht="15.6" x14ac:dyDescent="0.3">
      <c r="C107" s="198"/>
    </row>
    <row r="108" spans="3:3" s="184" customFormat="1" ht="15.6" x14ac:dyDescent="0.3">
      <c r="C108" s="198"/>
    </row>
    <row r="109" spans="3:3" s="184" customFormat="1" ht="15.6" x14ac:dyDescent="0.3">
      <c r="C109" s="198"/>
    </row>
    <row r="110" spans="3:3" s="184" customFormat="1" ht="15.6" x14ac:dyDescent="0.3">
      <c r="C110" s="198"/>
    </row>
    <row r="111" spans="3:3" s="184" customFormat="1" ht="15.6" x14ac:dyDescent="0.3">
      <c r="C111" s="198"/>
    </row>
    <row r="112" spans="3:3" s="184" customFormat="1" ht="15.6" x14ac:dyDescent="0.3">
      <c r="C112" s="198"/>
    </row>
    <row r="113" spans="3:3" s="184" customFormat="1" ht="15.6" x14ac:dyDescent="0.3">
      <c r="C113" s="198"/>
    </row>
    <row r="114" spans="3:3" s="184" customFormat="1" ht="15.6" x14ac:dyDescent="0.3">
      <c r="C114" s="198"/>
    </row>
    <row r="115" spans="3:3" s="184" customFormat="1" ht="15.6" x14ac:dyDescent="0.3">
      <c r="C115" s="198"/>
    </row>
    <row r="116" spans="3:3" s="184" customFormat="1" ht="15.6" x14ac:dyDescent="0.3">
      <c r="C116" s="198"/>
    </row>
    <row r="117" spans="3:3" s="184" customFormat="1" ht="15.6" x14ac:dyDescent="0.3">
      <c r="C117" s="198"/>
    </row>
    <row r="118" spans="3:3" s="184" customFormat="1" ht="15.6" x14ac:dyDescent="0.3">
      <c r="C118" s="198"/>
    </row>
    <row r="119" spans="3:3" s="184" customFormat="1" ht="15.6" x14ac:dyDescent="0.3">
      <c r="C119" s="198"/>
    </row>
    <row r="120" spans="3:3" s="184" customFormat="1" ht="15.6" x14ac:dyDescent="0.3">
      <c r="C120" s="198"/>
    </row>
    <row r="121" spans="3:3" s="184" customFormat="1" ht="15.6" x14ac:dyDescent="0.3">
      <c r="C121" s="198"/>
    </row>
    <row r="122" spans="3:3" s="184" customFormat="1" ht="15.6" x14ac:dyDescent="0.3">
      <c r="C122" s="198"/>
    </row>
    <row r="123" spans="3:3" s="184" customFormat="1" ht="15.6" x14ac:dyDescent="0.3">
      <c r="C123" s="198"/>
    </row>
    <row r="124" spans="3:3" s="184" customFormat="1" ht="15.6" x14ac:dyDescent="0.3">
      <c r="C124" s="198"/>
    </row>
    <row r="125" spans="3:3" s="184" customFormat="1" ht="15.6" x14ac:dyDescent="0.3">
      <c r="C125" s="198"/>
    </row>
    <row r="126" spans="3:3" s="184" customFormat="1" ht="15.6" x14ac:dyDescent="0.3">
      <c r="C126" s="198"/>
    </row>
    <row r="127" spans="3:3" s="184" customFormat="1" ht="15.6" x14ac:dyDescent="0.3">
      <c r="C127" s="198"/>
    </row>
    <row r="128" spans="3:3" s="184" customFormat="1" ht="15.6" x14ac:dyDescent="0.3">
      <c r="C128" s="198"/>
    </row>
    <row r="129" spans="3:3" s="184" customFormat="1" ht="15.6" x14ac:dyDescent="0.3">
      <c r="C129" s="198"/>
    </row>
    <row r="130" spans="3:3" s="184" customFormat="1" ht="15.6" x14ac:dyDescent="0.3">
      <c r="C130" s="198"/>
    </row>
    <row r="131" spans="3:3" s="184" customFormat="1" ht="15.6" x14ac:dyDescent="0.3">
      <c r="C131" s="198"/>
    </row>
    <row r="132" spans="3:3" s="184" customFormat="1" ht="15.6" x14ac:dyDescent="0.3">
      <c r="C132" s="198"/>
    </row>
    <row r="133" spans="3:3" s="184" customFormat="1" ht="15.6" x14ac:dyDescent="0.3">
      <c r="C133" s="198"/>
    </row>
    <row r="134" spans="3:3" s="184" customFormat="1" ht="15.6" x14ac:dyDescent="0.3">
      <c r="C134" s="198"/>
    </row>
    <row r="135" spans="3:3" s="184" customFormat="1" ht="15.6" x14ac:dyDescent="0.3">
      <c r="C135" s="198"/>
    </row>
    <row r="136" spans="3:3" s="184" customFormat="1" ht="15.6" x14ac:dyDescent="0.3">
      <c r="C136" s="198"/>
    </row>
    <row r="137" spans="3:3" s="184" customFormat="1" ht="15.6" x14ac:dyDescent="0.3">
      <c r="C137" s="198"/>
    </row>
    <row r="138" spans="3:3" s="184" customFormat="1" ht="15.6" x14ac:dyDescent="0.3">
      <c r="C138" s="198"/>
    </row>
    <row r="139" spans="3:3" s="184" customFormat="1" ht="15.6" x14ac:dyDescent="0.3">
      <c r="C139" s="198"/>
    </row>
    <row r="140" spans="3:3" s="184" customFormat="1" ht="15.6" x14ac:dyDescent="0.3">
      <c r="C140" s="198"/>
    </row>
    <row r="141" spans="3:3" s="184" customFormat="1" ht="15.6" x14ac:dyDescent="0.3">
      <c r="C141" s="198"/>
    </row>
    <row r="142" spans="3:3" s="184" customFormat="1" ht="15.6" x14ac:dyDescent="0.3">
      <c r="C142" s="198"/>
    </row>
    <row r="143" spans="3:3" s="184" customFormat="1" ht="15.6" x14ac:dyDescent="0.3">
      <c r="C143" s="198"/>
    </row>
    <row r="144" spans="3:3" s="184" customFormat="1" ht="15.6" x14ac:dyDescent="0.3">
      <c r="C144" s="198"/>
    </row>
    <row r="145" spans="3:3" s="184" customFormat="1" ht="15.6" x14ac:dyDescent="0.3">
      <c r="C145" s="198"/>
    </row>
    <row r="146" spans="3:3" s="184" customFormat="1" ht="15.6" x14ac:dyDescent="0.3">
      <c r="C146" s="198"/>
    </row>
    <row r="147" spans="3:3" s="184" customFormat="1" ht="15.6" x14ac:dyDescent="0.3">
      <c r="C147" s="198"/>
    </row>
    <row r="148" spans="3:3" s="184" customFormat="1" ht="15.6" x14ac:dyDescent="0.3">
      <c r="C148" s="198"/>
    </row>
    <row r="149" spans="3:3" s="184" customFormat="1" ht="15.6" x14ac:dyDescent="0.3">
      <c r="C149" s="198"/>
    </row>
    <row r="150" spans="3:3" s="184" customFormat="1" ht="15.6" x14ac:dyDescent="0.3">
      <c r="C150" s="198"/>
    </row>
    <row r="151" spans="3:3" s="184" customFormat="1" ht="15.6" x14ac:dyDescent="0.3">
      <c r="C151" s="198"/>
    </row>
    <row r="152" spans="3:3" s="184" customFormat="1" ht="15.6" x14ac:dyDescent="0.3">
      <c r="C152" s="198"/>
    </row>
    <row r="153" spans="3:3" s="184" customFormat="1" ht="15.6" x14ac:dyDescent="0.3">
      <c r="C153" s="198"/>
    </row>
    <row r="154" spans="3:3" s="184" customFormat="1" ht="15.6" x14ac:dyDescent="0.3">
      <c r="C154" s="198"/>
    </row>
    <row r="155" spans="3:3" s="184" customFormat="1" ht="15.6" x14ac:dyDescent="0.3">
      <c r="C155" s="198"/>
    </row>
    <row r="156" spans="3:3" s="184" customFormat="1" ht="15.6" x14ac:dyDescent="0.3">
      <c r="C156" s="198"/>
    </row>
    <row r="157" spans="3:3" s="184" customFormat="1" ht="15.6" x14ac:dyDescent="0.3">
      <c r="C157" s="198"/>
    </row>
    <row r="158" spans="3:3" s="184" customFormat="1" ht="15.6" x14ac:dyDescent="0.3">
      <c r="C158" s="198"/>
    </row>
    <row r="159" spans="3:3" s="184" customFormat="1" ht="15.6" x14ac:dyDescent="0.3">
      <c r="C159" s="198"/>
    </row>
    <row r="160" spans="3:3" s="184" customFormat="1" ht="15.6" x14ac:dyDescent="0.3">
      <c r="C160" s="198"/>
    </row>
    <row r="161" spans="3:3" s="184" customFormat="1" ht="15.6" x14ac:dyDescent="0.3">
      <c r="C161" s="198"/>
    </row>
    <row r="162" spans="3:3" s="184" customFormat="1" ht="15.6" x14ac:dyDescent="0.3">
      <c r="C162" s="198"/>
    </row>
    <row r="163" spans="3:3" s="184" customFormat="1" ht="15.6" x14ac:dyDescent="0.3">
      <c r="C163" s="198"/>
    </row>
    <row r="164" spans="3:3" s="184" customFormat="1" ht="15.6" x14ac:dyDescent="0.3">
      <c r="C164" s="198"/>
    </row>
    <row r="165" spans="3:3" s="184" customFormat="1" ht="15.6" x14ac:dyDescent="0.3">
      <c r="C165" s="198"/>
    </row>
    <row r="166" spans="3:3" s="184" customFormat="1" ht="15.6" x14ac:dyDescent="0.3">
      <c r="C166" s="198"/>
    </row>
    <row r="167" spans="3:3" s="184" customFormat="1" ht="15.6" x14ac:dyDescent="0.3">
      <c r="C167" s="198"/>
    </row>
    <row r="168" spans="3:3" s="184" customFormat="1" ht="15.6" x14ac:dyDescent="0.3">
      <c r="C168" s="198"/>
    </row>
    <row r="169" spans="3:3" s="184" customFormat="1" ht="15.6" x14ac:dyDescent="0.3">
      <c r="C169" s="198"/>
    </row>
    <row r="170" spans="3:3" s="184" customFormat="1" ht="15.6" x14ac:dyDescent="0.3">
      <c r="C170" s="198"/>
    </row>
    <row r="171" spans="3:3" s="184" customFormat="1" ht="15.6" x14ac:dyDescent="0.3">
      <c r="C171" s="198"/>
    </row>
    <row r="172" spans="3:3" s="184" customFormat="1" ht="15.6" x14ac:dyDescent="0.3">
      <c r="C172" s="198"/>
    </row>
    <row r="173" spans="3:3" s="184" customFormat="1" ht="15.6" x14ac:dyDescent="0.3">
      <c r="C173" s="198"/>
    </row>
    <row r="174" spans="3:3" s="184" customFormat="1" ht="15.6" x14ac:dyDescent="0.3">
      <c r="C174" s="198"/>
    </row>
    <row r="175" spans="3:3" s="184" customFormat="1" ht="15.6" x14ac:dyDescent="0.3">
      <c r="C175" s="198"/>
    </row>
    <row r="176" spans="3:3" s="184" customFormat="1" ht="15.6" x14ac:dyDescent="0.3">
      <c r="C176" s="198"/>
    </row>
    <row r="177" spans="3:14" s="184" customFormat="1" ht="15.6" x14ac:dyDescent="0.3">
      <c r="C177" s="198"/>
    </row>
    <row r="178" spans="3:14" s="184" customFormat="1" ht="15.6" x14ac:dyDescent="0.3">
      <c r="C178" s="198"/>
    </row>
    <row r="179" spans="3:14" s="184" customFormat="1" ht="15.6" x14ac:dyDescent="0.3">
      <c r="C179" s="198"/>
    </row>
    <row r="180" spans="3:14" ht="15.6" x14ac:dyDescent="0.3">
      <c r="N180" s="184"/>
    </row>
    <row r="181" spans="3:14" ht="15.6" x14ac:dyDescent="0.3"/>
    <row r="182" spans="3:14" ht="15.6" x14ac:dyDescent="0.3"/>
    <row r="183" spans="3:14" ht="15.6" x14ac:dyDescent="0.3"/>
    <row r="184" spans="3:14" ht="15.6" x14ac:dyDescent="0.3"/>
    <row r="185" spans="3:14" ht="15.6" x14ac:dyDescent="0.3"/>
    <row r="186" spans="3:14" ht="15.6" x14ac:dyDescent="0.3"/>
    <row r="187" spans="3:14" ht="15.6" x14ac:dyDescent="0.3"/>
    <row r="188" spans="3:14" ht="15.6" x14ac:dyDescent="0.3"/>
    <row r="189" spans="3:14" ht="15.6" x14ac:dyDescent="0.3"/>
    <row r="190" spans="3:14" ht="15.6" x14ac:dyDescent="0.3"/>
    <row r="191" spans="3:14" ht="15.6" x14ac:dyDescent="0.3"/>
    <row r="192" spans="3:14" ht="15.6" x14ac:dyDescent="0.3"/>
    <row r="193" ht="15.6" x14ac:dyDescent="0.3"/>
    <row r="194" ht="15.6" x14ac:dyDescent="0.3"/>
    <row r="195" ht="15.6" x14ac:dyDescent="0.3"/>
    <row r="196" ht="15.6" x14ac:dyDescent="0.3"/>
    <row r="197" ht="15.6" x14ac:dyDescent="0.3"/>
    <row r="198" ht="15.6" x14ac:dyDescent="0.3"/>
    <row r="199" ht="15.6" x14ac:dyDescent="0.3"/>
    <row r="200" ht="15.6" x14ac:dyDescent="0.3"/>
    <row r="201" ht="15.6" x14ac:dyDescent="0.3"/>
    <row r="202" ht="15.6" x14ac:dyDescent="0.3"/>
    <row r="203" ht="15.6" x14ac:dyDescent="0.3"/>
    <row r="204" ht="15.6" x14ac:dyDescent="0.3"/>
    <row r="205" ht="15.6" x14ac:dyDescent="0.3"/>
    <row r="206" ht="15.6" x14ac:dyDescent="0.3"/>
    <row r="207" ht="15.6" x14ac:dyDescent="0.3"/>
    <row r="208" ht="15.6" x14ac:dyDescent="0.3"/>
    <row r="209" ht="15.6" x14ac:dyDescent="0.3"/>
    <row r="210" ht="15.6" x14ac:dyDescent="0.3"/>
    <row r="211" ht="15.6" x14ac:dyDescent="0.3"/>
    <row r="212" ht="15.6" x14ac:dyDescent="0.3"/>
    <row r="213" ht="15.6" x14ac:dyDescent="0.3"/>
    <row r="214" ht="15.6" x14ac:dyDescent="0.3"/>
    <row r="215" ht="15.6" x14ac:dyDescent="0.3"/>
    <row r="216" ht="15.6" x14ac:dyDescent="0.3"/>
    <row r="217" ht="15.6" x14ac:dyDescent="0.3"/>
    <row r="218" ht="15.6" x14ac:dyDescent="0.3"/>
    <row r="219" ht="15.6" x14ac:dyDescent="0.3"/>
    <row r="220" ht="15.6" x14ac:dyDescent="0.3"/>
    <row r="221" ht="15.6" x14ac:dyDescent="0.3"/>
    <row r="222" ht="15.6" x14ac:dyDescent="0.3"/>
    <row r="223" ht="15.6" x14ac:dyDescent="0.3"/>
    <row r="224" ht="15.6" x14ac:dyDescent="0.3"/>
    <row r="225" ht="15.6" x14ac:dyDescent="0.3"/>
    <row r="226" ht="15.6" x14ac:dyDescent="0.3"/>
    <row r="227" ht="15.6" x14ac:dyDescent="0.3"/>
    <row r="228" ht="15.6" x14ac:dyDescent="0.3"/>
    <row r="229" ht="15.6" x14ac:dyDescent="0.3"/>
    <row r="230" ht="15.6" x14ac:dyDescent="0.3"/>
    <row r="231" ht="15.6" x14ac:dyDescent="0.3"/>
    <row r="232" ht="15.6" x14ac:dyDescent="0.3"/>
    <row r="233" ht="15.6" x14ac:dyDescent="0.3"/>
    <row r="234" ht="15.6" x14ac:dyDescent="0.3"/>
    <row r="235" ht="15.6" x14ac:dyDescent="0.3"/>
    <row r="236" ht="15.6" x14ac:dyDescent="0.3"/>
    <row r="237" ht="15.6" x14ac:dyDescent="0.3"/>
    <row r="238" ht="15.6" x14ac:dyDescent="0.3"/>
    <row r="239" ht="15.6" x14ac:dyDescent="0.3"/>
    <row r="240" ht="15.6" x14ac:dyDescent="0.3"/>
    <row r="241" ht="15.6" x14ac:dyDescent="0.3"/>
    <row r="242" ht="15.6" x14ac:dyDescent="0.3"/>
    <row r="243" ht="15.6" x14ac:dyDescent="0.3"/>
    <row r="244" ht="15.6" x14ac:dyDescent="0.3"/>
    <row r="245" ht="15.6" x14ac:dyDescent="0.3"/>
    <row r="246" ht="15.6" x14ac:dyDescent="0.3"/>
    <row r="247" ht="15.6" x14ac:dyDescent="0.3"/>
    <row r="248" ht="15.6" x14ac:dyDescent="0.3"/>
    <row r="249" ht="15.6" x14ac:dyDescent="0.3"/>
    <row r="250" ht="15.6" x14ac:dyDescent="0.3"/>
    <row r="251" ht="15.6" x14ac:dyDescent="0.3"/>
    <row r="252" ht="15.6" x14ac:dyDescent="0.3"/>
    <row r="253" ht="15.6" x14ac:dyDescent="0.3"/>
    <row r="254" ht="15.6" x14ac:dyDescent="0.3"/>
    <row r="255" ht="15.6" x14ac:dyDescent="0.3"/>
    <row r="256" ht="15.6" x14ac:dyDescent="0.3"/>
    <row r="257" ht="15.6" x14ac:dyDescent="0.3"/>
    <row r="258" ht="15.6" x14ac:dyDescent="0.3"/>
    <row r="259" ht="15.6" x14ac:dyDescent="0.3"/>
    <row r="260" ht="15.6" x14ac:dyDescent="0.3"/>
    <row r="261" ht="15.6" x14ac:dyDescent="0.3"/>
    <row r="262" ht="15.6" x14ac:dyDescent="0.3"/>
    <row r="263" ht="15.6" x14ac:dyDescent="0.3"/>
    <row r="264" ht="15.6" x14ac:dyDescent="0.3"/>
    <row r="265" ht="15.6" x14ac:dyDescent="0.3"/>
    <row r="266" ht="15.6" x14ac:dyDescent="0.3"/>
    <row r="267" ht="15.6" x14ac:dyDescent="0.3"/>
    <row r="268" ht="15.6" x14ac:dyDescent="0.3"/>
    <row r="269" ht="15.6" x14ac:dyDescent="0.3"/>
    <row r="270" ht="15.6" x14ac:dyDescent="0.3"/>
    <row r="271" ht="15.6" x14ac:dyDescent="0.3"/>
    <row r="272" ht="15.6" x14ac:dyDescent="0.3"/>
    <row r="273" ht="15.6" x14ac:dyDescent="0.3"/>
    <row r="274" ht="15.6" x14ac:dyDescent="0.3"/>
    <row r="275" ht="15.6" x14ac:dyDescent="0.3"/>
    <row r="276" ht="15.6" x14ac:dyDescent="0.3"/>
    <row r="277" ht="15.6" x14ac:dyDescent="0.3"/>
    <row r="278" ht="15.6" x14ac:dyDescent="0.3"/>
    <row r="279" ht="15.6" x14ac:dyDescent="0.3"/>
    <row r="280" ht="15.6" x14ac:dyDescent="0.3"/>
    <row r="281" ht="15.6" x14ac:dyDescent="0.3"/>
    <row r="282" ht="15.6" x14ac:dyDescent="0.3"/>
    <row r="283" ht="15.6" x14ac:dyDescent="0.3"/>
    <row r="284" ht="15.6" x14ac:dyDescent="0.3"/>
    <row r="285" ht="15.6" x14ac:dyDescent="0.3"/>
    <row r="286" ht="15.6" x14ac:dyDescent="0.3"/>
    <row r="287" ht="15.6" x14ac:dyDescent="0.3"/>
    <row r="288" ht="15.6" x14ac:dyDescent="0.3"/>
    <row r="289" ht="15.6" x14ac:dyDescent="0.3"/>
    <row r="290" ht="15.6" x14ac:dyDescent="0.3"/>
    <row r="291" ht="15.6" x14ac:dyDescent="0.3"/>
    <row r="292" ht="15.6" x14ac:dyDescent="0.3"/>
    <row r="293" ht="15.6" x14ac:dyDescent="0.3"/>
    <row r="294" ht="15.6" x14ac:dyDescent="0.3"/>
    <row r="295" ht="15.6" x14ac:dyDescent="0.3"/>
    <row r="296" ht="15.6" x14ac:dyDescent="0.3"/>
    <row r="297" ht="15.6" x14ac:dyDescent="0.3"/>
    <row r="298" ht="15.6" x14ac:dyDescent="0.3"/>
    <row r="299" ht="15.6" x14ac:dyDescent="0.3"/>
    <row r="300" ht="15.6" x14ac:dyDescent="0.3"/>
    <row r="301" ht="15.6" x14ac:dyDescent="0.3"/>
    <row r="302" ht="15.6" x14ac:dyDescent="0.3"/>
    <row r="303" ht="15.6" x14ac:dyDescent="0.3"/>
    <row r="304" ht="15.6" x14ac:dyDescent="0.3"/>
    <row r="305" ht="15.6" x14ac:dyDescent="0.3"/>
    <row r="306" ht="15.6" x14ac:dyDescent="0.3"/>
    <row r="307" ht="15.6" x14ac:dyDescent="0.3"/>
    <row r="308" ht="15.6" x14ac:dyDescent="0.3"/>
    <row r="309" ht="15.6" x14ac:dyDescent="0.3"/>
    <row r="310" ht="15.6" x14ac:dyDescent="0.3"/>
    <row r="311" ht="15.6" x14ac:dyDescent="0.3"/>
    <row r="312" ht="15.6" x14ac:dyDescent="0.3"/>
    <row r="313" ht="15.6" x14ac:dyDescent="0.3"/>
    <row r="314" ht="15.6" x14ac:dyDescent="0.3"/>
    <row r="315" ht="15.6" x14ac:dyDescent="0.3"/>
    <row r="316" ht="15.6" x14ac:dyDescent="0.3"/>
    <row r="317" ht="15.6" x14ac:dyDescent="0.3"/>
    <row r="318" ht="15.6" x14ac:dyDescent="0.3"/>
    <row r="319" ht="15.6" x14ac:dyDescent="0.3"/>
    <row r="320" ht="15.6" x14ac:dyDescent="0.3"/>
    <row r="321" ht="15.6" x14ac:dyDescent="0.3"/>
    <row r="322" ht="15.6" x14ac:dyDescent="0.3"/>
    <row r="323" ht="15.6" x14ac:dyDescent="0.3"/>
    <row r="324" ht="15.6" x14ac:dyDescent="0.3"/>
    <row r="325" ht="15.6" x14ac:dyDescent="0.3"/>
    <row r="326" ht="15.6" x14ac:dyDescent="0.3"/>
    <row r="327" ht="15.6" x14ac:dyDescent="0.3"/>
    <row r="328" ht="15.6" x14ac:dyDescent="0.3"/>
    <row r="329" ht="15.6" x14ac:dyDescent="0.3"/>
    <row r="330" ht="15.6" x14ac:dyDescent="0.3"/>
    <row r="331" ht="15.6" x14ac:dyDescent="0.3"/>
    <row r="332" ht="15.6" x14ac:dyDescent="0.3"/>
    <row r="333" ht="15.6" x14ac:dyDescent="0.3"/>
    <row r="334" ht="15.6" x14ac:dyDescent="0.3"/>
    <row r="335" ht="15.6" x14ac:dyDescent="0.3"/>
    <row r="336" ht="15.6" x14ac:dyDescent="0.3"/>
    <row r="337" ht="15.6" x14ac:dyDescent="0.3"/>
    <row r="338" ht="15.6" x14ac:dyDescent="0.3"/>
    <row r="339" ht="15.6" x14ac:dyDescent="0.3"/>
    <row r="340" ht="15.6" x14ac:dyDescent="0.3"/>
    <row r="341" ht="15.6" x14ac:dyDescent="0.3"/>
    <row r="342" ht="15.6" x14ac:dyDescent="0.3"/>
    <row r="343" ht="15.6" x14ac:dyDescent="0.3"/>
    <row r="344" ht="15.6" x14ac:dyDescent="0.3"/>
    <row r="345" ht="15.6" x14ac:dyDescent="0.3"/>
    <row r="346" ht="15.6" x14ac:dyDescent="0.3"/>
    <row r="347" ht="15.6" x14ac:dyDescent="0.3"/>
    <row r="348" ht="15.6" x14ac:dyDescent="0.3"/>
    <row r="349" ht="15.6" x14ac:dyDescent="0.3"/>
    <row r="350" ht="15.6" x14ac:dyDescent="0.3"/>
    <row r="351" ht="15.6" x14ac:dyDescent="0.3"/>
    <row r="352" ht="15.6" x14ac:dyDescent="0.3"/>
    <row r="353" ht="15.6" x14ac:dyDescent="0.3"/>
    <row r="354" ht="15.6" x14ac:dyDescent="0.3"/>
    <row r="355" ht="15.6" x14ac:dyDescent="0.3"/>
    <row r="356" ht="15.6" x14ac:dyDescent="0.3"/>
    <row r="357" ht="15.6" x14ac:dyDescent="0.3"/>
    <row r="358" ht="15.6" x14ac:dyDescent="0.3"/>
    <row r="359" ht="15.6" x14ac:dyDescent="0.3"/>
    <row r="360" ht="15.6" x14ac:dyDescent="0.3"/>
    <row r="361" ht="15.6" x14ac:dyDescent="0.3"/>
    <row r="362" ht="15.6" x14ac:dyDescent="0.3"/>
    <row r="363" ht="15.6" x14ac:dyDescent="0.3"/>
    <row r="364" ht="15.6" x14ac:dyDescent="0.3"/>
    <row r="365" ht="15.6" x14ac:dyDescent="0.3"/>
    <row r="366" ht="15.6" x14ac:dyDescent="0.3"/>
    <row r="367" ht="15.6" x14ac:dyDescent="0.3"/>
    <row r="368" ht="15.6" x14ac:dyDescent="0.3"/>
    <row r="369" ht="15.6" x14ac:dyDescent="0.3"/>
    <row r="370" ht="15.6" x14ac:dyDescent="0.3"/>
    <row r="371" ht="15.6" x14ac:dyDescent="0.3"/>
    <row r="372" ht="15.6" x14ac:dyDescent="0.3"/>
    <row r="373" ht="15.6" x14ac:dyDescent="0.3"/>
    <row r="374" ht="15.6" x14ac:dyDescent="0.3"/>
    <row r="375" ht="15.6" x14ac:dyDescent="0.3"/>
    <row r="376" ht="15.6" x14ac:dyDescent="0.3"/>
    <row r="377" ht="15.6" x14ac:dyDescent="0.3"/>
    <row r="378" ht="15.6" x14ac:dyDescent="0.3"/>
    <row r="379" ht="15.6" x14ac:dyDescent="0.3"/>
    <row r="380" ht="15.6" x14ac:dyDescent="0.3"/>
    <row r="381" ht="15.6" x14ac:dyDescent="0.3"/>
    <row r="382" ht="15.6" x14ac:dyDescent="0.3"/>
    <row r="383" ht="15.6" x14ac:dyDescent="0.3"/>
    <row r="384" ht="15.6" x14ac:dyDescent="0.3"/>
    <row r="385" ht="15.6" x14ac:dyDescent="0.3"/>
    <row r="386" ht="15.6" x14ac:dyDescent="0.3"/>
    <row r="387" ht="15.6" x14ac:dyDescent="0.3"/>
    <row r="388" ht="15.6" x14ac:dyDescent="0.3"/>
    <row r="389" ht="15.6" x14ac:dyDescent="0.3"/>
    <row r="390" ht="15.6" x14ac:dyDescent="0.3"/>
    <row r="391" ht="15.6" x14ac:dyDescent="0.3"/>
    <row r="392" ht="15.6" x14ac:dyDescent="0.3"/>
    <row r="393" ht="15.6" x14ac:dyDescent="0.3"/>
    <row r="394" ht="15.6" x14ac:dyDescent="0.3"/>
    <row r="395" ht="15.6" x14ac:dyDescent="0.3"/>
    <row r="396" ht="15.6" x14ac:dyDescent="0.3"/>
    <row r="397" ht="15.6" x14ac:dyDescent="0.3"/>
    <row r="398" ht="15.6" x14ac:dyDescent="0.3"/>
    <row r="399" ht="15.6" x14ac:dyDescent="0.3"/>
    <row r="400" ht="15.6" x14ac:dyDescent="0.3"/>
    <row r="401" ht="15.6" x14ac:dyDescent="0.3"/>
    <row r="402" ht="15.6" x14ac:dyDescent="0.3"/>
    <row r="403" ht="15.6" x14ac:dyDescent="0.3"/>
    <row r="404" ht="15.6" x14ac:dyDescent="0.3"/>
    <row r="405" ht="15.6" x14ac:dyDescent="0.3"/>
    <row r="406" ht="15.6" x14ac:dyDescent="0.3"/>
    <row r="407" ht="15.6" x14ac:dyDescent="0.3"/>
    <row r="408" ht="15.6" x14ac:dyDescent="0.3"/>
    <row r="409" ht="15.6" x14ac:dyDescent="0.3"/>
    <row r="410" ht="15.6" x14ac:dyDescent="0.3"/>
    <row r="411" ht="15.6" x14ac:dyDescent="0.3"/>
    <row r="412" ht="15.6" x14ac:dyDescent="0.3"/>
    <row r="413" ht="15.6" x14ac:dyDescent="0.3"/>
    <row r="414" ht="15.6" x14ac:dyDescent="0.3"/>
    <row r="415" ht="15.6" x14ac:dyDescent="0.3"/>
    <row r="416" ht="15.6" x14ac:dyDescent="0.3"/>
    <row r="417" ht="15.6" x14ac:dyDescent="0.3"/>
    <row r="418" ht="15.6" x14ac:dyDescent="0.3"/>
    <row r="419" ht="15.6" x14ac:dyDescent="0.3"/>
    <row r="420" ht="15.6" x14ac:dyDescent="0.3"/>
    <row r="421" ht="15.6" x14ac:dyDescent="0.3"/>
    <row r="422" ht="15.6" x14ac:dyDescent="0.3"/>
    <row r="423" ht="15.6" x14ac:dyDescent="0.3"/>
    <row r="424" ht="15.6" x14ac:dyDescent="0.3"/>
    <row r="425" ht="15.6" x14ac:dyDescent="0.3"/>
    <row r="426" ht="15.6" x14ac:dyDescent="0.3"/>
    <row r="427" ht="15.6" x14ac:dyDescent="0.3"/>
    <row r="428" ht="15.6" x14ac:dyDescent="0.3"/>
    <row r="429" ht="15.6" x14ac:dyDescent="0.3"/>
    <row r="430" ht="15.6" x14ac:dyDescent="0.3"/>
    <row r="431" ht="15.6" x14ac:dyDescent="0.3"/>
    <row r="432" ht="15.6" x14ac:dyDescent="0.3"/>
    <row r="433" ht="15.6" x14ac:dyDescent="0.3"/>
    <row r="434" ht="15.6" x14ac:dyDescent="0.3"/>
    <row r="435" ht="15.6" x14ac:dyDescent="0.3"/>
    <row r="436" ht="15.6" x14ac:dyDescent="0.3"/>
    <row r="437" ht="15.6" x14ac:dyDescent="0.3"/>
    <row r="438" ht="15.6" x14ac:dyDescent="0.3"/>
    <row r="439" ht="15.6" x14ac:dyDescent="0.3"/>
    <row r="440" ht="15.6" x14ac:dyDescent="0.3"/>
    <row r="441" ht="15.6" x14ac:dyDescent="0.3"/>
    <row r="442" ht="15.6" x14ac:dyDescent="0.3"/>
    <row r="443" ht="15.6" x14ac:dyDescent="0.3"/>
    <row r="444" ht="15.6" x14ac:dyDescent="0.3"/>
    <row r="445" ht="15.6" x14ac:dyDescent="0.3"/>
    <row r="446" ht="15.6" x14ac:dyDescent="0.3"/>
    <row r="447" ht="15.6" x14ac:dyDescent="0.3"/>
    <row r="448" ht="15.6" x14ac:dyDescent="0.3"/>
    <row r="449" ht="15.6" x14ac:dyDescent="0.3"/>
    <row r="450" ht="15.6" x14ac:dyDescent="0.3"/>
    <row r="451" ht="15.6" x14ac:dyDescent="0.3"/>
    <row r="452" ht="15.6" x14ac:dyDescent="0.3"/>
    <row r="453" ht="15.6" x14ac:dyDescent="0.3"/>
    <row r="454" ht="15.6" x14ac:dyDescent="0.3"/>
    <row r="455" ht="15.6" x14ac:dyDescent="0.3"/>
    <row r="456" ht="15.6" x14ac:dyDescent="0.3"/>
    <row r="457" ht="15.6" x14ac:dyDescent="0.3"/>
    <row r="458" ht="15.6" x14ac:dyDescent="0.3"/>
    <row r="459" ht="15.6" x14ac:dyDescent="0.3"/>
    <row r="460" ht="15.6" x14ac:dyDescent="0.3"/>
    <row r="461" ht="15.6" x14ac:dyDescent="0.3"/>
    <row r="462" ht="15.6" x14ac:dyDescent="0.3"/>
    <row r="463" ht="15.6" x14ac:dyDescent="0.3"/>
    <row r="464" ht="15.6" x14ac:dyDescent="0.3"/>
    <row r="465" ht="15.6" x14ac:dyDescent="0.3"/>
    <row r="466" ht="15.6" x14ac:dyDescent="0.3"/>
    <row r="467" ht="15.6" x14ac:dyDescent="0.3"/>
    <row r="468" ht="15.6" x14ac:dyDescent="0.3"/>
    <row r="469" ht="15.6" x14ac:dyDescent="0.3"/>
    <row r="470" ht="15.6" x14ac:dyDescent="0.3"/>
    <row r="471" ht="15.6" x14ac:dyDescent="0.3"/>
    <row r="472" ht="15.6" x14ac:dyDescent="0.3"/>
    <row r="473" ht="15.6" x14ac:dyDescent="0.3"/>
    <row r="474" ht="15.6" x14ac:dyDescent="0.3"/>
    <row r="475" ht="15.6" x14ac:dyDescent="0.3"/>
    <row r="476" ht="15.6" x14ac:dyDescent="0.3"/>
    <row r="477" ht="15.6" x14ac:dyDescent="0.3"/>
    <row r="478" ht="15.6" x14ac:dyDescent="0.3"/>
    <row r="479" ht="15.6" x14ac:dyDescent="0.3"/>
    <row r="480" ht="15.6" x14ac:dyDescent="0.3"/>
    <row r="481" ht="15.6" x14ac:dyDescent="0.3"/>
    <row r="482" ht="15.6" x14ac:dyDescent="0.3"/>
    <row r="483" ht="15.6" x14ac:dyDescent="0.3"/>
    <row r="484" ht="15.6" x14ac:dyDescent="0.3"/>
    <row r="485" ht="15.6" x14ac:dyDescent="0.3"/>
    <row r="486" ht="15.6" x14ac:dyDescent="0.3"/>
    <row r="487" ht="15.6" x14ac:dyDescent="0.3"/>
    <row r="488" ht="15.6" x14ac:dyDescent="0.3"/>
    <row r="489" ht="15.6" x14ac:dyDescent="0.3"/>
    <row r="490" ht="15.6" x14ac:dyDescent="0.3"/>
    <row r="491" ht="15.6" x14ac:dyDescent="0.3"/>
    <row r="492" ht="15.6" x14ac:dyDescent="0.3"/>
    <row r="493" ht="15.6" x14ac:dyDescent="0.3"/>
    <row r="494" ht="15.6" x14ac:dyDescent="0.3"/>
    <row r="495" ht="15.6" x14ac:dyDescent="0.3"/>
    <row r="496" ht="15.6" x14ac:dyDescent="0.3"/>
    <row r="497" ht="15.6" x14ac:dyDescent="0.3"/>
    <row r="498" ht="15.6" x14ac:dyDescent="0.3"/>
    <row r="499" ht="15.6" x14ac:dyDescent="0.3"/>
    <row r="500" ht="15.6" x14ac:dyDescent="0.3"/>
    <row r="501" ht="15.6" x14ac:dyDescent="0.3"/>
    <row r="502" ht="15.6" x14ac:dyDescent="0.3"/>
    <row r="503" ht="15.6" x14ac:dyDescent="0.3"/>
    <row r="504" ht="15.6" x14ac:dyDescent="0.3"/>
    <row r="505" ht="15.6" x14ac:dyDescent="0.3"/>
    <row r="506" ht="15.6" x14ac:dyDescent="0.3"/>
    <row r="507" ht="15.6" x14ac:dyDescent="0.3"/>
    <row r="508" ht="15.6" x14ac:dyDescent="0.3"/>
    <row r="509" ht="15.6" x14ac:dyDescent="0.3"/>
    <row r="510" ht="15.6" x14ac:dyDescent="0.3"/>
    <row r="511" ht="15.6" x14ac:dyDescent="0.3"/>
    <row r="512" ht="15.6" x14ac:dyDescent="0.3"/>
    <row r="513" ht="15.6" x14ac:dyDescent="0.3"/>
    <row r="514" ht="15.6" x14ac:dyDescent="0.3"/>
    <row r="515" ht="15.6" x14ac:dyDescent="0.3"/>
    <row r="516" ht="15.6" x14ac:dyDescent="0.3"/>
    <row r="517" ht="15.6" x14ac:dyDescent="0.3"/>
    <row r="518" ht="15.6" x14ac:dyDescent="0.3"/>
    <row r="519" ht="15.6" x14ac:dyDescent="0.3"/>
    <row r="520" ht="15.6" x14ac:dyDescent="0.3"/>
    <row r="521" ht="15.6" x14ac:dyDescent="0.3"/>
    <row r="522" ht="15.6" x14ac:dyDescent="0.3"/>
    <row r="523" ht="15.6" x14ac:dyDescent="0.3"/>
    <row r="524" ht="15.6" x14ac:dyDescent="0.3"/>
    <row r="525" ht="15.6" x14ac:dyDescent="0.3"/>
    <row r="526" ht="15.6" x14ac:dyDescent="0.3"/>
    <row r="527" ht="15.6" x14ac:dyDescent="0.3"/>
    <row r="528" ht="15.6" x14ac:dyDescent="0.3"/>
    <row r="529" ht="15.6" x14ac:dyDescent="0.3"/>
    <row r="530" ht="15.6" x14ac:dyDescent="0.3"/>
    <row r="531" ht="15.6" x14ac:dyDescent="0.3"/>
    <row r="532" ht="15.6" x14ac:dyDescent="0.3"/>
    <row r="533" ht="15.6" x14ac:dyDescent="0.3"/>
    <row r="534" ht="15.6" x14ac:dyDescent="0.3"/>
    <row r="535" ht="15.6" x14ac:dyDescent="0.3"/>
    <row r="536" ht="15.6" x14ac:dyDescent="0.3"/>
    <row r="537" ht="15.6" x14ac:dyDescent="0.3"/>
    <row r="538" ht="15.6" x14ac:dyDescent="0.3"/>
    <row r="539" ht="15.6" x14ac:dyDescent="0.3"/>
    <row r="540" ht="15.6" x14ac:dyDescent="0.3"/>
    <row r="541" ht="15.6" x14ac:dyDescent="0.3"/>
    <row r="542" ht="15.6" x14ac:dyDescent="0.3"/>
    <row r="543" ht="15.6" x14ac:dyDescent="0.3"/>
    <row r="544" ht="15.6" x14ac:dyDescent="0.3"/>
    <row r="545" ht="15.6" x14ac:dyDescent="0.3"/>
    <row r="546" ht="15.6" x14ac:dyDescent="0.3"/>
    <row r="547" ht="15.6" x14ac:dyDescent="0.3"/>
    <row r="548" ht="15.6" x14ac:dyDescent="0.3"/>
    <row r="549" ht="15.6" x14ac:dyDescent="0.3"/>
    <row r="550" ht="15.6" x14ac:dyDescent="0.3"/>
    <row r="551" ht="15.6" x14ac:dyDescent="0.3"/>
    <row r="552" ht="15.6" x14ac:dyDescent="0.3"/>
    <row r="553" ht="15.6" x14ac:dyDescent="0.3"/>
    <row r="554" ht="15.6" x14ac:dyDescent="0.3"/>
    <row r="555" ht="15.6" x14ac:dyDescent="0.3"/>
    <row r="556" ht="15.6" x14ac:dyDescent="0.3"/>
    <row r="557" ht="15.6" x14ac:dyDescent="0.3"/>
    <row r="558" ht="15.6" x14ac:dyDescent="0.3"/>
    <row r="559" ht="15.6" x14ac:dyDescent="0.3"/>
    <row r="560" ht="15.6" x14ac:dyDescent="0.3"/>
    <row r="561" ht="15.6" x14ac:dyDescent="0.3"/>
    <row r="562" ht="15.6" x14ac:dyDescent="0.3"/>
    <row r="563" ht="15.6" x14ac:dyDescent="0.3"/>
    <row r="564" ht="15.6" x14ac:dyDescent="0.3"/>
    <row r="565" ht="15.6" x14ac:dyDescent="0.3"/>
    <row r="566" ht="15.6" x14ac:dyDescent="0.3"/>
    <row r="567" ht="15.6" x14ac:dyDescent="0.3"/>
    <row r="568" ht="15.6" x14ac:dyDescent="0.3"/>
    <row r="569" ht="15.6" x14ac:dyDescent="0.3"/>
    <row r="570" ht="15.6" x14ac:dyDescent="0.3"/>
    <row r="571" ht="15.6" x14ac:dyDescent="0.3"/>
    <row r="572" ht="15.6" x14ac:dyDescent="0.3"/>
    <row r="573" ht="15.6" x14ac:dyDescent="0.3"/>
    <row r="574" ht="15.6" x14ac:dyDescent="0.3"/>
    <row r="575" ht="15.6" x14ac:dyDescent="0.3"/>
    <row r="576" ht="15.6" x14ac:dyDescent="0.3"/>
    <row r="577" ht="15.6" x14ac:dyDescent="0.3"/>
    <row r="578" ht="15.6" x14ac:dyDescent="0.3"/>
    <row r="579" ht="15.6" x14ac:dyDescent="0.3"/>
    <row r="580" ht="15.6" x14ac:dyDescent="0.3"/>
    <row r="581" ht="15.6" x14ac:dyDescent="0.3"/>
    <row r="582" ht="15.6" x14ac:dyDescent="0.3"/>
    <row r="583" ht="15.6" x14ac:dyDescent="0.3"/>
    <row r="584" ht="15.6" x14ac:dyDescent="0.3"/>
    <row r="585" ht="15.6" x14ac:dyDescent="0.3"/>
    <row r="586" ht="15.6" x14ac:dyDescent="0.3"/>
    <row r="587" ht="15.6" x14ac:dyDescent="0.3"/>
    <row r="588" ht="15.6" x14ac:dyDescent="0.3"/>
    <row r="589" ht="15.6" x14ac:dyDescent="0.3"/>
    <row r="590" ht="15.6" x14ac:dyDescent="0.3"/>
    <row r="591" ht="15.6" x14ac:dyDescent="0.3"/>
    <row r="592" ht="15.6" x14ac:dyDescent="0.3"/>
    <row r="593" ht="15.6" x14ac:dyDescent="0.3"/>
    <row r="594" ht="15.6" x14ac:dyDescent="0.3"/>
    <row r="595" ht="15.6" x14ac:dyDescent="0.3"/>
    <row r="596" ht="15.6" x14ac:dyDescent="0.3"/>
    <row r="597" ht="15.6" x14ac:dyDescent="0.3"/>
    <row r="598" ht="15.6" x14ac:dyDescent="0.3"/>
    <row r="599" ht="15.6" x14ac:dyDescent="0.3"/>
    <row r="600" ht="15.6" x14ac:dyDescent="0.3"/>
    <row r="601" ht="15.6" x14ac:dyDescent="0.3"/>
    <row r="602" ht="15.6" x14ac:dyDescent="0.3"/>
    <row r="603" ht="15.6" x14ac:dyDescent="0.3"/>
    <row r="604" ht="15.6" x14ac:dyDescent="0.3"/>
    <row r="605" ht="15.6" x14ac:dyDescent="0.3"/>
    <row r="606" ht="15.6" x14ac:dyDescent="0.3"/>
    <row r="607" ht="15.6" x14ac:dyDescent="0.3"/>
    <row r="608" ht="15.6" x14ac:dyDescent="0.3"/>
    <row r="609" ht="15.6" x14ac:dyDescent="0.3"/>
    <row r="610" ht="15.6" x14ac:dyDescent="0.3"/>
    <row r="611" ht="15.6" x14ac:dyDescent="0.3"/>
    <row r="612" ht="15.6" x14ac:dyDescent="0.3"/>
    <row r="613" ht="15.6" x14ac:dyDescent="0.3"/>
    <row r="614" ht="15.6" x14ac:dyDescent="0.3"/>
    <row r="615" ht="15.6" x14ac:dyDescent="0.3"/>
    <row r="616" ht="15.6" x14ac:dyDescent="0.3"/>
    <row r="617" ht="15.6" x14ac:dyDescent="0.3"/>
    <row r="618" ht="15.6" x14ac:dyDescent="0.3"/>
    <row r="619" ht="15.6" x14ac:dyDescent="0.3"/>
    <row r="620" ht="15.6" x14ac:dyDescent="0.3"/>
    <row r="621" ht="15.6" x14ac:dyDescent="0.3"/>
    <row r="622" ht="15.6" x14ac:dyDescent="0.3"/>
    <row r="623" ht="15.6" x14ac:dyDescent="0.3"/>
    <row r="624" ht="15.6" x14ac:dyDescent="0.3"/>
    <row r="625" ht="15.6" x14ac:dyDescent="0.3"/>
    <row r="626" ht="15.6" x14ac:dyDescent="0.3"/>
    <row r="627" ht="15.6" x14ac:dyDescent="0.3"/>
    <row r="628" ht="15.6" x14ac:dyDescent="0.3"/>
    <row r="629" ht="15.6" x14ac:dyDescent="0.3"/>
    <row r="630" ht="15.6" x14ac:dyDescent="0.3"/>
    <row r="631" ht="15.6" x14ac:dyDescent="0.3"/>
    <row r="632" ht="15.6" x14ac:dyDescent="0.3"/>
    <row r="633" ht="15.6" x14ac:dyDescent="0.3"/>
    <row r="634" ht="15.6" x14ac:dyDescent="0.3"/>
    <row r="635" ht="15.6" x14ac:dyDescent="0.3"/>
    <row r="636" ht="15.6" x14ac:dyDescent="0.3"/>
    <row r="637" ht="15.6" x14ac:dyDescent="0.3"/>
    <row r="638" ht="15.6" x14ac:dyDescent="0.3"/>
    <row r="639" ht="15.6" x14ac:dyDescent="0.3"/>
    <row r="640" ht="15.6" x14ac:dyDescent="0.3"/>
    <row r="641" ht="15.6" x14ac:dyDescent="0.3"/>
    <row r="642" ht="15.6" x14ac:dyDescent="0.3"/>
    <row r="643" ht="15.6" x14ac:dyDescent="0.3"/>
    <row r="644" ht="15.6" x14ac:dyDescent="0.3"/>
    <row r="645" ht="15.6" x14ac:dyDescent="0.3"/>
    <row r="646" ht="15.6" x14ac:dyDescent="0.3"/>
    <row r="647" ht="15.6" x14ac:dyDescent="0.3"/>
    <row r="648" ht="15.6" x14ac:dyDescent="0.3"/>
    <row r="649" ht="15.6" x14ac:dyDescent="0.3"/>
    <row r="650" ht="15.6" x14ac:dyDescent="0.3"/>
    <row r="651" ht="15.6" x14ac:dyDescent="0.3"/>
    <row r="652" ht="15.6" x14ac:dyDescent="0.3"/>
    <row r="653" ht="15.6" x14ac:dyDescent="0.3"/>
    <row r="654" ht="15.6" x14ac:dyDescent="0.3"/>
    <row r="655" ht="15.6" x14ac:dyDescent="0.3"/>
    <row r="656" ht="15.6" x14ac:dyDescent="0.3"/>
    <row r="657" ht="15.6" x14ac:dyDescent="0.3"/>
    <row r="658" ht="15.6" x14ac:dyDescent="0.3"/>
    <row r="659" ht="15.6" x14ac:dyDescent="0.3"/>
    <row r="660" ht="15.6" x14ac:dyDescent="0.3"/>
    <row r="661" ht="15.6" x14ac:dyDescent="0.3"/>
    <row r="662" ht="15.6" x14ac:dyDescent="0.3"/>
    <row r="663" ht="15.6" x14ac:dyDescent="0.3"/>
    <row r="664" ht="15.6" x14ac:dyDescent="0.3"/>
    <row r="665" ht="15.6" x14ac:dyDescent="0.3"/>
    <row r="666" ht="15.6" x14ac:dyDescent="0.3"/>
    <row r="667" ht="15.6" x14ac:dyDescent="0.3"/>
    <row r="668" ht="15.6" x14ac:dyDescent="0.3"/>
    <row r="669" ht="15.6" x14ac:dyDescent="0.3"/>
    <row r="670" ht="15.6" x14ac:dyDescent="0.3"/>
    <row r="671" ht="15.6" x14ac:dyDescent="0.3"/>
    <row r="672" ht="15.6" x14ac:dyDescent="0.3"/>
    <row r="673" ht="15.6" x14ac:dyDescent="0.3"/>
    <row r="674" ht="15.6" x14ac:dyDescent="0.3"/>
    <row r="675" ht="15.6" x14ac:dyDescent="0.3"/>
    <row r="676" ht="15.6" x14ac:dyDescent="0.3"/>
    <row r="677" ht="15.6" x14ac:dyDescent="0.3"/>
    <row r="678" ht="15.6" x14ac:dyDescent="0.3"/>
    <row r="679" ht="15.6" x14ac:dyDescent="0.3"/>
    <row r="680" ht="15.6" x14ac:dyDescent="0.3"/>
    <row r="681" ht="15.6" x14ac:dyDescent="0.3"/>
    <row r="682" ht="15.6" x14ac:dyDescent="0.3"/>
    <row r="683" ht="15.6" x14ac:dyDescent="0.3"/>
    <row r="684" ht="15.6" x14ac:dyDescent="0.3"/>
    <row r="685" ht="15.6" x14ac:dyDescent="0.3"/>
    <row r="686" ht="15.6" x14ac:dyDescent="0.3"/>
    <row r="687" ht="15.6" x14ac:dyDescent="0.3"/>
    <row r="688" ht="15.6" x14ac:dyDescent="0.3"/>
    <row r="689" ht="15.6" x14ac:dyDescent="0.3"/>
    <row r="690" ht="15.6" x14ac:dyDescent="0.3"/>
    <row r="691" ht="15.6" x14ac:dyDescent="0.3"/>
    <row r="692" ht="15.6" x14ac:dyDescent="0.3"/>
    <row r="693" ht="15.6" x14ac:dyDescent="0.3"/>
    <row r="694" ht="15.6" x14ac:dyDescent="0.3"/>
    <row r="695" ht="15.6" x14ac:dyDescent="0.3"/>
    <row r="696" ht="15.6" x14ac:dyDescent="0.3"/>
    <row r="697" ht="15.6" x14ac:dyDescent="0.3"/>
    <row r="698" ht="15.6" x14ac:dyDescent="0.3"/>
    <row r="699" ht="15.6" x14ac:dyDescent="0.3"/>
    <row r="700" ht="15.6" x14ac:dyDescent="0.3"/>
    <row r="701" ht="15.6" x14ac:dyDescent="0.3"/>
    <row r="702" ht="15.6" x14ac:dyDescent="0.3"/>
    <row r="703" ht="15.6" x14ac:dyDescent="0.3"/>
    <row r="704" ht="15.6" x14ac:dyDescent="0.3"/>
    <row r="705" ht="15.6" x14ac:dyDescent="0.3"/>
    <row r="706" ht="15.6" x14ac:dyDescent="0.3"/>
    <row r="707" ht="15.6" x14ac:dyDescent="0.3"/>
    <row r="708" ht="15.6" x14ac:dyDescent="0.3"/>
    <row r="709" ht="15.6" x14ac:dyDescent="0.3"/>
    <row r="710" ht="15.6" x14ac:dyDescent="0.3"/>
    <row r="711" ht="15.6" x14ac:dyDescent="0.3"/>
    <row r="712" ht="15.6" x14ac:dyDescent="0.3"/>
    <row r="713" ht="15.6" x14ac:dyDescent="0.3"/>
    <row r="714" ht="15.6" x14ac:dyDescent="0.3"/>
    <row r="715" ht="15.6" x14ac:dyDescent="0.3"/>
    <row r="716" ht="15.6" x14ac:dyDescent="0.3"/>
    <row r="717" ht="15.6" x14ac:dyDescent="0.3"/>
    <row r="718" ht="15.6" x14ac:dyDescent="0.3"/>
    <row r="719" ht="15.6" x14ac:dyDescent="0.3"/>
    <row r="720" ht="15.6" x14ac:dyDescent="0.3"/>
    <row r="721" ht="15.6" x14ac:dyDescent="0.3"/>
    <row r="722" ht="15.6" x14ac:dyDescent="0.3"/>
    <row r="723" ht="15.6" x14ac:dyDescent="0.3"/>
    <row r="724" ht="15.6" x14ac:dyDescent="0.3"/>
    <row r="725" ht="15.6" x14ac:dyDescent="0.3"/>
    <row r="726" ht="15.6" x14ac:dyDescent="0.3"/>
    <row r="727" ht="15.6" x14ac:dyDescent="0.3"/>
    <row r="728" ht="15.6" x14ac:dyDescent="0.3"/>
    <row r="729" ht="15.6" x14ac:dyDescent="0.3"/>
    <row r="730" ht="15.6" x14ac:dyDescent="0.3"/>
    <row r="731" ht="15.6" x14ac:dyDescent="0.3"/>
    <row r="732" ht="15.6" x14ac:dyDescent="0.3"/>
    <row r="733" ht="15.6" x14ac:dyDescent="0.3"/>
    <row r="734" ht="15.6" x14ac:dyDescent="0.3"/>
    <row r="735" ht="15.6" x14ac:dyDescent="0.3"/>
    <row r="736" ht="15.6" x14ac:dyDescent="0.3"/>
    <row r="737" ht="15.6" x14ac:dyDescent="0.3"/>
    <row r="738" ht="15.6" x14ac:dyDescent="0.3"/>
    <row r="739" ht="15.6" x14ac:dyDescent="0.3"/>
    <row r="740" ht="15.6" x14ac:dyDescent="0.3"/>
    <row r="741" ht="15.6" x14ac:dyDescent="0.3"/>
    <row r="742" ht="15.6" x14ac:dyDescent="0.3"/>
    <row r="743" ht="15.6" x14ac:dyDescent="0.3"/>
    <row r="744" ht="15.6" x14ac:dyDescent="0.3"/>
    <row r="745" ht="15.6" x14ac:dyDescent="0.3"/>
    <row r="746" ht="15.6" x14ac:dyDescent="0.3"/>
    <row r="747" ht="15.6" x14ac:dyDescent="0.3"/>
    <row r="748" ht="15.6" x14ac:dyDescent="0.3"/>
    <row r="749" ht="15.6" x14ac:dyDescent="0.3"/>
    <row r="750" ht="15.6" x14ac:dyDescent="0.3"/>
    <row r="751" ht="15.6" x14ac:dyDescent="0.3"/>
    <row r="752" ht="15.6" x14ac:dyDescent="0.3"/>
    <row r="753" ht="15.6" x14ac:dyDescent="0.3"/>
    <row r="754" ht="15.6" x14ac:dyDescent="0.3"/>
    <row r="755" ht="15.6" x14ac:dyDescent="0.3"/>
    <row r="756" ht="15.6" x14ac:dyDescent="0.3"/>
    <row r="757" ht="15.6" x14ac:dyDescent="0.3"/>
    <row r="758" ht="15.6" x14ac:dyDescent="0.3"/>
    <row r="759" ht="15.6" x14ac:dyDescent="0.3"/>
    <row r="760" ht="15.6" x14ac:dyDescent="0.3"/>
    <row r="761" ht="15.6" x14ac:dyDescent="0.3"/>
    <row r="762" ht="15.6" x14ac:dyDescent="0.3"/>
    <row r="763" ht="15.6" x14ac:dyDescent="0.3"/>
    <row r="764" ht="15.6" x14ac:dyDescent="0.3"/>
    <row r="765" ht="15.6" x14ac:dyDescent="0.3"/>
    <row r="766" ht="15.6" x14ac:dyDescent="0.3"/>
    <row r="767" ht="15.6" x14ac:dyDescent="0.3"/>
    <row r="768" ht="15.6" x14ac:dyDescent="0.3"/>
    <row r="769" ht="15.6" x14ac:dyDescent="0.3"/>
    <row r="770" ht="15.6" x14ac:dyDescent="0.3"/>
    <row r="771" ht="15.6" x14ac:dyDescent="0.3"/>
    <row r="772" ht="15.6" x14ac:dyDescent="0.3"/>
    <row r="773" ht="15.6" x14ac:dyDescent="0.3"/>
    <row r="774" ht="15.6" x14ac:dyDescent="0.3"/>
    <row r="775" ht="15.6" x14ac:dyDescent="0.3"/>
    <row r="776" ht="15.6" x14ac:dyDescent="0.3"/>
    <row r="777" ht="15.6" x14ac:dyDescent="0.3"/>
    <row r="778" ht="15.6" x14ac:dyDescent="0.3"/>
    <row r="779" ht="15.6" x14ac:dyDescent="0.3"/>
    <row r="780" ht="15.6" x14ac:dyDescent="0.3"/>
    <row r="781" ht="15.6" x14ac:dyDescent="0.3"/>
    <row r="782" ht="15.6" x14ac:dyDescent="0.3"/>
    <row r="783" ht="15.6" x14ac:dyDescent="0.3"/>
    <row r="784" ht="15.6" x14ac:dyDescent="0.3"/>
    <row r="785" ht="15.6" x14ac:dyDescent="0.3"/>
    <row r="786" ht="15.6" x14ac:dyDescent="0.3"/>
    <row r="787" ht="15.6" x14ac:dyDescent="0.3"/>
    <row r="788" ht="15.6" x14ac:dyDescent="0.3"/>
    <row r="789" ht="15.6" x14ac:dyDescent="0.3"/>
    <row r="790" ht="15.6" x14ac:dyDescent="0.3"/>
    <row r="791" ht="15.6" x14ac:dyDescent="0.3"/>
    <row r="792" ht="15.6" x14ac:dyDescent="0.3"/>
    <row r="793" ht="15.6" x14ac:dyDescent="0.3"/>
    <row r="794" ht="15.6" x14ac:dyDescent="0.3"/>
    <row r="795" ht="15.6" x14ac:dyDescent="0.3"/>
    <row r="796" ht="15.6" x14ac:dyDescent="0.3"/>
    <row r="797" ht="15.6" x14ac:dyDescent="0.3"/>
    <row r="798" ht="15.6" x14ac:dyDescent="0.3"/>
    <row r="799" ht="15.6" x14ac:dyDescent="0.3"/>
    <row r="800" ht="15.6" x14ac:dyDescent="0.3"/>
    <row r="801" ht="15.6" x14ac:dyDescent="0.3"/>
    <row r="802" ht="15.6" x14ac:dyDescent="0.3"/>
    <row r="803" ht="15.6" x14ac:dyDescent="0.3"/>
    <row r="804" ht="15.6" x14ac:dyDescent="0.3"/>
    <row r="805" ht="15.6" x14ac:dyDescent="0.3"/>
    <row r="806" ht="15.6" x14ac:dyDescent="0.3"/>
    <row r="807" ht="15.6" x14ac:dyDescent="0.3"/>
    <row r="808" ht="15.6" x14ac:dyDescent="0.3"/>
    <row r="809" ht="15.6" x14ac:dyDescent="0.3"/>
    <row r="810" ht="15.6" x14ac:dyDescent="0.3"/>
    <row r="811" ht="15.6" x14ac:dyDescent="0.3"/>
    <row r="812" ht="15.6" x14ac:dyDescent="0.3"/>
    <row r="813" ht="15.6" x14ac:dyDescent="0.3"/>
    <row r="814" ht="15.6" x14ac:dyDescent="0.3"/>
    <row r="815" ht="15.6" x14ac:dyDescent="0.3"/>
    <row r="816" ht="15.6" x14ac:dyDescent="0.3"/>
    <row r="817" ht="15.6" x14ac:dyDescent="0.3"/>
    <row r="818" ht="15.6" x14ac:dyDescent="0.3"/>
    <row r="819" ht="15.6" x14ac:dyDescent="0.3"/>
    <row r="820" ht="15.6" x14ac:dyDescent="0.3"/>
    <row r="821" ht="15.6" x14ac:dyDescent="0.3"/>
    <row r="822" ht="15.6" x14ac:dyDescent="0.3"/>
    <row r="823" ht="15.6" x14ac:dyDescent="0.3"/>
    <row r="824" ht="15.6" x14ac:dyDescent="0.3"/>
    <row r="825" ht="15.6" x14ac:dyDescent="0.3"/>
    <row r="826" ht="15.6" x14ac:dyDescent="0.3"/>
    <row r="827" ht="15.6" x14ac:dyDescent="0.3"/>
    <row r="828" ht="15.6" x14ac:dyDescent="0.3"/>
    <row r="829" ht="15.6" x14ac:dyDescent="0.3"/>
    <row r="830" ht="15.6" x14ac:dyDescent="0.3"/>
    <row r="831" ht="15.6" x14ac:dyDescent="0.3"/>
    <row r="832" ht="15.6" x14ac:dyDescent="0.3"/>
    <row r="833" ht="15.6" x14ac:dyDescent="0.3"/>
    <row r="834" ht="15.6" x14ac:dyDescent="0.3"/>
    <row r="835" ht="15.6" x14ac:dyDescent="0.3"/>
    <row r="836" ht="15.6" x14ac:dyDescent="0.3"/>
    <row r="837" ht="15.6" x14ac:dyDescent="0.3"/>
    <row r="838" ht="15.6" x14ac:dyDescent="0.3"/>
    <row r="839" ht="15.6" x14ac:dyDescent="0.3"/>
    <row r="840" ht="15.6" x14ac:dyDescent="0.3"/>
    <row r="841" ht="15.6" x14ac:dyDescent="0.3"/>
    <row r="842" ht="15.6" x14ac:dyDescent="0.3"/>
    <row r="843" ht="15.6" x14ac:dyDescent="0.3"/>
    <row r="844" ht="15.6" x14ac:dyDescent="0.3"/>
    <row r="845" ht="15.6" x14ac:dyDescent="0.3"/>
    <row r="846" ht="15.6" x14ac:dyDescent="0.3"/>
    <row r="847" ht="15.6" x14ac:dyDescent="0.3"/>
    <row r="848" ht="15.6" x14ac:dyDescent="0.3"/>
    <row r="849" ht="15.6" x14ac:dyDescent="0.3"/>
    <row r="850" ht="15.6" x14ac:dyDescent="0.3"/>
    <row r="851" ht="15.6" x14ac:dyDescent="0.3"/>
    <row r="852" ht="15.6" x14ac:dyDescent="0.3"/>
    <row r="853" ht="15.6" x14ac:dyDescent="0.3"/>
    <row r="854" ht="15.6" x14ac:dyDescent="0.3"/>
    <row r="855" ht="15.6" x14ac:dyDescent="0.3"/>
    <row r="856" ht="15.6" x14ac:dyDescent="0.3"/>
    <row r="857" ht="15.6" x14ac:dyDescent="0.3"/>
    <row r="858" ht="15.6" x14ac:dyDescent="0.3"/>
    <row r="859" ht="15.6" x14ac:dyDescent="0.3"/>
    <row r="860" ht="15.6" x14ac:dyDescent="0.3"/>
    <row r="861" ht="15.6" x14ac:dyDescent="0.3"/>
    <row r="862" ht="15.6" x14ac:dyDescent="0.3"/>
    <row r="863" ht="15.6" x14ac:dyDescent="0.3"/>
    <row r="864" ht="15.6" x14ac:dyDescent="0.3"/>
    <row r="865" ht="15.6" x14ac:dyDescent="0.3"/>
    <row r="866" ht="15.6" x14ac:dyDescent="0.3"/>
    <row r="867" ht="15.6" x14ac:dyDescent="0.3"/>
    <row r="868" ht="15.6" x14ac:dyDescent="0.3"/>
    <row r="869" ht="15.6" x14ac:dyDescent="0.3"/>
    <row r="870" ht="15.6" x14ac:dyDescent="0.3"/>
    <row r="871" ht="15.6" x14ac:dyDescent="0.3"/>
    <row r="872" ht="15.6" x14ac:dyDescent="0.3"/>
    <row r="873" ht="15.6" x14ac:dyDescent="0.3"/>
    <row r="874" ht="15.6" x14ac:dyDescent="0.3"/>
    <row r="875" ht="15.6" x14ac:dyDescent="0.3"/>
    <row r="876" ht="15.6" x14ac:dyDescent="0.3"/>
    <row r="877" ht="15.6" x14ac:dyDescent="0.3"/>
    <row r="878" ht="15.6" x14ac:dyDescent="0.3"/>
    <row r="879" ht="15.6" x14ac:dyDescent="0.3"/>
    <row r="880" ht="15.6" x14ac:dyDescent="0.3"/>
    <row r="881" ht="15.6" x14ac:dyDescent="0.3"/>
    <row r="882" ht="15.6" x14ac:dyDescent="0.3"/>
    <row r="883" ht="15.6" x14ac:dyDescent="0.3"/>
    <row r="884" ht="15.6" x14ac:dyDescent="0.3"/>
    <row r="885" ht="15.6" x14ac:dyDescent="0.3"/>
    <row r="886" ht="15.6" x14ac:dyDescent="0.3"/>
    <row r="887" ht="15.6" x14ac:dyDescent="0.3"/>
    <row r="888" ht="15.6" x14ac:dyDescent="0.3"/>
    <row r="889" ht="15.6" x14ac:dyDescent="0.3"/>
    <row r="890" ht="15.6" x14ac:dyDescent="0.3"/>
    <row r="891" ht="15.6" x14ac:dyDescent="0.3"/>
    <row r="892" ht="15.6" x14ac:dyDescent="0.3"/>
    <row r="893" ht="15.6" x14ac:dyDescent="0.3"/>
    <row r="894" ht="15.6" x14ac:dyDescent="0.3"/>
    <row r="895" ht="15.6" x14ac:dyDescent="0.3"/>
    <row r="896" ht="15.6" x14ac:dyDescent="0.3"/>
    <row r="897" ht="15.6" x14ac:dyDescent="0.3"/>
    <row r="898" ht="15.6" x14ac:dyDescent="0.3"/>
    <row r="899" ht="15.6" x14ac:dyDescent="0.3"/>
    <row r="900" ht="15.6" x14ac:dyDescent="0.3"/>
    <row r="901" ht="15.6" x14ac:dyDescent="0.3"/>
    <row r="902" ht="15.6" x14ac:dyDescent="0.3"/>
    <row r="903" ht="15.6" x14ac:dyDescent="0.3"/>
    <row r="904" ht="15.6" x14ac:dyDescent="0.3"/>
    <row r="905" ht="15.6" x14ac:dyDescent="0.3"/>
    <row r="906" ht="15.6" x14ac:dyDescent="0.3"/>
    <row r="907" ht="15.6" x14ac:dyDescent="0.3"/>
    <row r="908" ht="15.6" x14ac:dyDescent="0.3"/>
    <row r="909" ht="15.6" x14ac:dyDescent="0.3"/>
    <row r="910" ht="15.6" x14ac:dyDescent="0.3"/>
    <row r="911" ht="15.6" x14ac:dyDescent="0.3"/>
    <row r="912" ht="15.6" x14ac:dyDescent="0.3"/>
    <row r="913" ht="15.6" x14ac:dyDescent="0.3"/>
    <row r="914" ht="15.6" x14ac:dyDescent="0.3"/>
    <row r="915" ht="15.6" x14ac:dyDescent="0.3"/>
    <row r="916" ht="15.6" x14ac:dyDescent="0.3"/>
    <row r="917" ht="15.6" x14ac:dyDescent="0.3"/>
    <row r="918" ht="15.6" x14ac:dyDescent="0.3"/>
    <row r="919" ht="15.6" x14ac:dyDescent="0.3"/>
    <row r="920" ht="15.6" x14ac:dyDescent="0.3"/>
    <row r="921" ht="15.6" x14ac:dyDescent="0.3"/>
    <row r="922" ht="15.6" x14ac:dyDescent="0.3"/>
    <row r="923" ht="15.6" x14ac:dyDescent="0.3"/>
    <row r="924" ht="15.6" x14ac:dyDescent="0.3"/>
    <row r="925" ht="15.6" x14ac:dyDescent="0.3"/>
    <row r="926" ht="15.6" x14ac:dyDescent="0.3"/>
    <row r="927" ht="15.6" x14ac:dyDescent="0.3"/>
    <row r="928" ht="15.6" x14ac:dyDescent="0.3"/>
    <row r="929" ht="15.6" x14ac:dyDescent="0.3"/>
    <row r="930" ht="15.6" x14ac:dyDescent="0.3"/>
    <row r="931" ht="15.6" x14ac:dyDescent="0.3"/>
    <row r="932" ht="15.6" x14ac:dyDescent="0.3"/>
    <row r="933" ht="15.6" x14ac:dyDescent="0.3"/>
    <row r="934" ht="15.6" x14ac:dyDescent="0.3"/>
    <row r="935" ht="15.6" x14ac:dyDescent="0.3"/>
    <row r="936" ht="15.6" x14ac:dyDescent="0.3"/>
    <row r="937" ht="15.6" x14ac:dyDescent="0.3"/>
    <row r="938" ht="15.6" x14ac:dyDescent="0.3"/>
    <row r="939" ht="15.6" x14ac:dyDescent="0.3"/>
    <row r="940" ht="15.6" x14ac:dyDescent="0.3"/>
    <row r="941" ht="15.6" x14ac:dyDescent="0.3"/>
    <row r="942" ht="15.6" x14ac:dyDescent="0.3"/>
    <row r="943" ht="15.6" x14ac:dyDescent="0.3"/>
    <row r="944" ht="15.6" x14ac:dyDescent="0.3"/>
    <row r="945" ht="15.6" x14ac:dyDescent="0.3"/>
    <row r="946" ht="15.6" x14ac:dyDescent="0.3"/>
    <row r="947" ht="15.6" x14ac:dyDescent="0.3"/>
    <row r="948" ht="15.6" x14ac:dyDescent="0.3"/>
    <row r="949" ht="15.6" x14ac:dyDescent="0.3"/>
    <row r="950" ht="15.6" x14ac:dyDescent="0.3"/>
    <row r="951" ht="15.6" x14ac:dyDescent="0.3"/>
    <row r="952" ht="15.6" x14ac:dyDescent="0.3"/>
    <row r="953" ht="15.6" x14ac:dyDescent="0.3"/>
    <row r="954" ht="15.6" x14ac:dyDescent="0.3"/>
    <row r="955" ht="15.6" x14ac:dyDescent="0.3"/>
    <row r="956" ht="15.6" x14ac:dyDescent="0.3"/>
    <row r="957" ht="15.6" x14ac:dyDescent="0.3"/>
    <row r="958" ht="15.6" x14ac:dyDescent="0.3"/>
    <row r="959" ht="15.6" x14ac:dyDescent="0.3"/>
    <row r="960" ht="15.6" x14ac:dyDescent="0.3"/>
    <row r="961" ht="15.6" x14ac:dyDescent="0.3"/>
    <row r="962" ht="15.6" x14ac:dyDescent="0.3"/>
    <row r="963" ht="15.6" x14ac:dyDescent="0.3"/>
    <row r="964" ht="15.6" x14ac:dyDescent="0.3"/>
    <row r="965" ht="15.6" x14ac:dyDescent="0.3"/>
    <row r="966" ht="15.6" x14ac:dyDescent="0.3"/>
    <row r="967" ht="15.6" x14ac:dyDescent="0.3"/>
    <row r="968" ht="15.6" x14ac:dyDescent="0.3"/>
    <row r="969" ht="15.6" x14ac:dyDescent="0.3"/>
    <row r="970" ht="15.6" x14ac:dyDescent="0.3"/>
    <row r="971" ht="15.6" x14ac:dyDescent="0.3"/>
    <row r="972" ht="15.6" x14ac:dyDescent="0.3"/>
    <row r="973" ht="15.6" x14ac:dyDescent="0.3"/>
    <row r="974" ht="15.6" x14ac:dyDescent="0.3"/>
    <row r="975" ht="15.6" x14ac:dyDescent="0.3"/>
    <row r="976" ht="15.6" x14ac:dyDescent="0.3"/>
    <row r="977" ht="15.6" x14ac:dyDescent="0.3"/>
    <row r="978" ht="15.6" x14ac:dyDescent="0.3"/>
    <row r="979" ht="15.6" x14ac:dyDescent="0.3"/>
    <row r="980" ht="15.6" x14ac:dyDescent="0.3"/>
    <row r="981" ht="15.6" x14ac:dyDescent="0.3"/>
    <row r="982" ht="15.6" x14ac:dyDescent="0.3"/>
    <row r="983" ht="15.6" x14ac:dyDescent="0.3"/>
    <row r="984" ht="15.6" x14ac:dyDescent="0.3"/>
    <row r="985" ht="15.6" x14ac:dyDescent="0.3"/>
    <row r="986" ht="15.6" x14ac:dyDescent="0.3"/>
    <row r="987" ht="15.6" x14ac:dyDescent="0.3"/>
    <row r="988" ht="15.6" x14ac:dyDescent="0.3"/>
    <row r="989" ht="15.6" x14ac:dyDescent="0.3"/>
    <row r="990" ht="15.6" x14ac:dyDescent="0.3"/>
    <row r="991" ht="15.6" x14ac:dyDescent="0.3"/>
    <row r="992" ht="15.6" x14ac:dyDescent="0.3"/>
    <row r="993" ht="15.6" x14ac:dyDescent="0.3"/>
    <row r="994" ht="15.6" x14ac:dyDescent="0.3"/>
    <row r="995" ht="15.6" x14ac:dyDescent="0.3"/>
    <row r="996" ht="15.6" x14ac:dyDescent="0.3"/>
    <row r="997" ht="15.6" x14ac:dyDescent="0.3"/>
    <row r="998" ht="15.6" x14ac:dyDescent="0.3"/>
    <row r="999" ht="15.6" x14ac:dyDescent="0.3"/>
    <row r="1000" ht="15.6" x14ac:dyDescent="0.3"/>
    <row r="1001" ht="15.6" x14ac:dyDescent="0.3"/>
    <row r="1002" ht="15.6" x14ac:dyDescent="0.3"/>
    <row r="1003" ht="15.6" x14ac:dyDescent="0.3"/>
    <row r="1004" ht="15.6" x14ac:dyDescent="0.3"/>
    <row r="1005" ht="15.6" x14ac:dyDescent="0.3"/>
    <row r="1006" ht="15.6" x14ac:dyDescent="0.3"/>
    <row r="1007" ht="15.6" x14ac:dyDescent="0.3"/>
    <row r="1008" ht="15.6" x14ac:dyDescent="0.3"/>
    <row r="1009" ht="15.6" x14ac:dyDescent="0.3"/>
    <row r="1010" ht="15.6" x14ac:dyDescent="0.3"/>
    <row r="1011" ht="15.6" x14ac:dyDescent="0.3"/>
    <row r="1012" ht="15.6" x14ac:dyDescent="0.3"/>
    <row r="1013" ht="15.6" x14ac:dyDescent="0.3"/>
    <row r="1014" ht="15.6" x14ac:dyDescent="0.3"/>
    <row r="1015" ht="15.6" x14ac:dyDescent="0.3"/>
    <row r="1016" ht="15.6" x14ac:dyDescent="0.3"/>
    <row r="1017" ht="15.6" x14ac:dyDescent="0.3"/>
    <row r="1018" ht="15.6" x14ac:dyDescent="0.3"/>
    <row r="1019" ht="15.6" x14ac:dyDescent="0.3"/>
    <row r="1020" ht="15.6" x14ac:dyDescent="0.3"/>
    <row r="1021" ht="15.6" x14ac:dyDescent="0.3"/>
    <row r="1022" ht="15.6" x14ac:dyDescent="0.3"/>
    <row r="1023" ht="15.6" x14ac:dyDescent="0.3"/>
    <row r="1024" ht="15.6" x14ac:dyDescent="0.3"/>
    <row r="1025" ht="15.6" x14ac:dyDescent="0.3"/>
    <row r="1026" ht="15.6" x14ac:dyDescent="0.3"/>
    <row r="1027" ht="15.6" x14ac:dyDescent="0.3"/>
    <row r="1028" ht="15.6" x14ac:dyDescent="0.3"/>
    <row r="1029" ht="15.6" x14ac:dyDescent="0.3"/>
    <row r="1030" ht="15.6" x14ac:dyDescent="0.3"/>
    <row r="1031" ht="15.6" x14ac:dyDescent="0.3"/>
    <row r="1032" ht="15.6" x14ac:dyDescent="0.3"/>
    <row r="1033" ht="15.6" x14ac:dyDescent="0.3"/>
    <row r="1034" ht="15.6" x14ac:dyDescent="0.3"/>
    <row r="1035" ht="15.6" x14ac:dyDescent="0.3"/>
    <row r="1036" ht="15.6" x14ac:dyDescent="0.3"/>
    <row r="1037" ht="15.6" x14ac:dyDescent="0.3"/>
    <row r="1038" ht="15.6" x14ac:dyDescent="0.3"/>
    <row r="1039" ht="15.6" x14ac:dyDescent="0.3"/>
    <row r="1040" ht="15.6" x14ac:dyDescent="0.3"/>
    <row r="1041" ht="15.6" x14ac:dyDescent="0.3"/>
    <row r="1042" ht="15.6" x14ac:dyDescent="0.3"/>
    <row r="1043" ht="15.6" x14ac:dyDescent="0.3"/>
    <row r="1044" ht="15.6" x14ac:dyDescent="0.3"/>
    <row r="1045" ht="15.6" x14ac:dyDescent="0.3"/>
    <row r="1046" ht="15.6" x14ac:dyDescent="0.3"/>
    <row r="1047" ht="15.6" x14ac:dyDescent="0.3"/>
    <row r="1048" ht="15.6" x14ac:dyDescent="0.3"/>
    <row r="1049" ht="15.6" x14ac:dyDescent="0.3"/>
    <row r="1050" ht="15.6" x14ac:dyDescent="0.3"/>
    <row r="1051" ht="15.6" x14ac:dyDescent="0.3"/>
    <row r="1052" ht="15.6" x14ac:dyDescent="0.3"/>
    <row r="1053" ht="15.6" x14ac:dyDescent="0.3"/>
    <row r="1054" ht="15.6" x14ac:dyDescent="0.3"/>
    <row r="1055" ht="15.6" x14ac:dyDescent="0.3"/>
    <row r="1056" ht="15.6" x14ac:dyDescent="0.3"/>
    <row r="1057" ht="15.6" x14ac:dyDescent="0.3"/>
    <row r="1058" ht="15.6" x14ac:dyDescent="0.3"/>
    <row r="1059" ht="15.6" x14ac:dyDescent="0.3"/>
    <row r="1060" ht="15.6" x14ac:dyDescent="0.3"/>
    <row r="1061" ht="15.6" x14ac:dyDescent="0.3"/>
    <row r="1062" ht="15.6" x14ac:dyDescent="0.3"/>
    <row r="1063" ht="15.6" x14ac:dyDescent="0.3"/>
    <row r="1064" ht="15.6" x14ac:dyDescent="0.3"/>
    <row r="1065" ht="15.6" x14ac:dyDescent="0.3"/>
    <row r="1066" ht="15.6" x14ac:dyDescent="0.3"/>
    <row r="1067" ht="15.6" x14ac:dyDescent="0.3"/>
    <row r="1068" ht="15.6" x14ac:dyDescent="0.3"/>
    <row r="1069" ht="15.6" x14ac:dyDescent="0.3"/>
    <row r="1070" ht="15.6" x14ac:dyDescent="0.3"/>
    <row r="1071" ht="15.6" x14ac:dyDescent="0.3"/>
    <row r="1072" ht="15.6" x14ac:dyDescent="0.3"/>
    <row r="1073" ht="15.6" x14ac:dyDescent="0.3"/>
    <row r="1074" ht="15.6" x14ac:dyDescent="0.3"/>
    <row r="1075" ht="15.6" x14ac:dyDescent="0.3"/>
    <row r="1076" ht="15.6" x14ac:dyDescent="0.3"/>
    <row r="1077" ht="15.6" x14ac:dyDescent="0.3"/>
    <row r="1078" ht="15.6" x14ac:dyDescent="0.3"/>
    <row r="1079" ht="15.6" x14ac:dyDescent="0.3"/>
    <row r="1080" ht="15.6" x14ac:dyDescent="0.3"/>
    <row r="1081" ht="15.6" x14ac:dyDescent="0.3"/>
    <row r="1082" ht="15.6" x14ac:dyDescent="0.3"/>
    <row r="1083" ht="15.6" x14ac:dyDescent="0.3"/>
    <row r="1084" ht="15.6" x14ac:dyDescent="0.3"/>
    <row r="1085" ht="15.6" x14ac:dyDescent="0.3"/>
    <row r="1086" ht="15.6" x14ac:dyDescent="0.3"/>
    <row r="1087" ht="15.6" x14ac:dyDescent="0.3"/>
    <row r="1088" ht="15.6" x14ac:dyDescent="0.3"/>
    <row r="1089" ht="15.6" x14ac:dyDescent="0.3"/>
    <row r="1090" ht="15.6" x14ac:dyDescent="0.3"/>
    <row r="1091" ht="15.6" x14ac:dyDescent="0.3"/>
    <row r="1092" ht="15.6" x14ac:dyDescent="0.3"/>
    <row r="1093" ht="15.6" x14ac:dyDescent="0.3"/>
    <row r="1094" ht="15.6" x14ac:dyDescent="0.3"/>
    <row r="1095" ht="15.6" x14ac:dyDescent="0.3"/>
    <row r="1096" ht="15.6" x14ac:dyDescent="0.3"/>
    <row r="1097" ht="15.6" x14ac:dyDescent="0.3"/>
    <row r="1098" ht="15.6" x14ac:dyDescent="0.3"/>
    <row r="1099" ht="15.6" x14ac:dyDescent="0.3"/>
    <row r="1100" ht="15.6" x14ac:dyDescent="0.3"/>
    <row r="1101" ht="15.6" x14ac:dyDescent="0.3"/>
    <row r="1102" ht="15.6" x14ac:dyDescent="0.3"/>
    <row r="1103" ht="15.6" x14ac:dyDescent="0.3"/>
    <row r="1104" ht="15.6" x14ac:dyDescent="0.3"/>
    <row r="1105" ht="15.6" x14ac:dyDescent="0.3"/>
    <row r="1106" ht="15.6" x14ac:dyDescent="0.3"/>
    <row r="1107" ht="15.6" x14ac:dyDescent="0.3"/>
    <row r="1108" ht="15.6" x14ac:dyDescent="0.3"/>
    <row r="1109" ht="15.6" x14ac:dyDescent="0.3"/>
    <row r="1110" ht="15.6" x14ac:dyDescent="0.3"/>
    <row r="1111" ht="15.6" x14ac:dyDescent="0.3"/>
    <row r="1112" ht="15.6" x14ac:dyDescent="0.3"/>
    <row r="1113" ht="15.6" x14ac:dyDescent="0.3"/>
    <row r="1114" ht="15.6" x14ac:dyDescent="0.3"/>
    <row r="1115" ht="15.6" x14ac:dyDescent="0.3"/>
    <row r="1116" ht="15.6" x14ac:dyDescent="0.3"/>
    <row r="1117" ht="15.6" x14ac:dyDescent="0.3"/>
    <row r="1118" ht="15.6" x14ac:dyDescent="0.3"/>
    <row r="1119" ht="15.6" x14ac:dyDescent="0.3"/>
    <row r="1120" ht="15.6" x14ac:dyDescent="0.3"/>
    <row r="1121" ht="15.6" x14ac:dyDescent="0.3"/>
    <row r="1122" ht="15.6" x14ac:dyDescent="0.3"/>
    <row r="1123" ht="15.6" x14ac:dyDescent="0.3"/>
    <row r="1124" ht="15.6" x14ac:dyDescent="0.3"/>
    <row r="1125" ht="15.6" x14ac:dyDescent="0.3"/>
    <row r="1126" ht="15.6" x14ac:dyDescent="0.3"/>
    <row r="1127" ht="15.6" x14ac:dyDescent="0.3"/>
    <row r="1128" ht="15.6" x14ac:dyDescent="0.3"/>
    <row r="1129" ht="15.6" x14ac:dyDescent="0.3"/>
    <row r="1130" ht="15.6" x14ac:dyDescent="0.3"/>
    <row r="1131" ht="15.6" x14ac:dyDescent="0.3"/>
    <row r="1132" ht="15.6" x14ac:dyDescent="0.3"/>
    <row r="1133" ht="15.6" x14ac:dyDescent="0.3"/>
    <row r="1134" ht="15.6" x14ac:dyDescent="0.3"/>
    <row r="1135" ht="15.6" x14ac:dyDescent="0.3"/>
    <row r="1136" ht="15.6" x14ac:dyDescent="0.3"/>
    <row r="1137" ht="15.6" x14ac:dyDescent="0.3"/>
    <row r="1138" ht="15.6" x14ac:dyDescent="0.3"/>
    <row r="1139" ht="15.6" x14ac:dyDescent="0.3"/>
    <row r="1140" ht="15.6" x14ac:dyDescent="0.3"/>
    <row r="1141" ht="15.6" x14ac:dyDescent="0.3"/>
    <row r="1142" ht="15.6" x14ac:dyDescent="0.3"/>
    <row r="1143" ht="15.6" x14ac:dyDescent="0.3"/>
    <row r="1144" ht="15.6" x14ac:dyDescent="0.3"/>
    <row r="1145" ht="15.6" x14ac:dyDescent="0.3"/>
    <row r="1146" ht="15.6" x14ac:dyDescent="0.3"/>
    <row r="1147" ht="15.6" x14ac:dyDescent="0.3"/>
    <row r="1148" ht="15.6" x14ac:dyDescent="0.3"/>
    <row r="1149" ht="15.6" x14ac:dyDescent="0.3"/>
    <row r="1150" ht="15.6" x14ac:dyDescent="0.3"/>
    <row r="1151" ht="15.6" x14ac:dyDescent="0.3"/>
    <row r="1152" ht="15.6" x14ac:dyDescent="0.3"/>
    <row r="1153" ht="15.6" x14ac:dyDescent="0.3"/>
    <row r="1154" ht="15.6" x14ac:dyDescent="0.3"/>
    <row r="1155" ht="15.6" x14ac:dyDescent="0.3"/>
    <row r="1156" ht="15.6" x14ac:dyDescent="0.3"/>
    <row r="1157" ht="15.6" x14ac:dyDescent="0.3"/>
    <row r="1158" ht="15.6" x14ac:dyDescent="0.3"/>
    <row r="1159" ht="15.6" x14ac:dyDescent="0.3"/>
    <row r="1160" ht="15.6" x14ac:dyDescent="0.3"/>
    <row r="1161" ht="15.6" x14ac:dyDescent="0.3"/>
    <row r="1162" ht="15.6" x14ac:dyDescent="0.3"/>
    <row r="1163" ht="15.6" x14ac:dyDescent="0.3"/>
    <row r="1164" ht="15.6" x14ac:dyDescent="0.3"/>
    <row r="1165" ht="15.6" x14ac:dyDescent="0.3"/>
    <row r="1166" ht="15.6" x14ac:dyDescent="0.3"/>
    <row r="1167" ht="15.6" x14ac:dyDescent="0.3"/>
    <row r="1168" ht="15.6" x14ac:dyDescent="0.3"/>
    <row r="1169" ht="15.6" x14ac:dyDescent="0.3"/>
    <row r="1170" ht="15.6" x14ac:dyDescent="0.3"/>
    <row r="1171" ht="15.6" x14ac:dyDescent="0.3"/>
    <row r="1172" ht="15.6" x14ac:dyDescent="0.3"/>
    <row r="1173" ht="15.6" x14ac:dyDescent="0.3"/>
    <row r="1174" ht="15.6" x14ac:dyDescent="0.3"/>
    <row r="1175" ht="15.6" x14ac:dyDescent="0.3"/>
    <row r="1176" ht="15.6" x14ac:dyDescent="0.3"/>
    <row r="1177" ht="15.6" x14ac:dyDescent="0.3"/>
    <row r="1178" ht="15.6" x14ac:dyDescent="0.3"/>
    <row r="1179" ht="15.6" x14ac:dyDescent="0.3"/>
    <row r="1180" ht="15.6" x14ac:dyDescent="0.3"/>
    <row r="1181" ht="15.6" x14ac:dyDescent="0.3"/>
    <row r="1182" ht="15.6" x14ac:dyDescent="0.3"/>
    <row r="1183" ht="15.6" x14ac:dyDescent="0.3"/>
    <row r="1184" ht="15.6" x14ac:dyDescent="0.3"/>
    <row r="1185" ht="15.6" x14ac:dyDescent="0.3"/>
    <row r="1186" ht="15.6" x14ac:dyDescent="0.3"/>
    <row r="1187" ht="15.6" x14ac:dyDescent="0.3"/>
    <row r="1188" ht="15.6" x14ac:dyDescent="0.3"/>
    <row r="1189" ht="15.6" x14ac:dyDescent="0.3"/>
    <row r="1190" ht="15.6" x14ac:dyDescent="0.3"/>
    <row r="1191" ht="15.6" x14ac:dyDescent="0.3"/>
    <row r="1192" ht="15.6" x14ac:dyDescent="0.3"/>
    <row r="1193" ht="15.6" x14ac:dyDescent="0.3"/>
    <row r="1194" ht="15.6" x14ac:dyDescent="0.3"/>
    <row r="1195" ht="15.6" x14ac:dyDescent="0.3"/>
    <row r="1196" ht="15.6" x14ac:dyDescent="0.3"/>
    <row r="1197" ht="15.6" x14ac:dyDescent="0.3"/>
    <row r="1198" ht="15.6" x14ac:dyDescent="0.3"/>
    <row r="1199" ht="15.6" x14ac:dyDescent="0.3"/>
    <row r="1200" ht="15.6" x14ac:dyDescent="0.3"/>
    <row r="1201" ht="15.6" x14ac:dyDescent="0.3"/>
    <row r="1202" ht="15.6" x14ac:dyDescent="0.3"/>
    <row r="1203" ht="15.6" x14ac:dyDescent="0.3"/>
    <row r="1204" ht="15.6" x14ac:dyDescent="0.3"/>
    <row r="1205" ht="15.6" x14ac:dyDescent="0.3"/>
    <row r="1206" ht="15.6" x14ac:dyDescent="0.3"/>
    <row r="1207" ht="15.6" x14ac:dyDescent="0.3"/>
    <row r="1208" ht="15.6" x14ac:dyDescent="0.3"/>
    <row r="1209" ht="15.6" x14ac:dyDescent="0.3"/>
    <row r="1210" ht="15.6" x14ac:dyDescent="0.3"/>
    <row r="1211" ht="15.6" x14ac:dyDescent="0.3"/>
    <row r="1212" ht="15.6" x14ac:dyDescent="0.3"/>
    <row r="1213" ht="15.6" x14ac:dyDescent="0.3"/>
    <row r="1214" ht="15.6" x14ac:dyDescent="0.3"/>
    <row r="1215" ht="15.6" x14ac:dyDescent="0.3"/>
    <row r="1216" ht="15.6" x14ac:dyDescent="0.3"/>
    <row r="1217" ht="15.6" x14ac:dyDescent="0.3"/>
    <row r="1218" ht="15.6" x14ac:dyDescent="0.3"/>
    <row r="1219" ht="15.6" x14ac:dyDescent="0.3"/>
    <row r="1220" ht="15.6" x14ac:dyDescent="0.3"/>
    <row r="1221" ht="15.6" x14ac:dyDescent="0.3"/>
    <row r="1222" ht="15.6" x14ac:dyDescent="0.3"/>
    <row r="1223" ht="15.6" x14ac:dyDescent="0.3"/>
    <row r="1224" ht="15.6" x14ac:dyDescent="0.3"/>
    <row r="1225" ht="15.6" x14ac:dyDescent="0.3"/>
    <row r="1226" ht="15.6" x14ac:dyDescent="0.3"/>
    <row r="1227" ht="15.6" x14ac:dyDescent="0.3"/>
    <row r="1228" ht="15.6" x14ac:dyDescent="0.3"/>
    <row r="1229" ht="15.6" x14ac:dyDescent="0.3"/>
    <row r="1230" ht="15.6" x14ac:dyDescent="0.3"/>
    <row r="1231" ht="15.6" x14ac:dyDescent="0.3"/>
    <row r="1232" ht="15.6" x14ac:dyDescent="0.3"/>
    <row r="1233" ht="15.6" x14ac:dyDescent="0.3"/>
    <row r="1234" ht="15.6" x14ac:dyDescent="0.3"/>
    <row r="1235" ht="15.6" x14ac:dyDescent="0.3"/>
    <row r="1236" ht="15.6" x14ac:dyDescent="0.3"/>
    <row r="1237" ht="15.6" x14ac:dyDescent="0.3"/>
    <row r="1238" ht="15.6" x14ac:dyDescent="0.3"/>
    <row r="1239" ht="15.6" x14ac:dyDescent="0.3"/>
    <row r="1240" ht="15.6" x14ac:dyDescent="0.3"/>
    <row r="1241" ht="15.6" x14ac:dyDescent="0.3"/>
    <row r="1242" ht="15.6" x14ac:dyDescent="0.3"/>
    <row r="1243" ht="15.6" x14ac:dyDescent="0.3"/>
    <row r="1244" ht="15.6" x14ac:dyDescent="0.3"/>
    <row r="1245" ht="15.6" x14ac:dyDescent="0.3"/>
    <row r="1246" ht="15.6" x14ac:dyDescent="0.3"/>
    <row r="1247" ht="15.6" x14ac:dyDescent="0.3"/>
    <row r="1248" ht="15.6" x14ac:dyDescent="0.3"/>
    <row r="1249" ht="15.6" x14ac:dyDescent="0.3"/>
    <row r="1250" ht="15.6" x14ac:dyDescent="0.3"/>
    <row r="1251" ht="15.6" x14ac:dyDescent="0.3"/>
    <row r="1252" ht="15.6" x14ac:dyDescent="0.3"/>
    <row r="1253" ht="15.6" x14ac:dyDescent="0.3"/>
    <row r="1254" ht="15.6" x14ac:dyDescent="0.3"/>
    <row r="1255" ht="15.6" x14ac:dyDescent="0.3"/>
    <row r="1256" ht="15.6" x14ac:dyDescent="0.3"/>
    <row r="1257" ht="15.6" x14ac:dyDescent="0.3"/>
    <row r="1258" ht="15.6" x14ac:dyDescent="0.3"/>
    <row r="1259" ht="15.6" x14ac:dyDescent="0.3"/>
    <row r="1260" ht="15.6" x14ac:dyDescent="0.3"/>
    <row r="1261" ht="15.6" x14ac:dyDescent="0.3"/>
    <row r="1262" ht="15.6" x14ac:dyDescent="0.3"/>
    <row r="1263" ht="15.6" x14ac:dyDescent="0.3"/>
    <row r="1264" ht="15.6" x14ac:dyDescent="0.3"/>
    <row r="1265" ht="15.6" x14ac:dyDescent="0.3"/>
    <row r="1266" ht="15.6" x14ac:dyDescent="0.3"/>
    <row r="1267" ht="15.6" x14ac:dyDescent="0.3"/>
    <row r="1268" ht="15.6" x14ac:dyDescent="0.3"/>
    <row r="1269" ht="15.6" x14ac:dyDescent="0.3"/>
    <row r="1270" ht="15.6" x14ac:dyDescent="0.3"/>
    <row r="1271" ht="15.6" x14ac:dyDescent="0.3"/>
    <row r="1272" ht="15.6" x14ac:dyDescent="0.3"/>
    <row r="1273" ht="15.6" x14ac:dyDescent="0.3"/>
    <row r="1274" ht="15.6" x14ac:dyDescent="0.3"/>
    <row r="1275" ht="15.6" x14ac:dyDescent="0.3"/>
    <row r="1276" ht="15.6" x14ac:dyDescent="0.3"/>
    <row r="1277" ht="15.6" x14ac:dyDescent="0.3"/>
    <row r="1278" ht="15.6" x14ac:dyDescent="0.3"/>
    <row r="1279" ht="15.6" x14ac:dyDescent="0.3"/>
    <row r="1280" ht="15.6" x14ac:dyDescent="0.3"/>
    <row r="1281" ht="15.6" x14ac:dyDescent="0.3"/>
    <row r="1282" ht="15.6" x14ac:dyDescent="0.3"/>
    <row r="1283" ht="15.6" x14ac:dyDescent="0.3"/>
    <row r="1284" ht="15.6" x14ac:dyDescent="0.3"/>
    <row r="1285" ht="15.6" x14ac:dyDescent="0.3"/>
    <row r="1286" ht="15.6" x14ac:dyDescent="0.3"/>
    <row r="1287" ht="15.6" x14ac:dyDescent="0.3"/>
    <row r="1288" ht="15.6" x14ac:dyDescent="0.3"/>
    <row r="1289" ht="15.6" x14ac:dyDescent="0.3"/>
    <row r="1290" ht="15.6" x14ac:dyDescent="0.3"/>
    <row r="1291" ht="15.6" x14ac:dyDescent="0.3"/>
    <row r="1292" ht="15.6" x14ac:dyDescent="0.3"/>
    <row r="1293" ht="15.6" x14ac:dyDescent="0.3"/>
    <row r="1294" ht="15.6" x14ac:dyDescent="0.3"/>
    <row r="1295" ht="15.6" x14ac:dyDescent="0.3"/>
    <row r="1296" ht="15.6" x14ac:dyDescent="0.3"/>
    <row r="1297" ht="15.6" x14ac:dyDescent="0.3"/>
    <row r="1298" ht="15.6" x14ac:dyDescent="0.3"/>
    <row r="1299" ht="15.6" x14ac:dyDescent="0.3"/>
    <row r="1300" ht="15.6" x14ac:dyDescent="0.3"/>
    <row r="1301" ht="15.6" x14ac:dyDescent="0.3"/>
    <row r="1302" ht="15.6" x14ac:dyDescent="0.3"/>
    <row r="1303" ht="15.6" x14ac:dyDescent="0.3"/>
    <row r="1304" ht="15.6" x14ac:dyDescent="0.3"/>
    <row r="1305" ht="15.6" x14ac:dyDescent="0.3"/>
    <row r="1306" ht="15.6" x14ac:dyDescent="0.3"/>
    <row r="1307" ht="15.6" x14ac:dyDescent="0.3"/>
    <row r="1308" ht="15.6" x14ac:dyDescent="0.3"/>
    <row r="1309" ht="15.6" x14ac:dyDescent="0.3"/>
    <row r="1310" ht="15.6" x14ac:dyDescent="0.3"/>
    <row r="1311" ht="15.6" x14ac:dyDescent="0.3"/>
    <row r="1312" ht="15.6" x14ac:dyDescent="0.3"/>
    <row r="1313" ht="15.6" x14ac:dyDescent="0.3"/>
    <row r="1314" ht="15.6" x14ac:dyDescent="0.3"/>
    <row r="1315" ht="15.6" x14ac:dyDescent="0.3"/>
    <row r="1316" ht="15.6" x14ac:dyDescent="0.3"/>
    <row r="1317" ht="15.6" x14ac:dyDescent="0.3"/>
    <row r="1318" ht="15.6" x14ac:dyDescent="0.3"/>
    <row r="1319" ht="15.6" x14ac:dyDescent="0.3"/>
    <row r="1320" ht="15.6" x14ac:dyDescent="0.3"/>
    <row r="1321" ht="15.6" x14ac:dyDescent="0.3"/>
    <row r="1322" ht="15.6" x14ac:dyDescent="0.3"/>
    <row r="1323" ht="15.6" x14ac:dyDescent="0.3"/>
    <row r="1324" ht="15.6" x14ac:dyDescent="0.3"/>
    <row r="1325" ht="15.6" x14ac:dyDescent="0.3"/>
    <row r="1326" ht="15.6" x14ac:dyDescent="0.3"/>
    <row r="1327" ht="15.6" x14ac:dyDescent="0.3"/>
    <row r="1328" ht="15.6" x14ac:dyDescent="0.3"/>
    <row r="1329" ht="15.6" x14ac:dyDescent="0.3"/>
    <row r="1330" ht="15.6" x14ac:dyDescent="0.3"/>
    <row r="1331" ht="15.6" x14ac:dyDescent="0.3"/>
    <row r="1332" ht="15.6" x14ac:dyDescent="0.3"/>
    <row r="1333" ht="15.6" x14ac:dyDescent="0.3"/>
    <row r="1334" ht="15.6" x14ac:dyDescent="0.3"/>
    <row r="1335" ht="15.6" x14ac:dyDescent="0.3"/>
    <row r="1336" ht="15.6" x14ac:dyDescent="0.3"/>
    <row r="1337" ht="15.6" x14ac:dyDescent="0.3"/>
    <row r="1338" ht="15.6" x14ac:dyDescent="0.3"/>
    <row r="1339" ht="15.6" x14ac:dyDescent="0.3"/>
    <row r="1340" ht="15.6" x14ac:dyDescent="0.3"/>
    <row r="1341" ht="15.6" x14ac:dyDescent="0.3"/>
    <row r="1342" ht="15.6" x14ac:dyDescent="0.3"/>
    <row r="1343" ht="15.6" x14ac:dyDescent="0.3"/>
    <row r="1344" ht="15.6" x14ac:dyDescent="0.3"/>
    <row r="1345" ht="15.6" x14ac:dyDescent="0.3"/>
    <row r="1346" ht="15.6" x14ac:dyDescent="0.3"/>
    <row r="1347" ht="15.6" x14ac:dyDescent="0.3"/>
    <row r="1348" ht="15.6" x14ac:dyDescent="0.3"/>
    <row r="1349" ht="15.6" x14ac:dyDescent="0.3"/>
    <row r="1350" ht="15.6" x14ac:dyDescent="0.3"/>
    <row r="1351" ht="15.6" x14ac:dyDescent="0.3"/>
    <row r="1352" ht="15.6" x14ac:dyDescent="0.3"/>
    <row r="1353" ht="15.6" x14ac:dyDescent="0.3"/>
    <row r="1354" ht="15.6" x14ac:dyDescent="0.3"/>
    <row r="1355" ht="15.6" x14ac:dyDescent="0.3"/>
    <row r="1356" ht="15.6" x14ac:dyDescent="0.3"/>
    <row r="1357" ht="15.6" x14ac:dyDescent="0.3"/>
    <row r="1358" ht="15.6" x14ac:dyDescent="0.3"/>
    <row r="1359" ht="15.6" x14ac:dyDescent="0.3"/>
    <row r="1360" ht="15.6" x14ac:dyDescent="0.3"/>
    <row r="1361" ht="15.6" x14ac:dyDescent="0.3"/>
    <row r="1362" ht="15.6" x14ac:dyDescent="0.3"/>
    <row r="1363" ht="15.6" x14ac:dyDescent="0.3"/>
    <row r="1364" ht="15.6" x14ac:dyDescent="0.3"/>
    <row r="1365" ht="15.6" x14ac:dyDescent="0.3"/>
    <row r="1366" ht="15.6" x14ac:dyDescent="0.3"/>
    <row r="1367" ht="15.6" x14ac:dyDescent="0.3"/>
    <row r="1368" ht="15.6" x14ac:dyDescent="0.3"/>
    <row r="1369" ht="15.6" x14ac:dyDescent="0.3"/>
    <row r="1370" ht="15.6" x14ac:dyDescent="0.3"/>
    <row r="1371" ht="15.6" x14ac:dyDescent="0.3"/>
    <row r="1372" ht="15.6" x14ac:dyDescent="0.3"/>
    <row r="1373" ht="15.6" x14ac:dyDescent="0.3"/>
    <row r="1374" ht="15.6" x14ac:dyDescent="0.3"/>
    <row r="1375" ht="15.6" x14ac:dyDescent="0.3"/>
    <row r="1376" ht="15.6" x14ac:dyDescent="0.3"/>
    <row r="1377" ht="15.6" x14ac:dyDescent="0.3"/>
    <row r="1378" ht="15.6" x14ac:dyDescent="0.3"/>
    <row r="1379" ht="15.6" x14ac:dyDescent="0.3"/>
    <row r="1380" ht="15.6" x14ac:dyDescent="0.3"/>
    <row r="1381" ht="15.6" x14ac:dyDescent="0.3"/>
    <row r="1382" ht="15.6" x14ac:dyDescent="0.3"/>
    <row r="1383" ht="15.6" x14ac:dyDescent="0.3"/>
    <row r="1384" ht="15.6" x14ac:dyDescent="0.3"/>
    <row r="1385" ht="15.6" x14ac:dyDescent="0.3"/>
    <row r="1386" ht="15.6" x14ac:dyDescent="0.3"/>
    <row r="1387" ht="15.6" x14ac:dyDescent="0.3"/>
    <row r="1388" ht="15.6" x14ac:dyDescent="0.3"/>
    <row r="1389" ht="15.6" x14ac:dyDescent="0.3"/>
    <row r="1390" ht="15.6" x14ac:dyDescent="0.3"/>
    <row r="1391" ht="15.6" x14ac:dyDescent="0.3"/>
    <row r="1392" ht="15.6" x14ac:dyDescent="0.3"/>
    <row r="1393" ht="15.6" x14ac:dyDescent="0.3"/>
    <row r="1394" ht="15.6" x14ac:dyDescent="0.3"/>
    <row r="1395" ht="15.6" x14ac:dyDescent="0.3"/>
    <row r="1396" ht="15.6" x14ac:dyDescent="0.3"/>
    <row r="1397" ht="15.6" x14ac:dyDescent="0.3"/>
    <row r="1398" ht="15.6" x14ac:dyDescent="0.3"/>
    <row r="1399" ht="15.6" x14ac:dyDescent="0.3"/>
    <row r="1400" ht="15.6" x14ac:dyDescent="0.3"/>
    <row r="1401" ht="15.6" x14ac:dyDescent="0.3"/>
    <row r="1402" ht="15.6" x14ac:dyDescent="0.3"/>
    <row r="1403" ht="15.6" x14ac:dyDescent="0.3"/>
    <row r="1404" ht="15.6" x14ac:dyDescent="0.3"/>
    <row r="1405" ht="15.6" x14ac:dyDescent="0.3"/>
    <row r="1406" ht="15.6" x14ac:dyDescent="0.3"/>
    <row r="1407" ht="15.6" x14ac:dyDescent="0.3"/>
    <row r="1408" ht="15.6" x14ac:dyDescent="0.3"/>
    <row r="1409" ht="15.6" x14ac:dyDescent="0.3"/>
    <row r="1410" ht="15.6" x14ac:dyDescent="0.3"/>
    <row r="1411" ht="15.6" x14ac:dyDescent="0.3"/>
    <row r="1412" ht="15.6" x14ac:dyDescent="0.3"/>
    <row r="1413" ht="15.6" x14ac:dyDescent="0.3"/>
    <row r="1414" ht="15.6" x14ac:dyDescent="0.3"/>
    <row r="1415" ht="15.6" x14ac:dyDescent="0.3"/>
    <row r="1416" ht="15.6" x14ac:dyDescent="0.3"/>
    <row r="1417" ht="15.6" x14ac:dyDescent="0.3"/>
    <row r="1418" ht="15.6" x14ac:dyDescent="0.3"/>
    <row r="1419" ht="15.6" x14ac:dyDescent="0.3"/>
    <row r="1420" ht="15.6" x14ac:dyDescent="0.3"/>
    <row r="1421" ht="15.6" x14ac:dyDescent="0.3"/>
    <row r="1422" ht="15.6" x14ac:dyDescent="0.3"/>
    <row r="1423" ht="15.6" x14ac:dyDescent="0.3"/>
    <row r="1424" ht="15.6" x14ac:dyDescent="0.3"/>
    <row r="1425" ht="15.6" x14ac:dyDescent="0.3"/>
    <row r="1426" ht="15.6" x14ac:dyDescent="0.3"/>
    <row r="1427" ht="15.6" x14ac:dyDescent="0.3"/>
    <row r="1428" ht="15.6" x14ac:dyDescent="0.3"/>
    <row r="1429" ht="15.6" x14ac:dyDescent="0.3"/>
    <row r="1430" ht="15.6" x14ac:dyDescent="0.3"/>
    <row r="1431" ht="15.6" x14ac:dyDescent="0.3"/>
    <row r="1432" ht="15.6" x14ac:dyDescent="0.3"/>
    <row r="1433" ht="15.6" x14ac:dyDescent="0.3"/>
    <row r="1434" ht="15.6" x14ac:dyDescent="0.3"/>
    <row r="1435" ht="15.6" x14ac:dyDescent="0.3"/>
    <row r="1436" ht="15.6" x14ac:dyDescent="0.3"/>
    <row r="1437" ht="15.6" x14ac:dyDescent="0.3"/>
    <row r="1438" ht="15.6" x14ac:dyDescent="0.3"/>
    <row r="1439" ht="15.6" x14ac:dyDescent="0.3"/>
    <row r="1440" ht="15.6" x14ac:dyDescent="0.3"/>
    <row r="1441" ht="15.6" x14ac:dyDescent="0.3"/>
    <row r="1442" ht="15.6" x14ac:dyDescent="0.3"/>
    <row r="1443" ht="15.6" x14ac:dyDescent="0.3"/>
    <row r="1444" ht="15.6" x14ac:dyDescent="0.3"/>
    <row r="1445" ht="15.6" x14ac:dyDescent="0.3"/>
    <row r="1446" ht="15.6" x14ac:dyDescent="0.3"/>
    <row r="1447" ht="15.6" x14ac:dyDescent="0.3"/>
    <row r="1448" ht="15.6" x14ac:dyDescent="0.3"/>
    <row r="1449" ht="15.6" x14ac:dyDescent="0.3"/>
    <row r="1450" ht="15.6" x14ac:dyDescent="0.3"/>
    <row r="1451" ht="15.6" x14ac:dyDescent="0.3"/>
    <row r="1452" ht="15.6" x14ac:dyDescent="0.3"/>
    <row r="1453" ht="15.6" x14ac:dyDescent="0.3"/>
    <row r="1454" ht="15.6" x14ac:dyDescent="0.3"/>
    <row r="1455" ht="15.6" x14ac:dyDescent="0.3"/>
    <row r="1456" ht="15.6" x14ac:dyDescent="0.3"/>
    <row r="1457" ht="15.6" x14ac:dyDescent="0.3"/>
    <row r="1458" ht="15.6" x14ac:dyDescent="0.3"/>
    <row r="1459" ht="15.6" x14ac:dyDescent="0.3"/>
    <row r="1460" ht="15.6" x14ac:dyDescent="0.3"/>
    <row r="1461" ht="15.6" x14ac:dyDescent="0.3"/>
    <row r="1462" ht="15.6" x14ac:dyDescent="0.3"/>
    <row r="1463" ht="15.6" x14ac:dyDescent="0.3"/>
    <row r="1464" ht="15.6" x14ac:dyDescent="0.3"/>
    <row r="1465" ht="15.6" x14ac:dyDescent="0.3"/>
    <row r="1466" ht="15.6" x14ac:dyDescent="0.3"/>
    <row r="1467" ht="15.6" x14ac:dyDescent="0.3"/>
    <row r="1468" ht="15.6" x14ac:dyDescent="0.3"/>
    <row r="1469" ht="15.6" x14ac:dyDescent="0.3"/>
    <row r="1470" ht="15.6" x14ac:dyDescent="0.3"/>
    <row r="1471" ht="15.6" x14ac:dyDescent="0.3"/>
    <row r="1472" ht="15.6" x14ac:dyDescent="0.3"/>
    <row r="1473" ht="15.6" x14ac:dyDescent="0.3"/>
    <row r="1474" ht="15.6" x14ac:dyDescent="0.3"/>
    <row r="1475" ht="15.6" x14ac:dyDescent="0.3"/>
    <row r="1476" ht="15.6" x14ac:dyDescent="0.3"/>
    <row r="1477" ht="15.6" x14ac:dyDescent="0.3"/>
    <row r="1478" ht="15.6" x14ac:dyDescent="0.3"/>
    <row r="1479" ht="15.6" x14ac:dyDescent="0.3"/>
    <row r="1480" ht="15.6" x14ac:dyDescent="0.3"/>
    <row r="1481" ht="15.6" x14ac:dyDescent="0.3"/>
    <row r="1482" ht="15.6" x14ac:dyDescent="0.3"/>
    <row r="1483" ht="15.6" x14ac:dyDescent="0.3"/>
    <row r="1484" ht="15.6" x14ac:dyDescent="0.3"/>
    <row r="1485" ht="15.6" x14ac:dyDescent="0.3"/>
    <row r="1486" ht="15.6" x14ac:dyDescent="0.3"/>
    <row r="1487" ht="15.6" x14ac:dyDescent="0.3"/>
    <row r="1488" ht="15.6" x14ac:dyDescent="0.3"/>
    <row r="1489" ht="15.6" x14ac:dyDescent="0.3"/>
    <row r="1490" ht="15.6" x14ac:dyDescent="0.3"/>
    <row r="1491" ht="15.6" x14ac:dyDescent="0.3"/>
    <row r="1492" ht="15.6" x14ac:dyDescent="0.3"/>
    <row r="1493" ht="15.6" x14ac:dyDescent="0.3"/>
    <row r="1494" ht="15.6" x14ac:dyDescent="0.3"/>
    <row r="1495" ht="15.6" x14ac:dyDescent="0.3"/>
    <row r="1496" ht="15.6" x14ac:dyDescent="0.3"/>
    <row r="1497" ht="15.6" x14ac:dyDescent="0.3"/>
    <row r="1498" ht="15.6" x14ac:dyDescent="0.3"/>
    <row r="1499" ht="15.6" x14ac:dyDescent="0.3"/>
    <row r="1500" ht="15.6" x14ac:dyDescent="0.3"/>
    <row r="1501" ht="15.6" x14ac:dyDescent="0.3"/>
    <row r="1502" ht="15.6" x14ac:dyDescent="0.3"/>
    <row r="1503" ht="15.6" x14ac:dyDescent="0.3"/>
    <row r="1504" ht="15.6" x14ac:dyDescent="0.3"/>
    <row r="1505" ht="15.6" x14ac:dyDescent="0.3"/>
    <row r="1506" ht="15.6" x14ac:dyDescent="0.3"/>
    <row r="1507" ht="15.6" x14ac:dyDescent="0.3"/>
    <row r="1508" ht="15.6" x14ac:dyDescent="0.3"/>
    <row r="1509" ht="15.6" x14ac:dyDescent="0.3"/>
    <row r="1510" ht="15.6" x14ac:dyDescent="0.3"/>
    <row r="1511" ht="15.6" x14ac:dyDescent="0.3"/>
    <row r="1512" ht="15.6" x14ac:dyDescent="0.3"/>
    <row r="1513" ht="15.6" x14ac:dyDescent="0.3"/>
    <row r="1514" ht="15.6" x14ac:dyDescent="0.3"/>
    <row r="1515" ht="15.6" x14ac:dyDescent="0.3"/>
    <row r="1516" ht="15.6" x14ac:dyDescent="0.3"/>
    <row r="1517" ht="15.6" x14ac:dyDescent="0.3"/>
    <row r="1518" ht="15.6" x14ac:dyDescent="0.3"/>
    <row r="1519" ht="15.6" x14ac:dyDescent="0.3"/>
    <row r="1520" ht="15.6" x14ac:dyDescent="0.3"/>
    <row r="1521" ht="15.6" x14ac:dyDescent="0.3"/>
    <row r="1522" ht="15.6" x14ac:dyDescent="0.3"/>
    <row r="1523" ht="15.6" x14ac:dyDescent="0.3"/>
    <row r="1524" ht="15.6" x14ac:dyDescent="0.3"/>
    <row r="1525" ht="15.6" x14ac:dyDescent="0.3"/>
    <row r="1526" ht="15.6" x14ac:dyDescent="0.3"/>
    <row r="1527" ht="15.6" x14ac:dyDescent="0.3"/>
    <row r="1528" ht="15.6" x14ac:dyDescent="0.3"/>
    <row r="1529" ht="15.6" x14ac:dyDescent="0.3"/>
    <row r="1530" ht="15.6" x14ac:dyDescent="0.3"/>
    <row r="1531" ht="15.6" x14ac:dyDescent="0.3"/>
    <row r="1532" ht="15.6" x14ac:dyDescent="0.3"/>
    <row r="1533" ht="15.6" x14ac:dyDescent="0.3"/>
    <row r="1534" ht="15.6" x14ac:dyDescent="0.3"/>
    <row r="1535" ht="15.6" x14ac:dyDescent="0.3"/>
    <row r="1536" ht="15.6" x14ac:dyDescent="0.3"/>
    <row r="1537" ht="15.6" x14ac:dyDescent="0.3"/>
    <row r="1538" ht="15.6" x14ac:dyDescent="0.3"/>
    <row r="1539" ht="15.6" x14ac:dyDescent="0.3"/>
    <row r="1540" ht="15.6" x14ac:dyDescent="0.3"/>
    <row r="1541" ht="15.6" x14ac:dyDescent="0.3"/>
    <row r="1542" ht="15.6" x14ac:dyDescent="0.3"/>
    <row r="1543" ht="15.6" x14ac:dyDescent="0.3"/>
    <row r="1544" ht="15.6" x14ac:dyDescent="0.3"/>
    <row r="1545" ht="15.6" x14ac:dyDescent="0.3"/>
    <row r="1546" ht="15.6" x14ac:dyDescent="0.3"/>
    <row r="1547" ht="15.6" x14ac:dyDescent="0.3"/>
    <row r="1548" ht="15.6" x14ac:dyDescent="0.3"/>
    <row r="1549" ht="15.6" x14ac:dyDescent="0.3"/>
    <row r="1550" ht="15.6" x14ac:dyDescent="0.3"/>
    <row r="1551" ht="15.6" x14ac:dyDescent="0.3"/>
    <row r="1552" ht="15.6" x14ac:dyDescent="0.3"/>
    <row r="1553" ht="15.6" x14ac:dyDescent="0.3"/>
    <row r="1554" ht="15.6" x14ac:dyDescent="0.3"/>
    <row r="1555" ht="15.6" x14ac:dyDescent="0.3"/>
    <row r="1556" ht="15.6" x14ac:dyDescent="0.3"/>
    <row r="1557" ht="15.6" x14ac:dyDescent="0.3"/>
    <row r="1558" ht="15.6" x14ac:dyDescent="0.3"/>
    <row r="1559" ht="15.6" x14ac:dyDescent="0.3"/>
    <row r="1560" ht="15.6" x14ac:dyDescent="0.3"/>
    <row r="1561" ht="15.6" x14ac:dyDescent="0.3"/>
    <row r="1562" ht="15.6" x14ac:dyDescent="0.3"/>
    <row r="1563" ht="15.6" x14ac:dyDescent="0.3"/>
    <row r="1564" ht="15.6" x14ac:dyDescent="0.3"/>
    <row r="1565" ht="15.6" x14ac:dyDescent="0.3"/>
    <row r="1566" ht="15.6" x14ac:dyDescent="0.3"/>
    <row r="1567" ht="15.6" x14ac:dyDescent="0.3"/>
    <row r="1568" ht="15.6" x14ac:dyDescent="0.3"/>
    <row r="1569" ht="15.6" x14ac:dyDescent="0.3"/>
    <row r="1570" ht="15.6" x14ac:dyDescent="0.3"/>
    <row r="1571" ht="15.6" x14ac:dyDescent="0.3"/>
    <row r="1572" ht="15.6" x14ac:dyDescent="0.3"/>
    <row r="1573" ht="15.6" x14ac:dyDescent="0.3"/>
    <row r="1574" ht="15.6" x14ac:dyDescent="0.3"/>
    <row r="1575" ht="15.6" x14ac:dyDescent="0.3"/>
    <row r="1576" ht="15.6" x14ac:dyDescent="0.3"/>
    <row r="1577" ht="15.6" x14ac:dyDescent="0.3"/>
    <row r="1578" ht="15.6" x14ac:dyDescent="0.3"/>
    <row r="1579" ht="15.6" x14ac:dyDescent="0.3"/>
    <row r="1580" ht="15.6" x14ac:dyDescent="0.3"/>
    <row r="1581" ht="15.6" x14ac:dyDescent="0.3"/>
    <row r="1582" ht="15.6" x14ac:dyDescent="0.3"/>
    <row r="1583" ht="15.6" x14ac:dyDescent="0.3"/>
    <row r="1584" ht="15.6" x14ac:dyDescent="0.3"/>
    <row r="1585" ht="15.6" x14ac:dyDescent="0.3"/>
    <row r="1586" ht="15.6" x14ac:dyDescent="0.3"/>
    <row r="1587" ht="15.6" x14ac:dyDescent="0.3"/>
    <row r="1588" ht="15.6" x14ac:dyDescent="0.3"/>
    <row r="1589" ht="15.6" x14ac:dyDescent="0.3"/>
    <row r="1590" ht="15.6" x14ac:dyDescent="0.3"/>
    <row r="1591" ht="15.6" x14ac:dyDescent="0.3"/>
    <row r="1592" ht="15.6" x14ac:dyDescent="0.3"/>
    <row r="1593" ht="15.6" x14ac:dyDescent="0.3"/>
    <row r="1594" ht="15.6" x14ac:dyDescent="0.3"/>
    <row r="1595" ht="15.6" x14ac:dyDescent="0.3"/>
    <row r="1596" ht="15.6" x14ac:dyDescent="0.3"/>
    <row r="1597" ht="15.6" x14ac:dyDescent="0.3"/>
    <row r="1598" ht="15.6" x14ac:dyDescent="0.3"/>
    <row r="1599" ht="15.6" x14ac:dyDescent="0.3"/>
    <row r="1600" ht="15.6" x14ac:dyDescent="0.3"/>
    <row r="1601" ht="15.6" x14ac:dyDescent="0.3"/>
    <row r="1602" ht="15.6" x14ac:dyDescent="0.3"/>
    <row r="1603" ht="15.6" x14ac:dyDescent="0.3"/>
    <row r="1604" ht="15.6" x14ac:dyDescent="0.3"/>
    <row r="1605" ht="15.6" x14ac:dyDescent="0.3"/>
    <row r="1606" ht="15.6" x14ac:dyDescent="0.3"/>
    <row r="1607" ht="15.6" x14ac:dyDescent="0.3"/>
    <row r="1608" ht="15.6" x14ac:dyDescent="0.3"/>
    <row r="1609" ht="15.6" x14ac:dyDescent="0.3"/>
    <row r="1610" ht="15.6" x14ac:dyDescent="0.3"/>
    <row r="1611" ht="15.6" x14ac:dyDescent="0.3"/>
    <row r="1612" ht="15.6" x14ac:dyDescent="0.3"/>
    <row r="1613" ht="15.6" x14ac:dyDescent="0.3"/>
    <row r="1614" ht="15.6" x14ac:dyDescent="0.3"/>
    <row r="1615" ht="15.6" x14ac:dyDescent="0.3"/>
    <row r="1616" ht="15.6" x14ac:dyDescent="0.3"/>
    <row r="1617" ht="15.6" x14ac:dyDescent="0.3"/>
    <row r="1618" ht="15.6" x14ac:dyDescent="0.3"/>
    <row r="1619" ht="15.6" x14ac:dyDescent="0.3"/>
    <row r="1620" ht="15.6" x14ac:dyDescent="0.3"/>
    <row r="1621" ht="15.6" x14ac:dyDescent="0.3"/>
    <row r="1622" ht="15.6" x14ac:dyDescent="0.3"/>
    <row r="1623" ht="15.6" x14ac:dyDescent="0.3"/>
    <row r="1624" ht="15.6" x14ac:dyDescent="0.3"/>
    <row r="1625" ht="15.6" x14ac:dyDescent="0.3"/>
    <row r="1626" ht="15.6" x14ac:dyDescent="0.3"/>
    <row r="1627" ht="15.6" x14ac:dyDescent="0.3"/>
    <row r="1628" ht="15.6" x14ac:dyDescent="0.3"/>
    <row r="1629" ht="15.6" x14ac:dyDescent="0.3"/>
    <row r="1630" ht="15.6" x14ac:dyDescent="0.3"/>
    <row r="1631" ht="15.6" x14ac:dyDescent="0.3"/>
    <row r="1632" ht="15.6" x14ac:dyDescent="0.3"/>
    <row r="1633" ht="15.6" x14ac:dyDescent="0.3"/>
    <row r="1634" ht="15.6" x14ac:dyDescent="0.3"/>
    <row r="1635" ht="15.6" x14ac:dyDescent="0.3"/>
    <row r="1636" ht="15.6" x14ac:dyDescent="0.3"/>
    <row r="1637" ht="15.6" x14ac:dyDescent="0.3"/>
    <row r="1638" ht="15.6" x14ac:dyDescent="0.3"/>
    <row r="1639" ht="15.6" x14ac:dyDescent="0.3"/>
    <row r="1640" ht="15.6" x14ac:dyDescent="0.3"/>
    <row r="1641" ht="15.6" x14ac:dyDescent="0.3"/>
    <row r="1642" ht="15.6" x14ac:dyDescent="0.3"/>
    <row r="1643" ht="15.6" x14ac:dyDescent="0.3"/>
    <row r="1644" ht="15.6" x14ac:dyDescent="0.3"/>
    <row r="1645" ht="15.6" x14ac:dyDescent="0.3"/>
    <row r="1646" ht="15.6" x14ac:dyDescent="0.3"/>
    <row r="1647" ht="15.6" x14ac:dyDescent="0.3"/>
    <row r="1648" ht="15.6" x14ac:dyDescent="0.3"/>
    <row r="1649" ht="15.6" x14ac:dyDescent="0.3"/>
    <row r="1650" ht="15.6" x14ac:dyDescent="0.3"/>
    <row r="1651" ht="15.6" x14ac:dyDescent="0.3"/>
    <row r="1652" ht="15.6" x14ac:dyDescent="0.3"/>
    <row r="1653" ht="15.6" x14ac:dyDescent="0.3"/>
    <row r="1654" ht="15.6" x14ac:dyDescent="0.3"/>
    <row r="1655" ht="15.6" x14ac:dyDescent="0.3"/>
    <row r="1656" ht="15.6" x14ac:dyDescent="0.3"/>
    <row r="1657" ht="15.6" x14ac:dyDescent="0.3"/>
    <row r="1658" ht="15.6" x14ac:dyDescent="0.3"/>
    <row r="1659" ht="15.6" x14ac:dyDescent="0.3"/>
    <row r="1660" ht="15.6" x14ac:dyDescent="0.3"/>
    <row r="1661" ht="15.6" x14ac:dyDescent="0.3"/>
    <row r="1662" ht="15.6" x14ac:dyDescent="0.3"/>
    <row r="1663" ht="15.6" x14ac:dyDescent="0.3"/>
    <row r="1664" ht="15.6" x14ac:dyDescent="0.3"/>
    <row r="1665" ht="15.6" x14ac:dyDescent="0.3"/>
    <row r="1666" ht="15.6" x14ac:dyDescent="0.3"/>
    <row r="1667" ht="15.6" x14ac:dyDescent="0.3"/>
    <row r="1668" ht="15.6" x14ac:dyDescent="0.3"/>
    <row r="1669" ht="15.6" x14ac:dyDescent="0.3"/>
    <row r="1670" ht="15.6" x14ac:dyDescent="0.3"/>
    <row r="1671" ht="15.6" x14ac:dyDescent="0.3"/>
    <row r="1672" ht="15.6" x14ac:dyDescent="0.3"/>
    <row r="1673" ht="15.6" x14ac:dyDescent="0.3"/>
    <row r="1674" ht="15.6" x14ac:dyDescent="0.3"/>
    <row r="1675" ht="15.6" x14ac:dyDescent="0.3"/>
    <row r="1676" ht="15.6" x14ac:dyDescent="0.3"/>
    <row r="1677" ht="15.6" x14ac:dyDescent="0.3"/>
    <row r="1678" ht="15.6" x14ac:dyDescent="0.3"/>
    <row r="1679" ht="15.6" x14ac:dyDescent="0.3"/>
    <row r="1680" ht="15.6" x14ac:dyDescent="0.3"/>
    <row r="1681" ht="15.6" x14ac:dyDescent="0.3"/>
    <row r="1682" ht="15.6" x14ac:dyDescent="0.3"/>
    <row r="1683" ht="15.6" x14ac:dyDescent="0.3"/>
    <row r="1684" ht="15.6" x14ac:dyDescent="0.3"/>
    <row r="1685" ht="15.6" x14ac:dyDescent="0.3"/>
    <row r="1686" ht="15.6" x14ac:dyDescent="0.3"/>
    <row r="1687" ht="15.6" x14ac:dyDescent="0.3"/>
    <row r="1688" ht="15.6" x14ac:dyDescent="0.3"/>
    <row r="1689" ht="15.6" x14ac:dyDescent="0.3"/>
    <row r="1690" ht="15.6" x14ac:dyDescent="0.3"/>
    <row r="1691" ht="15.6" x14ac:dyDescent="0.3"/>
    <row r="1692" ht="15.6" x14ac:dyDescent="0.3"/>
    <row r="1693" ht="15.6" x14ac:dyDescent="0.3"/>
    <row r="1694" ht="15.6" x14ac:dyDescent="0.3"/>
    <row r="1695" ht="15.6" x14ac:dyDescent="0.3"/>
    <row r="1696" ht="15.6" x14ac:dyDescent="0.3"/>
    <row r="1697" ht="15.6" x14ac:dyDescent="0.3"/>
    <row r="1698" ht="15.6" x14ac:dyDescent="0.3"/>
    <row r="1699" ht="15.6" x14ac:dyDescent="0.3"/>
    <row r="1700" ht="15.6" x14ac:dyDescent="0.3"/>
    <row r="1701" ht="15.6" x14ac:dyDescent="0.3"/>
    <row r="1702" ht="15.6" x14ac:dyDescent="0.3"/>
    <row r="1703" ht="15.6" x14ac:dyDescent="0.3"/>
    <row r="1704" ht="15.6" x14ac:dyDescent="0.3"/>
    <row r="1705" ht="15.6" x14ac:dyDescent="0.3"/>
    <row r="1706" ht="15.6" x14ac:dyDescent="0.3"/>
    <row r="1707" ht="15.6" x14ac:dyDescent="0.3"/>
    <row r="1708" ht="15.6" x14ac:dyDescent="0.3"/>
    <row r="1709" ht="15.6" x14ac:dyDescent="0.3"/>
    <row r="1710" ht="15.6" x14ac:dyDescent="0.3"/>
    <row r="1711" ht="15.6" x14ac:dyDescent="0.3"/>
    <row r="1712" ht="15.6" x14ac:dyDescent="0.3"/>
    <row r="1713" ht="15.6" x14ac:dyDescent="0.3"/>
    <row r="1714" ht="15.6" x14ac:dyDescent="0.3"/>
    <row r="1715" ht="15.6" x14ac:dyDescent="0.3"/>
    <row r="1716" ht="15.6" x14ac:dyDescent="0.3"/>
    <row r="1717" ht="15.6" x14ac:dyDescent="0.3"/>
    <row r="1718" ht="15.6" x14ac:dyDescent="0.3"/>
    <row r="1719" ht="15.6" x14ac:dyDescent="0.3"/>
    <row r="1720" ht="15.6" x14ac:dyDescent="0.3"/>
    <row r="1721" ht="15.6" x14ac:dyDescent="0.3"/>
    <row r="1722" ht="15.6" x14ac:dyDescent="0.3"/>
    <row r="1723" ht="15.6" x14ac:dyDescent="0.3"/>
    <row r="1724" ht="15.6" x14ac:dyDescent="0.3"/>
    <row r="1725" ht="15.6" x14ac:dyDescent="0.3"/>
    <row r="1726" ht="15.6" x14ac:dyDescent="0.3"/>
    <row r="1727" ht="15.6" x14ac:dyDescent="0.3"/>
    <row r="1728" ht="15.6" x14ac:dyDescent="0.3"/>
    <row r="1729" ht="15.6" x14ac:dyDescent="0.3"/>
    <row r="1730" ht="15.6" x14ac:dyDescent="0.3"/>
    <row r="1731" ht="15.6" x14ac:dyDescent="0.3"/>
    <row r="1732" ht="15.6" x14ac:dyDescent="0.3"/>
    <row r="1733" ht="15.6" x14ac:dyDescent="0.3"/>
    <row r="1734" ht="15.6" x14ac:dyDescent="0.3"/>
    <row r="1735" ht="15.6" x14ac:dyDescent="0.3"/>
    <row r="1736" ht="15.6" x14ac:dyDescent="0.3"/>
    <row r="1737" ht="15.6" x14ac:dyDescent="0.3"/>
    <row r="1738" ht="15.6" x14ac:dyDescent="0.3"/>
    <row r="1739" ht="15.6" x14ac:dyDescent="0.3"/>
    <row r="1740" ht="15.6" x14ac:dyDescent="0.3"/>
    <row r="1741" ht="15.6" x14ac:dyDescent="0.3"/>
    <row r="1742" ht="15.6" x14ac:dyDescent="0.3"/>
    <row r="1743" ht="15.6" x14ac:dyDescent="0.3"/>
    <row r="1744" ht="15.6" x14ac:dyDescent="0.3"/>
    <row r="1745" ht="15.6" x14ac:dyDescent="0.3"/>
    <row r="1746" ht="15.6" x14ac:dyDescent="0.3"/>
    <row r="1747" ht="15.6" x14ac:dyDescent="0.3"/>
    <row r="1748" ht="15.6" x14ac:dyDescent="0.3"/>
    <row r="1749" ht="15.6" x14ac:dyDescent="0.3"/>
    <row r="1750" ht="15.6" x14ac:dyDescent="0.3"/>
    <row r="1751" ht="15.6" x14ac:dyDescent="0.3"/>
    <row r="1752" ht="15.6" x14ac:dyDescent="0.3"/>
    <row r="1753" ht="15.6" x14ac:dyDescent="0.3"/>
    <row r="1754" ht="15.6" x14ac:dyDescent="0.3"/>
    <row r="1755" ht="15.6" x14ac:dyDescent="0.3"/>
    <row r="1756" ht="15.6" x14ac:dyDescent="0.3"/>
    <row r="1757" ht="15.6" x14ac:dyDescent="0.3"/>
    <row r="1758" ht="15.6" x14ac:dyDescent="0.3"/>
    <row r="1759" ht="15.6" x14ac:dyDescent="0.3"/>
    <row r="1760" ht="15.6" x14ac:dyDescent="0.3"/>
    <row r="1761" ht="15.6" x14ac:dyDescent="0.3"/>
    <row r="1762" ht="15.6" x14ac:dyDescent="0.3"/>
    <row r="1763" ht="15.6" x14ac:dyDescent="0.3"/>
    <row r="1764" ht="15.6" x14ac:dyDescent="0.3"/>
    <row r="1765" ht="15.6" x14ac:dyDescent="0.3"/>
    <row r="1766" ht="15.6" x14ac:dyDescent="0.3"/>
    <row r="1767" ht="15.6" x14ac:dyDescent="0.3"/>
    <row r="1768" ht="15.6" x14ac:dyDescent="0.3"/>
    <row r="1769" ht="15.6" x14ac:dyDescent="0.3"/>
    <row r="1770" ht="15.6" x14ac:dyDescent="0.3"/>
    <row r="1771" ht="15.6" x14ac:dyDescent="0.3"/>
    <row r="1772" ht="15.6" x14ac:dyDescent="0.3"/>
    <row r="1773" ht="15.6" x14ac:dyDescent="0.3"/>
    <row r="1774" ht="15.6" x14ac:dyDescent="0.3"/>
    <row r="1775" ht="15.6" x14ac:dyDescent="0.3"/>
    <row r="1776" ht="15.6" x14ac:dyDescent="0.3"/>
    <row r="1777" ht="15.6" x14ac:dyDescent="0.3"/>
    <row r="1778" ht="15.6" x14ac:dyDescent="0.3"/>
    <row r="1779" ht="15.6" x14ac:dyDescent="0.3"/>
    <row r="1780" ht="15.6" x14ac:dyDescent="0.3"/>
    <row r="1781" ht="15.6" x14ac:dyDescent="0.3"/>
    <row r="1782" ht="15.6" x14ac:dyDescent="0.3"/>
    <row r="1783" ht="15.6" x14ac:dyDescent="0.3"/>
    <row r="1784" ht="15.6" x14ac:dyDescent="0.3"/>
    <row r="1785" ht="15.6" x14ac:dyDescent="0.3"/>
    <row r="1786" ht="15.6" x14ac:dyDescent="0.3"/>
    <row r="1787" ht="15.6" x14ac:dyDescent="0.3"/>
    <row r="1788" ht="15.6" x14ac:dyDescent="0.3"/>
    <row r="1789" ht="15.6" x14ac:dyDescent="0.3"/>
    <row r="1790" ht="15.6" x14ac:dyDescent="0.3"/>
    <row r="1791" ht="15.6" x14ac:dyDescent="0.3"/>
    <row r="1792" ht="15.6" x14ac:dyDescent="0.3"/>
    <row r="1793" ht="15.6" x14ac:dyDescent="0.3"/>
    <row r="1794" ht="15.6" x14ac:dyDescent="0.3"/>
    <row r="1795" ht="15.6" x14ac:dyDescent="0.3"/>
    <row r="1796" ht="15.6" x14ac:dyDescent="0.3"/>
    <row r="1797" ht="15.6" x14ac:dyDescent="0.3"/>
    <row r="1798" ht="15.6" x14ac:dyDescent="0.3"/>
    <row r="1799" ht="15.6" x14ac:dyDescent="0.3"/>
    <row r="1800" ht="15.6" x14ac:dyDescent="0.3"/>
    <row r="1801" ht="15.6" x14ac:dyDescent="0.3"/>
    <row r="1802" ht="15.6" x14ac:dyDescent="0.3"/>
    <row r="1803" ht="15.6" x14ac:dyDescent="0.3"/>
    <row r="1804" ht="15.6" x14ac:dyDescent="0.3"/>
    <row r="1805" ht="15.6" x14ac:dyDescent="0.3"/>
    <row r="1806" ht="15.6" x14ac:dyDescent="0.3"/>
    <row r="1807" ht="15.6" x14ac:dyDescent="0.3"/>
    <row r="1808" ht="15.6" x14ac:dyDescent="0.3"/>
    <row r="1809" ht="15.6" x14ac:dyDescent="0.3"/>
    <row r="1810" ht="15.6" x14ac:dyDescent="0.3"/>
    <row r="1811" ht="15.6" x14ac:dyDescent="0.3"/>
    <row r="1812" ht="15.6" x14ac:dyDescent="0.3"/>
    <row r="1813" ht="15.6" x14ac:dyDescent="0.3"/>
    <row r="1814" ht="15.6" x14ac:dyDescent="0.3"/>
    <row r="1815" ht="15.6" x14ac:dyDescent="0.3"/>
    <row r="1816" ht="15.6" x14ac:dyDescent="0.3"/>
    <row r="1817" ht="15.6" x14ac:dyDescent="0.3"/>
    <row r="1818" ht="15.6" x14ac:dyDescent="0.3"/>
    <row r="1819" ht="15.6" x14ac:dyDescent="0.3"/>
    <row r="1820" ht="15.6" x14ac:dyDescent="0.3"/>
    <row r="1821" ht="15.6" x14ac:dyDescent="0.3"/>
    <row r="1822" ht="15.6" x14ac:dyDescent="0.3"/>
    <row r="1823" ht="15.6" x14ac:dyDescent="0.3"/>
    <row r="1824" ht="15.6" x14ac:dyDescent="0.3"/>
    <row r="1825" ht="15.6" x14ac:dyDescent="0.3"/>
    <row r="1826" ht="15.6" x14ac:dyDescent="0.3"/>
    <row r="1827" ht="15.6" x14ac:dyDescent="0.3"/>
    <row r="1828" ht="15.6" x14ac:dyDescent="0.3"/>
    <row r="1829" ht="15.6" x14ac:dyDescent="0.3"/>
    <row r="1830" ht="15.6" x14ac:dyDescent="0.3"/>
    <row r="1831" ht="15.6" x14ac:dyDescent="0.3"/>
    <row r="1832" ht="15.6" x14ac:dyDescent="0.3"/>
    <row r="1833" ht="15.6" x14ac:dyDescent="0.3"/>
    <row r="1834" ht="15.6" x14ac:dyDescent="0.3"/>
    <row r="1835" ht="15.6" x14ac:dyDescent="0.3"/>
    <row r="1836" ht="15.6" x14ac:dyDescent="0.3"/>
    <row r="1837" ht="15.6" x14ac:dyDescent="0.3"/>
    <row r="1838" ht="15.6" x14ac:dyDescent="0.3"/>
    <row r="1839" ht="15.6" x14ac:dyDescent="0.3"/>
    <row r="1840" ht="15.6" x14ac:dyDescent="0.3"/>
    <row r="1841" ht="15.6" x14ac:dyDescent="0.3"/>
    <row r="1842" ht="15.6" x14ac:dyDescent="0.3"/>
    <row r="1843" ht="15.6" x14ac:dyDescent="0.3"/>
    <row r="1844" ht="15.6" x14ac:dyDescent="0.3"/>
    <row r="1845" ht="15.6" x14ac:dyDescent="0.3"/>
    <row r="1846" ht="15.6" x14ac:dyDescent="0.3"/>
    <row r="1847" ht="15.6" x14ac:dyDescent="0.3"/>
    <row r="1848" ht="15.6" x14ac:dyDescent="0.3"/>
    <row r="1849" ht="15.6" x14ac:dyDescent="0.3"/>
    <row r="1850" ht="15.6" x14ac:dyDescent="0.3"/>
    <row r="1851" ht="15.6" x14ac:dyDescent="0.3"/>
    <row r="1852" ht="15.6" x14ac:dyDescent="0.3"/>
    <row r="1853" ht="15.6" x14ac:dyDescent="0.3"/>
    <row r="1854" ht="15.6" x14ac:dyDescent="0.3"/>
    <row r="1855" ht="15.6" x14ac:dyDescent="0.3"/>
    <row r="1856" ht="15.6" x14ac:dyDescent="0.3"/>
    <row r="1857" ht="15.6" x14ac:dyDescent="0.3"/>
    <row r="1858" ht="15.6" x14ac:dyDescent="0.3"/>
    <row r="1859" ht="15.6" x14ac:dyDescent="0.3"/>
    <row r="1860" ht="15.6" x14ac:dyDescent="0.3"/>
    <row r="1861" ht="15.6" x14ac:dyDescent="0.3"/>
    <row r="1862" ht="15.6" x14ac:dyDescent="0.3"/>
    <row r="1863" ht="15.6" x14ac:dyDescent="0.3"/>
    <row r="1864" ht="15.6" x14ac:dyDescent="0.3"/>
    <row r="1865" ht="15.6" x14ac:dyDescent="0.3"/>
    <row r="1866" ht="15.6" x14ac:dyDescent="0.3"/>
    <row r="1867" ht="15.6" x14ac:dyDescent="0.3"/>
    <row r="1868" ht="15.6" x14ac:dyDescent="0.3"/>
    <row r="1869" ht="15.6" x14ac:dyDescent="0.3"/>
    <row r="1870" ht="15.6" x14ac:dyDescent="0.3"/>
    <row r="1871" ht="15.6" x14ac:dyDescent="0.3"/>
    <row r="1872" ht="15.6" x14ac:dyDescent="0.3"/>
    <row r="1873" ht="15.6" x14ac:dyDescent="0.3"/>
    <row r="1874" ht="15.6" x14ac:dyDescent="0.3"/>
    <row r="1875" ht="15.6" x14ac:dyDescent="0.3"/>
    <row r="1876" ht="15.6" x14ac:dyDescent="0.3"/>
    <row r="1877" ht="15.6" x14ac:dyDescent="0.3"/>
    <row r="1878" ht="15.6" x14ac:dyDescent="0.3"/>
    <row r="1879" ht="15.6" x14ac:dyDescent="0.3"/>
    <row r="1880" ht="15.6" x14ac:dyDescent="0.3"/>
    <row r="1881" ht="15.6" x14ac:dyDescent="0.3"/>
    <row r="1882" ht="15.6" x14ac:dyDescent="0.3"/>
    <row r="1883" ht="15.6" x14ac:dyDescent="0.3"/>
    <row r="1884" ht="15.6" x14ac:dyDescent="0.3"/>
    <row r="1885" ht="15.6" x14ac:dyDescent="0.3"/>
    <row r="1886" ht="15.6" x14ac:dyDescent="0.3"/>
    <row r="1887" ht="15.6" x14ac:dyDescent="0.3"/>
    <row r="1888" ht="15.6" x14ac:dyDescent="0.3"/>
    <row r="1889" ht="15.6" x14ac:dyDescent="0.3"/>
    <row r="1890" ht="15.6" x14ac:dyDescent="0.3"/>
    <row r="1891" ht="15.6" x14ac:dyDescent="0.3"/>
    <row r="1892" ht="15.6" x14ac:dyDescent="0.3"/>
    <row r="1893" ht="15.6" x14ac:dyDescent="0.3"/>
    <row r="1894" ht="15.6" x14ac:dyDescent="0.3"/>
    <row r="1895" ht="15.6" x14ac:dyDescent="0.3"/>
    <row r="1896" ht="15.6" x14ac:dyDescent="0.3"/>
    <row r="1897" ht="15.6" x14ac:dyDescent="0.3"/>
    <row r="1898" ht="15.6" x14ac:dyDescent="0.3"/>
    <row r="1899" ht="15.6" x14ac:dyDescent="0.3"/>
    <row r="1900" ht="15.6" x14ac:dyDescent="0.3"/>
    <row r="1901" ht="15.6" x14ac:dyDescent="0.3"/>
    <row r="1902" ht="15.6" x14ac:dyDescent="0.3"/>
    <row r="1903" ht="15.6" x14ac:dyDescent="0.3"/>
    <row r="1904" ht="15.6" x14ac:dyDescent="0.3"/>
    <row r="1905" ht="15.6" x14ac:dyDescent="0.3"/>
    <row r="1906" ht="15.6" x14ac:dyDescent="0.3"/>
    <row r="1907" ht="15.6" x14ac:dyDescent="0.3"/>
    <row r="1908" ht="15.6" x14ac:dyDescent="0.3"/>
    <row r="1909" ht="15.6" x14ac:dyDescent="0.3"/>
    <row r="1910" ht="15.6" x14ac:dyDescent="0.3"/>
    <row r="1911" ht="15.6" x14ac:dyDescent="0.3"/>
    <row r="1912" ht="15.6" x14ac:dyDescent="0.3"/>
    <row r="1913" ht="15.6" x14ac:dyDescent="0.3"/>
    <row r="1914" ht="15.6" x14ac:dyDescent="0.3"/>
    <row r="1915" ht="15.6" x14ac:dyDescent="0.3"/>
    <row r="1916" ht="15.6" x14ac:dyDescent="0.3"/>
    <row r="1917" ht="15.6" x14ac:dyDescent="0.3"/>
    <row r="1918" ht="15.6" x14ac:dyDescent="0.3"/>
    <row r="1919" ht="15.6" x14ac:dyDescent="0.3"/>
    <row r="1920" ht="15.6" x14ac:dyDescent="0.3"/>
    <row r="1921" ht="15.6" x14ac:dyDescent="0.3"/>
    <row r="1922" ht="15.6" x14ac:dyDescent="0.3"/>
    <row r="1923" ht="15.6" x14ac:dyDescent="0.3"/>
    <row r="1924" ht="15.6" x14ac:dyDescent="0.3"/>
    <row r="1925" ht="15.6" x14ac:dyDescent="0.3"/>
    <row r="1926" ht="15.6" x14ac:dyDescent="0.3"/>
    <row r="1927" ht="15.6" x14ac:dyDescent="0.3"/>
    <row r="1928" ht="15.6" x14ac:dyDescent="0.3"/>
    <row r="1929" ht="15.6" x14ac:dyDescent="0.3"/>
    <row r="1930" ht="15.6" x14ac:dyDescent="0.3"/>
    <row r="1931" ht="15.6" x14ac:dyDescent="0.3"/>
    <row r="1932" ht="15.6" x14ac:dyDescent="0.3"/>
    <row r="1933" ht="15.6" x14ac:dyDescent="0.3"/>
    <row r="1934" ht="15.6" x14ac:dyDescent="0.3"/>
    <row r="1935" ht="15.6" x14ac:dyDescent="0.3"/>
    <row r="1936" ht="15.6" x14ac:dyDescent="0.3"/>
    <row r="1937" ht="15.6" x14ac:dyDescent="0.3"/>
    <row r="1938" ht="15.6" x14ac:dyDescent="0.3"/>
    <row r="1939" ht="15.6" x14ac:dyDescent="0.3"/>
    <row r="1940" ht="15.6" x14ac:dyDescent="0.3"/>
    <row r="1941" ht="15.6" x14ac:dyDescent="0.3"/>
    <row r="1942" ht="15.6" x14ac:dyDescent="0.3"/>
    <row r="1943" ht="15.6" x14ac:dyDescent="0.3"/>
    <row r="1944" ht="15.6" x14ac:dyDescent="0.3"/>
    <row r="1945" ht="15.6" x14ac:dyDescent="0.3"/>
    <row r="1946" ht="15.6" x14ac:dyDescent="0.3"/>
    <row r="1947" ht="15.6" x14ac:dyDescent="0.3"/>
    <row r="1948" ht="15.6" x14ac:dyDescent="0.3"/>
    <row r="1949" ht="15.6" x14ac:dyDescent="0.3"/>
    <row r="1950" ht="15.6" x14ac:dyDescent="0.3"/>
    <row r="1951" ht="15.6" x14ac:dyDescent="0.3"/>
    <row r="1952" ht="15.6" x14ac:dyDescent="0.3"/>
    <row r="1953" ht="15.6" x14ac:dyDescent="0.3"/>
    <row r="1954" ht="15.6" x14ac:dyDescent="0.3"/>
    <row r="1955" ht="15.6" x14ac:dyDescent="0.3"/>
    <row r="1956" ht="15.6" x14ac:dyDescent="0.3"/>
    <row r="1957" ht="15.6" x14ac:dyDescent="0.3"/>
    <row r="1958" ht="15.6" x14ac:dyDescent="0.3"/>
    <row r="1959" ht="15.6" x14ac:dyDescent="0.3"/>
    <row r="1960" ht="15.6" x14ac:dyDescent="0.3"/>
    <row r="1961" ht="15.6" x14ac:dyDescent="0.3"/>
    <row r="1962" ht="15.6" x14ac:dyDescent="0.3"/>
    <row r="1963" ht="15.6" x14ac:dyDescent="0.3"/>
    <row r="1964" ht="15.6" x14ac:dyDescent="0.3"/>
    <row r="1965" ht="15.6" x14ac:dyDescent="0.3"/>
    <row r="1966" ht="15.6" x14ac:dyDescent="0.3"/>
    <row r="1967" ht="15.6" x14ac:dyDescent="0.3"/>
    <row r="1968" ht="15.6" x14ac:dyDescent="0.3"/>
    <row r="1969" ht="15.6" x14ac:dyDescent="0.3"/>
    <row r="1970" ht="15.6" x14ac:dyDescent="0.3"/>
    <row r="1971" ht="15.6" x14ac:dyDescent="0.3"/>
    <row r="1972" ht="15.6" x14ac:dyDescent="0.3"/>
    <row r="1973" ht="15.6" x14ac:dyDescent="0.3"/>
    <row r="1974" ht="15.6" x14ac:dyDescent="0.3"/>
    <row r="1975" ht="15.6" x14ac:dyDescent="0.3"/>
    <row r="1976" ht="15.6" x14ac:dyDescent="0.3"/>
    <row r="1977" ht="15.6" x14ac:dyDescent="0.3"/>
    <row r="1978" ht="15.6" x14ac:dyDescent="0.3"/>
    <row r="1979" ht="15.6" x14ac:dyDescent="0.3"/>
    <row r="1980" ht="15.6" x14ac:dyDescent="0.3"/>
    <row r="1981" ht="15.6" x14ac:dyDescent="0.3"/>
    <row r="1982" ht="15.6" x14ac:dyDescent="0.3"/>
    <row r="1983" ht="15.6" x14ac:dyDescent="0.3"/>
    <row r="1984" ht="15.6" x14ac:dyDescent="0.3"/>
    <row r="1985" ht="15.6" x14ac:dyDescent="0.3"/>
    <row r="1986" ht="15.6" x14ac:dyDescent="0.3"/>
    <row r="1987" ht="15.6" x14ac:dyDescent="0.3"/>
    <row r="1988" ht="15.6" x14ac:dyDescent="0.3"/>
    <row r="1989" ht="15.6" x14ac:dyDescent="0.3"/>
    <row r="1990" ht="15.6" x14ac:dyDescent="0.3"/>
    <row r="1991" ht="15.6" x14ac:dyDescent="0.3"/>
    <row r="1992" ht="15.6" x14ac:dyDescent="0.3"/>
    <row r="1993" ht="15.6" x14ac:dyDescent="0.3"/>
    <row r="1994" ht="15.6" x14ac:dyDescent="0.3"/>
    <row r="1995" ht="15.6" x14ac:dyDescent="0.3"/>
    <row r="1996" ht="15.6" x14ac:dyDescent="0.3"/>
    <row r="1997" ht="15.6" x14ac:dyDescent="0.3"/>
    <row r="1998" ht="15.6" x14ac:dyDescent="0.3"/>
    <row r="1999" ht="15.6" x14ac:dyDescent="0.3"/>
    <row r="2000" ht="15.6" x14ac:dyDescent="0.3"/>
    <row r="2001" ht="15.6" x14ac:dyDescent="0.3"/>
    <row r="2002" ht="15.6" x14ac:dyDescent="0.3"/>
    <row r="2003" ht="15.6" x14ac:dyDescent="0.3"/>
    <row r="2004" ht="15.6" x14ac:dyDescent="0.3"/>
    <row r="2005" ht="15.6" x14ac:dyDescent="0.3"/>
    <row r="2006" ht="15.6" x14ac:dyDescent="0.3"/>
    <row r="2007" ht="15.6" x14ac:dyDescent="0.3"/>
    <row r="2008" ht="15.6" x14ac:dyDescent="0.3"/>
    <row r="2009" ht="15.6" x14ac:dyDescent="0.3"/>
    <row r="2010" ht="15.6" x14ac:dyDescent="0.3"/>
    <row r="2011" ht="15.6" x14ac:dyDescent="0.3"/>
    <row r="2012" ht="15.6" x14ac:dyDescent="0.3"/>
    <row r="2013" ht="15.6" x14ac:dyDescent="0.3"/>
    <row r="2014" ht="15.6" x14ac:dyDescent="0.3"/>
    <row r="2015" ht="15.6" x14ac:dyDescent="0.3"/>
    <row r="2016" ht="15.6" x14ac:dyDescent="0.3"/>
    <row r="2017" ht="15.6" x14ac:dyDescent="0.3"/>
    <row r="2018" ht="15.6" x14ac:dyDescent="0.3"/>
    <row r="2019" ht="15.6" x14ac:dyDescent="0.3"/>
    <row r="2020" ht="15.6" x14ac:dyDescent="0.3"/>
    <row r="2021" ht="15.6" x14ac:dyDescent="0.3"/>
    <row r="2022" ht="15.6" x14ac:dyDescent="0.3"/>
    <row r="2023" ht="15.6" x14ac:dyDescent="0.3"/>
    <row r="2024" ht="15.6" x14ac:dyDescent="0.3"/>
    <row r="2025" ht="15.6" x14ac:dyDescent="0.3"/>
    <row r="2026" ht="15.6" x14ac:dyDescent="0.3"/>
    <row r="2027" ht="15.6" x14ac:dyDescent="0.3"/>
    <row r="2028" ht="15.6" x14ac:dyDescent="0.3"/>
    <row r="2029" ht="15.6" x14ac:dyDescent="0.3"/>
    <row r="2030" ht="15.6" x14ac:dyDescent="0.3"/>
    <row r="2031" ht="15.6" x14ac:dyDescent="0.3"/>
    <row r="2032" ht="15.6" x14ac:dyDescent="0.3"/>
    <row r="2033" ht="15.6" x14ac:dyDescent="0.3"/>
    <row r="2034" ht="15.6" x14ac:dyDescent="0.3"/>
    <row r="2035" ht="15.6" x14ac:dyDescent="0.3"/>
    <row r="2036" ht="15.6" x14ac:dyDescent="0.3"/>
    <row r="2037" ht="15.6" x14ac:dyDescent="0.3"/>
    <row r="2038" ht="15.6" x14ac:dyDescent="0.3"/>
    <row r="2039" ht="15.6" x14ac:dyDescent="0.3"/>
    <row r="2040" ht="15.6" x14ac:dyDescent="0.3"/>
    <row r="2041" ht="15.6" x14ac:dyDescent="0.3"/>
    <row r="2042" ht="15.6" x14ac:dyDescent="0.3"/>
    <row r="2043" ht="15.6" x14ac:dyDescent="0.3"/>
    <row r="2044" ht="15.6" x14ac:dyDescent="0.3"/>
    <row r="2045" ht="15.6" x14ac:dyDescent="0.3"/>
    <row r="2046" ht="15.6" x14ac:dyDescent="0.3"/>
    <row r="2047" ht="15.6" x14ac:dyDescent="0.3"/>
    <row r="2048" ht="15.6" x14ac:dyDescent="0.3"/>
    <row r="2049" ht="15.6" x14ac:dyDescent="0.3"/>
    <row r="2050" ht="15.6" x14ac:dyDescent="0.3"/>
    <row r="2051" ht="15.6" x14ac:dyDescent="0.3"/>
    <row r="2052" ht="15.6" x14ac:dyDescent="0.3"/>
    <row r="2053" ht="15.6" x14ac:dyDescent="0.3"/>
    <row r="2054" ht="15.6" x14ac:dyDescent="0.3"/>
    <row r="2055" ht="15.6" x14ac:dyDescent="0.3"/>
    <row r="2056" ht="15.6" x14ac:dyDescent="0.3"/>
    <row r="2057" ht="15.6" x14ac:dyDescent="0.3"/>
    <row r="2058" ht="15.6" x14ac:dyDescent="0.3"/>
    <row r="2059" ht="15.6" x14ac:dyDescent="0.3"/>
    <row r="2060" ht="15.6" x14ac:dyDescent="0.3"/>
    <row r="2061" ht="15.6" x14ac:dyDescent="0.3"/>
    <row r="2062" ht="15.6" x14ac:dyDescent="0.3"/>
    <row r="2063" ht="15.6" x14ac:dyDescent="0.3"/>
    <row r="2064" ht="15.6" x14ac:dyDescent="0.3"/>
    <row r="2065" ht="15.6" x14ac:dyDescent="0.3"/>
    <row r="2066" ht="15.6" x14ac:dyDescent="0.3"/>
    <row r="2067" ht="15.6" x14ac:dyDescent="0.3"/>
    <row r="2068" ht="15.6" x14ac:dyDescent="0.3"/>
    <row r="2069" ht="15.6" x14ac:dyDescent="0.3"/>
    <row r="2070" ht="15.6" x14ac:dyDescent="0.3"/>
    <row r="2071" ht="15.6" x14ac:dyDescent="0.3"/>
    <row r="2072" ht="15.6" x14ac:dyDescent="0.3"/>
    <row r="2073" ht="15.6" x14ac:dyDescent="0.3"/>
    <row r="2074" ht="15.6" x14ac:dyDescent="0.3"/>
    <row r="2075" ht="15.6" x14ac:dyDescent="0.3"/>
    <row r="2076" ht="15.6" x14ac:dyDescent="0.3"/>
    <row r="2077" ht="15.6" x14ac:dyDescent="0.3"/>
    <row r="2078" ht="15.6" x14ac:dyDescent="0.3"/>
    <row r="2079" ht="15.6" x14ac:dyDescent="0.3"/>
    <row r="2080" ht="15.6" x14ac:dyDescent="0.3"/>
    <row r="2081" ht="15.6" x14ac:dyDescent="0.3"/>
    <row r="2082" ht="15.6" x14ac:dyDescent="0.3"/>
    <row r="2083" ht="15.6" x14ac:dyDescent="0.3"/>
    <row r="2084" ht="15.6" x14ac:dyDescent="0.3"/>
    <row r="2085" ht="15.6" x14ac:dyDescent="0.3"/>
    <row r="2086" ht="15.6" x14ac:dyDescent="0.3"/>
    <row r="2087" ht="15.6" x14ac:dyDescent="0.3"/>
    <row r="2088" ht="15.6" x14ac:dyDescent="0.3"/>
    <row r="2089" ht="15.6" x14ac:dyDescent="0.3"/>
    <row r="2090" ht="15.6" x14ac:dyDescent="0.3"/>
    <row r="2091" ht="15.6" x14ac:dyDescent="0.3"/>
    <row r="2092" ht="15.6" x14ac:dyDescent="0.3"/>
    <row r="2093" ht="15.6" x14ac:dyDescent="0.3"/>
    <row r="2094" ht="15.6" x14ac:dyDescent="0.3"/>
    <row r="2095" ht="15.6" x14ac:dyDescent="0.3"/>
    <row r="2096" ht="15.6" x14ac:dyDescent="0.3"/>
    <row r="2097" ht="15.6" x14ac:dyDescent="0.3"/>
    <row r="2098" ht="15.6" x14ac:dyDescent="0.3"/>
    <row r="2099" ht="15.6" x14ac:dyDescent="0.3"/>
    <row r="2100" ht="15.6" x14ac:dyDescent="0.3"/>
    <row r="2101" ht="15.6" x14ac:dyDescent="0.3"/>
    <row r="2102" ht="15.6" x14ac:dyDescent="0.3"/>
    <row r="2103" ht="15.6" x14ac:dyDescent="0.3"/>
    <row r="2104" ht="15.6" x14ac:dyDescent="0.3"/>
    <row r="2105" ht="15.6" x14ac:dyDescent="0.3"/>
    <row r="2106" ht="15.6" x14ac:dyDescent="0.3"/>
    <row r="2107" ht="15.6" x14ac:dyDescent="0.3"/>
    <row r="2108" ht="15.6" x14ac:dyDescent="0.3"/>
    <row r="2109" ht="15.6" x14ac:dyDescent="0.3"/>
    <row r="2110" ht="15.6" x14ac:dyDescent="0.3"/>
    <row r="2111" ht="15.6" x14ac:dyDescent="0.3"/>
    <row r="2112" ht="15.6" x14ac:dyDescent="0.3"/>
    <row r="2113" ht="15.6" x14ac:dyDescent="0.3"/>
    <row r="2114" ht="15.6" x14ac:dyDescent="0.3"/>
    <row r="2115" ht="15.6" x14ac:dyDescent="0.3"/>
    <row r="2116" ht="15.6" x14ac:dyDescent="0.3"/>
    <row r="2117" ht="15.6" x14ac:dyDescent="0.3"/>
    <row r="2118" ht="15.6" x14ac:dyDescent="0.3"/>
    <row r="2119" ht="15.6" x14ac:dyDescent="0.3"/>
    <row r="2120" ht="15.6" x14ac:dyDescent="0.3"/>
    <row r="2121" ht="15.6" x14ac:dyDescent="0.3"/>
    <row r="2122" ht="15.6" x14ac:dyDescent="0.3"/>
    <row r="2123" ht="15.6" x14ac:dyDescent="0.3"/>
    <row r="2124" ht="15.6" x14ac:dyDescent="0.3"/>
    <row r="2125" ht="15.6" x14ac:dyDescent="0.3"/>
    <row r="2126" ht="15.6" x14ac:dyDescent="0.3"/>
    <row r="2127" ht="15.6" x14ac:dyDescent="0.3"/>
    <row r="2128" ht="15.6" x14ac:dyDescent="0.3"/>
    <row r="2129" ht="15.6" x14ac:dyDescent="0.3"/>
    <row r="2130" ht="15.6" x14ac:dyDescent="0.3"/>
    <row r="2131" ht="15.6" x14ac:dyDescent="0.3"/>
    <row r="2132" ht="15.6" x14ac:dyDescent="0.3"/>
    <row r="2133" ht="15.6" x14ac:dyDescent="0.3"/>
    <row r="2134" ht="15.6" x14ac:dyDescent="0.3"/>
    <row r="2135" ht="15.6" x14ac:dyDescent="0.3"/>
    <row r="2136" ht="15.6" x14ac:dyDescent="0.3"/>
    <row r="2137" ht="15.6" x14ac:dyDescent="0.3"/>
    <row r="2138" ht="15.6" x14ac:dyDescent="0.3"/>
    <row r="2139" ht="15.6" x14ac:dyDescent="0.3"/>
    <row r="2140" ht="15.6" x14ac:dyDescent="0.3"/>
    <row r="2141" ht="15.6" x14ac:dyDescent="0.3"/>
    <row r="2142" ht="15.6" x14ac:dyDescent="0.3"/>
    <row r="2143" ht="15.6" x14ac:dyDescent="0.3"/>
    <row r="2144" ht="15.6" x14ac:dyDescent="0.3"/>
    <row r="2145" ht="15.6" x14ac:dyDescent="0.3"/>
    <row r="2146" ht="15.6" x14ac:dyDescent="0.3"/>
    <row r="2147" ht="15.6" x14ac:dyDescent="0.3"/>
    <row r="2148" ht="15.6" x14ac:dyDescent="0.3"/>
    <row r="2149" ht="15.6" x14ac:dyDescent="0.3"/>
    <row r="2150" ht="15.6" x14ac:dyDescent="0.3"/>
    <row r="2151" ht="15.6" x14ac:dyDescent="0.3"/>
    <row r="2152" ht="15.6" x14ac:dyDescent="0.3"/>
    <row r="2153" ht="15.6" x14ac:dyDescent="0.3"/>
    <row r="2154" ht="15.6" x14ac:dyDescent="0.3"/>
    <row r="2155" ht="15.6" x14ac:dyDescent="0.3"/>
    <row r="2156" ht="15.6" x14ac:dyDescent="0.3"/>
    <row r="2157" ht="15.6" x14ac:dyDescent="0.3"/>
    <row r="2158" ht="15.6" x14ac:dyDescent="0.3"/>
    <row r="2159" ht="15.6" x14ac:dyDescent="0.3"/>
    <row r="2160" ht="15.6" x14ac:dyDescent="0.3"/>
    <row r="2161" ht="15.6" x14ac:dyDescent="0.3"/>
    <row r="2162" ht="15.6" x14ac:dyDescent="0.3"/>
    <row r="2163" ht="15.6" x14ac:dyDescent="0.3"/>
    <row r="2164" ht="15.6" x14ac:dyDescent="0.3"/>
    <row r="2165" ht="15.6" x14ac:dyDescent="0.3"/>
    <row r="2166" ht="15.6" x14ac:dyDescent="0.3"/>
    <row r="2167" ht="15.6" x14ac:dyDescent="0.3"/>
    <row r="2168" ht="15.6" x14ac:dyDescent="0.3"/>
    <row r="2169" ht="15.6" x14ac:dyDescent="0.3"/>
    <row r="2170" ht="15.6" x14ac:dyDescent="0.3"/>
    <row r="2171" ht="15.6" x14ac:dyDescent="0.3"/>
    <row r="2172" ht="15.6" x14ac:dyDescent="0.3"/>
    <row r="2173" ht="15.6" x14ac:dyDescent="0.3"/>
    <row r="2174" ht="15.6" x14ac:dyDescent="0.3"/>
    <row r="2175" ht="15.6" x14ac:dyDescent="0.3"/>
    <row r="2176" ht="15.6" x14ac:dyDescent="0.3"/>
    <row r="2177" ht="15.6" x14ac:dyDescent="0.3"/>
    <row r="2178" ht="15.6" x14ac:dyDescent="0.3"/>
    <row r="2179" ht="15.6" x14ac:dyDescent="0.3"/>
    <row r="2180" ht="15.6" x14ac:dyDescent="0.3"/>
    <row r="2181" ht="15.6" x14ac:dyDescent="0.3"/>
    <row r="2182" ht="15.6" x14ac:dyDescent="0.3"/>
    <row r="2183" ht="15.6" x14ac:dyDescent="0.3"/>
    <row r="2184" ht="15.6" x14ac:dyDescent="0.3"/>
    <row r="2185" ht="15.6" x14ac:dyDescent="0.3"/>
    <row r="2186" ht="15.6" x14ac:dyDescent="0.3"/>
    <row r="2187" ht="15.6" x14ac:dyDescent="0.3"/>
    <row r="2188" ht="15.6" x14ac:dyDescent="0.3"/>
    <row r="2189" ht="15.6" x14ac:dyDescent="0.3"/>
    <row r="2190" ht="15.6" x14ac:dyDescent="0.3"/>
    <row r="2191" ht="15.6" x14ac:dyDescent="0.3"/>
    <row r="2192" ht="15.6" x14ac:dyDescent="0.3"/>
    <row r="2193" ht="15.6" x14ac:dyDescent="0.3"/>
    <row r="2194" ht="15.6" x14ac:dyDescent="0.3"/>
    <row r="2195" ht="15.6" x14ac:dyDescent="0.3"/>
    <row r="2196" ht="15.6" x14ac:dyDescent="0.3"/>
    <row r="2197" ht="15.6" x14ac:dyDescent="0.3"/>
    <row r="2198" ht="15.6" x14ac:dyDescent="0.3"/>
    <row r="2199" ht="15.6" x14ac:dyDescent="0.3"/>
    <row r="2200" ht="15.6" x14ac:dyDescent="0.3"/>
    <row r="2201" ht="15.6" x14ac:dyDescent="0.3"/>
    <row r="2202" ht="15.6" x14ac:dyDescent="0.3"/>
    <row r="2203" ht="15.6" x14ac:dyDescent="0.3"/>
    <row r="2204" ht="15.6" x14ac:dyDescent="0.3"/>
    <row r="2205" ht="15.6" x14ac:dyDescent="0.3"/>
    <row r="2206" ht="15.6" x14ac:dyDescent="0.3"/>
    <row r="2207" ht="15.6" x14ac:dyDescent="0.3"/>
    <row r="2208" ht="15.6" x14ac:dyDescent="0.3"/>
    <row r="2209" ht="15.6" x14ac:dyDescent="0.3"/>
    <row r="2210" ht="15.6" x14ac:dyDescent="0.3"/>
    <row r="2211" ht="15.6" x14ac:dyDescent="0.3"/>
    <row r="2212" ht="15.6" x14ac:dyDescent="0.3"/>
    <row r="2213" ht="15.6" x14ac:dyDescent="0.3"/>
    <row r="2214" ht="15.6" x14ac:dyDescent="0.3"/>
    <row r="2215" ht="15.6" x14ac:dyDescent="0.3"/>
    <row r="2216" ht="15.6" x14ac:dyDescent="0.3"/>
    <row r="2217" ht="15.6" x14ac:dyDescent="0.3"/>
    <row r="2218" ht="15.6" x14ac:dyDescent="0.3"/>
    <row r="2219" ht="15.6" x14ac:dyDescent="0.3"/>
    <row r="2220" ht="15.6" x14ac:dyDescent="0.3"/>
    <row r="2221" ht="15.6" x14ac:dyDescent="0.3"/>
    <row r="2222" ht="15.6" x14ac:dyDescent="0.3"/>
    <row r="2223" ht="15.6" x14ac:dyDescent="0.3"/>
    <row r="2224" ht="15.6" x14ac:dyDescent="0.3"/>
    <row r="2225" ht="15.6" x14ac:dyDescent="0.3"/>
    <row r="2226" ht="15.6" x14ac:dyDescent="0.3"/>
    <row r="2227" ht="15.6" x14ac:dyDescent="0.3"/>
    <row r="2228" ht="15.6" x14ac:dyDescent="0.3"/>
    <row r="2229" ht="15.6" x14ac:dyDescent="0.3"/>
    <row r="2230" ht="15.6" x14ac:dyDescent="0.3"/>
    <row r="2231" ht="15.6" x14ac:dyDescent="0.3"/>
    <row r="2232" ht="15.6" x14ac:dyDescent="0.3"/>
    <row r="2233" ht="15.6" x14ac:dyDescent="0.3"/>
    <row r="2234" ht="15.6" x14ac:dyDescent="0.3"/>
    <row r="2235" ht="15.6" x14ac:dyDescent="0.3"/>
    <row r="2236" ht="15.6" x14ac:dyDescent="0.3"/>
    <row r="2237" ht="15.6" x14ac:dyDescent="0.3"/>
    <row r="2238" ht="15.6" x14ac:dyDescent="0.3"/>
    <row r="2239" ht="15.6" x14ac:dyDescent="0.3"/>
    <row r="2240" ht="15.6" x14ac:dyDescent="0.3"/>
    <row r="2241" ht="15.6" x14ac:dyDescent="0.3"/>
    <row r="2242" ht="15.6" x14ac:dyDescent="0.3"/>
    <row r="2243" ht="15.6" x14ac:dyDescent="0.3"/>
    <row r="2244" ht="15.6" x14ac:dyDescent="0.3"/>
    <row r="2245" ht="15.6" x14ac:dyDescent="0.3"/>
    <row r="2246" ht="15.6" x14ac:dyDescent="0.3"/>
    <row r="2247" ht="15.6" x14ac:dyDescent="0.3"/>
    <row r="2248" ht="15.6" x14ac:dyDescent="0.3"/>
    <row r="2249" ht="15.6" x14ac:dyDescent="0.3"/>
    <row r="2250" ht="15.6" x14ac:dyDescent="0.3"/>
    <row r="2251" ht="15.6" x14ac:dyDescent="0.3"/>
    <row r="2252" ht="15.6" x14ac:dyDescent="0.3"/>
    <row r="2253" ht="15.6" x14ac:dyDescent="0.3"/>
    <row r="2254" ht="15.6" x14ac:dyDescent="0.3"/>
    <row r="2255" ht="15.6" x14ac:dyDescent="0.3"/>
    <row r="2256" ht="15.6" x14ac:dyDescent="0.3"/>
    <row r="2257" ht="15.6" x14ac:dyDescent="0.3"/>
    <row r="2258" ht="15.6" x14ac:dyDescent="0.3"/>
    <row r="2259" ht="15.6" x14ac:dyDescent="0.3"/>
    <row r="2260" ht="15.6" x14ac:dyDescent="0.3"/>
    <row r="2261" ht="15.6" x14ac:dyDescent="0.3"/>
    <row r="2262" ht="15.6" x14ac:dyDescent="0.3"/>
    <row r="2263" ht="15.6" x14ac:dyDescent="0.3"/>
    <row r="2264" ht="15.6" x14ac:dyDescent="0.3"/>
    <row r="2265" ht="15.6" x14ac:dyDescent="0.3"/>
    <row r="2266" ht="15.6" x14ac:dyDescent="0.3"/>
    <row r="2267" ht="15.6" x14ac:dyDescent="0.3"/>
    <row r="2268" ht="15.6" x14ac:dyDescent="0.3"/>
    <row r="2269" ht="15.6" x14ac:dyDescent="0.3"/>
    <row r="2270" ht="15.6" x14ac:dyDescent="0.3"/>
    <row r="2271" ht="15.6" x14ac:dyDescent="0.3"/>
    <row r="2272" ht="15.6" x14ac:dyDescent="0.3"/>
    <row r="2273" ht="15.6" x14ac:dyDescent="0.3"/>
    <row r="2274" ht="15.6" x14ac:dyDescent="0.3"/>
    <row r="2275" ht="15.6" x14ac:dyDescent="0.3"/>
    <row r="2276" ht="15.6" x14ac:dyDescent="0.3"/>
    <row r="2277" ht="15.6" x14ac:dyDescent="0.3"/>
    <row r="2278" ht="15.6" x14ac:dyDescent="0.3"/>
    <row r="2279" ht="15.6" x14ac:dyDescent="0.3"/>
    <row r="2280" ht="15.6" x14ac:dyDescent="0.3"/>
    <row r="2281" ht="15.6" x14ac:dyDescent="0.3"/>
    <row r="2282" ht="15.6" x14ac:dyDescent="0.3"/>
    <row r="2283" ht="15.6" x14ac:dyDescent="0.3"/>
    <row r="2284" ht="15.6" x14ac:dyDescent="0.3"/>
    <row r="2285" ht="15.6" x14ac:dyDescent="0.3"/>
    <row r="2286" ht="15.6" x14ac:dyDescent="0.3"/>
    <row r="2287" ht="15.6" x14ac:dyDescent="0.3"/>
    <row r="2288" ht="15.6" x14ac:dyDescent="0.3"/>
    <row r="2289" ht="15.6" x14ac:dyDescent="0.3"/>
    <row r="2290" ht="15.6" x14ac:dyDescent="0.3"/>
    <row r="2291" ht="15.6" x14ac:dyDescent="0.3"/>
    <row r="2292" ht="15.6" x14ac:dyDescent="0.3"/>
    <row r="2293" ht="15.6" x14ac:dyDescent="0.3"/>
    <row r="2294" ht="15.6" x14ac:dyDescent="0.3"/>
    <row r="2295" ht="15.6" x14ac:dyDescent="0.3"/>
    <row r="2296" ht="15.6" x14ac:dyDescent="0.3"/>
    <row r="2297" ht="15.6" x14ac:dyDescent="0.3"/>
    <row r="2298" ht="15.6" x14ac:dyDescent="0.3"/>
    <row r="2299" ht="15.6" x14ac:dyDescent="0.3"/>
    <row r="2300" ht="15.6" x14ac:dyDescent="0.3"/>
    <row r="2301" ht="15.6" x14ac:dyDescent="0.3"/>
    <row r="2302" ht="15.6" x14ac:dyDescent="0.3"/>
    <row r="2303" ht="15.6" x14ac:dyDescent="0.3"/>
    <row r="2304" ht="15.6" x14ac:dyDescent="0.3"/>
    <row r="2305" ht="15.6" x14ac:dyDescent="0.3"/>
    <row r="2306" ht="15.6" x14ac:dyDescent="0.3"/>
    <row r="2307" ht="15.6" x14ac:dyDescent="0.3"/>
    <row r="2308" ht="15.6" x14ac:dyDescent="0.3"/>
    <row r="2309" ht="15.6" x14ac:dyDescent="0.3"/>
    <row r="2310" ht="15.6" x14ac:dyDescent="0.3"/>
    <row r="2311" ht="15.6" x14ac:dyDescent="0.3"/>
    <row r="2312" ht="15.6" x14ac:dyDescent="0.3"/>
    <row r="2313" ht="15.6" x14ac:dyDescent="0.3"/>
    <row r="2314" ht="15.6" x14ac:dyDescent="0.3"/>
    <row r="2315" ht="15.6" x14ac:dyDescent="0.3"/>
    <row r="2316" ht="15.6" x14ac:dyDescent="0.3"/>
    <row r="2317" ht="15.6" x14ac:dyDescent="0.3"/>
    <row r="2318" ht="15.6" x14ac:dyDescent="0.3"/>
    <row r="2319" ht="15.6" x14ac:dyDescent="0.3"/>
    <row r="2320" ht="15.6" x14ac:dyDescent="0.3"/>
    <row r="2321" ht="15.6" x14ac:dyDescent="0.3"/>
    <row r="2322" ht="15.6" x14ac:dyDescent="0.3"/>
    <row r="2323" ht="15.6" x14ac:dyDescent="0.3"/>
    <row r="2324" ht="15.6" x14ac:dyDescent="0.3"/>
    <row r="2325" ht="15.6" x14ac:dyDescent="0.3"/>
    <row r="2326" ht="15.6" x14ac:dyDescent="0.3"/>
    <row r="2327" ht="15.6" x14ac:dyDescent="0.3"/>
    <row r="2328" ht="15.6" x14ac:dyDescent="0.3"/>
    <row r="2329" ht="15.6" x14ac:dyDescent="0.3"/>
    <row r="2330" ht="15.6" x14ac:dyDescent="0.3"/>
    <row r="2331" ht="15.6" x14ac:dyDescent="0.3"/>
    <row r="2332" ht="15.6" x14ac:dyDescent="0.3"/>
    <row r="2333" ht="15.6" x14ac:dyDescent="0.3"/>
    <row r="2334" ht="15.6" x14ac:dyDescent="0.3"/>
    <row r="2335" ht="15.6" x14ac:dyDescent="0.3"/>
    <row r="2336" ht="15.6" x14ac:dyDescent="0.3"/>
    <row r="2337" ht="15.6" x14ac:dyDescent="0.3"/>
    <row r="2338" ht="15.6" x14ac:dyDescent="0.3"/>
    <row r="2339" ht="15.6" x14ac:dyDescent="0.3"/>
    <row r="2340" ht="15.6" x14ac:dyDescent="0.3"/>
    <row r="2341" ht="15.6" x14ac:dyDescent="0.3"/>
    <row r="2342" ht="15.6" x14ac:dyDescent="0.3"/>
    <row r="2343" ht="15.6" x14ac:dyDescent="0.3"/>
    <row r="2344" ht="15.6" x14ac:dyDescent="0.3"/>
    <row r="2345" ht="15.6" x14ac:dyDescent="0.3"/>
    <row r="2346" ht="15.6" x14ac:dyDescent="0.3"/>
    <row r="2347" ht="15.6" x14ac:dyDescent="0.3"/>
    <row r="2348" ht="15.6" x14ac:dyDescent="0.3"/>
    <row r="2349" ht="15.6" x14ac:dyDescent="0.3"/>
    <row r="2350" ht="15.6" x14ac:dyDescent="0.3"/>
    <row r="2351" ht="15.6" x14ac:dyDescent="0.3"/>
    <row r="2352" ht="15.6" x14ac:dyDescent="0.3"/>
    <row r="2353" ht="15.6" x14ac:dyDescent="0.3"/>
    <row r="2354" ht="15.6" x14ac:dyDescent="0.3"/>
    <row r="2355" ht="15.6" x14ac:dyDescent="0.3"/>
    <row r="2356" ht="15.6" x14ac:dyDescent="0.3"/>
    <row r="2357" ht="15.6" x14ac:dyDescent="0.3"/>
    <row r="2358" ht="15.6" x14ac:dyDescent="0.3"/>
    <row r="2359" ht="15.6" x14ac:dyDescent="0.3"/>
    <row r="2360" ht="15.6" x14ac:dyDescent="0.3"/>
    <row r="2361" ht="15.6" x14ac:dyDescent="0.3"/>
    <row r="2362" ht="15.6" x14ac:dyDescent="0.3"/>
    <row r="2363" ht="15.6" x14ac:dyDescent="0.3"/>
    <row r="2364" ht="15.6" x14ac:dyDescent="0.3"/>
    <row r="2365" ht="15.6" x14ac:dyDescent="0.3"/>
    <row r="2366" ht="15.6" x14ac:dyDescent="0.3"/>
    <row r="2367" ht="15.6" x14ac:dyDescent="0.3"/>
    <row r="2368" ht="15.6" x14ac:dyDescent="0.3"/>
    <row r="2369" ht="15.6" x14ac:dyDescent="0.3"/>
    <row r="2370" ht="15.6" x14ac:dyDescent="0.3"/>
    <row r="2371" ht="15.6" x14ac:dyDescent="0.3"/>
    <row r="2372" ht="15.6" x14ac:dyDescent="0.3"/>
    <row r="2373" ht="15.6" x14ac:dyDescent="0.3"/>
    <row r="2374" ht="15.6" x14ac:dyDescent="0.3"/>
    <row r="2375" ht="15.6" x14ac:dyDescent="0.3"/>
    <row r="2376" ht="15.6" x14ac:dyDescent="0.3"/>
    <row r="2377" ht="15.6" x14ac:dyDescent="0.3"/>
    <row r="2378" ht="15.6" x14ac:dyDescent="0.3"/>
    <row r="2379" ht="15.6" x14ac:dyDescent="0.3"/>
    <row r="2380" ht="15.6" x14ac:dyDescent="0.3"/>
    <row r="2381" ht="15.6" x14ac:dyDescent="0.3"/>
    <row r="2382" ht="15.6" x14ac:dyDescent="0.3"/>
    <row r="2383" ht="15.6" x14ac:dyDescent="0.3"/>
    <row r="2384" ht="15.6" x14ac:dyDescent="0.3"/>
    <row r="2385" ht="15.6" x14ac:dyDescent="0.3"/>
    <row r="2386" ht="15.6" x14ac:dyDescent="0.3"/>
    <row r="2387" ht="15.6" x14ac:dyDescent="0.3"/>
    <row r="2388" ht="15.6" x14ac:dyDescent="0.3"/>
    <row r="2389" ht="15.6" x14ac:dyDescent="0.3"/>
    <row r="2390" ht="15.6" x14ac:dyDescent="0.3"/>
    <row r="2391" ht="15.6" x14ac:dyDescent="0.3"/>
    <row r="2392" ht="15.6" x14ac:dyDescent="0.3"/>
    <row r="2393" ht="15.6" x14ac:dyDescent="0.3"/>
    <row r="2394" ht="15.6" x14ac:dyDescent="0.3"/>
    <row r="2395" ht="15.6" x14ac:dyDescent="0.3"/>
    <row r="2396" ht="15.6" x14ac:dyDescent="0.3"/>
    <row r="2397" ht="15.6" x14ac:dyDescent="0.3"/>
    <row r="2398" ht="15.6" x14ac:dyDescent="0.3"/>
    <row r="2399" ht="15.6" x14ac:dyDescent="0.3"/>
    <row r="2400" ht="15.6" x14ac:dyDescent="0.3"/>
    <row r="2401" ht="15.6" x14ac:dyDescent="0.3"/>
    <row r="2402" ht="15.6" x14ac:dyDescent="0.3"/>
    <row r="2403" ht="15.6" x14ac:dyDescent="0.3"/>
    <row r="2404" ht="15.6" x14ac:dyDescent="0.3"/>
    <row r="2405" ht="15.6" x14ac:dyDescent="0.3"/>
    <row r="2406" ht="15.6" x14ac:dyDescent="0.3"/>
    <row r="2407" ht="15.6" x14ac:dyDescent="0.3"/>
    <row r="2408" ht="15.6" x14ac:dyDescent="0.3"/>
    <row r="2409" ht="15.6" x14ac:dyDescent="0.3"/>
    <row r="2410" ht="15.6" x14ac:dyDescent="0.3"/>
    <row r="2411" ht="15.6" x14ac:dyDescent="0.3"/>
    <row r="2412" ht="15.6" x14ac:dyDescent="0.3"/>
    <row r="2413" ht="15.6" x14ac:dyDescent="0.3"/>
    <row r="2414" ht="15.6" x14ac:dyDescent="0.3"/>
    <row r="2415" ht="15.6" x14ac:dyDescent="0.3"/>
    <row r="2416" ht="15.6" x14ac:dyDescent="0.3"/>
    <row r="2417" ht="15.6" x14ac:dyDescent="0.3"/>
    <row r="2418" ht="15.6" x14ac:dyDescent="0.3"/>
    <row r="2419" ht="15.6" x14ac:dyDescent="0.3"/>
    <row r="2420" ht="15.6" x14ac:dyDescent="0.3"/>
    <row r="2421" ht="15.6" x14ac:dyDescent="0.3"/>
    <row r="2422" ht="15.6" x14ac:dyDescent="0.3"/>
    <row r="2423" ht="15.6" x14ac:dyDescent="0.3"/>
    <row r="2424" ht="15.6" x14ac:dyDescent="0.3"/>
    <row r="2425" ht="15.6" x14ac:dyDescent="0.3"/>
    <row r="2426" ht="15.6" x14ac:dyDescent="0.3"/>
    <row r="2427" ht="15.6" x14ac:dyDescent="0.3"/>
    <row r="2428" ht="15.6" x14ac:dyDescent="0.3"/>
    <row r="2429" ht="15.6" x14ac:dyDescent="0.3"/>
    <row r="2430" ht="15.6" x14ac:dyDescent="0.3"/>
    <row r="2431" ht="15.6" x14ac:dyDescent="0.3"/>
    <row r="2432" ht="15.6" x14ac:dyDescent="0.3"/>
    <row r="2433" ht="15.6" x14ac:dyDescent="0.3"/>
    <row r="2434" ht="15.6" x14ac:dyDescent="0.3"/>
    <row r="2435" ht="15.6" x14ac:dyDescent="0.3"/>
    <row r="2436" ht="15.6" x14ac:dyDescent="0.3"/>
    <row r="2437" ht="15.6" x14ac:dyDescent="0.3"/>
    <row r="2438" ht="15.6" x14ac:dyDescent="0.3"/>
    <row r="2439" ht="15.6" x14ac:dyDescent="0.3"/>
    <row r="2440" ht="15.6" x14ac:dyDescent="0.3"/>
    <row r="2441" ht="15.6" x14ac:dyDescent="0.3"/>
    <row r="2442" ht="15.6" x14ac:dyDescent="0.3"/>
    <row r="2443" ht="15.6" x14ac:dyDescent="0.3"/>
    <row r="2444" ht="15.6" x14ac:dyDescent="0.3"/>
    <row r="2445" ht="15.6" x14ac:dyDescent="0.3"/>
    <row r="2446" ht="15.6" x14ac:dyDescent="0.3"/>
    <row r="2447" ht="15.6" x14ac:dyDescent="0.3"/>
    <row r="2448" ht="15.6" x14ac:dyDescent="0.3"/>
    <row r="2449" ht="15.6" x14ac:dyDescent="0.3"/>
    <row r="2450" ht="15.6" x14ac:dyDescent="0.3"/>
    <row r="2451" ht="15.6" x14ac:dyDescent="0.3"/>
    <row r="2452" ht="15.6" x14ac:dyDescent="0.3"/>
    <row r="2453" ht="15.6" x14ac:dyDescent="0.3"/>
    <row r="2454" ht="15.6" x14ac:dyDescent="0.3"/>
    <row r="2455" ht="15.6" x14ac:dyDescent="0.3"/>
    <row r="2456" ht="15.6" x14ac:dyDescent="0.3"/>
    <row r="2457" ht="15.6" x14ac:dyDescent="0.3"/>
    <row r="2458" ht="15.6" x14ac:dyDescent="0.3"/>
    <row r="2459" ht="15.6" x14ac:dyDescent="0.3"/>
    <row r="2460" ht="15.6" x14ac:dyDescent="0.3"/>
    <row r="2461" ht="15.6" x14ac:dyDescent="0.3"/>
    <row r="2462" ht="15.6" x14ac:dyDescent="0.3"/>
    <row r="2463" ht="15.6" x14ac:dyDescent="0.3"/>
    <row r="2464" ht="15.6" x14ac:dyDescent="0.3"/>
    <row r="2465" ht="15.6" x14ac:dyDescent="0.3"/>
    <row r="2466" ht="15.6" x14ac:dyDescent="0.3"/>
    <row r="2467" ht="15.6" x14ac:dyDescent="0.3"/>
    <row r="2468" ht="15.6" x14ac:dyDescent="0.3"/>
    <row r="2469" ht="15.6" x14ac:dyDescent="0.3"/>
    <row r="2470" ht="15.6" x14ac:dyDescent="0.3"/>
    <row r="2471" ht="15.6" x14ac:dyDescent="0.3"/>
    <row r="2472" ht="15.6" x14ac:dyDescent="0.3"/>
    <row r="2473" ht="15.6" x14ac:dyDescent="0.3"/>
    <row r="2474" ht="15.6" x14ac:dyDescent="0.3"/>
    <row r="2475" ht="15.6" x14ac:dyDescent="0.3"/>
    <row r="2476" ht="15.6" x14ac:dyDescent="0.3"/>
    <row r="2477" ht="15.6" x14ac:dyDescent="0.3"/>
    <row r="2478" ht="15.6" x14ac:dyDescent="0.3"/>
    <row r="2479" ht="15.6" x14ac:dyDescent="0.3"/>
    <row r="2480" ht="15.6" x14ac:dyDescent="0.3"/>
    <row r="2481" ht="15.6" x14ac:dyDescent="0.3"/>
    <row r="2482" ht="15.6" x14ac:dyDescent="0.3"/>
    <row r="2483" ht="15.6" x14ac:dyDescent="0.3"/>
    <row r="2484" ht="15.6" x14ac:dyDescent="0.3"/>
    <row r="2485" ht="15.6" x14ac:dyDescent="0.3"/>
    <row r="2486" ht="15.6" x14ac:dyDescent="0.3"/>
    <row r="2487" ht="15.6" x14ac:dyDescent="0.3"/>
    <row r="2488" ht="15.6" x14ac:dyDescent="0.3"/>
    <row r="2489" ht="15.6" x14ac:dyDescent="0.3"/>
    <row r="2490" ht="15.6" x14ac:dyDescent="0.3"/>
    <row r="2491" ht="15.6" x14ac:dyDescent="0.3"/>
    <row r="2492" ht="15.6" x14ac:dyDescent="0.3"/>
    <row r="2493" ht="15.6" x14ac:dyDescent="0.3"/>
    <row r="2494" ht="15.6" x14ac:dyDescent="0.3"/>
    <row r="2495" ht="15.6" x14ac:dyDescent="0.3"/>
    <row r="2496" ht="15.6" x14ac:dyDescent="0.3"/>
    <row r="2497" ht="15.6" x14ac:dyDescent="0.3"/>
    <row r="2498" ht="15.6" x14ac:dyDescent="0.3"/>
    <row r="2499" ht="15.6" x14ac:dyDescent="0.3"/>
    <row r="2500" ht="15.6" x14ac:dyDescent="0.3"/>
    <row r="2501" ht="15.6" x14ac:dyDescent="0.3"/>
    <row r="2502" ht="15.6" x14ac:dyDescent="0.3"/>
    <row r="2503" ht="15.6" x14ac:dyDescent="0.3"/>
    <row r="2504" ht="15.6" x14ac:dyDescent="0.3"/>
    <row r="2505" ht="15.6" x14ac:dyDescent="0.3"/>
    <row r="2506" ht="15.6" x14ac:dyDescent="0.3"/>
    <row r="2507" ht="15.6" x14ac:dyDescent="0.3"/>
    <row r="2508" ht="15.6" x14ac:dyDescent="0.3"/>
    <row r="2509" ht="15.6" x14ac:dyDescent="0.3"/>
    <row r="2510" ht="15.6" x14ac:dyDescent="0.3"/>
    <row r="2511" ht="15.6" x14ac:dyDescent="0.3"/>
    <row r="2512" ht="15.6" x14ac:dyDescent="0.3"/>
    <row r="2513" ht="15.6" x14ac:dyDescent="0.3"/>
    <row r="2514" ht="15.6" x14ac:dyDescent="0.3"/>
    <row r="2515" ht="15.6" x14ac:dyDescent="0.3"/>
    <row r="2516" ht="15.6" x14ac:dyDescent="0.3"/>
    <row r="2517" ht="15.6" x14ac:dyDescent="0.3"/>
    <row r="2518" ht="15.6" x14ac:dyDescent="0.3"/>
    <row r="2519" ht="15.6" x14ac:dyDescent="0.3"/>
    <row r="2520" ht="15.6" x14ac:dyDescent="0.3"/>
    <row r="2521" ht="15.6" x14ac:dyDescent="0.3"/>
    <row r="2522" ht="15.6" x14ac:dyDescent="0.3"/>
    <row r="2523" ht="15.6" x14ac:dyDescent="0.3"/>
    <row r="2524" ht="15.6" x14ac:dyDescent="0.3"/>
    <row r="2525" ht="15.6" x14ac:dyDescent="0.3"/>
    <row r="2526" ht="15.6" x14ac:dyDescent="0.3"/>
    <row r="2527" ht="15.6" x14ac:dyDescent="0.3"/>
    <row r="2528" ht="15.6" x14ac:dyDescent="0.3"/>
    <row r="2529" ht="15.6" x14ac:dyDescent="0.3"/>
    <row r="2530" ht="15.6" x14ac:dyDescent="0.3"/>
    <row r="2531" ht="15.6" x14ac:dyDescent="0.3"/>
    <row r="2532" ht="15.6" x14ac:dyDescent="0.3"/>
    <row r="2533" ht="15.6" x14ac:dyDescent="0.3"/>
    <row r="2534" ht="15.6" x14ac:dyDescent="0.3"/>
    <row r="2535" ht="15.6" x14ac:dyDescent="0.3"/>
    <row r="2536" ht="15.6" x14ac:dyDescent="0.3"/>
    <row r="2537" ht="15.6" x14ac:dyDescent="0.3"/>
    <row r="2538" ht="15.6" x14ac:dyDescent="0.3"/>
    <row r="2539" ht="15.6" x14ac:dyDescent="0.3"/>
    <row r="2540" ht="15.6" x14ac:dyDescent="0.3"/>
    <row r="2541" ht="15.6" x14ac:dyDescent="0.3"/>
    <row r="2542" ht="15.6" x14ac:dyDescent="0.3"/>
    <row r="2543" ht="15.6" x14ac:dyDescent="0.3"/>
    <row r="2544" ht="15.6" x14ac:dyDescent="0.3"/>
    <row r="2545" ht="15.6" x14ac:dyDescent="0.3"/>
    <row r="2546" ht="15.6" x14ac:dyDescent="0.3"/>
    <row r="2547" ht="15.6" x14ac:dyDescent="0.3"/>
    <row r="2548" ht="15.6" x14ac:dyDescent="0.3"/>
    <row r="2549" ht="15.6" x14ac:dyDescent="0.3"/>
    <row r="2550" ht="15.6" x14ac:dyDescent="0.3"/>
    <row r="2551" ht="15.6" x14ac:dyDescent="0.3"/>
    <row r="2552" ht="15.6" x14ac:dyDescent="0.3"/>
    <row r="2553" ht="15.6" x14ac:dyDescent="0.3"/>
    <row r="2554" ht="15.6" x14ac:dyDescent="0.3"/>
    <row r="2555" ht="15.6" x14ac:dyDescent="0.3"/>
    <row r="2556" ht="15.6" x14ac:dyDescent="0.3"/>
    <row r="2557" ht="15.6" x14ac:dyDescent="0.3"/>
    <row r="2558" ht="15.6" x14ac:dyDescent="0.3"/>
    <row r="2559" ht="15.6" x14ac:dyDescent="0.3"/>
    <row r="2560" ht="15.6" x14ac:dyDescent="0.3"/>
    <row r="2561" ht="15.6" x14ac:dyDescent="0.3"/>
    <row r="2562" ht="15.6" x14ac:dyDescent="0.3"/>
    <row r="2563" ht="15.6" x14ac:dyDescent="0.3"/>
    <row r="2564" ht="15.6" x14ac:dyDescent="0.3"/>
    <row r="2565" ht="15.6" x14ac:dyDescent="0.3"/>
    <row r="2566" ht="15.6" x14ac:dyDescent="0.3"/>
    <row r="2567" ht="15.6" x14ac:dyDescent="0.3"/>
    <row r="2568" ht="15.6" x14ac:dyDescent="0.3"/>
    <row r="2569" ht="15.6" x14ac:dyDescent="0.3"/>
    <row r="2570" ht="15.6" x14ac:dyDescent="0.3"/>
    <row r="2571" ht="15.6" x14ac:dyDescent="0.3"/>
    <row r="2572" ht="15.6" x14ac:dyDescent="0.3"/>
    <row r="2573" ht="15.6" x14ac:dyDescent="0.3"/>
    <row r="2574" ht="15.6" x14ac:dyDescent="0.3"/>
    <row r="2575" ht="15.6" x14ac:dyDescent="0.3"/>
    <row r="2576" ht="15.6" x14ac:dyDescent="0.3"/>
    <row r="2577" ht="15.6" x14ac:dyDescent="0.3"/>
    <row r="2578" ht="15.6" x14ac:dyDescent="0.3"/>
    <row r="2579" ht="15.6" x14ac:dyDescent="0.3"/>
    <row r="2580" ht="15.6" x14ac:dyDescent="0.3"/>
    <row r="2581" ht="15.6" x14ac:dyDescent="0.3"/>
    <row r="2582" ht="15.6" x14ac:dyDescent="0.3"/>
    <row r="2583" ht="15.6" x14ac:dyDescent="0.3"/>
    <row r="2584" ht="15.6" x14ac:dyDescent="0.3"/>
    <row r="2585" ht="15.6" x14ac:dyDescent="0.3"/>
    <row r="2586" ht="15.6" x14ac:dyDescent="0.3"/>
    <row r="2587" ht="15.6" x14ac:dyDescent="0.3"/>
    <row r="2588" ht="15.6" x14ac:dyDescent="0.3"/>
    <row r="2589" ht="15.6" x14ac:dyDescent="0.3"/>
    <row r="2590" ht="15.6" x14ac:dyDescent="0.3"/>
    <row r="2591" ht="15.6" x14ac:dyDescent="0.3"/>
    <row r="2592" ht="15.6" x14ac:dyDescent="0.3"/>
    <row r="2593" ht="15.6" x14ac:dyDescent="0.3"/>
    <row r="2594" ht="15.6" x14ac:dyDescent="0.3"/>
    <row r="2595" ht="15.6" x14ac:dyDescent="0.3"/>
    <row r="2596" ht="15.6" x14ac:dyDescent="0.3"/>
    <row r="2597" ht="15.6" x14ac:dyDescent="0.3"/>
    <row r="2598" ht="15.6" x14ac:dyDescent="0.3"/>
    <row r="2599" ht="15.6" x14ac:dyDescent="0.3"/>
    <row r="2600" ht="15.6" x14ac:dyDescent="0.3"/>
    <row r="2601" ht="15.6" x14ac:dyDescent="0.3"/>
    <row r="2602" ht="15.6" x14ac:dyDescent="0.3"/>
    <row r="2603" ht="15.6" x14ac:dyDescent="0.3"/>
    <row r="2604" ht="15.6" x14ac:dyDescent="0.3"/>
    <row r="2605" ht="15.6" x14ac:dyDescent="0.3"/>
    <row r="2606" ht="15.6" x14ac:dyDescent="0.3"/>
    <row r="2607" ht="15.6" x14ac:dyDescent="0.3"/>
    <row r="2608" ht="15.6" x14ac:dyDescent="0.3"/>
    <row r="2609" ht="15.6" x14ac:dyDescent="0.3"/>
    <row r="2610" ht="15.6" x14ac:dyDescent="0.3"/>
    <row r="2611" ht="15.6" x14ac:dyDescent="0.3"/>
    <row r="2612" ht="15.6" x14ac:dyDescent="0.3"/>
    <row r="2613" ht="15.6" x14ac:dyDescent="0.3"/>
    <row r="2614" ht="15.6" x14ac:dyDescent="0.3"/>
    <row r="2615" ht="15.6" x14ac:dyDescent="0.3"/>
    <row r="2616" ht="15.6" x14ac:dyDescent="0.3"/>
    <row r="2617" ht="15.6" x14ac:dyDescent="0.3"/>
    <row r="2618" ht="15.6" x14ac:dyDescent="0.3"/>
    <row r="2619" ht="15.6" x14ac:dyDescent="0.3"/>
    <row r="2620" ht="15.6" x14ac:dyDescent="0.3"/>
    <row r="2621" ht="15.6" x14ac:dyDescent="0.3"/>
    <row r="2622" ht="15.6" x14ac:dyDescent="0.3"/>
    <row r="2623" ht="15.6" x14ac:dyDescent="0.3"/>
    <row r="2624" ht="15.6" x14ac:dyDescent="0.3"/>
    <row r="2625" ht="15.6" x14ac:dyDescent="0.3"/>
    <row r="2626" ht="15.6" x14ac:dyDescent="0.3"/>
    <row r="2627" ht="15.6" x14ac:dyDescent="0.3"/>
    <row r="2628" ht="15.6" x14ac:dyDescent="0.3"/>
    <row r="2629" ht="15.6" x14ac:dyDescent="0.3"/>
    <row r="2630" ht="15.6" x14ac:dyDescent="0.3"/>
    <row r="2631" ht="15.6" x14ac:dyDescent="0.3"/>
    <row r="2632" ht="15.6" x14ac:dyDescent="0.3"/>
    <row r="2633" ht="15.6" x14ac:dyDescent="0.3"/>
    <row r="2634" ht="15.6" x14ac:dyDescent="0.3"/>
    <row r="2635" ht="15.6" x14ac:dyDescent="0.3"/>
    <row r="2636" ht="15.6" x14ac:dyDescent="0.3"/>
    <row r="2637" ht="15.6" x14ac:dyDescent="0.3"/>
    <row r="2638" ht="15.6" x14ac:dyDescent="0.3"/>
    <row r="2639" ht="15.6" x14ac:dyDescent="0.3"/>
    <row r="2640" ht="15.6" x14ac:dyDescent="0.3"/>
    <row r="2641" ht="15.6" x14ac:dyDescent="0.3"/>
    <row r="2642" ht="15.6" x14ac:dyDescent="0.3"/>
    <row r="2643" ht="15.6" x14ac:dyDescent="0.3"/>
    <row r="2644" ht="15.6" x14ac:dyDescent="0.3"/>
    <row r="2645" ht="15.6" x14ac:dyDescent="0.3"/>
    <row r="2646" ht="15.6" x14ac:dyDescent="0.3"/>
    <row r="2647" ht="15.6" x14ac:dyDescent="0.3"/>
    <row r="2648" ht="15.6" x14ac:dyDescent="0.3"/>
    <row r="2649" ht="15.6" x14ac:dyDescent="0.3"/>
    <row r="2650" ht="15.6" x14ac:dyDescent="0.3"/>
    <row r="2651" ht="15.6" x14ac:dyDescent="0.3"/>
    <row r="2652" ht="15.6" x14ac:dyDescent="0.3"/>
    <row r="2653" ht="15.6" x14ac:dyDescent="0.3"/>
    <row r="2654" ht="15.6" x14ac:dyDescent="0.3"/>
    <row r="2655" ht="15.6" x14ac:dyDescent="0.3"/>
    <row r="2656" ht="15.6" x14ac:dyDescent="0.3"/>
    <row r="2657" ht="15.6" x14ac:dyDescent="0.3"/>
    <row r="2658" ht="15.6" x14ac:dyDescent="0.3"/>
    <row r="2659" ht="15.6" x14ac:dyDescent="0.3"/>
    <row r="2660" ht="15.6" x14ac:dyDescent="0.3"/>
    <row r="2661" ht="15.6" x14ac:dyDescent="0.3"/>
    <row r="2662" ht="15.6" x14ac:dyDescent="0.3"/>
    <row r="2663" ht="15.6" x14ac:dyDescent="0.3"/>
    <row r="2664" ht="15.6" x14ac:dyDescent="0.3"/>
    <row r="2665" ht="15.6" x14ac:dyDescent="0.3"/>
    <row r="2666" ht="15.6" x14ac:dyDescent="0.3"/>
    <row r="2667" ht="15.6" x14ac:dyDescent="0.3"/>
    <row r="2668" ht="15.6" x14ac:dyDescent="0.3"/>
    <row r="2669" ht="15.6" x14ac:dyDescent="0.3"/>
    <row r="2670" ht="15.6" x14ac:dyDescent="0.3"/>
    <row r="2671" ht="15.6" x14ac:dyDescent="0.3"/>
    <row r="2672" ht="15.6" x14ac:dyDescent="0.3"/>
    <row r="2673" ht="15.6" x14ac:dyDescent="0.3"/>
    <row r="2674" ht="15.6" x14ac:dyDescent="0.3"/>
    <row r="2675" ht="15.6" x14ac:dyDescent="0.3"/>
    <row r="2676" ht="15.6" x14ac:dyDescent="0.3"/>
    <row r="2677" ht="15.6" x14ac:dyDescent="0.3"/>
    <row r="2678" ht="15.6" x14ac:dyDescent="0.3"/>
    <row r="2679" ht="15.6" x14ac:dyDescent="0.3"/>
    <row r="2680" ht="15.6" x14ac:dyDescent="0.3"/>
    <row r="2681" ht="15.6" x14ac:dyDescent="0.3"/>
    <row r="2682" ht="15.6" x14ac:dyDescent="0.3"/>
    <row r="2683" ht="15.6" x14ac:dyDescent="0.3"/>
    <row r="2684" ht="15.6" x14ac:dyDescent="0.3"/>
    <row r="2685" ht="15.6" x14ac:dyDescent="0.3"/>
    <row r="2686" ht="15.6" x14ac:dyDescent="0.3"/>
    <row r="2687" ht="15.6" x14ac:dyDescent="0.3"/>
    <row r="2688" ht="15.6" x14ac:dyDescent="0.3"/>
    <row r="2689" ht="15.6" x14ac:dyDescent="0.3"/>
    <row r="2690" ht="15.6" x14ac:dyDescent="0.3"/>
    <row r="2691" ht="15.6" x14ac:dyDescent="0.3"/>
    <row r="2692" ht="15.6" x14ac:dyDescent="0.3"/>
    <row r="2693" ht="15.6" x14ac:dyDescent="0.3"/>
    <row r="2694" ht="15.6" x14ac:dyDescent="0.3"/>
    <row r="2695" ht="15.6" x14ac:dyDescent="0.3"/>
    <row r="2696" ht="15.6" x14ac:dyDescent="0.3"/>
    <row r="2697" ht="15.6" x14ac:dyDescent="0.3"/>
    <row r="2698" ht="15.6" x14ac:dyDescent="0.3"/>
    <row r="2699" ht="15.6" x14ac:dyDescent="0.3"/>
    <row r="2700" ht="15.6" x14ac:dyDescent="0.3"/>
    <row r="2701" ht="15.6" x14ac:dyDescent="0.3"/>
    <row r="2702" ht="15.6" x14ac:dyDescent="0.3"/>
    <row r="2703" ht="15.6" x14ac:dyDescent="0.3"/>
    <row r="2704" ht="15.6" x14ac:dyDescent="0.3"/>
    <row r="2705" ht="15.6" x14ac:dyDescent="0.3"/>
    <row r="2706" ht="15.6" x14ac:dyDescent="0.3"/>
    <row r="2707" ht="15.6" x14ac:dyDescent="0.3"/>
    <row r="2708" ht="15.6" x14ac:dyDescent="0.3"/>
    <row r="2709" ht="15.6" x14ac:dyDescent="0.3"/>
    <row r="2710" ht="15.6" x14ac:dyDescent="0.3"/>
    <row r="2711" ht="15.6" x14ac:dyDescent="0.3"/>
    <row r="2712" ht="15.6" x14ac:dyDescent="0.3"/>
    <row r="2713" ht="15.6" x14ac:dyDescent="0.3"/>
    <row r="2714" ht="15.6" x14ac:dyDescent="0.3"/>
    <row r="2715" ht="15.6" x14ac:dyDescent="0.3"/>
    <row r="2716" ht="15.6" x14ac:dyDescent="0.3"/>
    <row r="2717" ht="15.6" x14ac:dyDescent="0.3"/>
    <row r="2718" ht="15.6" x14ac:dyDescent="0.3"/>
    <row r="2719" ht="15.6" x14ac:dyDescent="0.3"/>
    <row r="2720" ht="15.6" x14ac:dyDescent="0.3"/>
    <row r="2721" ht="15.6" x14ac:dyDescent="0.3"/>
    <row r="2722" ht="15.6" x14ac:dyDescent="0.3"/>
    <row r="2723" ht="15.6" x14ac:dyDescent="0.3"/>
    <row r="2724" ht="15.6" x14ac:dyDescent="0.3"/>
    <row r="2725" ht="15.6" x14ac:dyDescent="0.3"/>
    <row r="2726" ht="15.6" x14ac:dyDescent="0.3"/>
    <row r="2727" ht="15.6" x14ac:dyDescent="0.3"/>
    <row r="2728" ht="15.6" x14ac:dyDescent="0.3"/>
    <row r="2729" ht="15.6" x14ac:dyDescent="0.3"/>
    <row r="2730" ht="15.6" x14ac:dyDescent="0.3"/>
    <row r="2731" ht="15.6" x14ac:dyDescent="0.3"/>
    <row r="2732" ht="15.6" x14ac:dyDescent="0.3"/>
    <row r="2733" ht="15.6" x14ac:dyDescent="0.3"/>
    <row r="2734" ht="15.6" x14ac:dyDescent="0.3"/>
    <row r="2735" ht="15.6" x14ac:dyDescent="0.3"/>
    <row r="2736" ht="15.6" x14ac:dyDescent="0.3"/>
    <row r="2737" ht="15.6" x14ac:dyDescent="0.3"/>
    <row r="2738" ht="15.6" x14ac:dyDescent="0.3"/>
    <row r="2739" ht="15.6" x14ac:dyDescent="0.3"/>
    <row r="2740" ht="15.6" x14ac:dyDescent="0.3"/>
    <row r="2741" ht="15.6" x14ac:dyDescent="0.3"/>
    <row r="2742" ht="15.6" x14ac:dyDescent="0.3"/>
    <row r="2743" ht="15.6" x14ac:dyDescent="0.3"/>
    <row r="2744" ht="15.6" x14ac:dyDescent="0.3"/>
    <row r="2745" ht="15.6" x14ac:dyDescent="0.3"/>
    <row r="2746" ht="15.6" x14ac:dyDescent="0.3"/>
    <row r="2747" ht="15.6" x14ac:dyDescent="0.3"/>
    <row r="2748" ht="15.6" x14ac:dyDescent="0.3"/>
    <row r="2749" ht="15.6" x14ac:dyDescent="0.3"/>
    <row r="2750" ht="15.6" x14ac:dyDescent="0.3"/>
    <row r="2751" ht="15.6" x14ac:dyDescent="0.3"/>
    <row r="2752" ht="15.6" x14ac:dyDescent="0.3"/>
    <row r="2753" ht="15.6" x14ac:dyDescent="0.3"/>
    <row r="2754" ht="15.6" x14ac:dyDescent="0.3"/>
    <row r="2755" ht="15.6" x14ac:dyDescent="0.3"/>
    <row r="2756" ht="15.6" x14ac:dyDescent="0.3"/>
    <row r="2757" ht="15.6" x14ac:dyDescent="0.3"/>
    <row r="2758" ht="15.6" x14ac:dyDescent="0.3"/>
    <row r="2759" ht="15.6" x14ac:dyDescent="0.3"/>
    <row r="2760" ht="15.6" x14ac:dyDescent="0.3"/>
    <row r="2761" ht="15.6" x14ac:dyDescent="0.3"/>
    <row r="2762" ht="15.6" x14ac:dyDescent="0.3"/>
    <row r="2763" ht="15.6" x14ac:dyDescent="0.3"/>
    <row r="2764" ht="15.6" x14ac:dyDescent="0.3"/>
    <row r="2765" ht="15.6" x14ac:dyDescent="0.3"/>
    <row r="2766" ht="15.6" x14ac:dyDescent="0.3"/>
    <row r="2767" ht="15.6" x14ac:dyDescent="0.3"/>
    <row r="2768" ht="15.6" x14ac:dyDescent="0.3"/>
    <row r="2769" ht="15.6" x14ac:dyDescent="0.3"/>
    <row r="2770" ht="15.6" x14ac:dyDescent="0.3"/>
    <row r="2771" ht="15.6" x14ac:dyDescent="0.3"/>
    <row r="2772" ht="15.6" x14ac:dyDescent="0.3"/>
    <row r="2773" ht="15.6" x14ac:dyDescent="0.3"/>
    <row r="2774" ht="15.6" x14ac:dyDescent="0.3"/>
    <row r="2775" ht="15.6" x14ac:dyDescent="0.3"/>
    <row r="2776" ht="15.6" x14ac:dyDescent="0.3"/>
    <row r="2777" ht="15.6" x14ac:dyDescent="0.3"/>
    <row r="2778" ht="15.6" x14ac:dyDescent="0.3"/>
    <row r="2779" ht="15.6" x14ac:dyDescent="0.3"/>
    <row r="2780" ht="15.6" x14ac:dyDescent="0.3"/>
    <row r="2781" ht="15.6" x14ac:dyDescent="0.3"/>
    <row r="2782" ht="15.6" x14ac:dyDescent="0.3"/>
    <row r="2783" ht="15.6" x14ac:dyDescent="0.3"/>
    <row r="2784" ht="15.6" x14ac:dyDescent="0.3"/>
    <row r="2785" ht="15.6" x14ac:dyDescent="0.3"/>
    <row r="2786" ht="15.6" x14ac:dyDescent="0.3"/>
    <row r="2787" ht="15.6" x14ac:dyDescent="0.3"/>
    <row r="2788" ht="15.6" x14ac:dyDescent="0.3"/>
    <row r="2789" ht="15.6" x14ac:dyDescent="0.3"/>
    <row r="2790" ht="15.6" x14ac:dyDescent="0.3"/>
    <row r="2791" ht="15.6" x14ac:dyDescent="0.3"/>
    <row r="2792" ht="15.6" x14ac:dyDescent="0.3"/>
    <row r="2793" ht="15.6" x14ac:dyDescent="0.3"/>
    <row r="2794" ht="15.6" x14ac:dyDescent="0.3"/>
    <row r="2795" ht="15.6" x14ac:dyDescent="0.3"/>
    <row r="2796" ht="15.6" x14ac:dyDescent="0.3"/>
    <row r="2797" ht="15.6" x14ac:dyDescent="0.3"/>
    <row r="2798" ht="15.6" x14ac:dyDescent="0.3"/>
    <row r="2799" ht="15.6" x14ac:dyDescent="0.3"/>
    <row r="2800" ht="15.6" x14ac:dyDescent="0.3"/>
    <row r="2801" ht="15.6" x14ac:dyDescent="0.3"/>
    <row r="2802" ht="15.6" x14ac:dyDescent="0.3"/>
    <row r="2803" ht="15.6" x14ac:dyDescent="0.3"/>
    <row r="2804" ht="15.6" x14ac:dyDescent="0.3"/>
    <row r="2805" ht="15.6" x14ac:dyDescent="0.3"/>
    <row r="2806" ht="15.6" x14ac:dyDescent="0.3"/>
    <row r="2807" ht="15.6" x14ac:dyDescent="0.3"/>
    <row r="2808" ht="15.6" x14ac:dyDescent="0.3"/>
    <row r="2809" ht="15.6" x14ac:dyDescent="0.3"/>
    <row r="2810" ht="15.6" x14ac:dyDescent="0.3"/>
    <row r="2811" ht="15.6" x14ac:dyDescent="0.3"/>
    <row r="2812" ht="15.6" x14ac:dyDescent="0.3"/>
    <row r="2813" ht="15.6" x14ac:dyDescent="0.3"/>
    <row r="2814" ht="15.6" x14ac:dyDescent="0.3"/>
    <row r="2815" ht="15.6" x14ac:dyDescent="0.3"/>
    <row r="2816" ht="15.6" x14ac:dyDescent="0.3"/>
    <row r="2817" ht="15.6" x14ac:dyDescent="0.3"/>
    <row r="2818" ht="15.6" x14ac:dyDescent="0.3"/>
    <row r="2819" ht="15.6" x14ac:dyDescent="0.3"/>
    <row r="2820" ht="15.6" x14ac:dyDescent="0.3"/>
    <row r="2821" ht="15.6" x14ac:dyDescent="0.3"/>
    <row r="2822" ht="15.6" x14ac:dyDescent="0.3"/>
    <row r="2823" ht="15.6" x14ac:dyDescent="0.3"/>
    <row r="2824" ht="15.6" x14ac:dyDescent="0.3"/>
    <row r="2825" ht="15.6" x14ac:dyDescent="0.3"/>
    <row r="2826" ht="15.6" x14ac:dyDescent="0.3"/>
    <row r="2827" ht="15.6" x14ac:dyDescent="0.3"/>
    <row r="2828" ht="15.6" x14ac:dyDescent="0.3"/>
    <row r="2829" ht="15.6" x14ac:dyDescent="0.3"/>
    <row r="2830" ht="15.6" x14ac:dyDescent="0.3"/>
    <row r="2831" ht="15.6" x14ac:dyDescent="0.3"/>
    <row r="2832" ht="15.6" x14ac:dyDescent="0.3"/>
    <row r="2833" ht="15.6" x14ac:dyDescent="0.3"/>
    <row r="2834" ht="15.6" x14ac:dyDescent="0.3"/>
    <row r="2835" ht="15.6" x14ac:dyDescent="0.3"/>
    <row r="2836" ht="15.6" x14ac:dyDescent="0.3"/>
    <row r="2837" ht="15.6" x14ac:dyDescent="0.3"/>
    <row r="2838" ht="15.6" x14ac:dyDescent="0.3"/>
    <row r="2839" ht="15.6" x14ac:dyDescent="0.3"/>
    <row r="2840" ht="15.6" x14ac:dyDescent="0.3"/>
    <row r="2841" ht="15.6" x14ac:dyDescent="0.3"/>
    <row r="2842" ht="15.6" x14ac:dyDescent="0.3"/>
    <row r="2843" ht="15.6" x14ac:dyDescent="0.3"/>
    <row r="2844" ht="15.6" x14ac:dyDescent="0.3"/>
    <row r="2845" ht="15.6" x14ac:dyDescent="0.3"/>
    <row r="2846" ht="15.6" x14ac:dyDescent="0.3"/>
    <row r="2847" ht="15.6" x14ac:dyDescent="0.3"/>
    <row r="2848" ht="15.6" x14ac:dyDescent="0.3"/>
    <row r="2849" ht="15.6" x14ac:dyDescent="0.3"/>
    <row r="2850" ht="15.6" x14ac:dyDescent="0.3"/>
    <row r="2851" ht="15.6" x14ac:dyDescent="0.3"/>
    <row r="2852" ht="15.6" x14ac:dyDescent="0.3"/>
    <row r="2853" ht="15.6" x14ac:dyDescent="0.3"/>
    <row r="2854" ht="15.6" x14ac:dyDescent="0.3"/>
    <row r="2855" ht="15.6" x14ac:dyDescent="0.3"/>
    <row r="2856" ht="15.6" x14ac:dyDescent="0.3"/>
    <row r="2857" ht="15.6" x14ac:dyDescent="0.3"/>
    <row r="2858" ht="15.6" x14ac:dyDescent="0.3"/>
    <row r="2859" ht="15.6" x14ac:dyDescent="0.3"/>
    <row r="2860" ht="15.6" x14ac:dyDescent="0.3"/>
    <row r="2861" ht="15.6" x14ac:dyDescent="0.3"/>
    <row r="2862" ht="15.6" x14ac:dyDescent="0.3"/>
    <row r="2863" ht="15.6" x14ac:dyDescent="0.3"/>
    <row r="2864" ht="15.6" x14ac:dyDescent="0.3"/>
    <row r="2865" ht="15.6" x14ac:dyDescent="0.3"/>
    <row r="2866" ht="15.6" x14ac:dyDescent="0.3"/>
    <row r="2867" ht="15.6" x14ac:dyDescent="0.3"/>
    <row r="2868" ht="15.6" x14ac:dyDescent="0.3"/>
    <row r="2869" ht="15.6" x14ac:dyDescent="0.3"/>
    <row r="2870" ht="15.6" x14ac:dyDescent="0.3"/>
    <row r="2871" ht="15.6" x14ac:dyDescent="0.3"/>
    <row r="2872" ht="15.6" x14ac:dyDescent="0.3"/>
    <row r="2873" ht="15.6" x14ac:dyDescent="0.3"/>
    <row r="2874" ht="15.6" x14ac:dyDescent="0.3"/>
    <row r="2875" ht="15.6" x14ac:dyDescent="0.3"/>
    <row r="2876" ht="15.6" x14ac:dyDescent="0.3"/>
    <row r="2877" ht="15.6" x14ac:dyDescent="0.3"/>
    <row r="2878" ht="15.6" x14ac:dyDescent="0.3"/>
    <row r="2879" ht="15.6" x14ac:dyDescent="0.3"/>
    <row r="2880" ht="15.6" x14ac:dyDescent="0.3"/>
    <row r="2881" ht="15.6" x14ac:dyDescent="0.3"/>
    <row r="2882" ht="15.6" x14ac:dyDescent="0.3"/>
    <row r="2883" ht="15.6" x14ac:dyDescent="0.3"/>
    <row r="2884" ht="15.6" x14ac:dyDescent="0.3"/>
    <row r="2885" ht="15.6" x14ac:dyDescent="0.3"/>
    <row r="2886" ht="15.6" x14ac:dyDescent="0.3"/>
    <row r="2887" ht="15.6" x14ac:dyDescent="0.3"/>
    <row r="2888" ht="15.6" x14ac:dyDescent="0.3"/>
    <row r="2889" ht="15.6" x14ac:dyDescent="0.3"/>
    <row r="2890" ht="15.6" x14ac:dyDescent="0.3"/>
    <row r="2891" ht="15.6" x14ac:dyDescent="0.3"/>
    <row r="2892" ht="15.6" x14ac:dyDescent="0.3"/>
    <row r="2893" ht="15.6" x14ac:dyDescent="0.3"/>
    <row r="2894" ht="15.6" x14ac:dyDescent="0.3"/>
    <row r="2895" ht="15.6" x14ac:dyDescent="0.3"/>
    <row r="2896" ht="15.6" x14ac:dyDescent="0.3"/>
    <row r="2897" ht="15.6" x14ac:dyDescent="0.3"/>
    <row r="2898" ht="15.6" x14ac:dyDescent="0.3"/>
    <row r="2899" ht="15.6" x14ac:dyDescent="0.3"/>
    <row r="2900" ht="15.6" x14ac:dyDescent="0.3"/>
    <row r="2901" ht="15.6" x14ac:dyDescent="0.3"/>
    <row r="2902" ht="15.6" x14ac:dyDescent="0.3"/>
    <row r="2903" ht="15.6" x14ac:dyDescent="0.3"/>
    <row r="2904" ht="15.6" x14ac:dyDescent="0.3"/>
    <row r="2905" ht="15.6" x14ac:dyDescent="0.3"/>
    <row r="2906" ht="15.6" x14ac:dyDescent="0.3"/>
    <row r="2907" ht="15.6" x14ac:dyDescent="0.3"/>
    <row r="2908" ht="15.6" x14ac:dyDescent="0.3"/>
    <row r="2909" ht="15.6" x14ac:dyDescent="0.3"/>
    <row r="2910" ht="15.6" x14ac:dyDescent="0.3"/>
    <row r="2911" ht="15.6" x14ac:dyDescent="0.3"/>
    <row r="2912" ht="15.6" x14ac:dyDescent="0.3"/>
    <row r="2913" ht="15.6" x14ac:dyDescent="0.3"/>
    <row r="2914" ht="15.6" x14ac:dyDescent="0.3"/>
    <row r="2915" ht="15.6" x14ac:dyDescent="0.3"/>
    <row r="2916" ht="15.6" x14ac:dyDescent="0.3"/>
    <row r="2917" ht="15.6" x14ac:dyDescent="0.3"/>
    <row r="2918" ht="15.6" x14ac:dyDescent="0.3"/>
    <row r="2919" ht="15.6" x14ac:dyDescent="0.3"/>
    <row r="2920" ht="15.6" x14ac:dyDescent="0.3"/>
    <row r="2921" ht="15.6" x14ac:dyDescent="0.3"/>
    <row r="2922" ht="15.6" x14ac:dyDescent="0.3"/>
    <row r="2923" ht="15.6" x14ac:dyDescent="0.3"/>
    <row r="2924" ht="15.6" x14ac:dyDescent="0.3"/>
    <row r="2925" ht="15.6" x14ac:dyDescent="0.3"/>
    <row r="2926" ht="15.6" x14ac:dyDescent="0.3"/>
    <row r="2927" ht="15.6" x14ac:dyDescent="0.3"/>
    <row r="2928" ht="15.6" x14ac:dyDescent="0.3"/>
    <row r="2929" ht="15.6" x14ac:dyDescent="0.3"/>
    <row r="2930" ht="15.6" x14ac:dyDescent="0.3"/>
    <row r="2931" ht="15.6" x14ac:dyDescent="0.3"/>
    <row r="2932" ht="15.6" x14ac:dyDescent="0.3"/>
    <row r="2933" ht="15.6" x14ac:dyDescent="0.3"/>
    <row r="2934" ht="15.6" x14ac:dyDescent="0.3"/>
    <row r="2935" ht="15.6" x14ac:dyDescent="0.3"/>
    <row r="2936" ht="15.6" x14ac:dyDescent="0.3"/>
    <row r="2937" ht="15.6" x14ac:dyDescent="0.3"/>
    <row r="2938" ht="15.6" x14ac:dyDescent="0.3"/>
    <row r="2939" ht="15.6" x14ac:dyDescent="0.3"/>
    <row r="2940" ht="15.6" x14ac:dyDescent="0.3"/>
    <row r="2941" ht="15.6" x14ac:dyDescent="0.3"/>
    <row r="2942" ht="15.6" x14ac:dyDescent="0.3"/>
    <row r="2943" ht="15.6" x14ac:dyDescent="0.3"/>
    <row r="2944" ht="15.6" x14ac:dyDescent="0.3"/>
    <row r="2945" ht="15.6" x14ac:dyDescent="0.3"/>
    <row r="2946" ht="15.6" x14ac:dyDescent="0.3"/>
    <row r="2947" ht="15.6" x14ac:dyDescent="0.3"/>
    <row r="2948" ht="15.6" x14ac:dyDescent="0.3"/>
    <row r="2949" ht="15.6" x14ac:dyDescent="0.3"/>
    <row r="2950" ht="15.6" x14ac:dyDescent="0.3"/>
    <row r="2951" ht="15.6" x14ac:dyDescent="0.3"/>
    <row r="2952" ht="15.6" x14ac:dyDescent="0.3"/>
    <row r="2953" ht="15.6" x14ac:dyDescent="0.3"/>
    <row r="2954" ht="15.6" x14ac:dyDescent="0.3"/>
    <row r="2955" ht="15.6" x14ac:dyDescent="0.3"/>
    <row r="2956" ht="15.6" x14ac:dyDescent="0.3"/>
    <row r="2957" ht="15.6" x14ac:dyDescent="0.3"/>
    <row r="2958" ht="15.6" x14ac:dyDescent="0.3"/>
    <row r="2959" ht="15.6" x14ac:dyDescent="0.3"/>
    <row r="2960" ht="15.6" x14ac:dyDescent="0.3"/>
    <row r="2961" ht="15.6" x14ac:dyDescent="0.3"/>
    <row r="2962" ht="15.6" x14ac:dyDescent="0.3"/>
    <row r="2963" ht="15.6" x14ac:dyDescent="0.3"/>
    <row r="2964" ht="15.6" x14ac:dyDescent="0.3"/>
    <row r="2965" ht="15.6" x14ac:dyDescent="0.3"/>
    <row r="2966" ht="15.6" x14ac:dyDescent="0.3"/>
    <row r="2967" ht="15.6" x14ac:dyDescent="0.3"/>
    <row r="2968" ht="15.6" x14ac:dyDescent="0.3"/>
    <row r="2969" ht="15.6" x14ac:dyDescent="0.3"/>
    <row r="2970" ht="15.6" x14ac:dyDescent="0.3"/>
    <row r="2971" ht="15.6" x14ac:dyDescent="0.3"/>
    <row r="2972" ht="15.6" x14ac:dyDescent="0.3"/>
    <row r="2973" ht="15.6" x14ac:dyDescent="0.3"/>
    <row r="2974" ht="15.6" x14ac:dyDescent="0.3"/>
    <row r="2975" ht="15.6" x14ac:dyDescent="0.3"/>
    <row r="2976" ht="15.6" x14ac:dyDescent="0.3"/>
    <row r="2977" ht="15.6" x14ac:dyDescent="0.3"/>
    <row r="2978" ht="15.6" x14ac:dyDescent="0.3"/>
    <row r="2979" ht="15.6" x14ac:dyDescent="0.3"/>
    <row r="2980" ht="15.6" x14ac:dyDescent="0.3"/>
    <row r="2981" ht="15.6" x14ac:dyDescent="0.3"/>
    <row r="2982" ht="15.6" x14ac:dyDescent="0.3"/>
    <row r="2983" ht="15.6" x14ac:dyDescent="0.3"/>
    <row r="2984" ht="15.6" x14ac:dyDescent="0.3"/>
    <row r="2985" ht="15.6" x14ac:dyDescent="0.3"/>
    <row r="2986" ht="15.6" x14ac:dyDescent="0.3"/>
    <row r="2987" ht="15.6" x14ac:dyDescent="0.3"/>
    <row r="2988" ht="15.6" x14ac:dyDescent="0.3"/>
    <row r="2989" ht="15.6" x14ac:dyDescent="0.3"/>
    <row r="2990" ht="15.6" x14ac:dyDescent="0.3"/>
    <row r="2991" ht="15.6" x14ac:dyDescent="0.3"/>
    <row r="2992" ht="15.6" x14ac:dyDescent="0.3"/>
    <row r="2993" ht="15.6" x14ac:dyDescent="0.3"/>
    <row r="2994" ht="15.6" x14ac:dyDescent="0.3"/>
    <row r="2995" ht="15.6" x14ac:dyDescent="0.3"/>
    <row r="2996" ht="15.6" x14ac:dyDescent="0.3"/>
    <row r="2997" ht="15.6" x14ac:dyDescent="0.3"/>
    <row r="2998" ht="15.6" x14ac:dyDescent="0.3"/>
    <row r="2999" ht="15.6" x14ac:dyDescent="0.3"/>
    <row r="3000" ht="15.6" x14ac:dyDescent="0.3"/>
    <row r="3001" ht="15.6" x14ac:dyDescent="0.3"/>
    <row r="3002" ht="15.6" x14ac:dyDescent="0.3"/>
    <row r="3003" ht="15.6" x14ac:dyDescent="0.3"/>
    <row r="3004" ht="15.6" x14ac:dyDescent="0.3"/>
    <row r="3005" ht="15.6" x14ac:dyDescent="0.3"/>
    <row r="3006" ht="15.6" x14ac:dyDescent="0.3"/>
    <row r="3007" ht="15.6" x14ac:dyDescent="0.3"/>
    <row r="3008" ht="15.6" x14ac:dyDescent="0.3"/>
    <row r="3009" ht="15.6" x14ac:dyDescent="0.3"/>
    <row r="3010" ht="15.6" x14ac:dyDescent="0.3"/>
    <row r="3011" ht="15.6" x14ac:dyDescent="0.3"/>
    <row r="3012" ht="15.6" x14ac:dyDescent="0.3"/>
    <row r="3013" ht="15.6" x14ac:dyDescent="0.3"/>
    <row r="3014" ht="15.6" x14ac:dyDescent="0.3"/>
    <row r="3015" ht="15.6" x14ac:dyDescent="0.3"/>
    <row r="3016" ht="15.6" x14ac:dyDescent="0.3"/>
    <row r="3017" ht="15.6" x14ac:dyDescent="0.3"/>
    <row r="3018" ht="15.6" x14ac:dyDescent="0.3"/>
    <row r="3019" ht="15.6" x14ac:dyDescent="0.3"/>
    <row r="3020" ht="15.6" x14ac:dyDescent="0.3"/>
    <row r="3021" ht="15.6" x14ac:dyDescent="0.3"/>
    <row r="3022" ht="15.6" x14ac:dyDescent="0.3"/>
    <row r="3023" ht="15.6" x14ac:dyDescent="0.3"/>
    <row r="3024" ht="15.6" x14ac:dyDescent="0.3"/>
    <row r="3025" ht="15.6" x14ac:dyDescent="0.3"/>
    <row r="3026" ht="15.6" x14ac:dyDescent="0.3"/>
    <row r="3027" ht="15.6" x14ac:dyDescent="0.3"/>
    <row r="3028" ht="15.6" x14ac:dyDescent="0.3"/>
    <row r="3029" ht="15.6" x14ac:dyDescent="0.3"/>
    <row r="3030" ht="15.6" x14ac:dyDescent="0.3"/>
    <row r="3031" ht="15.6" x14ac:dyDescent="0.3"/>
    <row r="3032" ht="15.6" x14ac:dyDescent="0.3"/>
    <row r="3033" ht="15.6" x14ac:dyDescent="0.3"/>
    <row r="3034" ht="15.6" x14ac:dyDescent="0.3"/>
    <row r="3035" ht="15.6" x14ac:dyDescent="0.3"/>
    <row r="3036" ht="15.6" x14ac:dyDescent="0.3"/>
    <row r="3037" ht="15.6" x14ac:dyDescent="0.3"/>
    <row r="3038" ht="15.6" x14ac:dyDescent="0.3"/>
    <row r="3039" ht="15.6" x14ac:dyDescent="0.3"/>
    <row r="3040" ht="15.6" x14ac:dyDescent="0.3"/>
    <row r="3041" ht="15.6" x14ac:dyDescent="0.3"/>
    <row r="3042" ht="15.6" x14ac:dyDescent="0.3"/>
    <row r="3043" ht="15.6" x14ac:dyDescent="0.3"/>
    <row r="3044" ht="15.6" x14ac:dyDescent="0.3"/>
    <row r="3045" ht="15.6" x14ac:dyDescent="0.3"/>
    <row r="3046" ht="15.6" x14ac:dyDescent="0.3"/>
    <row r="3047" ht="15.6" x14ac:dyDescent="0.3"/>
    <row r="3048" ht="15.6" x14ac:dyDescent="0.3"/>
    <row r="3049" ht="15.6" x14ac:dyDescent="0.3"/>
    <row r="3050" ht="15.6" x14ac:dyDescent="0.3"/>
    <row r="3051" ht="15.6" x14ac:dyDescent="0.3"/>
    <row r="3052" ht="15.6" x14ac:dyDescent="0.3"/>
    <row r="3053" ht="15.6" x14ac:dyDescent="0.3"/>
    <row r="3054" ht="15.6" x14ac:dyDescent="0.3"/>
    <row r="3055" ht="15.6" x14ac:dyDescent="0.3"/>
    <row r="3056" ht="15.6" x14ac:dyDescent="0.3"/>
    <row r="3057" ht="15.6" x14ac:dyDescent="0.3"/>
    <row r="3058" ht="15.6" x14ac:dyDescent="0.3"/>
    <row r="3059" ht="15.6" x14ac:dyDescent="0.3"/>
    <row r="3060" ht="15.6" x14ac:dyDescent="0.3"/>
    <row r="3061" ht="15.6" x14ac:dyDescent="0.3"/>
    <row r="3062" ht="15.6" x14ac:dyDescent="0.3"/>
    <row r="3063" ht="15.6" x14ac:dyDescent="0.3"/>
    <row r="3064" ht="15.6" x14ac:dyDescent="0.3"/>
    <row r="3065" ht="15.6" x14ac:dyDescent="0.3"/>
    <row r="3066" ht="15.6" x14ac:dyDescent="0.3"/>
    <row r="3067" ht="15.6" x14ac:dyDescent="0.3"/>
    <row r="3068" ht="15.6" x14ac:dyDescent="0.3"/>
    <row r="3069" ht="15.6" x14ac:dyDescent="0.3"/>
    <row r="3070" ht="15.6" x14ac:dyDescent="0.3"/>
    <row r="3071" ht="15.6" x14ac:dyDescent="0.3"/>
    <row r="3072" ht="15.6" x14ac:dyDescent="0.3"/>
    <row r="3073" ht="15.6" x14ac:dyDescent="0.3"/>
    <row r="3074" ht="15.6" x14ac:dyDescent="0.3"/>
    <row r="3075" ht="15.6" x14ac:dyDescent="0.3"/>
    <row r="3076" ht="15.6" x14ac:dyDescent="0.3"/>
    <row r="3077" ht="15.6" x14ac:dyDescent="0.3"/>
    <row r="3078" ht="15.6" x14ac:dyDescent="0.3"/>
    <row r="3079" ht="15.6" x14ac:dyDescent="0.3"/>
    <row r="3080" ht="15.6" x14ac:dyDescent="0.3"/>
    <row r="3081" ht="15.6" x14ac:dyDescent="0.3"/>
    <row r="3082" ht="15.6" x14ac:dyDescent="0.3"/>
    <row r="3083" ht="15.6" x14ac:dyDescent="0.3"/>
    <row r="3084" ht="15.6" x14ac:dyDescent="0.3"/>
    <row r="3085" ht="15.6" x14ac:dyDescent="0.3"/>
    <row r="3086" ht="15.6" x14ac:dyDescent="0.3"/>
    <row r="3087" ht="15.6" x14ac:dyDescent="0.3"/>
    <row r="3088" ht="15.6" x14ac:dyDescent="0.3"/>
    <row r="3089" ht="15.6" x14ac:dyDescent="0.3"/>
    <row r="3090" ht="15.6" x14ac:dyDescent="0.3"/>
    <row r="3091" ht="15.6" x14ac:dyDescent="0.3"/>
    <row r="3092" ht="15.6" x14ac:dyDescent="0.3"/>
    <row r="3093" ht="15.6" x14ac:dyDescent="0.3"/>
    <row r="3094" ht="15.6" x14ac:dyDescent="0.3"/>
    <row r="3095" ht="15.6" x14ac:dyDescent="0.3"/>
    <row r="3096" ht="15.6" x14ac:dyDescent="0.3"/>
    <row r="3097" ht="15.6" x14ac:dyDescent="0.3"/>
    <row r="3098" ht="15.6" x14ac:dyDescent="0.3"/>
    <row r="3099" ht="15.6" x14ac:dyDescent="0.3"/>
    <row r="3100" ht="15.6" x14ac:dyDescent="0.3"/>
    <row r="3101" ht="15.6" x14ac:dyDescent="0.3"/>
    <row r="3102" ht="15.6" x14ac:dyDescent="0.3"/>
    <row r="3103" ht="15.6" x14ac:dyDescent="0.3"/>
    <row r="3104" ht="15.6" x14ac:dyDescent="0.3"/>
    <row r="3105" ht="15.6" x14ac:dyDescent="0.3"/>
    <row r="3106" ht="15.6" x14ac:dyDescent="0.3"/>
    <row r="3107" ht="15.6" x14ac:dyDescent="0.3"/>
    <row r="3108" ht="15.6" x14ac:dyDescent="0.3"/>
    <row r="3109" ht="15.6" x14ac:dyDescent="0.3"/>
    <row r="3110" ht="15.6" x14ac:dyDescent="0.3"/>
    <row r="3111" ht="15.6" x14ac:dyDescent="0.3"/>
    <row r="3112" ht="15.6" x14ac:dyDescent="0.3"/>
    <row r="3113" ht="15.6" x14ac:dyDescent="0.3"/>
    <row r="3114" ht="15.6" x14ac:dyDescent="0.3"/>
    <row r="3115" ht="15.6" x14ac:dyDescent="0.3"/>
    <row r="3116" ht="15.6" x14ac:dyDescent="0.3"/>
    <row r="3117" ht="15.6" x14ac:dyDescent="0.3"/>
    <row r="3118" ht="15.6" x14ac:dyDescent="0.3"/>
    <row r="3119" ht="15.6" x14ac:dyDescent="0.3"/>
    <row r="3120" ht="15.6" x14ac:dyDescent="0.3"/>
    <row r="3121" ht="15.6" x14ac:dyDescent="0.3"/>
    <row r="3122" ht="15.6" x14ac:dyDescent="0.3"/>
    <row r="3123" ht="15.6" x14ac:dyDescent="0.3"/>
    <row r="3124" ht="15.6" x14ac:dyDescent="0.3"/>
    <row r="3125" ht="15.6" x14ac:dyDescent="0.3"/>
    <row r="3126" ht="15.6" x14ac:dyDescent="0.3"/>
    <row r="3127" ht="15.6" x14ac:dyDescent="0.3"/>
    <row r="3128" ht="15.6" x14ac:dyDescent="0.3"/>
    <row r="3129" ht="15.6" x14ac:dyDescent="0.3"/>
    <row r="3130" ht="15.6" x14ac:dyDescent="0.3"/>
    <row r="3131" ht="15.6" x14ac:dyDescent="0.3"/>
    <row r="3132" ht="15.6" x14ac:dyDescent="0.3"/>
    <row r="3133" ht="15.6" x14ac:dyDescent="0.3"/>
    <row r="3134" ht="15.6" x14ac:dyDescent="0.3"/>
    <row r="3135" ht="15.6" x14ac:dyDescent="0.3"/>
    <row r="3136" ht="15.6" x14ac:dyDescent="0.3"/>
    <row r="3137" ht="15.6" x14ac:dyDescent="0.3"/>
    <row r="3138" ht="15.6" x14ac:dyDescent="0.3"/>
    <row r="3139" ht="15.6" x14ac:dyDescent="0.3"/>
    <row r="3140" ht="15.6" x14ac:dyDescent="0.3"/>
    <row r="3141" ht="15.6" x14ac:dyDescent="0.3"/>
    <row r="3142" ht="15.6" x14ac:dyDescent="0.3"/>
    <row r="3143" ht="15.6" x14ac:dyDescent="0.3"/>
    <row r="3144" ht="15.6" x14ac:dyDescent="0.3"/>
    <row r="3145" ht="15.6" x14ac:dyDescent="0.3"/>
    <row r="3146" ht="15.6" x14ac:dyDescent="0.3"/>
    <row r="3147" ht="15.6" x14ac:dyDescent="0.3"/>
    <row r="3148" ht="15.6" x14ac:dyDescent="0.3"/>
    <row r="3149" ht="15.6" x14ac:dyDescent="0.3"/>
    <row r="3150" ht="15.6" x14ac:dyDescent="0.3"/>
    <row r="3151" ht="15.6" x14ac:dyDescent="0.3"/>
    <row r="3152" ht="15.6" x14ac:dyDescent="0.3"/>
    <row r="3153" ht="15.6" x14ac:dyDescent="0.3"/>
    <row r="3154" ht="15.6" x14ac:dyDescent="0.3"/>
    <row r="3155" ht="15.6" x14ac:dyDescent="0.3"/>
    <row r="3156" ht="15.6" x14ac:dyDescent="0.3"/>
    <row r="3157" ht="15.6" x14ac:dyDescent="0.3"/>
    <row r="3158" ht="15.6" x14ac:dyDescent="0.3"/>
    <row r="3159" ht="15.6" x14ac:dyDescent="0.3"/>
    <row r="3160" ht="15.6" x14ac:dyDescent="0.3"/>
    <row r="3161" ht="15.6" x14ac:dyDescent="0.3"/>
    <row r="3162" ht="15.6" x14ac:dyDescent="0.3"/>
    <row r="3163" ht="15.6" x14ac:dyDescent="0.3"/>
    <row r="3164" ht="15.6" x14ac:dyDescent="0.3"/>
    <row r="3165" ht="15.6" x14ac:dyDescent="0.3"/>
    <row r="3166" ht="15.6" x14ac:dyDescent="0.3"/>
    <row r="3167" ht="15.6" x14ac:dyDescent="0.3"/>
    <row r="3168" ht="15.6" x14ac:dyDescent="0.3"/>
    <row r="3169" ht="15.6" x14ac:dyDescent="0.3"/>
    <row r="3170" ht="15.6" x14ac:dyDescent="0.3"/>
    <row r="3171" ht="15.6" x14ac:dyDescent="0.3"/>
    <row r="3172" ht="15.6" x14ac:dyDescent="0.3"/>
    <row r="3173" ht="15.6" x14ac:dyDescent="0.3"/>
    <row r="3174" ht="15.6" x14ac:dyDescent="0.3"/>
    <row r="3175" ht="15.6" x14ac:dyDescent="0.3"/>
    <row r="3176" ht="15.6" x14ac:dyDescent="0.3"/>
    <row r="3177" ht="15.6" x14ac:dyDescent="0.3"/>
    <row r="3178" ht="15.6" x14ac:dyDescent="0.3"/>
    <row r="3179" ht="15.6" x14ac:dyDescent="0.3"/>
    <row r="3180" ht="15.6" x14ac:dyDescent="0.3"/>
    <row r="3181" ht="15.6" x14ac:dyDescent="0.3"/>
    <row r="3182" ht="15.6" x14ac:dyDescent="0.3"/>
    <row r="3183" ht="15.6" x14ac:dyDescent="0.3"/>
    <row r="3184" ht="15.6" x14ac:dyDescent="0.3"/>
    <row r="3185" ht="15.6" x14ac:dyDescent="0.3"/>
    <row r="3186" ht="15.6" x14ac:dyDescent="0.3"/>
    <row r="3187" ht="15.6" x14ac:dyDescent="0.3"/>
    <row r="3188" ht="15.6" x14ac:dyDescent="0.3"/>
    <row r="3189" ht="15.6" x14ac:dyDescent="0.3"/>
    <row r="3190" ht="15.6" x14ac:dyDescent="0.3"/>
    <row r="3191" ht="15.6" x14ac:dyDescent="0.3"/>
    <row r="3192" ht="15.6" x14ac:dyDescent="0.3"/>
    <row r="3193" ht="15.6" x14ac:dyDescent="0.3"/>
    <row r="3194" ht="15.6" x14ac:dyDescent="0.3"/>
    <row r="3195" ht="15.6" x14ac:dyDescent="0.3"/>
    <row r="3196" ht="15.6" x14ac:dyDescent="0.3"/>
    <row r="3197" ht="15.6" x14ac:dyDescent="0.3"/>
    <row r="3198" ht="15.6" x14ac:dyDescent="0.3"/>
    <row r="3199" ht="15.6" x14ac:dyDescent="0.3"/>
    <row r="3200" ht="15.6" x14ac:dyDescent="0.3"/>
    <row r="3201" ht="15.6" x14ac:dyDescent="0.3"/>
    <row r="3202" ht="15.6" x14ac:dyDescent="0.3"/>
    <row r="3203" ht="15.6" x14ac:dyDescent="0.3"/>
    <row r="3204" ht="15.6" x14ac:dyDescent="0.3"/>
    <row r="3205" ht="15.6" x14ac:dyDescent="0.3"/>
    <row r="3206" ht="15.6" x14ac:dyDescent="0.3"/>
    <row r="3207" ht="15.6" x14ac:dyDescent="0.3"/>
    <row r="3208" ht="15.6" x14ac:dyDescent="0.3"/>
    <row r="3209" ht="15.6" x14ac:dyDescent="0.3"/>
    <row r="3210" ht="15.6" x14ac:dyDescent="0.3"/>
    <row r="3211" ht="15.6" x14ac:dyDescent="0.3"/>
    <row r="3212" ht="15.6" x14ac:dyDescent="0.3"/>
    <row r="3213" ht="15.6" x14ac:dyDescent="0.3"/>
    <row r="3214" ht="15.6" x14ac:dyDescent="0.3"/>
    <row r="3215" ht="15.6" x14ac:dyDescent="0.3"/>
    <row r="3216" ht="15.6" x14ac:dyDescent="0.3"/>
    <row r="3217" ht="15.6" x14ac:dyDescent="0.3"/>
    <row r="3218" ht="15.6" x14ac:dyDescent="0.3"/>
    <row r="3219" ht="15.6" x14ac:dyDescent="0.3"/>
    <row r="3220" ht="15.6" x14ac:dyDescent="0.3"/>
    <row r="3221" ht="15.6" x14ac:dyDescent="0.3"/>
    <row r="3222" ht="15.6" x14ac:dyDescent="0.3"/>
    <row r="3223" ht="15.6" x14ac:dyDescent="0.3"/>
    <row r="3224" ht="15.6" x14ac:dyDescent="0.3"/>
    <row r="3225" ht="15.6" x14ac:dyDescent="0.3"/>
    <row r="3226" ht="15.6" x14ac:dyDescent="0.3"/>
    <row r="3227" ht="15.6" x14ac:dyDescent="0.3"/>
    <row r="3228" ht="15.6" x14ac:dyDescent="0.3"/>
    <row r="3229" ht="15.6" x14ac:dyDescent="0.3"/>
    <row r="3230" ht="15.6" x14ac:dyDescent="0.3"/>
    <row r="3231" ht="15.6" x14ac:dyDescent="0.3"/>
    <row r="3232" ht="15.6" x14ac:dyDescent="0.3"/>
    <row r="3233" ht="15.6" x14ac:dyDescent="0.3"/>
    <row r="3234" ht="15.6" x14ac:dyDescent="0.3"/>
    <row r="3235" ht="15.6" x14ac:dyDescent="0.3"/>
    <row r="3236" ht="15.6" x14ac:dyDescent="0.3"/>
    <row r="3237" ht="15.6" x14ac:dyDescent="0.3"/>
    <row r="3238" ht="15.6" x14ac:dyDescent="0.3"/>
    <row r="3239" ht="15.6" x14ac:dyDescent="0.3"/>
    <row r="3240" ht="15.6" x14ac:dyDescent="0.3"/>
    <row r="3241" ht="15.6" x14ac:dyDescent="0.3"/>
    <row r="3242" ht="15.6" x14ac:dyDescent="0.3"/>
    <row r="3243" ht="15.6" x14ac:dyDescent="0.3"/>
    <row r="3244" ht="15.6" x14ac:dyDescent="0.3"/>
    <row r="3245" ht="15.6" x14ac:dyDescent="0.3"/>
    <row r="3246" ht="15.6" x14ac:dyDescent="0.3"/>
    <row r="3247" ht="15.6" x14ac:dyDescent="0.3"/>
    <row r="3248" ht="15.6" x14ac:dyDescent="0.3"/>
    <row r="3249" ht="15.6" x14ac:dyDescent="0.3"/>
    <row r="3250" ht="15.6" x14ac:dyDescent="0.3"/>
    <row r="3251" ht="15.6" x14ac:dyDescent="0.3"/>
    <row r="3252" ht="15.6" x14ac:dyDescent="0.3"/>
    <row r="3253" ht="15.6" x14ac:dyDescent="0.3"/>
    <row r="3254" ht="15.6" x14ac:dyDescent="0.3"/>
    <row r="3255" ht="15.6" x14ac:dyDescent="0.3"/>
    <row r="3256" ht="15.6" x14ac:dyDescent="0.3"/>
    <row r="3257" ht="15.6" x14ac:dyDescent="0.3"/>
    <row r="3258" ht="15.6" x14ac:dyDescent="0.3"/>
    <row r="3259" ht="15.6" x14ac:dyDescent="0.3"/>
    <row r="3260" ht="15.6" x14ac:dyDescent="0.3"/>
    <row r="3261" ht="15.6" x14ac:dyDescent="0.3"/>
    <row r="3262" ht="15.6" x14ac:dyDescent="0.3"/>
    <row r="3263" ht="15.6" x14ac:dyDescent="0.3"/>
    <row r="3264" ht="15.6" x14ac:dyDescent="0.3"/>
    <row r="3265" ht="15.6" x14ac:dyDescent="0.3"/>
    <row r="3266" ht="15.6" x14ac:dyDescent="0.3"/>
    <row r="3267" ht="15.6" x14ac:dyDescent="0.3"/>
    <row r="3268" ht="15.6" x14ac:dyDescent="0.3"/>
    <row r="3269" ht="15.6" x14ac:dyDescent="0.3"/>
    <row r="3270" ht="15.6" x14ac:dyDescent="0.3"/>
    <row r="3271" ht="15.6" x14ac:dyDescent="0.3"/>
    <row r="3272" ht="15.6" x14ac:dyDescent="0.3"/>
    <row r="3273" ht="15.6" x14ac:dyDescent="0.3"/>
    <row r="3274" ht="15.6" x14ac:dyDescent="0.3"/>
    <row r="3275" ht="15.6" x14ac:dyDescent="0.3"/>
    <row r="3276" ht="15.6" x14ac:dyDescent="0.3"/>
    <row r="3277" ht="15.6" x14ac:dyDescent="0.3"/>
    <row r="3278" ht="15.6" x14ac:dyDescent="0.3"/>
    <row r="3279" ht="15.6" x14ac:dyDescent="0.3"/>
    <row r="3280" ht="15.6" x14ac:dyDescent="0.3"/>
    <row r="3281" ht="15.6" x14ac:dyDescent="0.3"/>
    <row r="3282" ht="15.6" x14ac:dyDescent="0.3"/>
    <row r="3283" ht="15.6" x14ac:dyDescent="0.3"/>
    <row r="3284" ht="15.6" x14ac:dyDescent="0.3"/>
    <row r="3285" ht="15.6" x14ac:dyDescent="0.3"/>
    <row r="3286" ht="15.6" x14ac:dyDescent="0.3"/>
    <row r="3287" ht="15.6" x14ac:dyDescent="0.3"/>
    <row r="3288" ht="15.6" x14ac:dyDescent="0.3"/>
    <row r="3289" ht="15.6" x14ac:dyDescent="0.3"/>
    <row r="3290" ht="15.6" x14ac:dyDescent="0.3"/>
    <row r="3291" ht="15.6" x14ac:dyDescent="0.3"/>
    <row r="3292" ht="15.6" x14ac:dyDescent="0.3"/>
    <row r="3293" ht="15.6" x14ac:dyDescent="0.3"/>
    <row r="3294" ht="15.6" x14ac:dyDescent="0.3"/>
    <row r="3295" ht="15.6" x14ac:dyDescent="0.3"/>
    <row r="3296" ht="15.6" x14ac:dyDescent="0.3"/>
    <row r="3297" ht="15.6" x14ac:dyDescent="0.3"/>
    <row r="3298" ht="15.6" x14ac:dyDescent="0.3"/>
    <row r="3299" ht="15.6" x14ac:dyDescent="0.3"/>
    <row r="3300" ht="15.6" x14ac:dyDescent="0.3"/>
    <row r="3301" ht="15.6" x14ac:dyDescent="0.3"/>
    <row r="3302" ht="15.6" x14ac:dyDescent="0.3"/>
    <row r="3303" ht="15.6" x14ac:dyDescent="0.3"/>
    <row r="3304" ht="15.6" x14ac:dyDescent="0.3"/>
    <row r="3305" ht="15.6" x14ac:dyDescent="0.3"/>
    <row r="3306" ht="15.6" x14ac:dyDescent="0.3"/>
    <row r="3307" ht="15.6" x14ac:dyDescent="0.3"/>
    <row r="3308" ht="15.6" x14ac:dyDescent="0.3"/>
    <row r="3309" ht="15.6" x14ac:dyDescent="0.3"/>
    <row r="3310" ht="15.6" x14ac:dyDescent="0.3"/>
    <row r="3311" ht="15.6" x14ac:dyDescent="0.3"/>
    <row r="3312" ht="15.6" x14ac:dyDescent="0.3"/>
    <row r="3313" ht="15.6" x14ac:dyDescent="0.3"/>
    <row r="3314" ht="15.6" x14ac:dyDescent="0.3"/>
    <row r="3315" ht="15.6" x14ac:dyDescent="0.3"/>
    <row r="3316" ht="15.6" x14ac:dyDescent="0.3"/>
    <row r="3317" ht="15.6" x14ac:dyDescent="0.3"/>
    <row r="3318" ht="15.6" x14ac:dyDescent="0.3"/>
    <row r="3319" ht="15.6" x14ac:dyDescent="0.3"/>
    <row r="3320" ht="15.6" x14ac:dyDescent="0.3"/>
    <row r="3321" ht="15.6" x14ac:dyDescent="0.3"/>
    <row r="3322" ht="15.6" x14ac:dyDescent="0.3"/>
    <row r="3323" ht="15.6" x14ac:dyDescent="0.3"/>
    <row r="3324" ht="15.6" x14ac:dyDescent="0.3"/>
    <row r="3325" ht="15.6" x14ac:dyDescent="0.3"/>
    <row r="3326" ht="15.6" x14ac:dyDescent="0.3"/>
    <row r="3327" ht="15.6" x14ac:dyDescent="0.3"/>
    <row r="3328" ht="15.6" x14ac:dyDescent="0.3"/>
    <row r="3329" ht="15.6" x14ac:dyDescent="0.3"/>
    <row r="3330" ht="15.6" x14ac:dyDescent="0.3"/>
    <row r="3331" ht="15.6" x14ac:dyDescent="0.3"/>
    <row r="3332" ht="15.6" x14ac:dyDescent="0.3"/>
    <row r="3333" ht="15.6" x14ac:dyDescent="0.3"/>
    <row r="3334" ht="15.6" x14ac:dyDescent="0.3"/>
    <row r="3335" ht="15.6" x14ac:dyDescent="0.3"/>
    <row r="3336" ht="15.6" x14ac:dyDescent="0.3"/>
    <row r="3337" ht="15.6" x14ac:dyDescent="0.3"/>
    <row r="3338" ht="15.6" x14ac:dyDescent="0.3"/>
    <row r="3339" ht="15.6" x14ac:dyDescent="0.3"/>
    <row r="3340" ht="15.6" x14ac:dyDescent="0.3"/>
    <row r="3341" ht="15.6" x14ac:dyDescent="0.3"/>
    <row r="3342" ht="15.6" x14ac:dyDescent="0.3"/>
    <row r="3343" ht="15.6" x14ac:dyDescent="0.3"/>
    <row r="3344" ht="15.6" x14ac:dyDescent="0.3"/>
    <row r="3345" ht="15.6" x14ac:dyDescent="0.3"/>
    <row r="3346" ht="15.6" x14ac:dyDescent="0.3"/>
    <row r="3347" ht="15.6" x14ac:dyDescent="0.3"/>
    <row r="3348" ht="15.6" x14ac:dyDescent="0.3"/>
    <row r="3349" ht="15.6" x14ac:dyDescent="0.3"/>
    <row r="3350" ht="15.6" x14ac:dyDescent="0.3"/>
    <row r="3351" ht="15.6" x14ac:dyDescent="0.3"/>
    <row r="3352" ht="15.6" x14ac:dyDescent="0.3"/>
    <row r="3353" ht="15.6" x14ac:dyDescent="0.3"/>
    <row r="3354" ht="15.6" x14ac:dyDescent="0.3"/>
    <row r="3355" ht="15.6" x14ac:dyDescent="0.3"/>
    <row r="3356" ht="15.6" x14ac:dyDescent="0.3"/>
    <row r="3357" ht="15.6" x14ac:dyDescent="0.3"/>
    <row r="3358" ht="15.6" x14ac:dyDescent="0.3"/>
    <row r="3359" ht="15.6" x14ac:dyDescent="0.3"/>
    <row r="3360" ht="15.6" x14ac:dyDescent="0.3"/>
    <row r="3361" ht="15.6" x14ac:dyDescent="0.3"/>
    <row r="3362" ht="15.6" x14ac:dyDescent="0.3"/>
    <row r="3363" ht="15.6" x14ac:dyDescent="0.3"/>
    <row r="3364" ht="15.6" x14ac:dyDescent="0.3"/>
    <row r="3365" ht="15.6" x14ac:dyDescent="0.3"/>
    <row r="3366" ht="15.6" x14ac:dyDescent="0.3"/>
    <row r="3367" ht="15.6" x14ac:dyDescent="0.3"/>
    <row r="3368" ht="15.6" x14ac:dyDescent="0.3"/>
    <row r="3369" ht="15.6" x14ac:dyDescent="0.3"/>
    <row r="3370" ht="15.6" x14ac:dyDescent="0.3"/>
    <row r="3371" ht="15.6" x14ac:dyDescent="0.3"/>
    <row r="3372" ht="15.6" x14ac:dyDescent="0.3"/>
    <row r="3373" ht="15.6" x14ac:dyDescent="0.3"/>
    <row r="3374" ht="15.6" x14ac:dyDescent="0.3"/>
    <row r="3375" ht="15.6" x14ac:dyDescent="0.3"/>
    <row r="3376" ht="15.6" x14ac:dyDescent="0.3"/>
    <row r="3377" ht="15.6" x14ac:dyDescent="0.3"/>
    <row r="3378" ht="15.6" x14ac:dyDescent="0.3"/>
    <row r="3379" ht="15.6" x14ac:dyDescent="0.3"/>
    <row r="3380" ht="15.6" x14ac:dyDescent="0.3"/>
    <row r="3381" ht="15.6" x14ac:dyDescent="0.3"/>
    <row r="3382" ht="15.6" x14ac:dyDescent="0.3"/>
    <row r="3383" ht="15.6" x14ac:dyDescent="0.3"/>
    <row r="3384" ht="15.6" x14ac:dyDescent="0.3"/>
    <row r="3385" ht="15.6" x14ac:dyDescent="0.3"/>
    <row r="3386" ht="15.6" x14ac:dyDescent="0.3"/>
    <row r="3387" ht="15.6" x14ac:dyDescent="0.3"/>
    <row r="3388" ht="15.6" x14ac:dyDescent="0.3"/>
    <row r="3389" ht="15.6" x14ac:dyDescent="0.3"/>
    <row r="3390" ht="15.6" x14ac:dyDescent="0.3"/>
    <row r="3391" ht="15.6" x14ac:dyDescent="0.3"/>
    <row r="3392" ht="15.6" x14ac:dyDescent="0.3"/>
    <row r="3393" ht="15.6" x14ac:dyDescent="0.3"/>
    <row r="3394" ht="15.6" x14ac:dyDescent="0.3"/>
    <row r="3395" ht="15.6" x14ac:dyDescent="0.3"/>
    <row r="3396" ht="15.6" x14ac:dyDescent="0.3"/>
    <row r="3397" ht="15.6" x14ac:dyDescent="0.3"/>
    <row r="3398" ht="15.6" x14ac:dyDescent="0.3"/>
    <row r="3399" ht="15.6" x14ac:dyDescent="0.3"/>
    <row r="3400" ht="15.6" x14ac:dyDescent="0.3"/>
    <row r="3401" ht="15.6" x14ac:dyDescent="0.3"/>
    <row r="3402" ht="15.6" x14ac:dyDescent="0.3"/>
    <row r="3403" ht="15.6" x14ac:dyDescent="0.3"/>
    <row r="3404" ht="15.6" x14ac:dyDescent="0.3"/>
    <row r="3405" ht="15.6" x14ac:dyDescent="0.3"/>
    <row r="3406" ht="15.6" x14ac:dyDescent="0.3"/>
    <row r="3407" ht="15.6" x14ac:dyDescent="0.3"/>
    <row r="3408" ht="15.6" x14ac:dyDescent="0.3"/>
    <row r="3409" ht="15.6" x14ac:dyDescent="0.3"/>
    <row r="3410" ht="15.6" x14ac:dyDescent="0.3"/>
    <row r="3411" ht="15.6" x14ac:dyDescent="0.3"/>
    <row r="3412" ht="15.6" x14ac:dyDescent="0.3"/>
    <row r="3413" ht="15.6" x14ac:dyDescent="0.3"/>
    <row r="3414" ht="15.6" x14ac:dyDescent="0.3"/>
    <row r="3415" ht="15.6" x14ac:dyDescent="0.3"/>
    <row r="3416" ht="15.6" x14ac:dyDescent="0.3"/>
    <row r="3417" ht="15.6" x14ac:dyDescent="0.3"/>
    <row r="3418" ht="15.6" x14ac:dyDescent="0.3"/>
    <row r="3419" ht="15.6" x14ac:dyDescent="0.3"/>
    <row r="3420" ht="15.6" x14ac:dyDescent="0.3"/>
    <row r="3421" ht="15.6" x14ac:dyDescent="0.3"/>
    <row r="3422" ht="15.6" x14ac:dyDescent="0.3"/>
    <row r="3423" ht="15.6" x14ac:dyDescent="0.3"/>
    <row r="3424" ht="15.6" x14ac:dyDescent="0.3"/>
    <row r="3425" ht="15.6" x14ac:dyDescent="0.3"/>
    <row r="3426" ht="15.6" x14ac:dyDescent="0.3"/>
    <row r="3427" ht="15.6" x14ac:dyDescent="0.3"/>
    <row r="3428" ht="15.6" x14ac:dyDescent="0.3"/>
    <row r="3429" ht="15.6" x14ac:dyDescent="0.3"/>
    <row r="3430" ht="15.6" x14ac:dyDescent="0.3"/>
    <row r="3431" ht="15.6" x14ac:dyDescent="0.3"/>
    <row r="3432" ht="15.6" x14ac:dyDescent="0.3"/>
    <row r="3433" ht="15.6" x14ac:dyDescent="0.3"/>
    <row r="3434" ht="15.6" x14ac:dyDescent="0.3"/>
    <row r="3435" ht="15.6" x14ac:dyDescent="0.3"/>
    <row r="3436" ht="15.6" x14ac:dyDescent="0.3"/>
    <row r="3437" ht="15.6" x14ac:dyDescent="0.3"/>
    <row r="3438" ht="15.6" x14ac:dyDescent="0.3"/>
    <row r="3439" ht="15.6" x14ac:dyDescent="0.3"/>
    <row r="3440" ht="15.6" x14ac:dyDescent="0.3"/>
    <row r="3441" ht="15.6" x14ac:dyDescent="0.3"/>
    <row r="3442" ht="15.6" x14ac:dyDescent="0.3"/>
    <row r="3443" ht="15.6" x14ac:dyDescent="0.3"/>
    <row r="3444" ht="15.6" x14ac:dyDescent="0.3"/>
    <row r="3445" ht="15.6" x14ac:dyDescent="0.3"/>
    <row r="3446" ht="15.6" x14ac:dyDescent="0.3"/>
    <row r="3447" ht="15.6" x14ac:dyDescent="0.3"/>
    <row r="3448" ht="15.6" x14ac:dyDescent="0.3"/>
    <row r="3449" ht="15.6" x14ac:dyDescent="0.3"/>
    <row r="3450" ht="15.6" x14ac:dyDescent="0.3"/>
    <row r="3451" ht="15.6" x14ac:dyDescent="0.3"/>
    <row r="3452" ht="15.6" x14ac:dyDescent="0.3"/>
    <row r="3453" ht="15.6" x14ac:dyDescent="0.3"/>
    <row r="3454" ht="15.6" x14ac:dyDescent="0.3"/>
    <row r="3455" ht="15.6" x14ac:dyDescent="0.3"/>
    <row r="3456" ht="15.6" x14ac:dyDescent="0.3"/>
    <row r="3457" ht="15.6" x14ac:dyDescent="0.3"/>
    <row r="3458" ht="15.6" x14ac:dyDescent="0.3"/>
    <row r="3459" ht="15.6" x14ac:dyDescent="0.3"/>
    <row r="3460" ht="15.6" x14ac:dyDescent="0.3"/>
    <row r="3461" ht="15.6" x14ac:dyDescent="0.3"/>
    <row r="3462" ht="15.6" x14ac:dyDescent="0.3"/>
    <row r="3463" ht="15.6" x14ac:dyDescent="0.3"/>
    <row r="3464" ht="15.6" x14ac:dyDescent="0.3"/>
    <row r="3465" ht="15.6" x14ac:dyDescent="0.3"/>
    <row r="3466" ht="15.6" x14ac:dyDescent="0.3"/>
    <row r="3467" ht="15.6" x14ac:dyDescent="0.3"/>
    <row r="3468" ht="15.6" x14ac:dyDescent="0.3"/>
    <row r="3469" ht="15.6" x14ac:dyDescent="0.3"/>
    <row r="3470" ht="15.6" x14ac:dyDescent="0.3"/>
    <row r="3471" ht="15.6" x14ac:dyDescent="0.3"/>
    <row r="3472" ht="15.6" x14ac:dyDescent="0.3"/>
    <row r="3473" ht="15.6" x14ac:dyDescent="0.3"/>
    <row r="3474" ht="15.6" x14ac:dyDescent="0.3"/>
    <row r="3475" ht="15.6" x14ac:dyDescent="0.3"/>
    <row r="3476" ht="15.6" x14ac:dyDescent="0.3"/>
    <row r="3477" ht="15.6" x14ac:dyDescent="0.3"/>
    <row r="3478" ht="15.6" x14ac:dyDescent="0.3"/>
    <row r="3479" ht="15.6" x14ac:dyDescent="0.3"/>
    <row r="3480" ht="15.6" x14ac:dyDescent="0.3"/>
    <row r="3481" ht="15.6" x14ac:dyDescent="0.3"/>
    <row r="3482" ht="15.6" x14ac:dyDescent="0.3"/>
    <row r="3483" ht="15.6" x14ac:dyDescent="0.3"/>
    <row r="3484" ht="15.6" x14ac:dyDescent="0.3"/>
    <row r="3485" ht="15.6" x14ac:dyDescent="0.3"/>
    <row r="3486" ht="15.6" x14ac:dyDescent="0.3"/>
    <row r="3487" ht="15.6" x14ac:dyDescent="0.3"/>
    <row r="3488" ht="15.6" x14ac:dyDescent="0.3"/>
    <row r="3489" ht="15.6" x14ac:dyDescent="0.3"/>
    <row r="3490" ht="15.6" x14ac:dyDescent="0.3"/>
    <row r="3491" ht="15.6" x14ac:dyDescent="0.3"/>
    <row r="3492" ht="15.6" x14ac:dyDescent="0.3"/>
    <row r="3493" ht="15.6" x14ac:dyDescent="0.3"/>
    <row r="3494" ht="15.6" x14ac:dyDescent="0.3"/>
    <row r="3495" ht="15.6" x14ac:dyDescent="0.3"/>
    <row r="3496" ht="15.6" x14ac:dyDescent="0.3"/>
    <row r="3497" ht="15.6" x14ac:dyDescent="0.3"/>
    <row r="3498" ht="15.6" x14ac:dyDescent="0.3"/>
    <row r="3499" ht="15.6" x14ac:dyDescent="0.3"/>
    <row r="3500" ht="15.6" x14ac:dyDescent="0.3"/>
    <row r="3501" ht="15.6" x14ac:dyDescent="0.3"/>
    <row r="3502" ht="15.6" x14ac:dyDescent="0.3"/>
    <row r="3503" ht="15.6" x14ac:dyDescent="0.3"/>
    <row r="3504" ht="15.6" x14ac:dyDescent="0.3"/>
    <row r="3505" ht="15.6" x14ac:dyDescent="0.3"/>
    <row r="3506" ht="15.6" x14ac:dyDescent="0.3"/>
    <row r="3507" ht="15.6" x14ac:dyDescent="0.3"/>
    <row r="3508" ht="15.6" x14ac:dyDescent="0.3"/>
    <row r="3509" ht="15.6" x14ac:dyDescent="0.3"/>
    <row r="3510" ht="15.6" x14ac:dyDescent="0.3"/>
    <row r="3511" ht="15.6" x14ac:dyDescent="0.3"/>
    <row r="3512" ht="15.6" x14ac:dyDescent="0.3"/>
    <row r="3513" ht="15.6" x14ac:dyDescent="0.3"/>
    <row r="3514" ht="15.6" x14ac:dyDescent="0.3"/>
    <row r="3515" ht="15.6" x14ac:dyDescent="0.3"/>
    <row r="3516" ht="15.6" x14ac:dyDescent="0.3"/>
    <row r="3517" ht="15.6" x14ac:dyDescent="0.3"/>
    <row r="3518" ht="15.6" x14ac:dyDescent="0.3"/>
    <row r="3519" ht="15.6" x14ac:dyDescent="0.3"/>
    <row r="3520" ht="15.6" x14ac:dyDescent="0.3"/>
    <row r="3521" ht="15.6" x14ac:dyDescent="0.3"/>
    <row r="3522" ht="15.6" x14ac:dyDescent="0.3"/>
    <row r="3523" ht="15.6" x14ac:dyDescent="0.3"/>
    <row r="3524" ht="15.6" x14ac:dyDescent="0.3"/>
    <row r="3525" ht="15.6" x14ac:dyDescent="0.3"/>
    <row r="3526" ht="15.6" x14ac:dyDescent="0.3"/>
    <row r="3527" ht="15.6" x14ac:dyDescent="0.3"/>
    <row r="3528" ht="15.6" x14ac:dyDescent="0.3"/>
    <row r="3529" ht="15.6" x14ac:dyDescent="0.3"/>
    <row r="3530" ht="15.6" x14ac:dyDescent="0.3"/>
    <row r="3531" ht="15.6" x14ac:dyDescent="0.3"/>
    <row r="3532" ht="15.6" x14ac:dyDescent="0.3"/>
    <row r="3533" ht="15.6" x14ac:dyDescent="0.3"/>
    <row r="3534" ht="15.6" x14ac:dyDescent="0.3"/>
    <row r="3535" ht="15.6" x14ac:dyDescent="0.3"/>
    <row r="3536" ht="15.6" x14ac:dyDescent="0.3"/>
    <row r="3537" ht="15.6" x14ac:dyDescent="0.3"/>
    <row r="3538" ht="15.6" x14ac:dyDescent="0.3"/>
    <row r="3539" ht="15.6" x14ac:dyDescent="0.3"/>
    <row r="3540" ht="15.6" x14ac:dyDescent="0.3"/>
    <row r="3541" ht="15.6" x14ac:dyDescent="0.3"/>
    <row r="3542" ht="15.6" x14ac:dyDescent="0.3"/>
    <row r="3543" ht="15.6" x14ac:dyDescent="0.3"/>
    <row r="3544" ht="15.6" x14ac:dyDescent="0.3"/>
    <row r="3545" ht="15.6" x14ac:dyDescent="0.3"/>
    <row r="3546" ht="15.6" x14ac:dyDescent="0.3"/>
    <row r="3547" ht="15.6" x14ac:dyDescent="0.3"/>
    <row r="3548" ht="15.6" x14ac:dyDescent="0.3"/>
    <row r="3549" ht="15.6" x14ac:dyDescent="0.3"/>
    <row r="3550" ht="15.6" x14ac:dyDescent="0.3"/>
    <row r="3551" ht="15.6" x14ac:dyDescent="0.3"/>
    <row r="3552" ht="15.6" x14ac:dyDescent="0.3"/>
    <row r="3553" ht="15.6" x14ac:dyDescent="0.3"/>
    <row r="3554" ht="15.6" x14ac:dyDescent="0.3"/>
    <row r="3555" ht="15.6" x14ac:dyDescent="0.3"/>
    <row r="3556" ht="15.6" x14ac:dyDescent="0.3"/>
    <row r="3557" ht="15.6" x14ac:dyDescent="0.3"/>
    <row r="3558" ht="15.6" x14ac:dyDescent="0.3"/>
    <row r="3559" ht="15.6" x14ac:dyDescent="0.3"/>
    <row r="3560" ht="15.6" x14ac:dyDescent="0.3"/>
    <row r="3561" ht="15.6" x14ac:dyDescent="0.3"/>
    <row r="3562" ht="15.6" x14ac:dyDescent="0.3"/>
    <row r="3563" ht="15.6" x14ac:dyDescent="0.3"/>
    <row r="3564" ht="15.6" x14ac:dyDescent="0.3"/>
    <row r="3565" ht="15.6" x14ac:dyDescent="0.3"/>
    <row r="3566" ht="15.6" x14ac:dyDescent="0.3"/>
    <row r="3567" ht="15.6" x14ac:dyDescent="0.3"/>
    <row r="3568" ht="15.6" x14ac:dyDescent="0.3"/>
    <row r="3569" ht="15.6" x14ac:dyDescent="0.3"/>
    <row r="3570" ht="15.6" x14ac:dyDescent="0.3"/>
    <row r="3571" ht="15.6" x14ac:dyDescent="0.3"/>
    <row r="3572" ht="15.6" x14ac:dyDescent="0.3"/>
    <row r="3573" ht="15.6" x14ac:dyDescent="0.3"/>
    <row r="3574" ht="15.6" x14ac:dyDescent="0.3"/>
    <row r="3575" ht="15.6" x14ac:dyDescent="0.3"/>
    <row r="3576" ht="15.6" x14ac:dyDescent="0.3"/>
    <row r="3577" ht="15.6" x14ac:dyDescent="0.3"/>
    <row r="3578" ht="15.6" x14ac:dyDescent="0.3"/>
    <row r="3579" ht="15.6" x14ac:dyDescent="0.3"/>
    <row r="3580" ht="15.6" x14ac:dyDescent="0.3"/>
    <row r="3581" ht="15.6" x14ac:dyDescent="0.3"/>
    <row r="3582" ht="15.6" x14ac:dyDescent="0.3"/>
    <row r="3583" ht="15.6" x14ac:dyDescent="0.3"/>
    <row r="3584" ht="15.6" x14ac:dyDescent="0.3"/>
    <row r="3585" ht="15.6" x14ac:dyDescent="0.3"/>
    <row r="3586" ht="15.6" x14ac:dyDescent="0.3"/>
    <row r="3587" ht="15.6" x14ac:dyDescent="0.3"/>
    <row r="3588" ht="15.6" x14ac:dyDescent="0.3"/>
    <row r="3589" ht="15.6" x14ac:dyDescent="0.3"/>
    <row r="3590" ht="15.6" x14ac:dyDescent="0.3"/>
    <row r="3591" ht="15.6" x14ac:dyDescent="0.3"/>
    <row r="3592" ht="15.6" x14ac:dyDescent="0.3"/>
    <row r="3593" ht="15.6" x14ac:dyDescent="0.3"/>
    <row r="3594" ht="15.6" x14ac:dyDescent="0.3"/>
    <row r="3595" ht="15.6" x14ac:dyDescent="0.3"/>
    <row r="3596" ht="15.6" x14ac:dyDescent="0.3"/>
    <row r="3597" ht="15.6" x14ac:dyDescent="0.3"/>
    <row r="3598" ht="15.6" x14ac:dyDescent="0.3"/>
    <row r="3599" ht="15.6" x14ac:dyDescent="0.3"/>
    <row r="3600" ht="15.6" x14ac:dyDescent="0.3"/>
    <row r="3601" ht="15.6" x14ac:dyDescent="0.3"/>
    <row r="3602" ht="15.6" x14ac:dyDescent="0.3"/>
    <row r="3603" ht="15.6" x14ac:dyDescent="0.3"/>
    <row r="3604" ht="15.6" x14ac:dyDescent="0.3"/>
    <row r="3605" ht="15.6" x14ac:dyDescent="0.3"/>
    <row r="3606" ht="15.6" x14ac:dyDescent="0.3"/>
    <row r="3607" ht="15.6" x14ac:dyDescent="0.3"/>
    <row r="3608" ht="15.6" x14ac:dyDescent="0.3"/>
    <row r="3609" ht="15.6" x14ac:dyDescent="0.3"/>
    <row r="3610" ht="15.6" x14ac:dyDescent="0.3"/>
    <row r="3611" ht="15.6" x14ac:dyDescent="0.3"/>
    <row r="3612" ht="15.6" x14ac:dyDescent="0.3"/>
    <row r="3613" ht="15.6" x14ac:dyDescent="0.3"/>
    <row r="3614" ht="15.6" x14ac:dyDescent="0.3"/>
    <row r="3615" ht="15.6" x14ac:dyDescent="0.3"/>
    <row r="3616" ht="15.6" x14ac:dyDescent="0.3"/>
    <row r="3617" ht="15.6" x14ac:dyDescent="0.3"/>
    <row r="3618" ht="15.6" x14ac:dyDescent="0.3"/>
    <row r="3619" ht="15.6" x14ac:dyDescent="0.3"/>
    <row r="3620" ht="15.6" x14ac:dyDescent="0.3"/>
    <row r="3621" ht="15.6" x14ac:dyDescent="0.3"/>
    <row r="3622" ht="15.6" x14ac:dyDescent="0.3"/>
    <row r="3623" ht="15.6" x14ac:dyDescent="0.3"/>
    <row r="3624" ht="15.6" x14ac:dyDescent="0.3"/>
    <row r="3625" ht="15.6" x14ac:dyDescent="0.3"/>
    <row r="3626" ht="15.6" x14ac:dyDescent="0.3"/>
    <row r="3627" ht="15.6" x14ac:dyDescent="0.3"/>
    <row r="3628" ht="15.6" x14ac:dyDescent="0.3"/>
    <row r="3629" ht="15.6" x14ac:dyDescent="0.3"/>
    <row r="3630" ht="15.6" x14ac:dyDescent="0.3"/>
    <row r="3631" ht="15.6" x14ac:dyDescent="0.3"/>
    <row r="3632" ht="15.6" x14ac:dyDescent="0.3"/>
    <row r="3633" ht="15.6" x14ac:dyDescent="0.3"/>
    <row r="3634" ht="15.6" x14ac:dyDescent="0.3"/>
    <row r="3635" ht="15.6" x14ac:dyDescent="0.3"/>
    <row r="3636" ht="15.6" x14ac:dyDescent="0.3"/>
    <row r="3637" ht="15.6" x14ac:dyDescent="0.3"/>
    <row r="3638" ht="15.6" x14ac:dyDescent="0.3"/>
    <row r="3639" ht="15.6" x14ac:dyDescent="0.3"/>
    <row r="3640" ht="15.6" x14ac:dyDescent="0.3"/>
    <row r="3641" ht="15.6" x14ac:dyDescent="0.3"/>
    <row r="3642" ht="15.6" x14ac:dyDescent="0.3"/>
    <row r="3643" ht="15.6" x14ac:dyDescent="0.3"/>
    <row r="3644" ht="15.6" x14ac:dyDescent="0.3"/>
    <row r="3645" ht="15.6" x14ac:dyDescent="0.3"/>
    <row r="3646" ht="15.6" x14ac:dyDescent="0.3"/>
    <row r="3647" ht="15.6" x14ac:dyDescent="0.3"/>
    <row r="3648" ht="15.6" x14ac:dyDescent="0.3"/>
    <row r="3649" ht="15.6" x14ac:dyDescent="0.3"/>
    <row r="3650" ht="15.6" x14ac:dyDescent="0.3"/>
    <row r="3651" ht="15.6" x14ac:dyDescent="0.3"/>
    <row r="3652" ht="15.6" x14ac:dyDescent="0.3"/>
    <row r="3653" ht="15.6" x14ac:dyDescent="0.3"/>
    <row r="3654" ht="15.6" x14ac:dyDescent="0.3"/>
    <row r="3655" ht="15.6" x14ac:dyDescent="0.3"/>
    <row r="3656" ht="15.6" x14ac:dyDescent="0.3"/>
    <row r="3657" ht="15.6" x14ac:dyDescent="0.3"/>
    <row r="3658" ht="15.6" x14ac:dyDescent="0.3"/>
    <row r="3659" ht="15.6" x14ac:dyDescent="0.3"/>
    <row r="3660" ht="15.6" x14ac:dyDescent="0.3"/>
    <row r="3661" ht="15.6" x14ac:dyDescent="0.3"/>
    <row r="3662" ht="15.6" x14ac:dyDescent="0.3"/>
    <row r="3663" ht="15.6" x14ac:dyDescent="0.3"/>
    <row r="3664" ht="15.6" x14ac:dyDescent="0.3"/>
    <row r="3665" ht="15.6" x14ac:dyDescent="0.3"/>
    <row r="3666" ht="15.6" x14ac:dyDescent="0.3"/>
    <row r="3667" ht="15.6" x14ac:dyDescent="0.3"/>
    <row r="3668" ht="15.6" x14ac:dyDescent="0.3"/>
    <row r="3669" ht="15.6" x14ac:dyDescent="0.3"/>
    <row r="3670" ht="15.6" x14ac:dyDescent="0.3"/>
    <row r="3671" ht="15.6" x14ac:dyDescent="0.3"/>
    <row r="3672" ht="15.6" x14ac:dyDescent="0.3"/>
    <row r="3673" ht="15.6" x14ac:dyDescent="0.3"/>
    <row r="3674" ht="15.6" x14ac:dyDescent="0.3"/>
    <row r="3675" ht="15.6" x14ac:dyDescent="0.3"/>
    <row r="3676" ht="15.6" x14ac:dyDescent="0.3"/>
    <row r="3677" ht="15.6" x14ac:dyDescent="0.3"/>
    <row r="3678" ht="15.6" x14ac:dyDescent="0.3"/>
    <row r="3679" ht="15.6" x14ac:dyDescent="0.3"/>
    <row r="3680" ht="15.6" x14ac:dyDescent="0.3"/>
    <row r="3681" ht="15.6" x14ac:dyDescent="0.3"/>
    <row r="3682" ht="15.6" x14ac:dyDescent="0.3"/>
    <row r="3683" ht="15.6" x14ac:dyDescent="0.3"/>
    <row r="3684" ht="15.6" x14ac:dyDescent="0.3"/>
    <row r="3685" ht="15.6" x14ac:dyDescent="0.3"/>
    <row r="3686" ht="15.6" x14ac:dyDescent="0.3"/>
    <row r="3687" ht="15.6" x14ac:dyDescent="0.3"/>
    <row r="3688" ht="15.6" x14ac:dyDescent="0.3"/>
    <row r="3689" ht="15.6" x14ac:dyDescent="0.3"/>
    <row r="3690" ht="15.6" x14ac:dyDescent="0.3"/>
    <row r="3691" ht="15.6" x14ac:dyDescent="0.3"/>
    <row r="3692" ht="15.6" x14ac:dyDescent="0.3"/>
    <row r="3693" ht="15.6" x14ac:dyDescent="0.3"/>
    <row r="3694" ht="15.6" x14ac:dyDescent="0.3"/>
    <row r="3695" ht="15.6" x14ac:dyDescent="0.3"/>
    <row r="3696" ht="15.6" x14ac:dyDescent="0.3"/>
    <row r="3697" ht="15.6" x14ac:dyDescent="0.3"/>
    <row r="3698" ht="15.6" x14ac:dyDescent="0.3"/>
    <row r="3699" ht="15.6" x14ac:dyDescent="0.3"/>
    <row r="3700" ht="15.6" x14ac:dyDescent="0.3"/>
    <row r="3701" ht="15.6" x14ac:dyDescent="0.3"/>
    <row r="3702" ht="15.6" x14ac:dyDescent="0.3"/>
    <row r="3703" ht="15.6" x14ac:dyDescent="0.3"/>
    <row r="3704" ht="15.6" x14ac:dyDescent="0.3"/>
    <row r="3705" ht="15.6" x14ac:dyDescent="0.3"/>
    <row r="3706" ht="15.6" x14ac:dyDescent="0.3"/>
    <row r="3707" ht="15.6" x14ac:dyDescent="0.3"/>
    <row r="3708" ht="15.6" x14ac:dyDescent="0.3"/>
    <row r="3709" ht="15.6" x14ac:dyDescent="0.3"/>
    <row r="3710" ht="15.6" x14ac:dyDescent="0.3"/>
    <row r="3711" ht="15.6" x14ac:dyDescent="0.3"/>
    <row r="3712" ht="15.6" x14ac:dyDescent="0.3"/>
    <row r="3713" ht="15.6" x14ac:dyDescent="0.3"/>
    <row r="3714" ht="15.6" x14ac:dyDescent="0.3"/>
    <row r="3715" ht="15.6" x14ac:dyDescent="0.3"/>
    <row r="3716" ht="15.6" x14ac:dyDescent="0.3"/>
    <row r="3717" ht="15.6" x14ac:dyDescent="0.3"/>
    <row r="3718" ht="15.6" x14ac:dyDescent="0.3"/>
    <row r="3719" ht="15.6" x14ac:dyDescent="0.3"/>
    <row r="3720" ht="15.6" x14ac:dyDescent="0.3"/>
    <row r="3721" ht="15.6" x14ac:dyDescent="0.3"/>
    <row r="3722" ht="15.6" x14ac:dyDescent="0.3"/>
    <row r="3723" ht="15.6" x14ac:dyDescent="0.3"/>
    <row r="3724" ht="15.6" x14ac:dyDescent="0.3"/>
    <row r="3725" ht="15.6" x14ac:dyDescent="0.3"/>
    <row r="3726" ht="15.6" x14ac:dyDescent="0.3"/>
    <row r="3727" ht="15.6" x14ac:dyDescent="0.3"/>
    <row r="3728" ht="15.6" x14ac:dyDescent="0.3"/>
    <row r="3729" ht="15.6" x14ac:dyDescent="0.3"/>
    <row r="3730" ht="15.6" x14ac:dyDescent="0.3"/>
    <row r="3731" ht="15.6" x14ac:dyDescent="0.3"/>
    <row r="3732" ht="15.6" x14ac:dyDescent="0.3"/>
    <row r="3733" ht="15.6" x14ac:dyDescent="0.3"/>
    <row r="3734" ht="15.6" x14ac:dyDescent="0.3"/>
    <row r="3735" ht="15.6" x14ac:dyDescent="0.3"/>
    <row r="3736" ht="15.6" x14ac:dyDescent="0.3"/>
    <row r="3737" ht="15.6" x14ac:dyDescent="0.3"/>
    <row r="3738" ht="15.6" x14ac:dyDescent="0.3"/>
    <row r="3739" ht="15.6" x14ac:dyDescent="0.3"/>
    <row r="3740" ht="15.6" x14ac:dyDescent="0.3"/>
    <row r="3741" ht="15.6" x14ac:dyDescent="0.3"/>
    <row r="3742" ht="15.6" x14ac:dyDescent="0.3"/>
    <row r="3743" ht="15.6" x14ac:dyDescent="0.3"/>
    <row r="3744" ht="15.6" x14ac:dyDescent="0.3"/>
    <row r="3745" ht="15.6" x14ac:dyDescent="0.3"/>
    <row r="3746" ht="15.6" x14ac:dyDescent="0.3"/>
    <row r="3747" ht="15.6" x14ac:dyDescent="0.3"/>
    <row r="3748" ht="15.6" x14ac:dyDescent="0.3"/>
    <row r="3749" ht="15.6" x14ac:dyDescent="0.3"/>
    <row r="3750" ht="15.6" x14ac:dyDescent="0.3"/>
    <row r="3751" ht="15.6" x14ac:dyDescent="0.3"/>
    <row r="3752" ht="15.6" x14ac:dyDescent="0.3"/>
    <row r="3753" ht="15.6" x14ac:dyDescent="0.3"/>
    <row r="3754" ht="15.6" x14ac:dyDescent="0.3"/>
    <row r="3755" ht="15.6" x14ac:dyDescent="0.3"/>
    <row r="3756" ht="15.6" x14ac:dyDescent="0.3"/>
    <row r="3757" ht="15.6" x14ac:dyDescent="0.3"/>
    <row r="3758" ht="15.6" x14ac:dyDescent="0.3"/>
    <row r="3759" ht="15.6" x14ac:dyDescent="0.3"/>
    <row r="3760" ht="15.6" x14ac:dyDescent="0.3"/>
    <row r="3761" ht="15.6" x14ac:dyDescent="0.3"/>
    <row r="3762" ht="15.6" x14ac:dyDescent="0.3"/>
    <row r="3763" ht="15.6" x14ac:dyDescent="0.3"/>
    <row r="3764" ht="15.6" x14ac:dyDescent="0.3"/>
    <row r="3765" ht="15.6" x14ac:dyDescent="0.3"/>
    <row r="3766" ht="15.6" x14ac:dyDescent="0.3"/>
    <row r="3767" ht="15.6" x14ac:dyDescent="0.3"/>
    <row r="3768" ht="15.6" x14ac:dyDescent="0.3"/>
    <row r="3769" ht="15.6" x14ac:dyDescent="0.3"/>
    <row r="3770" ht="15.6" x14ac:dyDescent="0.3"/>
    <row r="3771" ht="15.6" x14ac:dyDescent="0.3"/>
    <row r="3772" ht="15.6" x14ac:dyDescent="0.3"/>
    <row r="3773" ht="15.6" x14ac:dyDescent="0.3"/>
    <row r="3774" ht="15.6" x14ac:dyDescent="0.3"/>
    <row r="3775" ht="15.6" x14ac:dyDescent="0.3"/>
    <row r="3776" ht="15.6" x14ac:dyDescent="0.3"/>
    <row r="3777" ht="15.6" x14ac:dyDescent="0.3"/>
    <row r="3778" ht="15.6" x14ac:dyDescent="0.3"/>
    <row r="3779" ht="15.6" x14ac:dyDescent="0.3"/>
    <row r="3780" ht="15.6" x14ac:dyDescent="0.3"/>
    <row r="3781" ht="15.6" x14ac:dyDescent="0.3"/>
    <row r="3782" ht="15.6" x14ac:dyDescent="0.3"/>
    <row r="3783" ht="15.6" x14ac:dyDescent="0.3"/>
    <row r="3784" ht="15.6" x14ac:dyDescent="0.3"/>
    <row r="3785" ht="15.6" x14ac:dyDescent="0.3"/>
    <row r="3786" ht="15.6" x14ac:dyDescent="0.3"/>
    <row r="3787" ht="15.6" x14ac:dyDescent="0.3"/>
    <row r="3788" ht="15.6" x14ac:dyDescent="0.3"/>
    <row r="3789" ht="15.6" x14ac:dyDescent="0.3"/>
    <row r="3790" ht="15.6" x14ac:dyDescent="0.3"/>
    <row r="3791" ht="15.6" x14ac:dyDescent="0.3"/>
    <row r="3792" ht="15.6" x14ac:dyDescent="0.3"/>
    <row r="3793" ht="15.6" x14ac:dyDescent="0.3"/>
    <row r="3794" ht="15.6" x14ac:dyDescent="0.3"/>
    <row r="3795" ht="15.6" x14ac:dyDescent="0.3"/>
    <row r="3796" ht="15.6" x14ac:dyDescent="0.3"/>
    <row r="3797" ht="15.6" x14ac:dyDescent="0.3"/>
    <row r="3798" ht="15.6" x14ac:dyDescent="0.3"/>
    <row r="3799" ht="15.6" x14ac:dyDescent="0.3"/>
    <row r="3800" ht="15.6" x14ac:dyDescent="0.3"/>
    <row r="3801" ht="15.6" x14ac:dyDescent="0.3"/>
    <row r="3802" ht="15.6" x14ac:dyDescent="0.3"/>
    <row r="3803" ht="15.6" x14ac:dyDescent="0.3"/>
    <row r="3804" ht="15.6" x14ac:dyDescent="0.3"/>
    <row r="3805" ht="15.6" x14ac:dyDescent="0.3"/>
    <row r="3806" ht="15.6" x14ac:dyDescent="0.3"/>
    <row r="3807" ht="15.6" x14ac:dyDescent="0.3"/>
    <row r="3808" ht="15.6" x14ac:dyDescent="0.3"/>
    <row r="3809" ht="15.6" x14ac:dyDescent="0.3"/>
    <row r="3810" ht="15.6" x14ac:dyDescent="0.3"/>
    <row r="3811" ht="15.6" x14ac:dyDescent="0.3"/>
    <row r="3812" ht="15.6" x14ac:dyDescent="0.3"/>
    <row r="3813" ht="15.6" x14ac:dyDescent="0.3"/>
    <row r="3814" ht="15.6" x14ac:dyDescent="0.3"/>
    <row r="3815" ht="15.6" x14ac:dyDescent="0.3"/>
    <row r="3816" ht="15.6" x14ac:dyDescent="0.3"/>
    <row r="3817" ht="15.6" x14ac:dyDescent="0.3"/>
    <row r="3818" ht="15.6" x14ac:dyDescent="0.3"/>
    <row r="3819" ht="15.6" x14ac:dyDescent="0.3"/>
    <row r="3820" ht="15.6" x14ac:dyDescent="0.3"/>
    <row r="3821" ht="15.6" x14ac:dyDescent="0.3"/>
    <row r="3822" ht="15.6" x14ac:dyDescent="0.3"/>
    <row r="3823" ht="15.6" x14ac:dyDescent="0.3"/>
    <row r="3824" ht="15.6" x14ac:dyDescent="0.3"/>
    <row r="3825" ht="15.6" x14ac:dyDescent="0.3"/>
    <row r="3826" ht="15.6" x14ac:dyDescent="0.3"/>
    <row r="3827" ht="15.6" x14ac:dyDescent="0.3"/>
    <row r="3828" ht="15.6" x14ac:dyDescent="0.3"/>
    <row r="3829" ht="15.6" x14ac:dyDescent="0.3"/>
    <row r="3830" ht="15.6" x14ac:dyDescent="0.3"/>
    <row r="3831" ht="15.6" x14ac:dyDescent="0.3"/>
    <row r="3832" ht="15.6" x14ac:dyDescent="0.3"/>
    <row r="3833" ht="15.6" x14ac:dyDescent="0.3"/>
    <row r="3834" ht="15.6" x14ac:dyDescent="0.3"/>
    <row r="3835" ht="15.6" x14ac:dyDescent="0.3"/>
    <row r="3836" ht="15.6" x14ac:dyDescent="0.3"/>
    <row r="3837" ht="15.6" x14ac:dyDescent="0.3"/>
    <row r="3838" ht="15.6" x14ac:dyDescent="0.3"/>
    <row r="3839" ht="15.6" x14ac:dyDescent="0.3"/>
    <row r="3840" ht="15.6" x14ac:dyDescent="0.3"/>
    <row r="3841" ht="15.6" x14ac:dyDescent="0.3"/>
    <row r="3842" ht="15.6" x14ac:dyDescent="0.3"/>
    <row r="3843" ht="15.6" x14ac:dyDescent="0.3"/>
    <row r="3844" ht="15.6" x14ac:dyDescent="0.3"/>
    <row r="3845" ht="15.6" x14ac:dyDescent="0.3"/>
    <row r="3846" ht="15.6" x14ac:dyDescent="0.3"/>
    <row r="3847" ht="15.6" x14ac:dyDescent="0.3"/>
    <row r="3848" ht="15.6" x14ac:dyDescent="0.3"/>
    <row r="3849" ht="15.6" x14ac:dyDescent="0.3"/>
    <row r="3850" ht="15.6" x14ac:dyDescent="0.3"/>
    <row r="3851" ht="15.6" x14ac:dyDescent="0.3"/>
    <row r="3852" ht="15.6" x14ac:dyDescent="0.3"/>
    <row r="3853" ht="15.6" x14ac:dyDescent="0.3"/>
    <row r="3854" ht="15.6" x14ac:dyDescent="0.3"/>
    <row r="3855" ht="15.6" x14ac:dyDescent="0.3"/>
    <row r="3856" ht="15.6" x14ac:dyDescent="0.3"/>
    <row r="3857" ht="15.6" x14ac:dyDescent="0.3"/>
    <row r="3858" ht="15.6" x14ac:dyDescent="0.3"/>
    <row r="3859" ht="15.6" x14ac:dyDescent="0.3"/>
    <row r="3860" ht="15.6" x14ac:dyDescent="0.3"/>
    <row r="3861" ht="15.6" x14ac:dyDescent="0.3"/>
    <row r="3862" ht="15.6" x14ac:dyDescent="0.3"/>
    <row r="3863" ht="15.6" x14ac:dyDescent="0.3"/>
    <row r="3864" ht="15.6" x14ac:dyDescent="0.3"/>
    <row r="3865" ht="15.6" x14ac:dyDescent="0.3"/>
    <row r="3866" ht="15.6" x14ac:dyDescent="0.3"/>
    <row r="3867" ht="15.6" x14ac:dyDescent="0.3"/>
    <row r="3868" ht="15.6" x14ac:dyDescent="0.3"/>
    <row r="3869" ht="15.6" x14ac:dyDescent="0.3"/>
    <row r="3870" ht="15.6" x14ac:dyDescent="0.3"/>
    <row r="3871" ht="15.6" x14ac:dyDescent="0.3"/>
    <row r="3872" ht="15.6" x14ac:dyDescent="0.3"/>
    <row r="3873" ht="15.6" x14ac:dyDescent="0.3"/>
    <row r="3874" ht="15.6" x14ac:dyDescent="0.3"/>
    <row r="3875" ht="15.6" x14ac:dyDescent="0.3"/>
    <row r="3876" ht="15.6" x14ac:dyDescent="0.3"/>
    <row r="3877" ht="15.6" x14ac:dyDescent="0.3"/>
    <row r="3878" ht="15.6" x14ac:dyDescent="0.3"/>
    <row r="3879" ht="15.6" x14ac:dyDescent="0.3"/>
    <row r="3880" ht="15.6" x14ac:dyDescent="0.3"/>
    <row r="3881" ht="15.6" x14ac:dyDescent="0.3"/>
    <row r="3882" ht="15.6" x14ac:dyDescent="0.3"/>
    <row r="3883" ht="15.6" x14ac:dyDescent="0.3"/>
    <row r="3884" ht="15.6" x14ac:dyDescent="0.3"/>
    <row r="3885" ht="15.6" x14ac:dyDescent="0.3"/>
    <row r="3886" ht="15.6" x14ac:dyDescent="0.3"/>
    <row r="3887" ht="15.6" x14ac:dyDescent="0.3"/>
    <row r="3888" ht="15.6" x14ac:dyDescent="0.3"/>
    <row r="3889" ht="15.6" x14ac:dyDescent="0.3"/>
    <row r="3890" ht="15.6" x14ac:dyDescent="0.3"/>
    <row r="3891" ht="15.6" x14ac:dyDescent="0.3"/>
    <row r="3892" ht="15.6" x14ac:dyDescent="0.3"/>
    <row r="3893" ht="15.6" x14ac:dyDescent="0.3"/>
    <row r="3894" ht="15.6" x14ac:dyDescent="0.3"/>
    <row r="3895" ht="15.6" x14ac:dyDescent="0.3"/>
    <row r="3896" ht="15.6" x14ac:dyDescent="0.3"/>
    <row r="3897" ht="15.6" x14ac:dyDescent="0.3"/>
    <row r="3898" ht="15.6" x14ac:dyDescent="0.3"/>
    <row r="3899" ht="15.6" x14ac:dyDescent="0.3"/>
    <row r="3900" ht="15.6" x14ac:dyDescent="0.3"/>
    <row r="3901" ht="15.6" x14ac:dyDescent="0.3"/>
    <row r="3902" ht="15.6" x14ac:dyDescent="0.3"/>
    <row r="3903" ht="15.6" x14ac:dyDescent="0.3"/>
    <row r="3904" ht="15.6" x14ac:dyDescent="0.3"/>
    <row r="3905" ht="15.6" x14ac:dyDescent="0.3"/>
    <row r="3906" ht="15.6" x14ac:dyDescent="0.3"/>
    <row r="3907" ht="15.6" x14ac:dyDescent="0.3"/>
    <row r="3908" ht="15.6" x14ac:dyDescent="0.3"/>
    <row r="3909" ht="15.6" x14ac:dyDescent="0.3"/>
    <row r="3910" ht="15.6" x14ac:dyDescent="0.3"/>
    <row r="3911" ht="15.6" x14ac:dyDescent="0.3"/>
    <row r="3912" ht="15.6" x14ac:dyDescent="0.3"/>
    <row r="3913" ht="15.6" x14ac:dyDescent="0.3"/>
    <row r="3914" ht="15.6" x14ac:dyDescent="0.3"/>
    <row r="3915" ht="15.6" x14ac:dyDescent="0.3"/>
    <row r="3916" ht="15.6" x14ac:dyDescent="0.3"/>
    <row r="3917" ht="15.6" x14ac:dyDescent="0.3"/>
    <row r="3918" ht="15.6" x14ac:dyDescent="0.3"/>
    <row r="3919" ht="15.6" x14ac:dyDescent="0.3"/>
    <row r="3920" ht="15.6" x14ac:dyDescent="0.3"/>
    <row r="3921" ht="15.6" x14ac:dyDescent="0.3"/>
    <row r="3922" ht="15.6" x14ac:dyDescent="0.3"/>
    <row r="3923" ht="15.6" x14ac:dyDescent="0.3"/>
    <row r="3924" ht="15.6" x14ac:dyDescent="0.3"/>
    <row r="3925" ht="15.6" x14ac:dyDescent="0.3"/>
    <row r="3926" ht="15.6" x14ac:dyDescent="0.3"/>
    <row r="3927" ht="15.6" x14ac:dyDescent="0.3"/>
    <row r="3928" ht="15.6" x14ac:dyDescent="0.3"/>
    <row r="3929" ht="15.6" x14ac:dyDescent="0.3"/>
    <row r="3930" ht="15.6" x14ac:dyDescent="0.3"/>
    <row r="3931" ht="15.6" x14ac:dyDescent="0.3"/>
    <row r="3932" ht="15.6" x14ac:dyDescent="0.3"/>
    <row r="3933" ht="15.6" x14ac:dyDescent="0.3"/>
    <row r="3934" ht="15.6" x14ac:dyDescent="0.3"/>
    <row r="3935" ht="15.6" x14ac:dyDescent="0.3"/>
    <row r="3936" ht="15.6" x14ac:dyDescent="0.3"/>
    <row r="3937" ht="15.6" x14ac:dyDescent="0.3"/>
    <row r="3938" ht="15.6" x14ac:dyDescent="0.3"/>
    <row r="3939" ht="15.6" x14ac:dyDescent="0.3"/>
    <row r="3940" ht="15.6" x14ac:dyDescent="0.3"/>
    <row r="3941" ht="15.6" x14ac:dyDescent="0.3"/>
    <row r="3942" ht="15.6" x14ac:dyDescent="0.3"/>
    <row r="3943" ht="15.6" x14ac:dyDescent="0.3"/>
    <row r="3944" ht="15.6" x14ac:dyDescent="0.3"/>
    <row r="3945" ht="15.6" x14ac:dyDescent="0.3"/>
    <row r="3946" ht="15.6" x14ac:dyDescent="0.3"/>
    <row r="3947" ht="15.6" x14ac:dyDescent="0.3"/>
    <row r="3948" ht="15.6" x14ac:dyDescent="0.3"/>
    <row r="3949" ht="15.6" x14ac:dyDescent="0.3"/>
    <row r="3950" ht="15.6" x14ac:dyDescent="0.3"/>
    <row r="3951" ht="15.6" x14ac:dyDescent="0.3"/>
    <row r="3952" ht="15.6" x14ac:dyDescent="0.3"/>
    <row r="3953" ht="15.6" x14ac:dyDescent="0.3"/>
    <row r="3954" ht="15.6" x14ac:dyDescent="0.3"/>
    <row r="3955" ht="15.6" x14ac:dyDescent="0.3"/>
    <row r="3956" ht="15.6" x14ac:dyDescent="0.3"/>
    <row r="3957" ht="15.6" x14ac:dyDescent="0.3"/>
    <row r="3958" ht="15.6" x14ac:dyDescent="0.3"/>
    <row r="3959" ht="15.6" x14ac:dyDescent="0.3"/>
    <row r="3960" ht="15.6" x14ac:dyDescent="0.3"/>
    <row r="3961" ht="15.6" x14ac:dyDescent="0.3"/>
    <row r="3962" ht="15.6" x14ac:dyDescent="0.3"/>
    <row r="3963" ht="15.6" x14ac:dyDescent="0.3"/>
    <row r="3964" ht="15.6" x14ac:dyDescent="0.3"/>
    <row r="3965" ht="15.6" x14ac:dyDescent="0.3"/>
    <row r="3966" ht="15.6" x14ac:dyDescent="0.3"/>
    <row r="3967" ht="15.6" x14ac:dyDescent="0.3"/>
    <row r="3968" ht="15.6" x14ac:dyDescent="0.3"/>
    <row r="3969" ht="15.6" x14ac:dyDescent="0.3"/>
    <row r="3970" ht="15.6" x14ac:dyDescent="0.3"/>
    <row r="3971" ht="15.6" x14ac:dyDescent="0.3"/>
    <row r="3972" ht="15.6" x14ac:dyDescent="0.3"/>
    <row r="3973" ht="15.6" x14ac:dyDescent="0.3"/>
    <row r="3974" ht="15.6" x14ac:dyDescent="0.3"/>
    <row r="3975" ht="15.6" x14ac:dyDescent="0.3"/>
    <row r="3976" ht="15.6" x14ac:dyDescent="0.3"/>
    <row r="3977" ht="15.6" x14ac:dyDescent="0.3"/>
    <row r="3978" ht="15.6" x14ac:dyDescent="0.3"/>
    <row r="3979" ht="15.6" x14ac:dyDescent="0.3"/>
    <row r="3980" ht="15.6" x14ac:dyDescent="0.3"/>
    <row r="3981" ht="15.6" x14ac:dyDescent="0.3"/>
    <row r="3982" ht="15.6" x14ac:dyDescent="0.3"/>
    <row r="3983" ht="15.6" x14ac:dyDescent="0.3"/>
    <row r="3984" ht="15.6" x14ac:dyDescent="0.3"/>
    <row r="3985" ht="15.6" x14ac:dyDescent="0.3"/>
    <row r="3986" ht="15.6" x14ac:dyDescent="0.3"/>
    <row r="3987" ht="15.6" x14ac:dyDescent="0.3"/>
    <row r="3988" ht="15.6" x14ac:dyDescent="0.3"/>
    <row r="3989" ht="15.6" x14ac:dyDescent="0.3"/>
    <row r="3990" ht="15.6" x14ac:dyDescent="0.3"/>
    <row r="3991" ht="15.6" x14ac:dyDescent="0.3"/>
    <row r="3992" ht="15.6" x14ac:dyDescent="0.3"/>
    <row r="3993" ht="15.6" x14ac:dyDescent="0.3"/>
    <row r="3994" ht="15.6" x14ac:dyDescent="0.3"/>
    <row r="3995" ht="15.6" x14ac:dyDescent="0.3"/>
    <row r="3996" ht="15.6" x14ac:dyDescent="0.3"/>
    <row r="3997" ht="15.6" x14ac:dyDescent="0.3"/>
    <row r="3998" ht="15.6" x14ac:dyDescent="0.3"/>
    <row r="3999" ht="15.6" x14ac:dyDescent="0.3"/>
    <row r="4000" ht="15.6" x14ac:dyDescent="0.3"/>
    <row r="4001" ht="15.6" x14ac:dyDescent="0.3"/>
    <row r="4002" ht="15.6" x14ac:dyDescent="0.3"/>
    <row r="4003" ht="15.6" x14ac:dyDescent="0.3"/>
    <row r="4004" ht="15.6" x14ac:dyDescent="0.3"/>
    <row r="4005" ht="15.6" x14ac:dyDescent="0.3"/>
    <row r="4006" ht="15.6" x14ac:dyDescent="0.3"/>
    <row r="4007" ht="15.6" x14ac:dyDescent="0.3"/>
    <row r="4008" ht="15.6" x14ac:dyDescent="0.3"/>
    <row r="4009" ht="15.6" x14ac:dyDescent="0.3"/>
    <row r="4010" ht="15.6" x14ac:dyDescent="0.3"/>
    <row r="4011" ht="15.6" x14ac:dyDescent="0.3"/>
    <row r="4012" ht="15.6" x14ac:dyDescent="0.3"/>
    <row r="4013" ht="15.6" x14ac:dyDescent="0.3"/>
    <row r="4014" ht="15.6" x14ac:dyDescent="0.3"/>
    <row r="4015" ht="15.6" x14ac:dyDescent="0.3"/>
    <row r="4016" ht="15.6" x14ac:dyDescent="0.3"/>
    <row r="4017" ht="15.6" x14ac:dyDescent="0.3"/>
    <row r="4018" ht="15.6" x14ac:dyDescent="0.3"/>
    <row r="4019" ht="15.6" x14ac:dyDescent="0.3"/>
    <row r="4020" ht="15.6" x14ac:dyDescent="0.3"/>
    <row r="4021" ht="15.6" x14ac:dyDescent="0.3"/>
    <row r="4022" ht="15.6" x14ac:dyDescent="0.3"/>
    <row r="4023" ht="15.6" x14ac:dyDescent="0.3"/>
    <row r="4024" ht="15.6" x14ac:dyDescent="0.3"/>
    <row r="4025" ht="15.6" x14ac:dyDescent="0.3"/>
    <row r="4026" ht="15.6" x14ac:dyDescent="0.3"/>
    <row r="4027" ht="15.6" x14ac:dyDescent="0.3"/>
    <row r="4028" ht="15.6" x14ac:dyDescent="0.3"/>
    <row r="4029" ht="15.6" x14ac:dyDescent="0.3"/>
    <row r="4030" ht="15.6" x14ac:dyDescent="0.3"/>
    <row r="4031" ht="15.6" x14ac:dyDescent="0.3"/>
    <row r="4032" ht="15.6" x14ac:dyDescent="0.3"/>
    <row r="4033" ht="15.6" x14ac:dyDescent="0.3"/>
    <row r="4034" ht="15.6" x14ac:dyDescent="0.3"/>
    <row r="4035" ht="15.6" x14ac:dyDescent="0.3"/>
    <row r="4036" ht="15.6" x14ac:dyDescent="0.3"/>
    <row r="4037" ht="15.6" x14ac:dyDescent="0.3"/>
    <row r="4038" ht="15.6" x14ac:dyDescent="0.3"/>
    <row r="4039" ht="15.6" x14ac:dyDescent="0.3"/>
    <row r="4040" ht="15.6" x14ac:dyDescent="0.3"/>
    <row r="4041" ht="15.6" x14ac:dyDescent="0.3"/>
    <row r="4042" ht="15.6" x14ac:dyDescent="0.3"/>
    <row r="4043" ht="15.6" x14ac:dyDescent="0.3"/>
    <row r="4044" ht="15.6" x14ac:dyDescent="0.3"/>
    <row r="4045" ht="15.6" x14ac:dyDescent="0.3"/>
    <row r="4046" ht="15.6" x14ac:dyDescent="0.3"/>
    <row r="4047" ht="15.6" x14ac:dyDescent="0.3"/>
    <row r="4048" ht="15.6" x14ac:dyDescent="0.3"/>
    <row r="4049" ht="15.6" x14ac:dyDescent="0.3"/>
    <row r="4050" ht="15.6" x14ac:dyDescent="0.3"/>
    <row r="4051" ht="15.6" x14ac:dyDescent="0.3"/>
    <row r="4052" ht="15.6" x14ac:dyDescent="0.3"/>
    <row r="4053" ht="15.6" x14ac:dyDescent="0.3"/>
    <row r="4054" ht="15.6" x14ac:dyDescent="0.3"/>
    <row r="4055" ht="15.6" x14ac:dyDescent="0.3"/>
    <row r="4056" ht="15.6" x14ac:dyDescent="0.3"/>
    <row r="4057" ht="15.6" x14ac:dyDescent="0.3"/>
    <row r="4058" ht="15.6" x14ac:dyDescent="0.3"/>
    <row r="4059" ht="15.6" x14ac:dyDescent="0.3"/>
    <row r="4060" ht="15.6" x14ac:dyDescent="0.3"/>
    <row r="4061" ht="15.6" x14ac:dyDescent="0.3"/>
    <row r="4062" ht="15.6" x14ac:dyDescent="0.3"/>
    <row r="4063" ht="15.6" x14ac:dyDescent="0.3"/>
    <row r="4064" ht="15.6" x14ac:dyDescent="0.3"/>
    <row r="4065" ht="15.6" x14ac:dyDescent="0.3"/>
    <row r="4066" ht="15.6" x14ac:dyDescent="0.3"/>
    <row r="4067" ht="15.6" x14ac:dyDescent="0.3"/>
    <row r="4068" ht="15.6" x14ac:dyDescent="0.3"/>
    <row r="4069" ht="15.6" x14ac:dyDescent="0.3"/>
    <row r="4070" ht="15.6" x14ac:dyDescent="0.3"/>
    <row r="4071" ht="15.6" x14ac:dyDescent="0.3"/>
    <row r="4072" ht="15.6" x14ac:dyDescent="0.3"/>
    <row r="4073" ht="15.6" x14ac:dyDescent="0.3"/>
    <row r="4074" ht="15.6" x14ac:dyDescent="0.3"/>
    <row r="4075" ht="15.6" x14ac:dyDescent="0.3"/>
    <row r="4076" ht="15.6" x14ac:dyDescent="0.3"/>
    <row r="4077" ht="15.6" x14ac:dyDescent="0.3"/>
    <row r="4078" ht="15.6" x14ac:dyDescent="0.3"/>
    <row r="4079" ht="15.6" x14ac:dyDescent="0.3"/>
    <row r="4080" ht="15.6" x14ac:dyDescent="0.3"/>
    <row r="4081" ht="15.6" x14ac:dyDescent="0.3"/>
    <row r="4082" ht="15.6" x14ac:dyDescent="0.3"/>
    <row r="4083" ht="15.6" x14ac:dyDescent="0.3"/>
    <row r="4084" ht="15.6" x14ac:dyDescent="0.3"/>
    <row r="4085" ht="15.6" x14ac:dyDescent="0.3"/>
    <row r="4086" ht="15.6" x14ac:dyDescent="0.3"/>
    <row r="4087" ht="15.6" x14ac:dyDescent="0.3"/>
    <row r="4088" ht="15.6" x14ac:dyDescent="0.3"/>
    <row r="4089" ht="15.6" x14ac:dyDescent="0.3"/>
    <row r="4090" ht="15.6" x14ac:dyDescent="0.3"/>
    <row r="4091" ht="15.6" x14ac:dyDescent="0.3"/>
    <row r="4092" ht="15.6" x14ac:dyDescent="0.3"/>
    <row r="4093" ht="15.6" x14ac:dyDescent="0.3"/>
    <row r="4094" ht="15.6" x14ac:dyDescent="0.3"/>
    <row r="4095" ht="15.6" x14ac:dyDescent="0.3"/>
    <row r="4096" ht="15.6" x14ac:dyDescent="0.3"/>
    <row r="4097" ht="15.6" x14ac:dyDescent="0.3"/>
    <row r="4098" ht="15.6" x14ac:dyDescent="0.3"/>
    <row r="4099" ht="15.6" x14ac:dyDescent="0.3"/>
    <row r="4100" ht="15.6" x14ac:dyDescent="0.3"/>
    <row r="4101" ht="15.6" x14ac:dyDescent="0.3"/>
    <row r="4102" ht="15.6" x14ac:dyDescent="0.3"/>
    <row r="4103" ht="15.6" x14ac:dyDescent="0.3"/>
    <row r="4104" ht="15.6" x14ac:dyDescent="0.3"/>
    <row r="4105" ht="15.6" x14ac:dyDescent="0.3"/>
    <row r="4106" ht="15.6" x14ac:dyDescent="0.3"/>
    <row r="4107" ht="15.6" x14ac:dyDescent="0.3"/>
    <row r="4108" ht="15.6" x14ac:dyDescent="0.3"/>
    <row r="4109" ht="15.6" x14ac:dyDescent="0.3"/>
    <row r="4110" ht="15.6" x14ac:dyDescent="0.3"/>
    <row r="4111" ht="15.6" x14ac:dyDescent="0.3"/>
    <row r="4112" ht="15.6" x14ac:dyDescent="0.3"/>
    <row r="4113" ht="15.6" x14ac:dyDescent="0.3"/>
    <row r="4114" ht="15.6" x14ac:dyDescent="0.3"/>
    <row r="4115" ht="15.6" x14ac:dyDescent="0.3"/>
    <row r="4116" ht="15.6" x14ac:dyDescent="0.3"/>
    <row r="4117" ht="15.6" x14ac:dyDescent="0.3"/>
    <row r="4118" ht="15.6" x14ac:dyDescent="0.3"/>
    <row r="4119" ht="15.6" x14ac:dyDescent="0.3"/>
    <row r="4120" ht="15.6" x14ac:dyDescent="0.3"/>
    <row r="4121" ht="15.6" x14ac:dyDescent="0.3"/>
    <row r="4122" ht="15.6" x14ac:dyDescent="0.3"/>
    <row r="4123" ht="15.6" x14ac:dyDescent="0.3"/>
    <row r="4124" ht="15.6" x14ac:dyDescent="0.3"/>
    <row r="4125" ht="15.6" x14ac:dyDescent="0.3"/>
    <row r="4126" ht="15.6" x14ac:dyDescent="0.3"/>
    <row r="4127" ht="15.6" x14ac:dyDescent="0.3"/>
    <row r="4128" ht="15.6" x14ac:dyDescent="0.3"/>
    <row r="4129" ht="15.6" x14ac:dyDescent="0.3"/>
    <row r="4130" ht="15.6" x14ac:dyDescent="0.3"/>
    <row r="4131" ht="15.6" x14ac:dyDescent="0.3"/>
    <row r="4132" ht="15.6" x14ac:dyDescent="0.3"/>
    <row r="4133" ht="15.6" x14ac:dyDescent="0.3"/>
    <row r="4134" ht="15.6" x14ac:dyDescent="0.3"/>
    <row r="4135" ht="15.6" x14ac:dyDescent="0.3"/>
    <row r="4136" ht="15.6" x14ac:dyDescent="0.3"/>
    <row r="4137" ht="15.6" x14ac:dyDescent="0.3"/>
    <row r="4138" ht="15.6" x14ac:dyDescent="0.3"/>
    <row r="4139" ht="15.6" x14ac:dyDescent="0.3"/>
    <row r="4140" ht="15.6" x14ac:dyDescent="0.3"/>
    <row r="4141" ht="15.6" x14ac:dyDescent="0.3"/>
    <row r="4142" ht="15.6" x14ac:dyDescent="0.3"/>
    <row r="4143" ht="15.6" x14ac:dyDescent="0.3"/>
    <row r="4144" ht="15.6" x14ac:dyDescent="0.3"/>
    <row r="4145" ht="15.6" x14ac:dyDescent="0.3"/>
    <row r="4146" ht="15.6" x14ac:dyDescent="0.3"/>
    <row r="4147" ht="15.6" x14ac:dyDescent="0.3"/>
    <row r="4148" ht="15.6" x14ac:dyDescent="0.3"/>
    <row r="4149" ht="15.6" x14ac:dyDescent="0.3"/>
    <row r="4150" ht="15.6" x14ac:dyDescent="0.3"/>
    <row r="4151" ht="15.6" x14ac:dyDescent="0.3"/>
    <row r="4152" ht="15.6" x14ac:dyDescent="0.3"/>
    <row r="4153" ht="15.6" x14ac:dyDescent="0.3"/>
    <row r="4154" ht="15.6" x14ac:dyDescent="0.3"/>
    <row r="4155" ht="15.6" x14ac:dyDescent="0.3"/>
    <row r="4156" ht="15.6" x14ac:dyDescent="0.3"/>
    <row r="4157" ht="15.6" x14ac:dyDescent="0.3"/>
    <row r="4158" ht="15.6" x14ac:dyDescent="0.3"/>
    <row r="4159" ht="15.6" x14ac:dyDescent="0.3"/>
    <row r="4160" ht="15.6" x14ac:dyDescent="0.3"/>
    <row r="4161" ht="15.6" x14ac:dyDescent="0.3"/>
    <row r="4162" ht="15.6" x14ac:dyDescent="0.3"/>
    <row r="4163" ht="15.6" x14ac:dyDescent="0.3"/>
    <row r="4164" ht="15.6" x14ac:dyDescent="0.3"/>
    <row r="4165" ht="15.6" x14ac:dyDescent="0.3"/>
    <row r="4166" ht="15.6" x14ac:dyDescent="0.3"/>
    <row r="4167" ht="15.6" x14ac:dyDescent="0.3"/>
    <row r="4168" ht="15.6" x14ac:dyDescent="0.3"/>
    <row r="4169" ht="15.6" x14ac:dyDescent="0.3"/>
    <row r="4170" ht="15.6" x14ac:dyDescent="0.3"/>
    <row r="4171" ht="15.6" x14ac:dyDescent="0.3"/>
    <row r="4172" ht="15.6" x14ac:dyDescent="0.3"/>
    <row r="4173" ht="15.6" x14ac:dyDescent="0.3"/>
    <row r="4174" ht="15.6" x14ac:dyDescent="0.3"/>
    <row r="4175" ht="15.6" x14ac:dyDescent="0.3"/>
    <row r="4176" ht="15.6" x14ac:dyDescent="0.3"/>
    <row r="4177" ht="15.6" x14ac:dyDescent="0.3"/>
    <row r="4178" ht="15.6" x14ac:dyDescent="0.3"/>
    <row r="4179" ht="15.6" x14ac:dyDescent="0.3"/>
    <row r="4180" ht="15.6" x14ac:dyDescent="0.3"/>
    <row r="4181" ht="15.6" x14ac:dyDescent="0.3"/>
    <row r="4182" ht="15.6" x14ac:dyDescent="0.3"/>
    <row r="4183" ht="15.6" x14ac:dyDescent="0.3"/>
    <row r="4184" ht="15.6" x14ac:dyDescent="0.3"/>
    <row r="4185" ht="15.6" x14ac:dyDescent="0.3"/>
    <row r="4186" ht="15.6" x14ac:dyDescent="0.3"/>
    <row r="4187" ht="15.6" x14ac:dyDescent="0.3"/>
    <row r="4188" ht="15.6" x14ac:dyDescent="0.3"/>
    <row r="4189" ht="15.6" x14ac:dyDescent="0.3"/>
    <row r="4190" ht="15.6" x14ac:dyDescent="0.3"/>
    <row r="4191" ht="15.6" x14ac:dyDescent="0.3"/>
    <row r="4192" ht="15.6" x14ac:dyDescent="0.3"/>
    <row r="4193" ht="15.6" x14ac:dyDescent="0.3"/>
    <row r="4194" ht="15.6" x14ac:dyDescent="0.3"/>
    <row r="4195" ht="15.6" x14ac:dyDescent="0.3"/>
    <row r="4196" ht="15.6" x14ac:dyDescent="0.3"/>
    <row r="4197" ht="15.6" x14ac:dyDescent="0.3"/>
    <row r="4198" ht="15.6" x14ac:dyDescent="0.3"/>
    <row r="4199" ht="15.6" x14ac:dyDescent="0.3"/>
    <row r="4200" ht="15.6" x14ac:dyDescent="0.3"/>
    <row r="4201" ht="15.6" x14ac:dyDescent="0.3"/>
    <row r="4202" ht="15.6" x14ac:dyDescent="0.3"/>
    <row r="4203" ht="15.6" x14ac:dyDescent="0.3"/>
    <row r="4204" ht="15.6" x14ac:dyDescent="0.3"/>
    <row r="4205" ht="15.6" x14ac:dyDescent="0.3"/>
    <row r="4206" ht="15.6" x14ac:dyDescent="0.3"/>
    <row r="4207" ht="15.6" x14ac:dyDescent="0.3"/>
    <row r="4208" ht="15.6" x14ac:dyDescent="0.3"/>
    <row r="4209" ht="15.6" x14ac:dyDescent="0.3"/>
    <row r="4210" ht="15.6" x14ac:dyDescent="0.3"/>
    <row r="4211" ht="15.6" x14ac:dyDescent="0.3"/>
    <row r="4212" ht="15.6" x14ac:dyDescent="0.3"/>
    <row r="4213" ht="15.6" x14ac:dyDescent="0.3"/>
    <row r="4214" ht="15.6" x14ac:dyDescent="0.3"/>
    <row r="4215" ht="15.6" x14ac:dyDescent="0.3"/>
    <row r="4216" ht="15.6" x14ac:dyDescent="0.3"/>
    <row r="4217" ht="15.6" x14ac:dyDescent="0.3"/>
    <row r="4218" ht="15.6" x14ac:dyDescent="0.3"/>
    <row r="4219" ht="15.6" x14ac:dyDescent="0.3"/>
    <row r="4220" ht="15.6" x14ac:dyDescent="0.3"/>
    <row r="4221" ht="15.6" x14ac:dyDescent="0.3"/>
    <row r="4222" ht="15.6" x14ac:dyDescent="0.3"/>
    <row r="4223" ht="15.6" x14ac:dyDescent="0.3"/>
    <row r="4224" ht="15.6" x14ac:dyDescent="0.3"/>
    <row r="4225" ht="15.6" x14ac:dyDescent="0.3"/>
    <row r="4226" ht="15.6" x14ac:dyDescent="0.3"/>
    <row r="4227" ht="15.6" x14ac:dyDescent="0.3"/>
    <row r="4228" ht="15.6" x14ac:dyDescent="0.3"/>
    <row r="4229" ht="15.6" x14ac:dyDescent="0.3"/>
    <row r="4230" ht="15.6" x14ac:dyDescent="0.3"/>
    <row r="4231" ht="15.6" x14ac:dyDescent="0.3"/>
    <row r="4232" ht="15.6" x14ac:dyDescent="0.3"/>
    <row r="4233" ht="15.6" x14ac:dyDescent="0.3"/>
    <row r="4234" ht="15.6" x14ac:dyDescent="0.3"/>
    <row r="4235" ht="15.6" x14ac:dyDescent="0.3"/>
    <row r="4236" ht="15.6" x14ac:dyDescent="0.3"/>
    <row r="4237" ht="15.6" x14ac:dyDescent="0.3"/>
    <row r="4238" ht="15.6" x14ac:dyDescent="0.3"/>
    <row r="4239" ht="15.6" x14ac:dyDescent="0.3"/>
    <row r="4240" ht="15.6" x14ac:dyDescent="0.3"/>
    <row r="4241" ht="15.6" x14ac:dyDescent="0.3"/>
    <row r="4242" ht="15.6" x14ac:dyDescent="0.3"/>
    <row r="4243" ht="15.6" x14ac:dyDescent="0.3"/>
    <row r="4244" ht="15.6" x14ac:dyDescent="0.3"/>
    <row r="4245" ht="15.6" x14ac:dyDescent="0.3"/>
    <row r="4246" ht="15.6" x14ac:dyDescent="0.3"/>
    <row r="4247" ht="15.6" x14ac:dyDescent="0.3"/>
    <row r="4248" ht="15.6" x14ac:dyDescent="0.3"/>
    <row r="4249" ht="15.6" x14ac:dyDescent="0.3"/>
    <row r="4250" ht="15.6" x14ac:dyDescent="0.3"/>
    <row r="4251" ht="15.6" x14ac:dyDescent="0.3"/>
    <row r="4252" ht="15.6" x14ac:dyDescent="0.3"/>
    <row r="4253" ht="15.6" x14ac:dyDescent="0.3"/>
    <row r="4254" ht="15.6" x14ac:dyDescent="0.3"/>
    <row r="4255" ht="15.6" x14ac:dyDescent="0.3"/>
    <row r="4256" ht="15.6" x14ac:dyDescent="0.3"/>
    <row r="4257" ht="15.6" x14ac:dyDescent="0.3"/>
    <row r="4258" ht="15.6" x14ac:dyDescent="0.3"/>
    <row r="4259" ht="15.6" x14ac:dyDescent="0.3"/>
    <row r="4260" ht="15.6" x14ac:dyDescent="0.3"/>
    <row r="4261" ht="15.6" x14ac:dyDescent="0.3"/>
    <row r="4262" ht="15.6" x14ac:dyDescent="0.3"/>
    <row r="4263" ht="15.6" x14ac:dyDescent="0.3"/>
    <row r="4264" ht="15.6" x14ac:dyDescent="0.3"/>
    <row r="4265" ht="15.6" x14ac:dyDescent="0.3"/>
    <row r="4266" ht="15.6" x14ac:dyDescent="0.3"/>
    <row r="4267" ht="15.6" x14ac:dyDescent="0.3"/>
    <row r="4268" ht="15.6" x14ac:dyDescent="0.3"/>
    <row r="4269" ht="15.6" x14ac:dyDescent="0.3"/>
    <row r="4270" ht="15.6" x14ac:dyDescent="0.3"/>
    <row r="4271" ht="15.6" x14ac:dyDescent="0.3"/>
    <row r="4272" ht="15.6" x14ac:dyDescent="0.3"/>
    <row r="4273" ht="15.6" x14ac:dyDescent="0.3"/>
    <row r="4274" ht="15.6" x14ac:dyDescent="0.3"/>
    <row r="4275" ht="15.6" x14ac:dyDescent="0.3"/>
    <row r="4276" ht="15.6" x14ac:dyDescent="0.3"/>
    <row r="4277" ht="15.6" x14ac:dyDescent="0.3"/>
    <row r="4278" ht="15.6" x14ac:dyDescent="0.3"/>
    <row r="4279" ht="15.6" x14ac:dyDescent="0.3"/>
    <row r="4280" ht="15.6" x14ac:dyDescent="0.3"/>
    <row r="4281" ht="15.6" x14ac:dyDescent="0.3"/>
    <row r="4282" ht="15.6" x14ac:dyDescent="0.3"/>
    <row r="4283" ht="15.6" x14ac:dyDescent="0.3"/>
    <row r="4284" ht="15.6" x14ac:dyDescent="0.3"/>
    <row r="4285" ht="15.6" x14ac:dyDescent="0.3"/>
    <row r="4286" ht="15.6" x14ac:dyDescent="0.3"/>
    <row r="4287" ht="15.6" x14ac:dyDescent="0.3"/>
    <row r="4288" ht="15.6" x14ac:dyDescent="0.3"/>
    <row r="4289" ht="15.6" x14ac:dyDescent="0.3"/>
    <row r="4290" ht="15.6" x14ac:dyDescent="0.3"/>
    <row r="4291" ht="15.6" x14ac:dyDescent="0.3"/>
    <row r="4292" ht="15.6" x14ac:dyDescent="0.3"/>
    <row r="4293" ht="15.6" x14ac:dyDescent="0.3"/>
    <row r="4294" ht="15.6" x14ac:dyDescent="0.3"/>
    <row r="4295" ht="15.6" x14ac:dyDescent="0.3"/>
    <row r="4296" ht="15.6" x14ac:dyDescent="0.3"/>
    <row r="4297" ht="15.6" x14ac:dyDescent="0.3"/>
    <row r="4298" ht="15.6" x14ac:dyDescent="0.3"/>
    <row r="4299" ht="15.6" x14ac:dyDescent="0.3"/>
    <row r="4300" ht="15.6" x14ac:dyDescent="0.3"/>
    <row r="4301" ht="15.6" x14ac:dyDescent="0.3"/>
    <row r="4302" ht="15.6" x14ac:dyDescent="0.3"/>
    <row r="4303" ht="15.6" x14ac:dyDescent="0.3"/>
    <row r="4304" ht="15.6" x14ac:dyDescent="0.3"/>
    <row r="4305" ht="15.6" x14ac:dyDescent="0.3"/>
    <row r="4306" ht="15.6" x14ac:dyDescent="0.3"/>
    <row r="4307" ht="15.6" x14ac:dyDescent="0.3"/>
    <row r="4308" ht="15.6" x14ac:dyDescent="0.3"/>
    <row r="4309" ht="15.6" x14ac:dyDescent="0.3"/>
    <row r="4310" ht="15.6" x14ac:dyDescent="0.3"/>
    <row r="4311" ht="15.6" x14ac:dyDescent="0.3"/>
    <row r="4312" ht="15.6" x14ac:dyDescent="0.3"/>
    <row r="4313" ht="15.6" x14ac:dyDescent="0.3"/>
    <row r="4314" ht="15.6" x14ac:dyDescent="0.3"/>
    <row r="4315" ht="15.6" x14ac:dyDescent="0.3"/>
    <row r="4316" ht="15.6" x14ac:dyDescent="0.3"/>
    <row r="4317" ht="15.6" x14ac:dyDescent="0.3"/>
    <row r="4318" ht="15.6" x14ac:dyDescent="0.3"/>
    <row r="4319" ht="15.6" x14ac:dyDescent="0.3"/>
    <row r="4320" ht="15.6" x14ac:dyDescent="0.3"/>
    <row r="4321" ht="15.6" x14ac:dyDescent="0.3"/>
    <row r="4322" ht="15.6" x14ac:dyDescent="0.3"/>
    <row r="4323" ht="15.6" x14ac:dyDescent="0.3"/>
    <row r="4324" ht="15.6" x14ac:dyDescent="0.3"/>
    <row r="4325" ht="15.6" x14ac:dyDescent="0.3"/>
    <row r="4326" ht="15.6" x14ac:dyDescent="0.3"/>
    <row r="4327" ht="15.6" x14ac:dyDescent="0.3"/>
    <row r="4328" ht="15.6" x14ac:dyDescent="0.3"/>
    <row r="4329" ht="15.6" x14ac:dyDescent="0.3"/>
    <row r="4330" ht="15.6" x14ac:dyDescent="0.3"/>
    <row r="4331" ht="15.6" x14ac:dyDescent="0.3"/>
    <row r="4332" ht="15.6" x14ac:dyDescent="0.3"/>
    <row r="4333" ht="15.6" x14ac:dyDescent="0.3"/>
    <row r="4334" ht="15.6" x14ac:dyDescent="0.3"/>
    <row r="4335" ht="15.6" x14ac:dyDescent="0.3"/>
    <row r="4336" ht="15.6" x14ac:dyDescent="0.3"/>
    <row r="4337" ht="15.6" x14ac:dyDescent="0.3"/>
    <row r="4338" ht="15.6" x14ac:dyDescent="0.3"/>
    <row r="4339" ht="15.6" x14ac:dyDescent="0.3"/>
    <row r="4340" ht="15.6" x14ac:dyDescent="0.3"/>
    <row r="4341" ht="15.6" x14ac:dyDescent="0.3"/>
    <row r="4342" ht="15.6" x14ac:dyDescent="0.3"/>
    <row r="4343" ht="15.6" x14ac:dyDescent="0.3"/>
    <row r="4344" ht="15.6" x14ac:dyDescent="0.3"/>
    <row r="4345" ht="15.6" x14ac:dyDescent="0.3"/>
    <row r="4346" ht="15.6" x14ac:dyDescent="0.3"/>
    <row r="4347" ht="15.6" x14ac:dyDescent="0.3"/>
    <row r="4348" ht="15.6" x14ac:dyDescent="0.3"/>
    <row r="4349" ht="15.6" x14ac:dyDescent="0.3"/>
    <row r="4350" ht="15.6" x14ac:dyDescent="0.3"/>
    <row r="4351" ht="15.6" x14ac:dyDescent="0.3"/>
    <row r="4352" ht="15.6" x14ac:dyDescent="0.3"/>
    <row r="4353" ht="15.6" x14ac:dyDescent="0.3"/>
    <row r="4354" ht="15.6" x14ac:dyDescent="0.3"/>
    <row r="4355" ht="15.6" x14ac:dyDescent="0.3"/>
    <row r="4356" ht="15.6" x14ac:dyDescent="0.3"/>
    <row r="4357" ht="15.6" x14ac:dyDescent="0.3"/>
    <row r="4358" ht="15.6" x14ac:dyDescent="0.3"/>
    <row r="4359" ht="15.6" x14ac:dyDescent="0.3"/>
    <row r="4360" ht="15.6" x14ac:dyDescent="0.3"/>
    <row r="4361" ht="15.6" x14ac:dyDescent="0.3"/>
    <row r="4362" ht="15.6" x14ac:dyDescent="0.3"/>
    <row r="4363" ht="15.6" x14ac:dyDescent="0.3"/>
    <row r="4364" ht="15.6" x14ac:dyDescent="0.3"/>
    <row r="4365" ht="15.6" x14ac:dyDescent="0.3"/>
    <row r="4366" ht="15.6" x14ac:dyDescent="0.3"/>
    <row r="4367" ht="15.6" x14ac:dyDescent="0.3"/>
    <row r="4368" ht="15.6" x14ac:dyDescent="0.3"/>
    <row r="4369" ht="15.6" x14ac:dyDescent="0.3"/>
    <row r="4370" ht="15.6" x14ac:dyDescent="0.3"/>
    <row r="4371" ht="15.6" x14ac:dyDescent="0.3"/>
    <row r="4372" ht="15.6" x14ac:dyDescent="0.3"/>
    <row r="4373" ht="15.6" x14ac:dyDescent="0.3"/>
    <row r="4374" ht="15.6" x14ac:dyDescent="0.3"/>
    <row r="4375" ht="15.6" x14ac:dyDescent="0.3"/>
    <row r="4376" ht="15.6" x14ac:dyDescent="0.3"/>
    <row r="4377" ht="15.6" x14ac:dyDescent="0.3"/>
    <row r="4378" ht="15.6" x14ac:dyDescent="0.3"/>
    <row r="4379" ht="15.6" x14ac:dyDescent="0.3"/>
    <row r="4380" ht="15.6" x14ac:dyDescent="0.3"/>
    <row r="4381" ht="15.6" x14ac:dyDescent="0.3"/>
    <row r="4382" ht="15.6" x14ac:dyDescent="0.3"/>
    <row r="4383" ht="15.6" x14ac:dyDescent="0.3"/>
    <row r="4384" ht="15.6" x14ac:dyDescent="0.3"/>
    <row r="4385" ht="15.6" x14ac:dyDescent="0.3"/>
    <row r="4386" ht="15.6" x14ac:dyDescent="0.3"/>
    <row r="4387" ht="15.6" x14ac:dyDescent="0.3"/>
    <row r="4388" ht="15.6" x14ac:dyDescent="0.3"/>
    <row r="4389" ht="15.6" x14ac:dyDescent="0.3"/>
    <row r="4390" ht="15.6" x14ac:dyDescent="0.3"/>
    <row r="4391" ht="15.6" x14ac:dyDescent="0.3"/>
    <row r="4392" ht="15.6" x14ac:dyDescent="0.3"/>
    <row r="4393" ht="15.6" x14ac:dyDescent="0.3"/>
    <row r="4394" ht="15.6" x14ac:dyDescent="0.3"/>
    <row r="4395" ht="15.6" x14ac:dyDescent="0.3"/>
    <row r="4396" ht="15.6" x14ac:dyDescent="0.3"/>
    <row r="4397" ht="15.6" x14ac:dyDescent="0.3"/>
    <row r="4398" ht="15.6" x14ac:dyDescent="0.3"/>
    <row r="4399" ht="15.6" x14ac:dyDescent="0.3"/>
    <row r="4400" ht="15.6" x14ac:dyDescent="0.3"/>
    <row r="4401" ht="15.6" x14ac:dyDescent="0.3"/>
    <row r="4402" ht="15.6" x14ac:dyDescent="0.3"/>
    <row r="4403" ht="15.6" x14ac:dyDescent="0.3"/>
    <row r="4404" ht="15.6" x14ac:dyDescent="0.3"/>
    <row r="4405" ht="15.6" x14ac:dyDescent="0.3"/>
    <row r="4406" ht="15.6" x14ac:dyDescent="0.3"/>
    <row r="4407" ht="15.6" x14ac:dyDescent="0.3"/>
    <row r="4408" ht="15.6" x14ac:dyDescent="0.3"/>
    <row r="4409" ht="15.6" x14ac:dyDescent="0.3"/>
    <row r="4410" ht="15.6" x14ac:dyDescent="0.3"/>
    <row r="4411" ht="15.6" x14ac:dyDescent="0.3"/>
    <row r="4412" ht="15.6" x14ac:dyDescent="0.3"/>
    <row r="4413" ht="15.6" x14ac:dyDescent="0.3"/>
    <row r="4414" ht="15.6" x14ac:dyDescent="0.3"/>
    <row r="4415" ht="15.6" x14ac:dyDescent="0.3"/>
    <row r="4416" ht="15.6" x14ac:dyDescent="0.3"/>
    <row r="4417" ht="15.6" x14ac:dyDescent="0.3"/>
    <row r="4418" ht="15.6" x14ac:dyDescent="0.3"/>
    <row r="4419" ht="15.6" x14ac:dyDescent="0.3"/>
    <row r="4420" ht="15.6" x14ac:dyDescent="0.3"/>
    <row r="4421" ht="15.6" x14ac:dyDescent="0.3"/>
    <row r="4422" ht="15.6" x14ac:dyDescent="0.3"/>
    <row r="4423" ht="15.6" x14ac:dyDescent="0.3"/>
    <row r="4424" ht="15.6" x14ac:dyDescent="0.3"/>
    <row r="4425" ht="15.6" x14ac:dyDescent="0.3"/>
    <row r="4426" ht="15.6" x14ac:dyDescent="0.3"/>
    <row r="4427" ht="15.6" x14ac:dyDescent="0.3"/>
    <row r="4428" ht="15.6" x14ac:dyDescent="0.3"/>
    <row r="4429" ht="15.6" x14ac:dyDescent="0.3"/>
    <row r="4430" ht="15.6" x14ac:dyDescent="0.3"/>
    <row r="4431" ht="15.6" x14ac:dyDescent="0.3"/>
    <row r="4432" ht="15.6" x14ac:dyDescent="0.3"/>
    <row r="4433" ht="15.6" x14ac:dyDescent="0.3"/>
    <row r="4434" ht="15.6" x14ac:dyDescent="0.3"/>
    <row r="4435" ht="15.6" x14ac:dyDescent="0.3"/>
    <row r="4436" ht="15.6" x14ac:dyDescent="0.3"/>
    <row r="4437" ht="15.6" x14ac:dyDescent="0.3"/>
    <row r="4438" ht="15.6" x14ac:dyDescent="0.3"/>
    <row r="4439" ht="15.6" x14ac:dyDescent="0.3"/>
    <row r="4440" ht="15.6" x14ac:dyDescent="0.3"/>
    <row r="4441" ht="15.6" x14ac:dyDescent="0.3"/>
    <row r="4442" ht="15.6" x14ac:dyDescent="0.3"/>
    <row r="4443" ht="15.6" x14ac:dyDescent="0.3"/>
    <row r="4444" ht="15.6" x14ac:dyDescent="0.3"/>
    <row r="4445" ht="15.6" x14ac:dyDescent="0.3"/>
    <row r="4446" ht="15.6" x14ac:dyDescent="0.3"/>
    <row r="4447" ht="15.6" x14ac:dyDescent="0.3"/>
    <row r="4448" ht="15.6" x14ac:dyDescent="0.3"/>
    <row r="4449" ht="15.6" x14ac:dyDescent="0.3"/>
    <row r="4450" ht="15.6" x14ac:dyDescent="0.3"/>
    <row r="4451" ht="15.6" x14ac:dyDescent="0.3"/>
    <row r="4452" ht="15.6" x14ac:dyDescent="0.3"/>
    <row r="4453" ht="15.6" x14ac:dyDescent="0.3"/>
    <row r="4454" ht="15.6" x14ac:dyDescent="0.3"/>
    <row r="4455" ht="15.6" x14ac:dyDescent="0.3"/>
    <row r="4456" ht="15.6" x14ac:dyDescent="0.3"/>
    <row r="4457" ht="15.6" x14ac:dyDescent="0.3"/>
    <row r="4458" ht="15.6" x14ac:dyDescent="0.3"/>
    <row r="4459" ht="15.6" x14ac:dyDescent="0.3"/>
    <row r="4460" ht="15.6" x14ac:dyDescent="0.3"/>
    <row r="4461" ht="15.6" x14ac:dyDescent="0.3"/>
    <row r="4462" ht="15.6" x14ac:dyDescent="0.3"/>
    <row r="4463" ht="15.6" x14ac:dyDescent="0.3"/>
    <row r="4464" ht="15.6" x14ac:dyDescent="0.3"/>
    <row r="4465" ht="15.6" x14ac:dyDescent="0.3"/>
    <row r="4466" ht="15.6" x14ac:dyDescent="0.3"/>
    <row r="4467" ht="15.6" x14ac:dyDescent="0.3"/>
    <row r="4468" ht="15.6" x14ac:dyDescent="0.3"/>
    <row r="4469" ht="15.6" x14ac:dyDescent="0.3"/>
    <row r="4470" ht="15.6" x14ac:dyDescent="0.3"/>
    <row r="4471" ht="15.6" x14ac:dyDescent="0.3"/>
    <row r="4472" ht="15.6" x14ac:dyDescent="0.3"/>
    <row r="4473" ht="15.6" x14ac:dyDescent="0.3"/>
    <row r="4474" ht="15.6" x14ac:dyDescent="0.3"/>
    <row r="4475" ht="15.6" x14ac:dyDescent="0.3"/>
    <row r="4476" ht="15.6" x14ac:dyDescent="0.3"/>
    <row r="4477" ht="15.6" x14ac:dyDescent="0.3"/>
    <row r="4478" ht="15.6" x14ac:dyDescent="0.3"/>
    <row r="4479" ht="15.6" x14ac:dyDescent="0.3"/>
    <row r="4480" ht="15.6" x14ac:dyDescent="0.3"/>
    <row r="4481" ht="15.6" x14ac:dyDescent="0.3"/>
    <row r="4482" ht="15.6" x14ac:dyDescent="0.3"/>
    <row r="4483" ht="15.6" x14ac:dyDescent="0.3"/>
    <row r="4484" ht="15.6" x14ac:dyDescent="0.3"/>
    <row r="4485" ht="15.6" x14ac:dyDescent="0.3"/>
    <row r="4486" ht="15.6" x14ac:dyDescent="0.3"/>
    <row r="4487" ht="15.6" x14ac:dyDescent="0.3"/>
    <row r="4488" ht="15.6" x14ac:dyDescent="0.3"/>
    <row r="4489" ht="15.6" x14ac:dyDescent="0.3"/>
    <row r="4490" ht="15.6" x14ac:dyDescent="0.3"/>
    <row r="4491" ht="15.6" x14ac:dyDescent="0.3"/>
    <row r="4492" ht="15.6" x14ac:dyDescent="0.3"/>
    <row r="4493" ht="15.6" x14ac:dyDescent="0.3"/>
    <row r="4494" ht="15.6" x14ac:dyDescent="0.3"/>
    <row r="4495" ht="15.6" x14ac:dyDescent="0.3"/>
    <row r="4496" ht="15.6" x14ac:dyDescent="0.3"/>
    <row r="4497" ht="15.6" x14ac:dyDescent="0.3"/>
    <row r="4498" ht="15.6" x14ac:dyDescent="0.3"/>
    <row r="4499" ht="15.6" x14ac:dyDescent="0.3"/>
    <row r="4500" ht="15.6" x14ac:dyDescent="0.3"/>
    <row r="4501" ht="15.6" x14ac:dyDescent="0.3"/>
    <row r="4502" ht="15.6" x14ac:dyDescent="0.3"/>
    <row r="4503" ht="15.6" x14ac:dyDescent="0.3"/>
    <row r="4504" ht="15.6" x14ac:dyDescent="0.3"/>
    <row r="4505" ht="15.6" x14ac:dyDescent="0.3"/>
    <row r="4506" ht="15.6" x14ac:dyDescent="0.3"/>
    <row r="4507" ht="15.6" x14ac:dyDescent="0.3"/>
    <row r="4508" ht="15.6" x14ac:dyDescent="0.3"/>
    <row r="4509" ht="15.6" x14ac:dyDescent="0.3"/>
    <row r="4510" ht="15.6" x14ac:dyDescent="0.3"/>
    <row r="4511" ht="15.6" x14ac:dyDescent="0.3"/>
    <row r="4512" ht="15.6" x14ac:dyDescent="0.3"/>
    <row r="4513" ht="15.6" x14ac:dyDescent="0.3"/>
    <row r="4514" ht="15.6" x14ac:dyDescent="0.3"/>
    <row r="4515" ht="15.6" x14ac:dyDescent="0.3"/>
    <row r="4516" ht="15.6" x14ac:dyDescent="0.3"/>
    <row r="4517" ht="15.6" x14ac:dyDescent="0.3"/>
    <row r="4518" ht="15.6" x14ac:dyDescent="0.3"/>
    <row r="4519" ht="15.6" x14ac:dyDescent="0.3"/>
    <row r="4520" ht="15.6" x14ac:dyDescent="0.3"/>
    <row r="4521" ht="15.6" x14ac:dyDescent="0.3"/>
    <row r="4522" ht="15.6" x14ac:dyDescent="0.3"/>
    <row r="4523" ht="15.6" x14ac:dyDescent="0.3"/>
    <row r="4524" ht="15.6" x14ac:dyDescent="0.3"/>
    <row r="4525" ht="15.6" x14ac:dyDescent="0.3"/>
    <row r="4526" ht="15.6" x14ac:dyDescent="0.3"/>
    <row r="4527" ht="15.6" x14ac:dyDescent="0.3"/>
    <row r="4528" ht="15.6" x14ac:dyDescent="0.3"/>
    <row r="4529" ht="15.6" x14ac:dyDescent="0.3"/>
    <row r="4530" ht="15.6" x14ac:dyDescent="0.3"/>
    <row r="4531" ht="15.6" x14ac:dyDescent="0.3"/>
    <row r="4532" ht="15.6" x14ac:dyDescent="0.3"/>
    <row r="4533" ht="15.6" x14ac:dyDescent="0.3"/>
    <row r="4534" ht="15.6" x14ac:dyDescent="0.3"/>
    <row r="4535" ht="15.6" x14ac:dyDescent="0.3"/>
    <row r="4536" ht="15.6" x14ac:dyDescent="0.3"/>
    <row r="4537" ht="15.6" x14ac:dyDescent="0.3"/>
    <row r="4538" ht="15.6" x14ac:dyDescent="0.3"/>
    <row r="4539" ht="15.6" x14ac:dyDescent="0.3"/>
    <row r="4540" ht="15.6" x14ac:dyDescent="0.3"/>
    <row r="4541" ht="15.6" x14ac:dyDescent="0.3"/>
    <row r="4542" ht="15.6" x14ac:dyDescent="0.3"/>
    <row r="4543" ht="15.6" x14ac:dyDescent="0.3"/>
    <row r="4544" ht="15.6" x14ac:dyDescent="0.3"/>
    <row r="4545" ht="15.6" x14ac:dyDescent="0.3"/>
    <row r="4546" ht="15.6" x14ac:dyDescent="0.3"/>
    <row r="4547" ht="15.6" x14ac:dyDescent="0.3"/>
    <row r="4548" ht="15.6" x14ac:dyDescent="0.3"/>
    <row r="4549" ht="15.6" x14ac:dyDescent="0.3"/>
    <row r="4550" ht="15.6" x14ac:dyDescent="0.3"/>
    <row r="4551" ht="15.6" x14ac:dyDescent="0.3"/>
    <row r="4552" ht="15.6" x14ac:dyDescent="0.3"/>
    <row r="4553" ht="15.6" x14ac:dyDescent="0.3"/>
    <row r="4554" ht="15.6" x14ac:dyDescent="0.3"/>
    <row r="4555" ht="15.6" x14ac:dyDescent="0.3"/>
    <row r="4556" ht="15.6" x14ac:dyDescent="0.3"/>
    <row r="4557" ht="15.6" x14ac:dyDescent="0.3"/>
    <row r="4558" ht="15.6" x14ac:dyDescent="0.3"/>
    <row r="4559" ht="15.6" x14ac:dyDescent="0.3"/>
    <row r="4560" ht="15.6" x14ac:dyDescent="0.3"/>
    <row r="4561" ht="15.6" x14ac:dyDescent="0.3"/>
    <row r="4562" ht="15.6" x14ac:dyDescent="0.3"/>
    <row r="4563" ht="15.6" x14ac:dyDescent="0.3"/>
    <row r="4564" ht="15.6" x14ac:dyDescent="0.3"/>
    <row r="4565" ht="15.6" x14ac:dyDescent="0.3"/>
    <row r="4566" ht="15.6" x14ac:dyDescent="0.3"/>
    <row r="4567" ht="15.6" x14ac:dyDescent="0.3"/>
    <row r="4568" ht="15.6" x14ac:dyDescent="0.3"/>
    <row r="4569" ht="15.6" x14ac:dyDescent="0.3"/>
    <row r="4570" ht="15.6" x14ac:dyDescent="0.3"/>
    <row r="4571" ht="15.6" x14ac:dyDescent="0.3"/>
    <row r="4572" ht="15.6" x14ac:dyDescent="0.3"/>
    <row r="4573" ht="15.6" x14ac:dyDescent="0.3"/>
    <row r="4574" ht="15.6" x14ac:dyDescent="0.3"/>
    <row r="4575" ht="15.6" x14ac:dyDescent="0.3"/>
    <row r="4576" ht="15.6" x14ac:dyDescent="0.3"/>
    <row r="4577" ht="15.6" x14ac:dyDescent="0.3"/>
    <row r="4578" ht="15.6" x14ac:dyDescent="0.3"/>
    <row r="4579" ht="15.6" x14ac:dyDescent="0.3"/>
    <row r="4580" ht="15.6" x14ac:dyDescent="0.3"/>
    <row r="4581" ht="15.6" x14ac:dyDescent="0.3"/>
    <row r="4582" ht="15.6" x14ac:dyDescent="0.3"/>
    <row r="4583" ht="15.6" x14ac:dyDescent="0.3"/>
    <row r="4584" ht="15.6" x14ac:dyDescent="0.3"/>
    <row r="4585" ht="15.6" x14ac:dyDescent="0.3"/>
    <row r="4586" ht="15.6" x14ac:dyDescent="0.3"/>
    <row r="4587" ht="15.6" x14ac:dyDescent="0.3"/>
    <row r="4588" ht="15.6" x14ac:dyDescent="0.3"/>
    <row r="4589" ht="15.6" x14ac:dyDescent="0.3"/>
    <row r="4590" ht="15.6" x14ac:dyDescent="0.3"/>
    <row r="4591" ht="15.6" x14ac:dyDescent="0.3"/>
    <row r="4592" ht="15.6" x14ac:dyDescent="0.3"/>
    <row r="4593" ht="15.6" x14ac:dyDescent="0.3"/>
    <row r="4594" ht="15.6" x14ac:dyDescent="0.3"/>
    <row r="4595" ht="15.6" x14ac:dyDescent="0.3"/>
    <row r="4596" ht="15.6" x14ac:dyDescent="0.3"/>
    <row r="4597" ht="15.6" x14ac:dyDescent="0.3"/>
    <row r="4598" ht="15.6" x14ac:dyDescent="0.3"/>
    <row r="4599" ht="15.6" x14ac:dyDescent="0.3"/>
    <row r="4600" ht="15.6" x14ac:dyDescent="0.3"/>
    <row r="4601" ht="15.6" x14ac:dyDescent="0.3"/>
    <row r="4602" ht="15.6" x14ac:dyDescent="0.3"/>
    <row r="4603" ht="15.6" x14ac:dyDescent="0.3"/>
    <row r="4604" ht="15.6" x14ac:dyDescent="0.3"/>
    <row r="4605" ht="15.6" x14ac:dyDescent="0.3"/>
    <row r="4606" ht="15.6" x14ac:dyDescent="0.3"/>
    <row r="4607" ht="15.6" x14ac:dyDescent="0.3"/>
    <row r="4608" ht="15.6" x14ac:dyDescent="0.3"/>
    <row r="4609" ht="15.6" x14ac:dyDescent="0.3"/>
    <row r="4610" ht="15.6" x14ac:dyDescent="0.3"/>
    <row r="4611" ht="15.6" x14ac:dyDescent="0.3"/>
    <row r="4612" ht="15.6" x14ac:dyDescent="0.3"/>
    <row r="4613" ht="15.6" x14ac:dyDescent="0.3"/>
    <row r="4614" ht="15.6" x14ac:dyDescent="0.3"/>
    <row r="4615" ht="15.6" x14ac:dyDescent="0.3"/>
    <row r="4616" ht="15.6" x14ac:dyDescent="0.3"/>
    <row r="4617" ht="15.6" x14ac:dyDescent="0.3"/>
    <row r="4618" ht="15.6" x14ac:dyDescent="0.3"/>
    <row r="4619" ht="15.6" x14ac:dyDescent="0.3"/>
    <row r="4620" ht="15.6" x14ac:dyDescent="0.3"/>
    <row r="4621" ht="15.6" x14ac:dyDescent="0.3"/>
    <row r="4622" ht="15.6" x14ac:dyDescent="0.3"/>
    <row r="4623" ht="15.6" x14ac:dyDescent="0.3"/>
    <row r="4624" ht="15.6" x14ac:dyDescent="0.3"/>
    <row r="4625" ht="15.6" x14ac:dyDescent="0.3"/>
    <row r="4626" ht="15.6" x14ac:dyDescent="0.3"/>
    <row r="4627" ht="15.6" x14ac:dyDescent="0.3"/>
    <row r="4628" ht="15.6" x14ac:dyDescent="0.3"/>
    <row r="4629" ht="15.6" x14ac:dyDescent="0.3"/>
    <row r="4630" ht="15.6" x14ac:dyDescent="0.3"/>
    <row r="4631" ht="15.6" x14ac:dyDescent="0.3"/>
    <row r="4632" ht="15.6" x14ac:dyDescent="0.3"/>
    <row r="4633" ht="15.6" x14ac:dyDescent="0.3"/>
    <row r="4634" ht="15.6" x14ac:dyDescent="0.3"/>
    <row r="4635" ht="15.6" x14ac:dyDescent="0.3"/>
    <row r="4636" ht="15.6" x14ac:dyDescent="0.3"/>
    <row r="4637" ht="15.6" x14ac:dyDescent="0.3"/>
    <row r="4638" ht="15.6" x14ac:dyDescent="0.3"/>
    <row r="4639" ht="15.6" x14ac:dyDescent="0.3"/>
    <row r="4640" ht="15.6" x14ac:dyDescent="0.3"/>
    <row r="4641" ht="15.6" x14ac:dyDescent="0.3"/>
    <row r="4642" ht="15.6" x14ac:dyDescent="0.3"/>
    <row r="4643" ht="15.6" x14ac:dyDescent="0.3"/>
    <row r="4644" ht="15.6" x14ac:dyDescent="0.3"/>
    <row r="4645" ht="15.6" x14ac:dyDescent="0.3"/>
    <row r="4646" ht="15.6" x14ac:dyDescent="0.3"/>
    <row r="4647" ht="15.6" x14ac:dyDescent="0.3"/>
    <row r="4648" ht="15.6" x14ac:dyDescent="0.3"/>
    <row r="4649" ht="15.6" x14ac:dyDescent="0.3"/>
    <row r="4650" ht="15.6" x14ac:dyDescent="0.3"/>
    <row r="4651" ht="15.6" x14ac:dyDescent="0.3"/>
    <row r="4652" ht="15.6" x14ac:dyDescent="0.3"/>
    <row r="4653" ht="15.6" x14ac:dyDescent="0.3"/>
    <row r="4654" ht="15.6" x14ac:dyDescent="0.3"/>
    <row r="4655" ht="15.6" x14ac:dyDescent="0.3"/>
    <row r="4656" ht="15.6" x14ac:dyDescent="0.3"/>
    <row r="4657" ht="15.6" x14ac:dyDescent="0.3"/>
    <row r="4658" ht="15.6" x14ac:dyDescent="0.3"/>
    <row r="4659" ht="15.6" x14ac:dyDescent="0.3"/>
    <row r="4660" ht="15.6" x14ac:dyDescent="0.3"/>
    <row r="4661" ht="15.6" x14ac:dyDescent="0.3"/>
    <row r="4662" ht="15.6" x14ac:dyDescent="0.3"/>
    <row r="4663" ht="15.6" x14ac:dyDescent="0.3"/>
    <row r="4664" ht="15.6" x14ac:dyDescent="0.3"/>
    <row r="4665" ht="15.6" x14ac:dyDescent="0.3"/>
    <row r="4666" ht="15.6" x14ac:dyDescent="0.3"/>
    <row r="4667" ht="15.6" x14ac:dyDescent="0.3"/>
    <row r="4668" ht="15.6" x14ac:dyDescent="0.3"/>
    <row r="4669" ht="15.6" x14ac:dyDescent="0.3"/>
    <row r="4670" ht="15.6" x14ac:dyDescent="0.3"/>
    <row r="4671" ht="15.6" x14ac:dyDescent="0.3"/>
    <row r="4672" ht="15.6" x14ac:dyDescent="0.3"/>
    <row r="4673" ht="15.6" x14ac:dyDescent="0.3"/>
    <row r="4674" ht="15.6" x14ac:dyDescent="0.3"/>
    <row r="4675" ht="15.6" x14ac:dyDescent="0.3"/>
    <row r="4676" ht="15.6" x14ac:dyDescent="0.3"/>
    <row r="4677" ht="15.6" x14ac:dyDescent="0.3"/>
    <row r="4678" ht="15.6" x14ac:dyDescent="0.3"/>
    <row r="4679" ht="15.6" x14ac:dyDescent="0.3"/>
    <row r="4680" ht="15.6" x14ac:dyDescent="0.3"/>
    <row r="4681" ht="15.6" x14ac:dyDescent="0.3"/>
    <row r="4682" ht="15.6" x14ac:dyDescent="0.3"/>
    <row r="4683" ht="15.6" x14ac:dyDescent="0.3"/>
    <row r="4684" ht="15.6" x14ac:dyDescent="0.3"/>
    <row r="4685" ht="15.6" x14ac:dyDescent="0.3"/>
    <row r="4686" ht="15.6" x14ac:dyDescent="0.3"/>
    <row r="4687" ht="15.6" x14ac:dyDescent="0.3"/>
    <row r="4688" ht="15.6" x14ac:dyDescent="0.3"/>
    <row r="4689" ht="15.6" x14ac:dyDescent="0.3"/>
    <row r="4690" ht="15.6" x14ac:dyDescent="0.3"/>
    <row r="4691" ht="15.6" x14ac:dyDescent="0.3"/>
    <row r="4692" ht="15.6" x14ac:dyDescent="0.3"/>
    <row r="4693" ht="15.6" x14ac:dyDescent="0.3"/>
    <row r="4694" ht="15.6" x14ac:dyDescent="0.3"/>
    <row r="4695" ht="15.6" x14ac:dyDescent="0.3"/>
    <row r="4696" ht="15.6" x14ac:dyDescent="0.3"/>
    <row r="4697" ht="15.6" x14ac:dyDescent="0.3"/>
    <row r="4698" ht="15.6" x14ac:dyDescent="0.3"/>
    <row r="4699" ht="15.6" x14ac:dyDescent="0.3"/>
    <row r="4700" ht="15.6" x14ac:dyDescent="0.3"/>
    <row r="4701" ht="15.6" x14ac:dyDescent="0.3"/>
    <row r="4702" ht="15.6" x14ac:dyDescent="0.3"/>
    <row r="4703" ht="15.6" x14ac:dyDescent="0.3"/>
    <row r="4704" ht="15.6" x14ac:dyDescent="0.3"/>
    <row r="4705" ht="15.6" x14ac:dyDescent="0.3"/>
    <row r="4706" ht="15.6" x14ac:dyDescent="0.3"/>
    <row r="4707" ht="15.6" x14ac:dyDescent="0.3"/>
    <row r="4708" ht="15.6" x14ac:dyDescent="0.3"/>
    <row r="4709" ht="15.6" x14ac:dyDescent="0.3"/>
    <row r="4710" ht="15.6" x14ac:dyDescent="0.3"/>
    <row r="4711" ht="15.6" x14ac:dyDescent="0.3"/>
    <row r="4712" ht="15.6" x14ac:dyDescent="0.3"/>
    <row r="4713" ht="15.6" x14ac:dyDescent="0.3"/>
    <row r="4714" ht="15.6" x14ac:dyDescent="0.3"/>
    <row r="4715" ht="15.6" x14ac:dyDescent="0.3"/>
    <row r="4716" ht="15.6" x14ac:dyDescent="0.3"/>
    <row r="4717" ht="15.6" x14ac:dyDescent="0.3"/>
    <row r="4718" ht="15.6" x14ac:dyDescent="0.3"/>
    <row r="4719" ht="15.6" x14ac:dyDescent="0.3"/>
    <row r="4720" ht="15.6" x14ac:dyDescent="0.3"/>
    <row r="4721" ht="15.6" x14ac:dyDescent="0.3"/>
    <row r="4722" ht="15.6" x14ac:dyDescent="0.3"/>
    <row r="4723" ht="15.6" x14ac:dyDescent="0.3"/>
    <row r="4724" ht="15.6" x14ac:dyDescent="0.3"/>
    <row r="4725" ht="15.6" x14ac:dyDescent="0.3"/>
    <row r="4726" ht="15.6" x14ac:dyDescent="0.3"/>
    <row r="4727" ht="15.6" x14ac:dyDescent="0.3"/>
    <row r="4728" ht="15.6" x14ac:dyDescent="0.3"/>
    <row r="4729" ht="15.6" x14ac:dyDescent="0.3"/>
    <row r="4730" ht="15.6" x14ac:dyDescent="0.3"/>
    <row r="4731" ht="15.6" x14ac:dyDescent="0.3"/>
    <row r="4732" ht="15.6" x14ac:dyDescent="0.3"/>
    <row r="4733" ht="15.6" x14ac:dyDescent="0.3"/>
    <row r="4734" ht="15.6" x14ac:dyDescent="0.3"/>
    <row r="4735" ht="15.6" x14ac:dyDescent="0.3"/>
    <row r="4736" ht="15.6" x14ac:dyDescent="0.3"/>
    <row r="4737" ht="15.6" x14ac:dyDescent="0.3"/>
    <row r="4738" ht="15.6" x14ac:dyDescent="0.3"/>
    <row r="4739" ht="15.6" x14ac:dyDescent="0.3"/>
    <row r="4740" ht="15.6" x14ac:dyDescent="0.3"/>
    <row r="4741" ht="15.6" x14ac:dyDescent="0.3"/>
    <row r="4742" ht="15.6" x14ac:dyDescent="0.3"/>
    <row r="4743" ht="15.6" x14ac:dyDescent="0.3"/>
    <row r="4744" ht="15.6" x14ac:dyDescent="0.3"/>
    <row r="4745" ht="15.6" x14ac:dyDescent="0.3"/>
    <row r="4746" ht="15.6" x14ac:dyDescent="0.3"/>
    <row r="4747" ht="15.6" x14ac:dyDescent="0.3"/>
    <row r="4748" ht="15.6" x14ac:dyDescent="0.3"/>
    <row r="4749" ht="15.6" x14ac:dyDescent="0.3"/>
    <row r="4750" ht="15.6" x14ac:dyDescent="0.3"/>
    <row r="4751" ht="15.6" x14ac:dyDescent="0.3"/>
    <row r="4752" ht="15.6" x14ac:dyDescent="0.3"/>
    <row r="4753" ht="15.6" x14ac:dyDescent="0.3"/>
    <row r="4754" ht="15.6" x14ac:dyDescent="0.3"/>
    <row r="4755" ht="15.6" x14ac:dyDescent="0.3"/>
    <row r="4756" ht="15.6" x14ac:dyDescent="0.3"/>
    <row r="4757" ht="15.6" x14ac:dyDescent="0.3"/>
    <row r="4758" ht="15.6" x14ac:dyDescent="0.3"/>
    <row r="4759" ht="15.6" x14ac:dyDescent="0.3"/>
    <row r="4760" ht="15.6" x14ac:dyDescent="0.3"/>
    <row r="4761" ht="15.6" x14ac:dyDescent="0.3"/>
    <row r="4762" ht="15.6" x14ac:dyDescent="0.3"/>
    <row r="4763" ht="15.6" x14ac:dyDescent="0.3"/>
    <row r="4764" ht="15.6" x14ac:dyDescent="0.3"/>
    <row r="4765" ht="15.6" x14ac:dyDescent="0.3"/>
    <row r="4766" ht="15.6" x14ac:dyDescent="0.3"/>
    <row r="4767" ht="15.6" x14ac:dyDescent="0.3"/>
    <row r="4768" ht="15.6" x14ac:dyDescent="0.3"/>
    <row r="4769" ht="15.6" x14ac:dyDescent="0.3"/>
    <row r="4770" ht="15.6" x14ac:dyDescent="0.3"/>
    <row r="4771" ht="15.6" x14ac:dyDescent="0.3"/>
    <row r="4772" ht="15.6" x14ac:dyDescent="0.3"/>
    <row r="4773" ht="15.6" x14ac:dyDescent="0.3"/>
    <row r="4774" ht="15.6" x14ac:dyDescent="0.3"/>
    <row r="4775" ht="15.6" x14ac:dyDescent="0.3"/>
    <row r="4776" ht="15.6" x14ac:dyDescent="0.3"/>
    <row r="4777" ht="15.6" x14ac:dyDescent="0.3"/>
    <row r="4778" ht="15.6" x14ac:dyDescent="0.3"/>
    <row r="4779" ht="15.6" x14ac:dyDescent="0.3"/>
    <row r="4780" ht="15.6" x14ac:dyDescent="0.3"/>
    <row r="4781" ht="15.6" x14ac:dyDescent="0.3"/>
    <row r="4782" ht="15.6" x14ac:dyDescent="0.3"/>
    <row r="4783" ht="15.6" x14ac:dyDescent="0.3"/>
    <row r="4784" ht="15.6" x14ac:dyDescent="0.3"/>
    <row r="4785" ht="15.6" x14ac:dyDescent="0.3"/>
    <row r="4786" ht="15.6" x14ac:dyDescent="0.3"/>
    <row r="4787" ht="15.6" x14ac:dyDescent="0.3"/>
    <row r="4788" ht="15.6" x14ac:dyDescent="0.3"/>
    <row r="4789" ht="15.6" x14ac:dyDescent="0.3"/>
    <row r="4790" ht="15.6" x14ac:dyDescent="0.3"/>
    <row r="4791" ht="15.6" x14ac:dyDescent="0.3"/>
    <row r="4792" ht="15.6" x14ac:dyDescent="0.3"/>
    <row r="4793" ht="15.6" x14ac:dyDescent="0.3"/>
    <row r="4794" ht="15.6" x14ac:dyDescent="0.3"/>
    <row r="4795" ht="15.6" x14ac:dyDescent="0.3"/>
    <row r="4796" ht="15.6" x14ac:dyDescent="0.3"/>
    <row r="4797" ht="15.6" x14ac:dyDescent="0.3"/>
    <row r="4798" ht="15.6" x14ac:dyDescent="0.3"/>
    <row r="4799" ht="15.6" x14ac:dyDescent="0.3"/>
    <row r="4800" ht="15.6" x14ac:dyDescent="0.3"/>
    <row r="4801" ht="15.6" x14ac:dyDescent="0.3"/>
    <row r="4802" ht="15.6" x14ac:dyDescent="0.3"/>
    <row r="4803" ht="15.6" x14ac:dyDescent="0.3"/>
    <row r="4804" ht="15.6" x14ac:dyDescent="0.3"/>
    <row r="4805" ht="15.6" x14ac:dyDescent="0.3"/>
    <row r="4806" ht="15.6" x14ac:dyDescent="0.3"/>
    <row r="4807" ht="15.6" x14ac:dyDescent="0.3"/>
    <row r="4808" ht="15.6" x14ac:dyDescent="0.3"/>
    <row r="4809" ht="15.6" x14ac:dyDescent="0.3"/>
    <row r="4810" ht="15.6" x14ac:dyDescent="0.3"/>
    <row r="4811" ht="15.6" x14ac:dyDescent="0.3"/>
    <row r="4812" ht="15.6" x14ac:dyDescent="0.3"/>
    <row r="4813" ht="15.6" x14ac:dyDescent="0.3"/>
    <row r="4814" ht="15.6" x14ac:dyDescent="0.3"/>
    <row r="4815" ht="15.6" x14ac:dyDescent="0.3"/>
    <row r="4816" ht="15.6" x14ac:dyDescent="0.3"/>
    <row r="4817" ht="15.6" x14ac:dyDescent="0.3"/>
    <row r="4818" ht="15.6" x14ac:dyDescent="0.3"/>
    <row r="4819" ht="15.6" x14ac:dyDescent="0.3"/>
    <row r="4820" ht="15.6" x14ac:dyDescent="0.3"/>
    <row r="4821" ht="15.6" x14ac:dyDescent="0.3"/>
    <row r="4822" ht="15.6" x14ac:dyDescent="0.3"/>
    <row r="4823" ht="15.6" x14ac:dyDescent="0.3"/>
    <row r="4824" ht="15.6" x14ac:dyDescent="0.3"/>
    <row r="4825" ht="15.6" x14ac:dyDescent="0.3"/>
    <row r="4826" ht="15.6" x14ac:dyDescent="0.3"/>
    <row r="4827" ht="15.6" x14ac:dyDescent="0.3"/>
    <row r="4828" ht="15.6" x14ac:dyDescent="0.3"/>
    <row r="4829" ht="15.6" x14ac:dyDescent="0.3"/>
    <row r="4830" ht="15.6" x14ac:dyDescent="0.3"/>
    <row r="4831" ht="15.6" x14ac:dyDescent="0.3"/>
    <row r="4832" ht="15.6" x14ac:dyDescent="0.3"/>
    <row r="4833" ht="15.6" x14ac:dyDescent="0.3"/>
    <row r="4834" ht="15.6" x14ac:dyDescent="0.3"/>
    <row r="4835" ht="15.6" x14ac:dyDescent="0.3"/>
    <row r="4836" ht="15.6" x14ac:dyDescent="0.3"/>
    <row r="4837" ht="15.6" x14ac:dyDescent="0.3"/>
    <row r="4838" ht="15.6" x14ac:dyDescent="0.3"/>
    <row r="4839" ht="15.6" x14ac:dyDescent="0.3"/>
    <row r="4840" ht="15.6" x14ac:dyDescent="0.3"/>
    <row r="4841" ht="15.6" x14ac:dyDescent="0.3"/>
    <row r="4842" ht="15.6" x14ac:dyDescent="0.3"/>
    <row r="4843" ht="15.6" x14ac:dyDescent="0.3"/>
    <row r="4844" ht="15.6" x14ac:dyDescent="0.3"/>
    <row r="4845" ht="15.6" x14ac:dyDescent="0.3"/>
    <row r="4846" ht="15.6" x14ac:dyDescent="0.3"/>
    <row r="4847" ht="15.6" x14ac:dyDescent="0.3"/>
    <row r="4848" ht="15.6" x14ac:dyDescent="0.3"/>
    <row r="4849" ht="15.6" x14ac:dyDescent="0.3"/>
    <row r="4850" ht="15.6" x14ac:dyDescent="0.3"/>
    <row r="4851" ht="15.6" x14ac:dyDescent="0.3"/>
    <row r="4852" ht="15.6" x14ac:dyDescent="0.3"/>
    <row r="4853" ht="15.6" x14ac:dyDescent="0.3"/>
    <row r="4854" ht="15.6" x14ac:dyDescent="0.3"/>
    <row r="4855" ht="15.6" x14ac:dyDescent="0.3"/>
    <row r="4856" ht="15.6" x14ac:dyDescent="0.3"/>
    <row r="4857" ht="15.6" x14ac:dyDescent="0.3"/>
    <row r="4858" ht="15.6" x14ac:dyDescent="0.3"/>
    <row r="4859" ht="15.6" x14ac:dyDescent="0.3"/>
    <row r="4860" ht="15.6" x14ac:dyDescent="0.3"/>
    <row r="4861" ht="15.6" x14ac:dyDescent="0.3"/>
    <row r="4862" ht="15.6" x14ac:dyDescent="0.3"/>
    <row r="4863" ht="15.6" x14ac:dyDescent="0.3"/>
    <row r="4864" ht="15.6" x14ac:dyDescent="0.3"/>
    <row r="4865" ht="15.6" x14ac:dyDescent="0.3"/>
    <row r="4866" ht="15.6" x14ac:dyDescent="0.3"/>
    <row r="4867" ht="15.6" x14ac:dyDescent="0.3"/>
    <row r="4868" ht="15.6" x14ac:dyDescent="0.3"/>
    <row r="4869" ht="15.6" x14ac:dyDescent="0.3"/>
    <row r="4870" ht="15.6" x14ac:dyDescent="0.3"/>
    <row r="4871" ht="15.6" x14ac:dyDescent="0.3"/>
    <row r="4872" ht="15.6" x14ac:dyDescent="0.3"/>
    <row r="4873" ht="15.6" x14ac:dyDescent="0.3"/>
    <row r="4874" ht="15.6" x14ac:dyDescent="0.3"/>
    <row r="4875" ht="15.6" x14ac:dyDescent="0.3"/>
    <row r="4876" ht="15.6" x14ac:dyDescent="0.3"/>
    <row r="4877" ht="15.6" x14ac:dyDescent="0.3"/>
    <row r="4878" ht="15.6" x14ac:dyDescent="0.3"/>
    <row r="4879" ht="15.6" x14ac:dyDescent="0.3"/>
    <row r="4880" ht="15.6" x14ac:dyDescent="0.3"/>
    <row r="4881" ht="15.6" x14ac:dyDescent="0.3"/>
    <row r="4882" ht="15.6" x14ac:dyDescent="0.3"/>
    <row r="4883" ht="15.6" x14ac:dyDescent="0.3"/>
    <row r="4884" ht="15.6" x14ac:dyDescent="0.3"/>
    <row r="4885" ht="15.6" x14ac:dyDescent="0.3"/>
    <row r="4886" ht="15.6" x14ac:dyDescent="0.3"/>
    <row r="4887" ht="15.6" x14ac:dyDescent="0.3"/>
    <row r="4888" ht="15.6" x14ac:dyDescent="0.3"/>
    <row r="4889" ht="15.6" x14ac:dyDescent="0.3"/>
    <row r="4890" ht="15.6" x14ac:dyDescent="0.3"/>
    <row r="4891" ht="15.6" x14ac:dyDescent="0.3"/>
    <row r="4892" ht="15.6" x14ac:dyDescent="0.3"/>
    <row r="4893" ht="15.6" x14ac:dyDescent="0.3"/>
    <row r="4894" ht="15.6" x14ac:dyDescent="0.3"/>
    <row r="4895" ht="15.6" x14ac:dyDescent="0.3"/>
    <row r="4896" ht="15.6" x14ac:dyDescent="0.3"/>
    <row r="4897" ht="15.6" x14ac:dyDescent="0.3"/>
    <row r="4898" ht="15.6" x14ac:dyDescent="0.3"/>
    <row r="4899" ht="15.6" x14ac:dyDescent="0.3"/>
    <row r="4900" ht="15.6" x14ac:dyDescent="0.3"/>
    <row r="4901" ht="15.6" x14ac:dyDescent="0.3"/>
    <row r="4902" ht="15.6" x14ac:dyDescent="0.3"/>
    <row r="4903" ht="15.6" x14ac:dyDescent="0.3"/>
    <row r="4904" ht="15.6" x14ac:dyDescent="0.3"/>
    <row r="4905" ht="15.6" x14ac:dyDescent="0.3"/>
    <row r="4906" ht="15.6" x14ac:dyDescent="0.3"/>
    <row r="4907" ht="15.6" x14ac:dyDescent="0.3"/>
    <row r="4908" ht="15.6" x14ac:dyDescent="0.3"/>
    <row r="4909" ht="15.6" x14ac:dyDescent="0.3"/>
    <row r="4910" ht="15.6" x14ac:dyDescent="0.3"/>
    <row r="4911" ht="15.6" x14ac:dyDescent="0.3"/>
    <row r="4912" ht="15.6" x14ac:dyDescent="0.3"/>
    <row r="4913" ht="15.6" x14ac:dyDescent="0.3"/>
    <row r="4914" ht="15.6" x14ac:dyDescent="0.3"/>
    <row r="4915" ht="15.6" x14ac:dyDescent="0.3"/>
    <row r="4916" ht="15.6" x14ac:dyDescent="0.3"/>
    <row r="4917" ht="15.6" x14ac:dyDescent="0.3"/>
    <row r="4918" ht="15.6" x14ac:dyDescent="0.3"/>
    <row r="4919" ht="15.6" x14ac:dyDescent="0.3"/>
    <row r="4920" ht="15.6" x14ac:dyDescent="0.3"/>
    <row r="4921" ht="15.6" x14ac:dyDescent="0.3"/>
    <row r="4922" ht="15.6" x14ac:dyDescent="0.3"/>
    <row r="4923" ht="15.6" x14ac:dyDescent="0.3"/>
    <row r="4924" ht="15.6" x14ac:dyDescent="0.3"/>
    <row r="4925" ht="15.6" x14ac:dyDescent="0.3"/>
    <row r="4926" ht="15.6" x14ac:dyDescent="0.3"/>
    <row r="4927" ht="15.6" x14ac:dyDescent="0.3"/>
    <row r="4928" ht="15.6" x14ac:dyDescent="0.3"/>
    <row r="4929" ht="15.6" x14ac:dyDescent="0.3"/>
    <row r="4930" ht="15.6" x14ac:dyDescent="0.3"/>
    <row r="4931" ht="15.6" x14ac:dyDescent="0.3"/>
    <row r="4932" ht="15.6" x14ac:dyDescent="0.3"/>
    <row r="4933" ht="15.6" x14ac:dyDescent="0.3"/>
    <row r="4934" ht="15.6" x14ac:dyDescent="0.3"/>
    <row r="4935" ht="15.6" x14ac:dyDescent="0.3"/>
    <row r="4936" ht="15.6" x14ac:dyDescent="0.3"/>
    <row r="4937" ht="15.6" x14ac:dyDescent="0.3"/>
    <row r="4938" ht="15.6" x14ac:dyDescent="0.3"/>
    <row r="4939" ht="15.6" x14ac:dyDescent="0.3"/>
    <row r="4940" ht="15.6" x14ac:dyDescent="0.3"/>
    <row r="4941" ht="15.6" x14ac:dyDescent="0.3"/>
    <row r="4942" ht="15.6" x14ac:dyDescent="0.3"/>
    <row r="4943" ht="15.6" x14ac:dyDescent="0.3"/>
    <row r="4944" ht="15.6" x14ac:dyDescent="0.3"/>
    <row r="4945" ht="15.6" x14ac:dyDescent="0.3"/>
    <row r="4946" ht="15.6" x14ac:dyDescent="0.3"/>
    <row r="4947" ht="15.6" x14ac:dyDescent="0.3"/>
    <row r="4948" ht="15.6" x14ac:dyDescent="0.3"/>
    <row r="4949" ht="15.6" x14ac:dyDescent="0.3"/>
    <row r="4950" ht="15.6" x14ac:dyDescent="0.3"/>
    <row r="4951" ht="15.6" x14ac:dyDescent="0.3"/>
    <row r="4952" ht="15.6" x14ac:dyDescent="0.3"/>
    <row r="4953" ht="15.6" x14ac:dyDescent="0.3"/>
    <row r="4954" ht="15.6" x14ac:dyDescent="0.3"/>
    <row r="4955" ht="15.6" x14ac:dyDescent="0.3"/>
    <row r="4956" ht="15.6" x14ac:dyDescent="0.3"/>
    <row r="4957" ht="15.6" x14ac:dyDescent="0.3"/>
    <row r="4958" ht="15.6" x14ac:dyDescent="0.3"/>
    <row r="4959" ht="15.6" x14ac:dyDescent="0.3"/>
    <row r="4960" ht="15.6" x14ac:dyDescent="0.3"/>
    <row r="4961" ht="15.6" x14ac:dyDescent="0.3"/>
    <row r="4962" ht="15.6" x14ac:dyDescent="0.3"/>
    <row r="4963" ht="15.6" x14ac:dyDescent="0.3"/>
    <row r="4964" ht="15.6" x14ac:dyDescent="0.3"/>
    <row r="4965" ht="15.6" x14ac:dyDescent="0.3"/>
    <row r="4966" ht="15.6" x14ac:dyDescent="0.3"/>
    <row r="4967" ht="15.6" x14ac:dyDescent="0.3"/>
    <row r="4968" ht="15.6" x14ac:dyDescent="0.3"/>
    <row r="4969" ht="15.6" x14ac:dyDescent="0.3"/>
    <row r="4970" ht="15.6" x14ac:dyDescent="0.3"/>
    <row r="4971" ht="15.6" x14ac:dyDescent="0.3"/>
    <row r="4972" ht="15.6" x14ac:dyDescent="0.3"/>
    <row r="4973" ht="15.6" x14ac:dyDescent="0.3"/>
    <row r="4974" ht="15.6" x14ac:dyDescent="0.3"/>
    <row r="4975" ht="15.6" x14ac:dyDescent="0.3"/>
    <row r="4976" ht="15.6" x14ac:dyDescent="0.3"/>
    <row r="4977" ht="15.6" x14ac:dyDescent="0.3"/>
    <row r="4978" ht="15.6" x14ac:dyDescent="0.3"/>
    <row r="4979" ht="15.6" x14ac:dyDescent="0.3"/>
    <row r="4980" ht="15.6" x14ac:dyDescent="0.3"/>
    <row r="4981" ht="15.6" x14ac:dyDescent="0.3"/>
    <row r="4982" ht="15.6" x14ac:dyDescent="0.3"/>
    <row r="4983" ht="15.6" x14ac:dyDescent="0.3"/>
    <row r="4984" ht="15.6" x14ac:dyDescent="0.3"/>
    <row r="4985" ht="15.6" x14ac:dyDescent="0.3"/>
    <row r="4986" ht="15.6" x14ac:dyDescent="0.3"/>
    <row r="4987" ht="15.6" x14ac:dyDescent="0.3"/>
    <row r="4988" ht="15.6" x14ac:dyDescent="0.3"/>
    <row r="4989" ht="15.6" x14ac:dyDescent="0.3"/>
    <row r="4990" ht="15.6" x14ac:dyDescent="0.3"/>
    <row r="4991" ht="15.6" x14ac:dyDescent="0.3"/>
    <row r="4992" ht="15.6" x14ac:dyDescent="0.3"/>
    <row r="4993" ht="15.6" x14ac:dyDescent="0.3"/>
    <row r="4994" ht="15.6" x14ac:dyDescent="0.3"/>
    <row r="4995" ht="15.6" x14ac:dyDescent="0.3"/>
    <row r="4996" ht="15.6" x14ac:dyDescent="0.3"/>
    <row r="4997" ht="15.6" x14ac:dyDescent="0.3"/>
    <row r="4998" ht="15.6" x14ac:dyDescent="0.3"/>
    <row r="4999" ht="15.6" x14ac:dyDescent="0.3"/>
    <row r="5000" ht="15.6" x14ac:dyDescent="0.3"/>
  </sheetData>
  <mergeCells count="3">
    <mergeCell ref="D4:E4"/>
    <mergeCell ref="F4:G4"/>
    <mergeCell ref="C22:J22"/>
  </mergeCells>
  <conditionalFormatting sqref="D8:J20">
    <cfRule type="expression" dxfId="9" priority="1">
      <formula>D8&lt;0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468B-825D-C14C-814B-A31E30362594}">
  <dimension ref="A1:AZ5000"/>
  <sheetViews>
    <sheetView topLeftCell="A3" workbookViewId="0">
      <selection activeCell="B3" sqref="B3"/>
    </sheetView>
  </sheetViews>
  <sheetFormatPr defaultColWidth="0" defaultRowHeight="15" customHeight="1" zeroHeight="1" x14ac:dyDescent="0.3"/>
  <cols>
    <col min="1" max="1" width="3.109375" style="184" customWidth="1"/>
    <col min="2" max="2" width="18.77734375" style="185" customWidth="1"/>
    <col min="3" max="9" width="15.6640625" style="174" customWidth="1"/>
    <col min="10" max="10" width="3.109375" style="174" customWidth="1"/>
    <col min="11" max="12" width="15.6640625" style="174" customWidth="1"/>
    <col min="13" max="13" width="3.109375" style="174" customWidth="1"/>
    <col min="14" max="52" width="11.109375" style="174" customWidth="1"/>
    <col min="53" max="16384" width="11.109375" style="174" hidden="1"/>
  </cols>
  <sheetData>
    <row r="1" spans="1:52" s="27" customFormat="1" ht="51" customHeight="1" x14ac:dyDescent="0.3">
      <c r="A1" s="186"/>
      <c r="B1" s="173" t="s">
        <v>176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</row>
    <row r="2" spans="1:52" s="25" customFormat="1" ht="5.25" customHeight="1" x14ac:dyDescent="0.3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</row>
    <row r="3" spans="1:52" s="184" customFormat="1" ht="45" customHeight="1" x14ac:dyDescent="0.35">
      <c r="B3" s="203">
        <v>2027</v>
      </c>
      <c r="C3" s="188"/>
      <c r="D3" s="188"/>
      <c r="E3" s="188"/>
      <c r="F3" s="188"/>
      <c r="G3" s="189"/>
      <c r="H3" s="189"/>
      <c r="I3" s="189"/>
      <c r="J3" s="189"/>
      <c r="K3" s="189"/>
      <c r="L3" s="189"/>
    </row>
    <row r="4" spans="1:52" ht="31.5" customHeight="1" x14ac:dyDescent="0.3">
      <c r="B4" s="199" t="s">
        <v>153</v>
      </c>
      <c r="C4" s="269" t="s">
        <v>177</v>
      </c>
      <c r="D4" s="269"/>
      <c r="E4" s="270" t="s">
        <v>154</v>
      </c>
      <c r="F4" s="270"/>
      <c r="G4" s="200">
        <f>D20/C20</f>
        <v>1</v>
      </c>
      <c r="H4" s="199" t="s">
        <v>18</v>
      </c>
      <c r="I4" s="201">
        <f>(D20-I20)/I20</f>
        <v>10.862098627835087</v>
      </c>
      <c r="J4" s="190"/>
      <c r="K4" s="190"/>
      <c r="L4" s="190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</row>
    <row r="5" spans="1:52" ht="22.5" customHeight="1" x14ac:dyDescent="0.3">
      <c r="B5" s="194"/>
      <c r="C5" s="194"/>
      <c r="D5" s="194"/>
      <c r="E5" s="194"/>
      <c r="F5" s="194"/>
      <c r="G5" s="190"/>
      <c r="H5" s="190"/>
      <c r="I5" s="190"/>
      <c r="J5" s="190"/>
      <c r="K5" s="190"/>
      <c r="L5" s="190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</row>
    <row r="6" spans="1:52" ht="31.5" customHeight="1" x14ac:dyDescent="0.45">
      <c r="B6" s="191"/>
      <c r="C6" s="203" t="s">
        <v>215</v>
      </c>
      <c r="D6" s="191"/>
      <c r="E6" s="191"/>
      <c r="F6" s="191"/>
      <c r="G6" s="195" t="s">
        <v>216</v>
      </c>
      <c r="H6" s="196"/>
      <c r="I6" s="191"/>
      <c r="J6" s="191"/>
      <c r="K6" s="191"/>
      <c r="L6" s="191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</row>
    <row r="7" spans="1:52" ht="49.5" customHeight="1" x14ac:dyDescent="0.3">
      <c r="B7" s="175" t="s">
        <v>155</v>
      </c>
      <c r="C7" s="202" t="s">
        <v>156</v>
      </c>
      <c r="D7" s="202" t="s">
        <v>157</v>
      </c>
      <c r="E7" s="202" t="s">
        <v>158</v>
      </c>
      <c r="F7" s="202" t="s">
        <v>159</v>
      </c>
      <c r="G7" s="176" t="s">
        <v>160</v>
      </c>
      <c r="H7" s="176" t="s">
        <v>178</v>
      </c>
      <c r="I7" s="177" t="s">
        <v>161</v>
      </c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</row>
    <row r="8" spans="1:52" ht="22.05" customHeight="1" x14ac:dyDescent="0.3">
      <c r="B8" s="178" t="s">
        <v>162</v>
      </c>
      <c r="C8" s="179">
        <v>680000</v>
      </c>
      <c r="D8" s="179">
        <v>680000</v>
      </c>
      <c r="E8" s="180">
        <f t="shared" ref="E8:E19" si="0">IF(ISBLANK(C8-D8),"",(C8-D8))</f>
        <v>0</v>
      </c>
      <c r="F8" s="180">
        <f>AVERAGE($D$8:$D$19)</f>
        <v>680000</v>
      </c>
      <c r="G8" s="179">
        <f>'Projeção Fin. StartUp 3'!C124</f>
        <v>3640.1500513888891</v>
      </c>
      <c r="H8" s="179">
        <f>Table132345[[#This Row],[REAL]]*6%</f>
        <v>40800</v>
      </c>
      <c r="I8" s="181">
        <f>SUM(Table1323[[#This Row],[SALÁRIOS PAGOS]:[ COMISSÕES PAGAS]])</f>
        <v>57325.438047222226</v>
      </c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</row>
    <row r="9" spans="1:52" ht="22.05" customHeight="1" x14ac:dyDescent="0.3">
      <c r="B9" s="178" t="s">
        <v>163</v>
      </c>
      <c r="C9" s="179">
        <v>680000</v>
      </c>
      <c r="D9" s="179">
        <v>680000</v>
      </c>
      <c r="E9" s="180">
        <f t="shared" si="0"/>
        <v>0</v>
      </c>
      <c r="F9" s="180">
        <f t="shared" ref="F9:F19" si="1">AVERAGE($D$8:$D$19)</f>
        <v>680000</v>
      </c>
      <c r="G9" s="179">
        <f>G8</f>
        <v>3640.1500513888891</v>
      </c>
      <c r="H9" s="179">
        <f>Table132345[[#This Row],[REAL]]*6%</f>
        <v>40800</v>
      </c>
      <c r="I9" s="181">
        <f>SUM(Table1323[[#This Row],[SALÁRIOS PAGOS]:[ COMISSÕES PAGAS]])</f>
        <v>57325.438047222226</v>
      </c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</row>
    <row r="10" spans="1:52" ht="22.05" customHeight="1" x14ac:dyDescent="0.3">
      <c r="B10" s="178" t="s">
        <v>164</v>
      </c>
      <c r="C10" s="179">
        <v>680000</v>
      </c>
      <c r="D10" s="179">
        <v>680000</v>
      </c>
      <c r="E10" s="180">
        <f t="shared" si="0"/>
        <v>0</v>
      </c>
      <c r="F10" s="180">
        <f t="shared" si="1"/>
        <v>680000</v>
      </c>
      <c r="G10" s="179">
        <f t="shared" ref="G10:G19" si="2">G9</f>
        <v>3640.1500513888891</v>
      </c>
      <c r="H10" s="179">
        <f>Table132345[[#This Row],[REAL]]*6%</f>
        <v>40800</v>
      </c>
      <c r="I10" s="181">
        <f>SUM(Table1323[[#This Row],[SALÁRIOS PAGOS]:[ COMISSÕES PAGAS]])</f>
        <v>57325.438047222226</v>
      </c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</row>
    <row r="11" spans="1:52" ht="22.05" customHeight="1" x14ac:dyDescent="0.3">
      <c r="B11" s="178" t="s">
        <v>165</v>
      </c>
      <c r="C11" s="179">
        <v>680000</v>
      </c>
      <c r="D11" s="179">
        <v>680000</v>
      </c>
      <c r="E11" s="180">
        <f t="shared" si="0"/>
        <v>0</v>
      </c>
      <c r="F11" s="180">
        <f t="shared" si="1"/>
        <v>680000</v>
      </c>
      <c r="G11" s="179">
        <f t="shared" si="2"/>
        <v>3640.1500513888891</v>
      </c>
      <c r="H11" s="179">
        <f>Table132345[[#This Row],[REAL]]*6%</f>
        <v>40800</v>
      </c>
      <c r="I11" s="181">
        <f>SUM(Table1323[[#This Row],[SALÁRIOS PAGOS]:[ COMISSÕES PAGAS]])</f>
        <v>57325.438047222226</v>
      </c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</row>
    <row r="12" spans="1:52" ht="22.05" customHeight="1" x14ac:dyDescent="0.3">
      <c r="B12" s="178" t="s">
        <v>166</v>
      </c>
      <c r="C12" s="179">
        <v>680000</v>
      </c>
      <c r="D12" s="179">
        <v>680000</v>
      </c>
      <c r="E12" s="180">
        <f t="shared" si="0"/>
        <v>0</v>
      </c>
      <c r="F12" s="180">
        <f t="shared" si="1"/>
        <v>680000</v>
      </c>
      <c r="G12" s="179">
        <f t="shared" si="2"/>
        <v>3640.1500513888891</v>
      </c>
      <c r="H12" s="179">
        <f>Table132345[[#This Row],[REAL]]*6%</f>
        <v>40800</v>
      </c>
      <c r="I12" s="181">
        <f>SUM(Table1323[[#This Row],[SALÁRIOS PAGOS]:[ COMISSÕES PAGAS]])</f>
        <v>57325.438047222226</v>
      </c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</row>
    <row r="13" spans="1:52" ht="22.05" customHeight="1" x14ac:dyDescent="0.3">
      <c r="B13" s="178" t="s">
        <v>167</v>
      </c>
      <c r="C13" s="179">
        <v>680000</v>
      </c>
      <c r="D13" s="179">
        <v>680000</v>
      </c>
      <c r="E13" s="180">
        <f t="shared" si="0"/>
        <v>0</v>
      </c>
      <c r="F13" s="180">
        <f t="shared" si="1"/>
        <v>680000</v>
      </c>
      <c r="G13" s="179">
        <f t="shared" si="2"/>
        <v>3640.1500513888891</v>
      </c>
      <c r="H13" s="179">
        <f>Table132345[[#This Row],[REAL]]*6%</f>
        <v>40800</v>
      </c>
      <c r="I13" s="181">
        <f>SUM(Table1323[[#This Row],[SALÁRIOS PAGOS]:[ COMISSÕES PAGAS]])</f>
        <v>57325.438047222226</v>
      </c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</row>
    <row r="14" spans="1:52" ht="22.05" customHeight="1" x14ac:dyDescent="0.3">
      <c r="B14" s="178" t="s">
        <v>168</v>
      </c>
      <c r="C14" s="179">
        <v>680000</v>
      </c>
      <c r="D14" s="179">
        <v>680000</v>
      </c>
      <c r="E14" s="180">
        <f t="shared" si="0"/>
        <v>0</v>
      </c>
      <c r="F14" s="180">
        <f t="shared" si="1"/>
        <v>680000</v>
      </c>
      <c r="G14" s="179">
        <f t="shared" si="2"/>
        <v>3640.1500513888891</v>
      </c>
      <c r="H14" s="179">
        <f>Table132345[[#This Row],[REAL]]*6%</f>
        <v>40800</v>
      </c>
      <c r="I14" s="181">
        <f>SUM(Table1323[[#This Row],[SALÁRIOS PAGOS]:[ COMISSÕES PAGAS]])</f>
        <v>57325.438047222226</v>
      </c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</row>
    <row r="15" spans="1:52" ht="22.05" customHeight="1" x14ac:dyDescent="0.3">
      <c r="B15" s="178" t="s">
        <v>169</v>
      </c>
      <c r="C15" s="179">
        <v>680000</v>
      </c>
      <c r="D15" s="179">
        <v>680000</v>
      </c>
      <c r="E15" s="180">
        <f t="shared" si="0"/>
        <v>0</v>
      </c>
      <c r="F15" s="180">
        <f t="shared" si="1"/>
        <v>680000</v>
      </c>
      <c r="G15" s="179">
        <f t="shared" si="2"/>
        <v>3640.1500513888891</v>
      </c>
      <c r="H15" s="179">
        <f>Table132345[[#This Row],[REAL]]*6%</f>
        <v>40800</v>
      </c>
      <c r="I15" s="181">
        <f>SUM(Table1323[[#This Row],[SALÁRIOS PAGOS]:[ COMISSÕES PAGAS]])</f>
        <v>57325.438047222226</v>
      </c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</row>
    <row r="16" spans="1:52" ht="22.05" customHeight="1" x14ac:dyDescent="0.3">
      <c r="B16" s="178" t="s">
        <v>170</v>
      </c>
      <c r="C16" s="179">
        <v>680000</v>
      </c>
      <c r="D16" s="179">
        <v>680000</v>
      </c>
      <c r="E16" s="180">
        <f t="shared" si="0"/>
        <v>0</v>
      </c>
      <c r="F16" s="180">
        <f t="shared" si="1"/>
        <v>680000</v>
      </c>
      <c r="G16" s="179">
        <f t="shared" si="2"/>
        <v>3640.1500513888891</v>
      </c>
      <c r="H16" s="179">
        <f>Table132345[[#This Row],[REAL]]*6%</f>
        <v>40800</v>
      </c>
      <c r="I16" s="181">
        <f>SUM(Table1323[[#This Row],[SALÁRIOS PAGOS]:[ COMISSÕES PAGAS]])</f>
        <v>57325.438047222226</v>
      </c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</row>
    <row r="17" spans="2:52" ht="22.05" customHeight="1" x14ac:dyDescent="0.3">
      <c r="B17" s="178" t="s">
        <v>171</v>
      </c>
      <c r="C17" s="179">
        <v>680000</v>
      </c>
      <c r="D17" s="179">
        <v>680000</v>
      </c>
      <c r="E17" s="180">
        <f t="shared" si="0"/>
        <v>0</v>
      </c>
      <c r="F17" s="180">
        <f t="shared" si="1"/>
        <v>680000</v>
      </c>
      <c r="G17" s="179">
        <f t="shared" si="2"/>
        <v>3640.1500513888891</v>
      </c>
      <c r="H17" s="179">
        <f>Table132345[[#This Row],[REAL]]*6%</f>
        <v>40800</v>
      </c>
      <c r="I17" s="181">
        <f>SUM(Table1323[[#This Row],[SALÁRIOS PAGOS]:[ COMISSÕES PAGAS]])</f>
        <v>57325.438047222226</v>
      </c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</row>
    <row r="18" spans="2:52" ht="22.05" customHeight="1" x14ac:dyDescent="0.3">
      <c r="B18" s="178" t="s">
        <v>172</v>
      </c>
      <c r="C18" s="179">
        <v>680000</v>
      </c>
      <c r="D18" s="179">
        <v>680000</v>
      </c>
      <c r="E18" s="180">
        <f t="shared" si="0"/>
        <v>0</v>
      </c>
      <c r="F18" s="180">
        <f t="shared" si="1"/>
        <v>680000</v>
      </c>
      <c r="G18" s="179">
        <f t="shared" si="2"/>
        <v>3640.1500513888891</v>
      </c>
      <c r="H18" s="179">
        <f>Table132345[[#This Row],[REAL]]*6%</f>
        <v>40800</v>
      </c>
      <c r="I18" s="181">
        <f>SUM(Table1323[[#This Row],[SALÁRIOS PAGOS]:[ COMISSÕES PAGAS]])</f>
        <v>57325.438047222226</v>
      </c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</row>
    <row r="19" spans="2:52" ht="22.05" customHeight="1" x14ac:dyDescent="0.3">
      <c r="B19" s="178" t="s">
        <v>173</v>
      </c>
      <c r="C19" s="179">
        <v>680000</v>
      </c>
      <c r="D19" s="179">
        <v>680000</v>
      </c>
      <c r="E19" s="180">
        <f t="shared" si="0"/>
        <v>0</v>
      </c>
      <c r="F19" s="180">
        <f t="shared" si="1"/>
        <v>680000</v>
      </c>
      <c r="G19" s="179">
        <f t="shared" si="2"/>
        <v>3640.1500513888891</v>
      </c>
      <c r="H19" s="179">
        <f>Table132345[[#This Row],[REAL]]*6%</f>
        <v>40800</v>
      </c>
      <c r="I19" s="181">
        <f>SUM(Table1323[[#This Row],[SALÁRIOS PAGOS]:[ COMISSÕES PAGAS]])</f>
        <v>57325.438047222226</v>
      </c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</row>
    <row r="20" spans="2:52" ht="22.05" customHeight="1" x14ac:dyDescent="0.3">
      <c r="B20" s="204" t="s">
        <v>174</v>
      </c>
      <c r="C20" s="205">
        <f>SUBTOTAL(109,C8:C19)</f>
        <v>8160000</v>
      </c>
      <c r="D20" s="205">
        <f>SUBTOTAL(109,D8:D19)</f>
        <v>8160000</v>
      </c>
      <c r="E20" s="205">
        <f>IF(ISBLANK(C20-D20),"",(C20-D20))</f>
        <v>0</v>
      </c>
      <c r="F20" s="205">
        <f>SUBTOTAL(109,F8:F19)</f>
        <v>8160000</v>
      </c>
      <c r="G20" s="205">
        <f>SUBTOTAL(109,G8:G19)</f>
        <v>43681.800616666667</v>
      </c>
      <c r="H20" s="205">
        <f>SUBTOTAL(109,H8:H19)</f>
        <v>489600</v>
      </c>
      <c r="I20" s="205">
        <f>SUM(Table1323[[#This Row],[SALÁRIOS PAGOS]:[ COMISSÕES PAGAS]])</f>
        <v>687905.25656666665</v>
      </c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</row>
    <row r="21" spans="2:52" s="184" customFormat="1" ht="28.5" customHeight="1" x14ac:dyDescent="0.3">
      <c r="B21" s="197"/>
      <c r="C21" s="192"/>
      <c r="D21" s="192"/>
      <c r="E21" s="192"/>
      <c r="F21" s="192"/>
      <c r="G21" s="192"/>
      <c r="H21" s="192"/>
      <c r="I21" s="192"/>
      <c r="J21" s="192"/>
      <c r="K21" s="192"/>
      <c r="L21" s="192"/>
    </row>
    <row r="22" spans="2:52" ht="72" customHeight="1" x14ac:dyDescent="0.3">
      <c r="B22" s="271" t="s">
        <v>175</v>
      </c>
      <c r="C22" s="271"/>
      <c r="D22" s="271"/>
      <c r="E22" s="271"/>
      <c r="F22" s="271"/>
      <c r="G22" s="271"/>
      <c r="H22" s="271"/>
      <c r="I22" s="271"/>
      <c r="J22" s="182"/>
      <c r="K22" s="182"/>
      <c r="L22" s="182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</row>
    <row r="23" spans="2:52" ht="15.6" x14ac:dyDescent="0.3">
      <c r="B23" s="183"/>
      <c r="C23" s="183"/>
      <c r="D23" s="183"/>
      <c r="E23" s="183"/>
      <c r="F23" s="183"/>
      <c r="G23" s="183"/>
      <c r="H23" s="183"/>
      <c r="I23" s="183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</row>
    <row r="24" spans="2:52" ht="15.6" x14ac:dyDescent="0.3">
      <c r="B24" s="183"/>
      <c r="C24" s="183"/>
      <c r="D24" s="183"/>
      <c r="E24" s="183"/>
      <c r="F24" s="183"/>
      <c r="G24" s="183"/>
      <c r="H24" s="183"/>
      <c r="I24" s="183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</row>
    <row r="25" spans="2:52" ht="15.6" x14ac:dyDescent="0.3">
      <c r="B25" s="183"/>
      <c r="C25" s="183"/>
      <c r="D25" s="183"/>
      <c r="E25" s="183"/>
      <c r="F25" s="183"/>
      <c r="G25" s="183"/>
      <c r="H25" s="183"/>
      <c r="I25" s="183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</row>
    <row r="26" spans="2:52" ht="15.6" x14ac:dyDescent="0.3">
      <c r="B26" s="183"/>
      <c r="C26" s="183"/>
      <c r="D26" s="183"/>
      <c r="E26" s="183"/>
      <c r="F26" s="183"/>
      <c r="G26" s="183"/>
      <c r="H26" s="183"/>
      <c r="I26" s="183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</row>
    <row r="27" spans="2:52" ht="15.6" x14ac:dyDescent="0.3">
      <c r="B27" s="183"/>
      <c r="C27" s="183"/>
      <c r="D27" s="183"/>
      <c r="E27" s="183"/>
      <c r="F27" s="183"/>
      <c r="G27" s="183"/>
      <c r="H27" s="183"/>
      <c r="I27" s="183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</row>
    <row r="28" spans="2:52" ht="15.6" x14ac:dyDescent="0.3">
      <c r="B28" s="183"/>
      <c r="C28" s="183"/>
      <c r="D28" s="183"/>
      <c r="E28" s="183"/>
      <c r="F28" s="183"/>
      <c r="G28" s="183"/>
      <c r="H28" s="183"/>
      <c r="I28" s="183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</row>
    <row r="29" spans="2:52" ht="15.6" x14ac:dyDescent="0.3">
      <c r="B29" s="183"/>
      <c r="C29" s="183"/>
      <c r="D29" s="183"/>
      <c r="E29" s="183"/>
      <c r="F29" s="183"/>
      <c r="G29" s="183"/>
      <c r="H29" s="183"/>
      <c r="I29" s="183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</row>
    <row r="30" spans="2:52" ht="15.6" x14ac:dyDescent="0.3">
      <c r="B30" s="183"/>
      <c r="C30" s="183"/>
      <c r="D30" s="183"/>
      <c r="E30" s="183"/>
      <c r="F30" s="183"/>
      <c r="G30" s="183"/>
      <c r="H30" s="183"/>
      <c r="I30" s="183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</row>
    <row r="31" spans="2:52" ht="15.6" x14ac:dyDescent="0.3">
      <c r="B31" s="183"/>
      <c r="C31" s="183"/>
      <c r="D31" s="183"/>
      <c r="E31" s="183"/>
      <c r="F31" s="183"/>
      <c r="G31" s="183"/>
      <c r="H31" s="183"/>
      <c r="I31" s="183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</row>
    <row r="32" spans="2:52" ht="15.6" x14ac:dyDescent="0.3">
      <c r="B32" s="183"/>
      <c r="C32" s="183"/>
      <c r="D32" s="183"/>
      <c r="E32" s="183"/>
      <c r="F32" s="183"/>
      <c r="G32" s="183"/>
      <c r="H32" s="183"/>
      <c r="I32" s="183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</row>
    <row r="33" spans="2:52" ht="15.6" x14ac:dyDescent="0.3">
      <c r="B33" s="183"/>
      <c r="C33" s="183"/>
      <c r="D33" s="183"/>
      <c r="E33" s="183"/>
      <c r="F33" s="183"/>
      <c r="G33" s="183"/>
      <c r="H33" s="183"/>
      <c r="I33" s="183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</row>
    <row r="34" spans="2:52" ht="15.6" x14ac:dyDescent="0.3">
      <c r="B34" s="183"/>
      <c r="C34" s="183"/>
      <c r="D34" s="183"/>
      <c r="E34" s="183"/>
      <c r="F34" s="183"/>
      <c r="G34" s="183"/>
      <c r="H34" s="183"/>
      <c r="I34" s="183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</row>
    <row r="35" spans="2:52" ht="15.6" x14ac:dyDescent="0.3">
      <c r="B35" s="183"/>
      <c r="C35" s="183"/>
      <c r="D35" s="183"/>
      <c r="E35" s="183"/>
      <c r="F35" s="183"/>
      <c r="G35" s="183"/>
      <c r="H35" s="183"/>
      <c r="I35" s="183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</row>
    <row r="36" spans="2:52" ht="15.6" x14ac:dyDescent="0.3">
      <c r="B36" s="183"/>
      <c r="C36" s="183"/>
      <c r="D36" s="183"/>
      <c r="E36" s="183"/>
      <c r="F36" s="183"/>
      <c r="G36" s="183"/>
      <c r="H36" s="183"/>
      <c r="I36" s="183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</row>
    <row r="37" spans="2:52" ht="15.6" x14ac:dyDescent="0.3">
      <c r="B37" s="183"/>
      <c r="C37" s="183"/>
      <c r="D37" s="183"/>
      <c r="E37" s="183"/>
      <c r="F37" s="183"/>
      <c r="G37" s="183"/>
      <c r="H37" s="183"/>
      <c r="I37" s="183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</row>
    <row r="38" spans="2:52" ht="15.6" x14ac:dyDescent="0.3">
      <c r="B38" s="183"/>
      <c r="C38" s="183"/>
      <c r="D38" s="183"/>
      <c r="E38" s="183"/>
      <c r="F38" s="183"/>
      <c r="G38" s="183"/>
      <c r="H38" s="183"/>
      <c r="I38" s="183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</row>
    <row r="39" spans="2:52" ht="15.6" x14ac:dyDescent="0.3">
      <c r="B39" s="183"/>
      <c r="C39" s="183"/>
      <c r="D39" s="183"/>
      <c r="E39" s="183"/>
      <c r="F39" s="183"/>
      <c r="G39" s="183"/>
      <c r="H39" s="183"/>
      <c r="I39" s="183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</row>
    <row r="40" spans="2:52" ht="15.6" x14ac:dyDescent="0.3">
      <c r="B40" s="183"/>
      <c r="C40" s="183"/>
      <c r="D40" s="183"/>
      <c r="E40" s="183"/>
      <c r="F40" s="183"/>
      <c r="G40" s="183"/>
      <c r="H40" s="183"/>
      <c r="I40" s="183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</row>
    <row r="41" spans="2:52" ht="15.6" x14ac:dyDescent="0.3">
      <c r="B41" s="183"/>
      <c r="C41" s="183"/>
      <c r="D41" s="183"/>
      <c r="E41" s="183"/>
      <c r="F41" s="183"/>
      <c r="G41" s="183"/>
      <c r="H41" s="183"/>
      <c r="I41" s="183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</row>
    <row r="42" spans="2:52" ht="15.6" x14ac:dyDescent="0.3">
      <c r="B42" s="183"/>
      <c r="C42" s="183"/>
      <c r="D42" s="183"/>
      <c r="E42" s="183"/>
      <c r="F42" s="183"/>
      <c r="G42" s="183"/>
      <c r="H42" s="183"/>
      <c r="I42" s="183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</row>
    <row r="43" spans="2:52" ht="15.6" x14ac:dyDescent="0.3">
      <c r="B43" s="183"/>
      <c r="C43" s="183"/>
      <c r="D43" s="183"/>
      <c r="E43" s="183"/>
      <c r="F43" s="183"/>
      <c r="G43" s="183"/>
      <c r="H43" s="183"/>
      <c r="I43" s="183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</row>
    <row r="44" spans="2:52" ht="15.6" x14ac:dyDescent="0.3">
      <c r="B44" s="183"/>
      <c r="C44" s="183"/>
      <c r="D44" s="183"/>
      <c r="E44" s="183"/>
      <c r="F44" s="183"/>
      <c r="G44" s="183"/>
      <c r="H44" s="183"/>
      <c r="I44" s="183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</row>
    <row r="45" spans="2:52" s="184" customFormat="1" ht="18" customHeight="1" x14ac:dyDescent="0.3"/>
    <row r="46" spans="2:52" s="184" customFormat="1" ht="49.95" customHeight="1" x14ac:dyDescent="0.3">
      <c r="B46" s="25"/>
      <c r="C46" s="25"/>
      <c r="D46" s="25"/>
      <c r="E46" s="25"/>
      <c r="F46" s="25"/>
      <c r="G46" s="25"/>
      <c r="H46" s="25"/>
      <c r="I46" s="25"/>
      <c r="J46" s="193"/>
      <c r="K46" s="193"/>
      <c r="L46" s="193"/>
    </row>
    <row r="47" spans="2:52" s="184" customFormat="1" ht="15.6" x14ac:dyDescent="0.3">
      <c r="B47" s="198"/>
    </row>
    <row r="48" spans="2:52" s="184" customFormat="1" ht="15.6" x14ac:dyDescent="0.3">
      <c r="B48" s="198"/>
    </row>
    <row r="49" spans="2:2" s="184" customFormat="1" ht="15.6" x14ac:dyDescent="0.3">
      <c r="B49" s="198"/>
    </row>
    <row r="50" spans="2:2" s="184" customFormat="1" ht="15.6" x14ac:dyDescent="0.3">
      <c r="B50" s="198"/>
    </row>
    <row r="51" spans="2:2" s="184" customFormat="1" ht="15.6" x14ac:dyDescent="0.3">
      <c r="B51" s="198"/>
    </row>
    <row r="52" spans="2:2" s="184" customFormat="1" ht="15.6" x14ac:dyDescent="0.3">
      <c r="B52" s="198"/>
    </row>
    <row r="53" spans="2:2" s="184" customFormat="1" ht="15.6" x14ac:dyDescent="0.3">
      <c r="B53" s="198"/>
    </row>
    <row r="54" spans="2:2" s="184" customFormat="1" ht="15.6" x14ac:dyDescent="0.3">
      <c r="B54" s="198"/>
    </row>
    <row r="55" spans="2:2" s="184" customFormat="1" ht="15.6" x14ac:dyDescent="0.3">
      <c r="B55" s="198"/>
    </row>
    <row r="56" spans="2:2" s="184" customFormat="1" ht="15.6" x14ac:dyDescent="0.3">
      <c r="B56" s="198"/>
    </row>
    <row r="57" spans="2:2" s="184" customFormat="1" ht="15.6" x14ac:dyDescent="0.3">
      <c r="B57" s="198"/>
    </row>
    <row r="58" spans="2:2" s="184" customFormat="1" ht="15.6" x14ac:dyDescent="0.3">
      <c r="B58" s="198"/>
    </row>
    <row r="59" spans="2:2" s="184" customFormat="1" ht="15.6" x14ac:dyDescent="0.3">
      <c r="B59" s="198"/>
    </row>
    <row r="60" spans="2:2" s="184" customFormat="1" ht="15.6" x14ac:dyDescent="0.3">
      <c r="B60" s="198"/>
    </row>
    <row r="61" spans="2:2" s="184" customFormat="1" ht="15.6" x14ac:dyDescent="0.3">
      <c r="B61" s="198"/>
    </row>
    <row r="62" spans="2:2" s="184" customFormat="1" ht="15.6" x14ac:dyDescent="0.3">
      <c r="B62" s="198"/>
    </row>
    <row r="63" spans="2:2" s="184" customFormat="1" ht="15.6" x14ac:dyDescent="0.3">
      <c r="B63" s="198"/>
    </row>
    <row r="64" spans="2:2" s="184" customFormat="1" ht="15.6" x14ac:dyDescent="0.3">
      <c r="B64" s="198"/>
    </row>
    <row r="65" spans="2:2" s="184" customFormat="1" ht="15.6" x14ac:dyDescent="0.3">
      <c r="B65" s="198"/>
    </row>
    <row r="66" spans="2:2" s="184" customFormat="1" ht="15.6" x14ac:dyDescent="0.3">
      <c r="B66" s="198"/>
    </row>
    <row r="67" spans="2:2" s="184" customFormat="1" ht="15.6" x14ac:dyDescent="0.3">
      <c r="B67" s="198"/>
    </row>
    <row r="68" spans="2:2" s="184" customFormat="1" ht="15.6" x14ac:dyDescent="0.3">
      <c r="B68" s="198"/>
    </row>
    <row r="69" spans="2:2" s="184" customFormat="1" ht="15.6" x14ac:dyDescent="0.3">
      <c r="B69" s="198"/>
    </row>
    <row r="70" spans="2:2" s="184" customFormat="1" ht="15.6" x14ac:dyDescent="0.3">
      <c r="B70" s="198"/>
    </row>
    <row r="71" spans="2:2" s="184" customFormat="1" ht="15.6" x14ac:dyDescent="0.3">
      <c r="B71" s="198"/>
    </row>
    <row r="72" spans="2:2" s="184" customFormat="1" ht="15.6" x14ac:dyDescent="0.3">
      <c r="B72" s="198"/>
    </row>
    <row r="73" spans="2:2" s="184" customFormat="1" ht="15.6" x14ac:dyDescent="0.3">
      <c r="B73" s="198"/>
    </row>
    <row r="74" spans="2:2" s="184" customFormat="1" ht="15.6" x14ac:dyDescent="0.3">
      <c r="B74" s="198"/>
    </row>
    <row r="75" spans="2:2" s="184" customFormat="1" ht="15.6" x14ac:dyDescent="0.3">
      <c r="B75" s="198"/>
    </row>
    <row r="76" spans="2:2" s="184" customFormat="1" ht="15.6" x14ac:dyDescent="0.3">
      <c r="B76" s="198"/>
    </row>
    <row r="77" spans="2:2" s="184" customFormat="1" ht="15.6" x14ac:dyDescent="0.3">
      <c r="B77" s="198"/>
    </row>
    <row r="78" spans="2:2" s="184" customFormat="1" ht="15.6" x14ac:dyDescent="0.3">
      <c r="B78" s="198"/>
    </row>
    <row r="79" spans="2:2" s="184" customFormat="1" ht="15.6" x14ac:dyDescent="0.3">
      <c r="B79" s="198"/>
    </row>
    <row r="80" spans="2:2" s="184" customFormat="1" ht="15.6" x14ac:dyDescent="0.3">
      <c r="B80" s="198"/>
    </row>
    <row r="81" spans="2:2" s="184" customFormat="1" ht="15.6" x14ac:dyDescent="0.3">
      <c r="B81" s="198"/>
    </row>
    <row r="82" spans="2:2" s="184" customFormat="1" ht="15.6" x14ac:dyDescent="0.3">
      <c r="B82" s="198"/>
    </row>
    <row r="83" spans="2:2" s="184" customFormat="1" ht="15.6" x14ac:dyDescent="0.3">
      <c r="B83" s="198"/>
    </row>
    <row r="84" spans="2:2" s="184" customFormat="1" ht="15.6" x14ac:dyDescent="0.3">
      <c r="B84" s="198"/>
    </row>
    <row r="85" spans="2:2" s="184" customFormat="1" ht="15.6" x14ac:dyDescent="0.3">
      <c r="B85" s="198"/>
    </row>
    <row r="86" spans="2:2" s="184" customFormat="1" ht="15.6" x14ac:dyDescent="0.3">
      <c r="B86" s="198"/>
    </row>
    <row r="87" spans="2:2" s="184" customFormat="1" ht="15.6" x14ac:dyDescent="0.3">
      <c r="B87" s="198"/>
    </row>
    <row r="88" spans="2:2" s="184" customFormat="1" ht="15.6" x14ac:dyDescent="0.3">
      <c r="B88" s="198"/>
    </row>
    <row r="89" spans="2:2" s="184" customFormat="1" ht="15.6" x14ac:dyDescent="0.3">
      <c r="B89" s="198"/>
    </row>
    <row r="90" spans="2:2" s="184" customFormat="1" ht="15.6" x14ac:dyDescent="0.3">
      <c r="B90" s="198"/>
    </row>
    <row r="91" spans="2:2" s="184" customFormat="1" ht="15.6" x14ac:dyDescent="0.3">
      <c r="B91" s="198"/>
    </row>
    <row r="92" spans="2:2" s="184" customFormat="1" ht="15.6" x14ac:dyDescent="0.3">
      <c r="B92" s="198"/>
    </row>
    <row r="93" spans="2:2" s="184" customFormat="1" ht="15.6" x14ac:dyDescent="0.3">
      <c r="B93" s="198"/>
    </row>
    <row r="94" spans="2:2" s="184" customFormat="1" ht="15.6" x14ac:dyDescent="0.3">
      <c r="B94" s="198"/>
    </row>
    <row r="95" spans="2:2" s="184" customFormat="1" ht="15.6" x14ac:dyDescent="0.3">
      <c r="B95" s="198"/>
    </row>
    <row r="96" spans="2:2" s="184" customFormat="1" ht="15.6" x14ac:dyDescent="0.3">
      <c r="B96" s="198"/>
    </row>
    <row r="97" spans="2:2" s="184" customFormat="1" ht="15.6" x14ac:dyDescent="0.3">
      <c r="B97" s="198"/>
    </row>
    <row r="98" spans="2:2" s="184" customFormat="1" ht="15.6" x14ac:dyDescent="0.3">
      <c r="B98" s="198"/>
    </row>
    <row r="99" spans="2:2" s="184" customFormat="1" ht="15.6" x14ac:dyDescent="0.3">
      <c r="B99" s="198"/>
    </row>
    <row r="100" spans="2:2" s="184" customFormat="1" ht="15.6" x14ac:dyDescent="0.3">
      <c r="B100" s="198"/>
    </row>
    <row r="101" spans="2:2" s="184" customFormat="1" ht="15.6" x14ac:dyDescent="0.3">
      <c r="B101" s="198"/>
    </row>
    <row r="102" spans="2:2" s="184" customFormat="1" ht="15.6" x14ac:dyDescent="0.3">
      <c r="B102" s="198"/>
    </row>
    <row r="103" spans="2:2" s="184" customFormat="1" ht="15.6" x14ac:dyDescent="0.3">
      <c r="B103" s="198"/>
    </row>
    <row r="104" spans="2:2" s="184" customFormat="1" ht="15.6" x14ac:dyDescent="0.3">
      <c r="B104" s="198"/>
    </row>
    <row r="105" spans="2:2" s="184" customFormat="1" ht="15.6" x14ac:dyDescent="0.3">
      <c r="B105" s="198"/>
    </row>
    <row r="106" spans="2:2" s="184" customFormat="1" ht="15.6" x14ac:dyDescent="0.3">
      <c r="B106" s="198"/>
    </row>
    <row r="107" spans="2:2" s="184" customFormat="1" ht="15.6" x14ac:dyDescent="0.3">
      <c r="B107" s="198"/>
    </row>
    <row r="108" spans="2:2" s="184" customFormat="1" ht="15.6" x14ac:dyDescent="0.3">
      <c r="B108" s="198"/>
    </row>
    <row r="109" spans="2:2" s="184" customFormat="1" ht="15.6" x14ac:dyDescent="0.3">
      <c r="B109" s="198"/>
    </row>
    <row r="110" spans="2:2" s="184" customFormat="1" ht="15.6" x14ac:dyDescent="0.3">
      <c r="B110" s="198"/>
    </row>
    <row r="111" spans="2:2" s="184" customFormat="1" ht="15.6" x14ac:dyDescent="0.3">
      <c r="B111" s="198"/>
    </row>
    <row r="112" spans="2:2" s="184" customFormat="1" ht="15.6" x14ac:dyDescent="0.3">
      <c r="B112" s="198"/>
    </row>
    <row r="113" spans="2:2" s="184" customFormat="1" ht="15.6" x14ac:dyDescent="0.3">
      <c r="B113" s="198"/>
    </row>
    <row r="114" spans="2:2" s="184" customFormat="1" ht="15.6" x14ac:dyDescent="0.3">
      <c r="B114" s="198"/>
    </row>
    <row r="115" spans="2:2" s="184" customFormat="1" ht="15.6" x14ac:dyDescent="0.3">
      <c r="B115" s="198"/>
    </row>
    <row r="116" spans="2:2" s="184" customFormat="1" ht="15.6" x14ac:dyDescent="0.3">
      <c r="B116" s="198"/>
    </row>
    <row r="117" spans="2:2" s="184" customFormat="1" ht="15.6" x14ac:dyDescent="0.3">
      <c r="B117" s="198"/>
    </row>
    <row r="118" spans="2:2" s="184" customFormat="1" ht="15.6" x14ac:dyDescent="0.3">
      <c r="B118" s="198"/>
    </row>
    <row r="119" spans="2:2" s="184" customFormat="1" ht="15.6" x14ac:dyDescent="0.3">
      <c r="B119" s="198"/>
    </row>
    <row r="120" spans="2:2" s="184" customFormat="1" ht="15.6" x14ac:dyDescent="0.3">
      <c r="B120" s="198"/>
    </row>
    <row r="121" spans="2:2" s="184" customFormat="1" ht="15.6" x14ac:dyDescent="0.3">
      <c r="B121" s="198"/>
    </row>
    <row r="122" spans="2:2" s="184" customFormat="1" ht="15.6" x14ac:dyDescent="0.3">
      <c r="B122" s="198"/>
    </row>
    <row r="123" spans="2:2" s="184" customFormat="1" ht="15.6" x14ac:dyDescent="0.3">
      <c r="B123" s="198"/>
    </row>
    <row r="124" spans="2:2" s="184" customFormat="1" ht="15.6" x14ac:dyDescent="0.3">
      <c r="B124" s="198"/>
    </row>
    <row r="125" spans="2:2" s="184" customFormat="1" ht="15.6" x14ac:dyDescent="0.3">
      <c r="B125" s="198"/>
    </row>
    <row r="126" spans="2:2" s="184" customFormat="1" ht="15.6" x14ac:dyDescent="0.3">
      <c r="B126" s="198"/>
    </row>
    <row r="127" spans="2:2" s="184" customFormat="1" ht="15.6" x14ac:dyDescent="0.3">
      <c r="B127" s="198"/>
    </row>
    <row r="128" spans="2:2" s="184" customFormat="1" ht="15.6" x14ac:dyDescent="0.3">
      <c r="B128" s="198"/>
    </row>
    <row r="129" spans="2:2" s="184" customFormat="1" ht="15.6" x14ac:dyDescent="0.3">
      <c r="B129" s="198"/>
    </row>
    <row r="130" spans="2:2" s="184" customFormat="1" ht="15.6" x14ac:dyDescent="0.3">
      <c r="B130" s="198"/>
    </row>
    <row r="131" spans="2:2" s="184" customFormat="1" ht="15.6" x14ac:dyDescent="0.3">
      <c r="B131" s="198"/>
    </row>
    <row r="132" spans="2:2" s="184" customFormat="1" ht="15.6" x14ac:dyDescent="0.3">
      <c r="B132" s="198"/>
    </row>
    <row r="133" spans="2:2" s="184" customFormat="1" ht="15.6" x14ac:dyDescent="0.3">
      <c r="B133" s="198"/>
    </row>
    <row r="134" spans="2:2" s="184" customFormat="1" ht="15.6" x14ac:dyDescent="0.3">
      <c r="B134" s="198"/>
    </row>
    <row r="135" spans="2:2" s="184" customFormat="1" ht="15.6" x14ac:dyDescent="0.3">
      <c r="B135" s="198"/>
    </row>
    <row r="136" spans="2:2" s="184" customFormat="1" ht="15.6" x14ac:dyDescent="0.3">
      <c r="B136" s="198"/>
    </row>
    <row r="137" spans="2:2" s="184" customFormat="1" ht="15.6" x14ac:dyDescent="0.3">
      <c r="B137" s="198"/>
    </row>
    <row r="138" spans="2:2" s="184" customFormat="1" ht="15.6" x14ac:dyDescent="0.3">
      <c r="B138" s="198"/>
    </row>
    <row r="139" spans="2:2" s="184" customFormat="1" ht="15.6" x14ac:dyDescent="0.3">
      <c r="B139" s="198"/>
    </row>
    <row r="140" spans="2:2" s="184" customFormat="1" ht="15.6" x14ac:dyDescent="0.3">
      <c r="B140" s="198"/>
    </row>
    <row r="141" spans="2:2" s="184" customFormat="1" ht="15.6" x14ac:dyDescent="0.3">
      <c r="B141" s="198"/>
    </row>
    <row r="142" spans="2:2" s="184" customFormat="1" ht="15.6" x14ac:dyDescent="0.3">
      <c r="B142" s="198"/>
    </row>
    <row r="143" spans="2:2" s="184" customFormat="1" ht="15.6" x14ac:dyDescent="0.3">
      <c r="B143" s="198"/>
    </row>
    <row r="144" spans="2:2" s="184" customFormat="1" ht="15.6" x14ac:dyDescent="0.3">
      <c r="B144" s="198"/>
    </row>
    <row r="145" spans="2:2" s="184" customFormat="1" ht="15.6" x14ac:dyDescent="0.3">
      <c r="B145" s="198"/>
    </row>
    <row r="146" spans="2:2" s="184" customFormat="1" ht="15.6" x14ac:dyDescent="0.3">
      <c r="B146" s="198"/>
    </row>
    <row r="147" spans="2:2" s="184" customFormat="1" ht="15.6" x14ac:dyDescent="0.3">
      <c r="B147" s="198"/>
    </row>
    <row r="148" spans="2:2" s="184" customFormat="1" ht="15.6" x14ac:dyDescent="0.3">
      <c r="B148" s="198"/>
    </row>
    <row r="149" spans="2:2" s="184" customFormat="1" ht="15.6" x14ac:dyDescent="0.3">
      <c r="B149" s="198"/>
    </row>
    <row r="150" spans="2:2" s="184" customFormat="1" ht="15.6" x14ac:dyDescent="0.3">
      <c r="B150" s="198"/>
    </row>
    <row r="151" spans="2:2" s="184" customFormat="1" ht="15.6" x14ac:dyDescent="0.3">
      <c r="B151" s="198"/>
    </row>
    <row r="152" spans="2:2" s="184" customFormat="1" ht="15.6" x14ac:dyDescent="0.3">
      <c r="B152" s="198"/>
    </row>
    <row r="153" spans="2:2" s="184" customFormat="1" ht="15.6" x14ac:dyDescent="0.3">
      <c r="B153" s="198"/>
    </row>
    <row r="154" spans="2:2" s="184" customFormat="1" ht="15.6" x14ac:dyDescent="0.3">
      <c r="B154" s="198"/>
    </row>
    <row r="155" spans="2:2" s="184" customFormat="1" ht="15.6" x14ac:dyDescent="0.3">
      <c r="B155" s="198"/>
    </row>
    <row r="156" spans="2:2" s="184" customFormat="1" ht="15.6" x14ac:dyDescent="0.3">
      <c r="B156" s="198"/>
    </row>
    <row r="157" spans="2:2" s="184" customFormat="1" ht="15.6" x14ac:dyDescent="0.3">
      <c r="B157" s="198"/>
    </row>
    <row r="158" spans="2:2" s="184" customFormat="1" ht="15.6" x14ac:dyDescent="0.3">
      <c r="B158" s="198"/>
    </row>
    <row r="159" spans="2:2" s="184" customFormat="1" ht="15.6" x14ac:dyDescent="0.3">
      <c r="B159" s="198"/>
    </row>
    <row r="160" spans="2:2" s="184" customFormat="1" ht="15.6" x14ac:dyDescent="0.3">
      <c r="B160" s="198"/>
    </row>
    <row r="161" spans="2:2" s="184" customFormat="1" ht="15.6" x14ac:dyDescent="0.3">
      <c r="B161" s="198"/>
    </row>
    <row r="162" spans="2:2" s="184" customFormat="1" ht="15.6" x14ac:dyDescent="0.3">
      <c r="B162" s="198"/>
    </row>
    <row r="163" spans="2:2" s="184" customFormat="1" ht="15.6" x14ac:dyDescent="0.3">
      <c r="B163" s="198"/>
    </row>
    <row r="164" spans="2:2" s="184" customFormat="1" ht="15.6" x14ac:dyDescent="0.3">
      <c r="B164" s="198"/>
    </row>
    <row r="165" spans="2:2" s="184" customFormat="1" ht="15.6" x14ac:dyDescent="0.3">
      <c r="B165" s="198"/>
    </row>
    <row r="166" spans="2:2" s="184" customFormat="1" ht="15.6" x14ac:dyDescent="0.3">
      <c r="B166" s="198"/>
    </row>
    <row r="167" spans="2:2" s="184" customFormat="1" ht="15.6" x14ac:dyDescent="0.3">
      <c r="B167" s="198"/>
    </row>
    <row r="168" spans="2:2" s="184" customFormat="1" ht="15.6" x14ac:dyDescent="0.3">
      <c r="B168" s="198"/>
    </row>
    <row r="169" spans="2:2" s="184" customFormat="1" ht="15.6" x14ac:dyDescent="0.3">
      <c r="B169" s="198"/>
    </row>
    <row r="170" spans="2:2" s="184" customFormat="1" ht="15.6" x14ac:dyDescent="0.3">
      <c r="B170" s="198"/>
    </row>
    <row r="171" spans="2:2" s="184" customFormat="1" ht="15.6" x14ac:dyDescent="0.3">
      <c r="B171" s="198"/>
    </row>
    <row r="172" spans="2:2" s="184" customFormat="1" ht="15.6" x14ac:dyDescent="0.3">
      <c r="B172" s="198"/>
    </row>
    <row r="173" spans="2:2" s="184" customFormat="1" ht="15.6" x14ac:dyDescent="0.3">
      <c r="B173" s="198"/>
    </row>
    <row r="174" spans="2:2" s="184" customFormat="1" ht="15.6" x14ac:dyDescent="0.3">
      <c r="B174" s="198"/>
    </row>
    <row r="175" spans="2:2" s="184" customFormat="1" ht="15.6" x14ac:dyDescent="0.3">
      <c r="B175" s="198"/>
    </row>
    <row r="176" spans="2:2" s="184" customFormat="1" ht="15.6" x14ac:dyDescent="0.3">
      <c r="B176" s="198"/>
    </row>
    <row r="177" spans="2:13" s="184" customFormat="1" ht="15.6" x14ac:dyDescent="0.3">
      <c r="B177" s="198"/>
    </row>
    <row r="178" spans="2:13" s="184" customFormat="1" ht="15.6" x14ac:dyDescent="0.3">
      <c r="B178" s="198"/>
    </row>
    <row r="179" spans="2:13" s="184" customFormat="1" ht="15.6" x14ac:dyDescent="0.3">
      <c r="B179" s="198"/>
    </row>
    <row r="180" spans="2:13" ht="15.6" x14ac:dyDescent="0.3">
      <c r="M180" s="184"/>
    </row>
    <row r="181" spans="2:13" ht="15.6" x14ac:dyDescent="0.3"/>
    <row r="182" spans="2:13" ht="15.6" x14ac:dyDescent="0.3"/>
    <row r="183" spans="2:13" ht="15.6" x14ac:dyDescent="0.3"/>
    <row r="184" spans="2:13" ht="15.6" x14ac:dyDescent="0.3"/>
    <row r="185" spans="2:13" ht="15.6" x14ac:dyDescent="0.3"/>
    <row r="186" spans="2:13" ht="15.6" x14ac:dyDescent="0.3"/>
    <row r="187" spans="2:13" ht="15.6" x14ac:dyDescent="0.3"/>
    <row r="188" spans="2:13" ht="15.6" x14ac:dyDescent="0.3"/>
    <row r="189" spans="2:13" ht="15.6" x14ac:dyDescent="0.3"/>
    <row r="190" spans="2:13" ht="15.6" x14ac:dyDescent="0.3"/>
    <row r="191" spans="2:13" ht="15.6" x14ac:dyDescent="0.3"/>
    <row r="192" spans="2:13" ht="15.6" x14ac:dyDescent="0.3"/>
    <row r="193" ht="15.6" x14ac:dyDescent="0.3"/>
    <row r="194" ht="15.6" x14ac:dyDescent="0.3"/>
    <row r="195" ht="15.6" x14ac:dyDescent="0.3"/>
    <row r="196" ht="15.6" x14ac:dyDescent="0.3"/>
    <row r="197" ht="15.6" x14ac:dyDescent="0.3"/>
    <row r="198" ht="15.6" x14ac:dyDescent="0.3"/>
    <row r="199" ht="15.6" x14ac:dyDescent="0.3"/>
    <row r="200" ht="15.6" x14ac:dyDescent="0.3"/>
    <row r="201" ht="15.6" x14ac:dyDescent="0.3"/>
    <row r="202" ht="15.6" x14ac:dyDescent="0.3"/>
    <row r="203" ht="15.6" x14ac:dyDescent="0.3"/>
    <row r="204" ht="15.6" x14ac:dyDescent="0.3"/>
    <row r="205" ht="15.6" x14ac:dyDescent="0.3"/>
    <row r="206" ht="15.6" x14ac:dyDescent="0.3"/>
    <row r="207" ht="15.6" x14ac:dyDescent="0.3"/>
    <row r="208" ht="15.6" x14ac:dyDescent="0.3"/>
    <row r="209" ht="15.6" x14ac:dyDescent="0.3"/>
    <row r="210" ht="15.6" x14ac:dyDescent="0.3"/>
    <row r="211" ht="15.6" x14ac:dyDescent="0.3"/>
    <row r="212" ht="15.6" x14ac:dyDescent="0.3"/>
    <row r="213" ht="15.6" x14ac:dyDescent="0.3"/>
    <row r="214" ht="15.6" x14ac:dyDescent="0.3"/>
    <row r="215" ht="15.6" x14ac:dyDescent="0.3"/>
    <row r="216" ht="15.6" x14ac:dyDescent="0.3"/>
    <row r="217" ht="15.6" x14ac:dyDescent="0.3"/>
    <row r="218" ht="15.6" x14ac:dyDescent="0.3"/>
    <row r="219" ht="15.6" x14ac:dyDescent="0.3"/>
    <row r="220" ht="15.6" x14ac:dyDescent="0.3"/>
    <row r="221" ht="15.6" x14ac:dyDescent="0.3"/>
    <row r="222" ht="15.6" x14ac:dyDescent="0.3"/>
    <row r="223" ht="15.6" x14ac:dyDescent="0.3"/>
    <row r="224" ht="15.6" x14ac:dyDescent="0.3"/>
    <row r="225" ht="15.6" x14ac:dyDescent="0.3"/>
    <row r="226" ht="15.6" x14ac:dyDescent="0.3"/>
    <row r="227" ht="15.6" x14ac:dyDescent="0.3"/>
    <row r="228" ht="15.6" x14ac:dyDescent="0.3"/>
    <row r="229" ht="15.6" x14ac:dyDescent="0.3"/>
    <row r="230" ht="15.6" x14ac:dyDescent="0.3"/>
    <row r="231" ht="15.6" x14ac:dyDescent="0.3"/>
    <row r="232" ht="15.6" x14ac:dyDescent="0.3"/>
    <row r="233" ht="15.6" x14ac:dyDescent="0.3"/>
    <row r="234" ht="15.6" x14ac:dyDescent="0.3"/>
    <row r="235" ht="15.6" x14ac:dyDescent="0.3"/>
    <row r="236" ht="15.6" x14ac:dyDescent="0.3"/>
    <row r="237" ht="15.6" x14ac:dyDescent="0.3"/>
    <row r="238" ht="15.6" x14ac:dyDescent="0.3"/>
    <row r="239" ht="15.6" x14ac:dyDescent="0.3"/>
    <row r="240" ht="15.6" x14ac:dyDescent="0.3"/>
    <row r="241" ht="15.6" x14ac:dyDescent="0.3"/>
    <row r="242" ht="15.6" x14ac:dyDescent="0.3"/>
    <row r="243" ht="15.6" x14ac:dyDescent="0.3"/>
    <row r="244" ht="15.6" x14ac:dyDescent="0.3"/>
    <row r="245" ht="15.6" x14ac:dyDescent="0.3"/>
    <row r="246" ht="15.6" x14ac:dyDescent="0.3"/>
    <row r="247" ht="15.6" x14ac:dyDescent="0.3"/>
    <row r="248" ht="15.6" x14ac:dyDescent="0.3"/>
    <row r="249" ht="15.6" x14ac:dyDescent="0.3"/>
    <row r="250" ht="15.6" x14ac:dyDescent="0.3"/>
    <row r="251" ht="15.6" x14ac:dyDescent="0.3"/>
    <row r="252" ht="15.6" x14ac:dyDescent="0.3"/>
    <row r="253" ht="15.6" x14ac:dyDescent="0.3"/>
    <row r="254" ht="15.6" x14ac:dyDescent="0.3"/>
    <row r="255" ht="15.6" x14ac:dyDescent="0.3"/>
    <row r="256" ht="15.6" x14ac:dyDescent="0.3"/>
    <row r="257" ht="15.6" x14ac:dyDescent="0.3"/>
    <row r="258" ht="15.6" x14ac:dyDescent="0.3"/>
    <row r="259" ht="15.6" x14ac:dyDescent="0.3"/>
    <row r="260" ht="15.6" x14ac:dyDescent="0.3"/>
    <row r="261" ht="15.6" x14ac:dyDescent="0.3"/>
    <row r="262" ht="15.6" x14ac:dyDescent="0.3"/>
    <row r="263" ht="15.6" x14ac:dyDescent="0.3"/>
    <row r="264" ht="15.6" x14ac:dyDescent="0.3"/>
    <row r="265" ht="15.6" x14ac:dyDescent="0.3"/>
    <row r="266" ht="15.6" x14ac:dyDescent="0.3"/>
    <row r="267" ht="15.6" x14ac:dyDescent="0.3"/>
    <row r="268" ht="15.6" x14ac:dyDescent="0.3"/>
    <row r="269" ht="15.6" x14ac:dyDescent="0.3"/>
    <row r="270" ht="15.6" x14ac:dyDescent="0.3"/>
    <row r="271" ht="15.6" x14ac:dyDescent="0.3"/>
    <row r="272" ht="15.6" x14ac:dyDescent="0.3"/>
    <row r="273" ht="15.6" x14ac:dyDescent="0.3"/>
    <row r="274" ht="15.6" x14ac:dyDescent="0.3"/>
    <row r="275" ht="15.6" x14ac:dyDescent="0.3"/>
    <row r="276" ht="15.6" x14ac:dyDescent="0.3"/>
    <row r="277" ht="15.6" x14ac:dyDescent="0.3"/>
    <row r="278" ht="15.6" x14ac:dyDescent="0.3"/>
    <row r="279" ht="15.6" x14ac:dyDescent="0.3"/>
    <row r="280" ht="15.6" x14ac:dyDescent="0.3"/>
    <row r="281" ht="15.6" x14ac:dyDescent="0.3"/>
    <row r="282" ht="15.6" x14ac:dyDescent="0.3"/>
    <row r="283" ht="15.6" x14ac:dyDescent="0.3"/>
    <row r="284" ht="15.6" x14ac:dyDescent="0.3"/>
    <row r="285" ht="15.6" x14ac:dyDescent="0.3"/>
    <row r="286" ht="15.6" x14ac:dyDescent="0.3"/>
    <row r="287" ht="15.6" x14ac:dyDescent="0.3"/>
    <row r="288" ht="15.6" x14ac:dyDescent="0.3"/>
    <row r="289" ht="15.6" x14ac:dyDescent="0.3"/>
    <row r="290" ht="15.6" x14ac:dyDescent="0.3"/>
    <row r="291" ht="15.6" x14ac:dyDescent="0.3"/>
    <row r="292" ht="15.6" x14ac:dyDescent="0.3"/>
    <row r="293" ht="15.6" x14ac:dyDescent="0.3"/>
    <row r="294" ht="15.6" x14ac:dyDescent="0.3"/>
    <row r="295" ht="15.6" x14ac:dyDescent="0.3"/>
    <row r="296" ht="15.6" x14ac:dyDescent="0.3"/>
    <row r="297" ht="15.6" x14ac:dyDescent="0.3"/>
    <row r="298" ht="15.6" x14ac:dyDescent="0.3"/>
    <row r="299" ht="15.6" x14ac:dyDescent="0.3"/>
    <row r="300" ht="15.6" x14ac:dyDescent="0.3"/>
    <row r="301" ht="15.6" x14ac:dyDescent="0.3"/>
    <row r="302" ht="15.6" x14ac:dyDescent="0.3"/>
    <row r="303" ht="15.6" x14ac:dyDescent="0.3"/>
    <row r="304" ht="15.6" x14ac:dyDescent="0.3"/>
    <row r="305" ht="15.6" x14ac:dyDescent="0.3"/>
    <row r="306" ht="15.6" x14ac:dyDescent="0.3"/>
    <row r="307" ht="15.6" x14ac:dyDescent="0.3"/>
    <row r="308" ht="15.6" x14ac:dyDescent="0.3"/>
    <row r="309" ht="15.6" x14ac:dyDescent="0.3"/>
    <row r="310" ht="15.6" x14ac:dyDescent="0.3"/>
    <row r="311" ht="15.6" x14ac:dyDescent="0.3"/>
    <row r="312" ht="15.6" x14ac:dyDescent="0.3"/>
    <row r="313" ht="15.6" x14ac:dyDescent="0.3"/>
    <row r="314" ht="15.6" x14ac:dyDescent="0.3"/>
    <row r="315" ht="15.6" x14ac:dyDescent="0.3"/>
    <row r="316" ht="15.6" x14ac:dyDescent="0.3"/>
    <row r="317" ht="15.6" x14ac:dyDescent="0.3"/>
    <row r="318" ht="15.6" x14ac:dyDescent="0.3"/>
    <row r="319" ht="15.6" x14ac:dyDescent="0.3"/>
    <row r="320" ht="15.6" x14ac:dyDescent="0.3"/>
    <row r="321" ht="15.6" x14ac:dyDescent="0.3"/>
    <row r="322" ht="15.6" x14ac:dyDescent="0.3"/>
    <row r="323" ht="15.6" x14ac:dyDescent="0.3"/>
    <row r="324" ht="15.6" x14ac:dyDescent="0.3"/>
    <row r="325" ht="15.6" x14ac:dyDescent="0.3"/>
    <row r="326" ht="15.6" x14ac:dyDescent="0.3"/>
    <row r="327" ht="15.6" x14ac:dyDescent="0.3"/>
    <row r="328" ht="15.6" x14ac:dyDescent="0.3"/>
    <row r="329" ht="15.6" x14ac:dyDescent="0.3"/>
    <row r="330" ht="15.6" x14ac:dyDescent="0.3"/>
    <row r="331" ht="15.6" x14ac:dyDescent="0.3"/>
    <row r="332" ht="15.6" x14ac:dyDescent="0.3"/>
    <row r="333" ht="15.6" x14ac:dyDescent="0.3"/>
    <row r="334" ht="15.6" x14ac:dyDescent="0.3"/>
    <row r="335" ht="15.6" x14ac:dyDescent="0.3"/>
    <row r="336" ht="15.6" x14ac:dyDescent="0.3"/>
    <row r="337" ht="15.6" x14ac:dyDescent="0.3"/>
    <row r="338" ht="15.6" x14ac:dyDescent="0.3"/>
    <row r="339" ht="15.6" x14ac:dyDescent="0.3"/>
    <row r="340" ht="15.6" x14ac:dyDescent="0.3"/>
    <row r="341" ht="15.6" x14ac:dyDescent="0.3"/>
    <row r="342" ht="15.6" x14ac:dyDescent="0.3"/>
    <row r="343" ht="15.6" x14ac:dyDescent="0.3"/>
    <row r="344" ht="15.6" x14ac:dyDescent="0.3"/>
    <row r="345" ht="15.6" x14ac:dyDescent="0.3"/>
    <row r="346" ht="15.6" x14ac:dyDescent="0.3"/>
    <row r="347" ht="15.6" x14ac:dyDescent="0.3"/>
    <row r="348" ht="15.6" x14ac:dyDescent="0.3"/>
    <row r="349" ht="15.6" x14ac:dyDescent="0.3"/>
    <row r="350" ht="15.6" x14ac:dyDescent="0.3"/>
    <row r="351" ht="15.6" x14ac:dyDescent="0.3"/>
    <row r="352" ht="15.6" x14ac:dyDescent="0.3"/>
    <row r="353" ht="15.6" x14ac:dyDescent="0.3"/>
    <row r="354" ht="15.6" x14ac:dyDescent="0.3"/>
    <row r="355" ht="15.6" x14ac:dyDescent="0.3"/>
    <row r="356" ht="15.6" x14ac:dyDescent="0.3"/>
    <row r="357" ht="15.6" x14ac:dyDescent="0.3"/>
    <row r="358" ht="15.6" x14ac:dyDescent="0.3"/>
    <row r="359" ht="15.6" x14ac:dyDescent="0.3"/>
    <row r="360" ht="15.6" x14ac:dyDescent="0.3"/>
    <row r="361" ht="15.6" x14ac:dyDescent="0.3"/>
    <row r="362" ht="15.6" x14ac:dyDescent="0.3"/>
    <row r="363" ht="15.6" x14ac:dyDescent="0.3"/>
    <row r="364" ht="15.6" x14ac:dyDescent="0.3"/>
    <row r="365" ht="15.6" x14ac:dyDescent="0.3"/>
    <row r="366" ht="15.6" x14ac:dyDescent="0.3"/>
    <row r="367" ht="15.6" x14ac:dyDescent="0.3"/>
    <row r="368" ht="15.6" x14ac:dyDescent="0.3"/>
    <row r="369" ht="15.6" x14ac:dyDescent="0.3"/>
    <row r="370" ht="15.6" x14ac:dyDescent="0.3"/>
    <row r="371" ht="15.6" x14ac:dyDescent="0.3"/>
    <row r="372" ht="15.6" x14ac:dyDescent="0.3"/>
    <row r="373" ht="15.6" x14ac:dyDescent="0.3"/>
    <row r="374" ht="15.6" x14ac:dyDescent="0.3"/>
    <row r="375" ht="15.6" x14ac:dyDescent="0.3"/>
    <row r="376" ht="15.6" x14ac:dyDescent="0.3"/>
    <row r="377" ht="15.6" x14ac:dyDescent="0.3"/>
    <row r="378" ht="15.6" x14ac:dyDescent="0.3"/>
    <row r="379" ht="15.6" x14ac:dyDescent="0.3"/>
    <row r="380" ht="15.6" x14ac:dyDescent="0.3"/>
    <row r="381" ht="15.6" x14ac:dyDescent="0.3"/>
    <row r="382" ht="15.6" x14ac:dyDescent="0.3"/>
    <row r="383" ht="15.6" x14ac:dyDescent="0.3"/>
    <row r="384" ht="15.6" x14ac:dyDescent="0.3"/>
    <row r="385" ht="15.6" x14ac:dyDescent="0.3"/>
    <row r="386" ht="15.6" x14ac:dyDescent="0.3"/>
    <row r="387" ht="15.6" x14ac:dyDescent="0.3"/>
    <row r="388" ht="15.6" x14ac:dyDescent="0.3"/>
    <row r="389" ht="15.6" x14ac:dyDescent="0.3"/>
    <row r="390" ht="15.6" x14ac:dyDescent="0.3"/>
    <row r="391" ht="15.6" x14ac:dyDescent="0.3"/>
    <row r="392" ht="15.6" x14ac:dyDescent="0.3"/>
    <row r="393" ht="15.6" x14ac:dyDescent="0.3"/>
    <row r="394" ht="15.6" x14ac:dyDescent="0.3"/>
    <row r="395" ht="15.6" x14ac:dyDescent="0.3"/>
    <row r="396" ht="15.6" x14ac:dyDescent="0.3"/>
    <row r="397" ht="15.6" x14ac:dyDescent="0.3"/>
    <row r="398" ht="15.6" x14ac:dyDescent="0.3"/>
    <row r="399" ht="15.6" x14ac:dyDescent="0.3"/>
    <row r="400" ht="15.6" x14ac:dyDescent="0.3"/>
    <row r="401" ht="15.6" x14ac:dyDescent="0.3"/>
    <row r="402" ht="15.6" x14ac:dyDescent="0.3"/>
    <row r="403" ht="15.6" x14ac:dyDescent="0.3"/>
    <row r="404" ht="15.6" x14ac:dyDescent="0.3"/>
    <row r="405" ht="15.6" x14ac:dyDescent="0.3"/>
    <row r="406" ht="15.6" x14ac:dyDescent="0.3"/>
    <row r="407" ht="15.6" x14ac:dyDescent="0.3"/>
    <row r="408" ht="15.6" x14ac:dyDescent="0.3"/>
    <row r="409" ht="15.6" x14ac:dyDescent="0.3"/>
    <row r="410" ht="15.6" x14ac:dyDescent="0.3"/>
    <row r="411" ht="15.6" x14ac:dyDescent="0.3"/>
    <row r="412" ht="15.6" x14ac:dyDescent="0.3"/>
    <row r="413" ht="15.6" x14ac:dyDescent="0.3"/>
    <row r="414" ht="15.6" x14ac:dyDescent="0.3"/>
    <row r="415" ht="15.6" x14ac:dyDescent="0.3"/>
    <row r="416" ht="15.6" x14ac:dyDescent="0.3"/>
    <row r="417" ht="15.6" x14ac:dyDescent="0.3"/>
    <row r="418" ht="15.6" x14ac:dyDescent="0.3"/>
    <row r="419" ht="15.6" x14ac:dyDescent="0.3"/>
    <row r="420" ht="15.6" x14ac:dyDescent="0.3"/>
    <row r="421" ht="15.6" x14ac:dyDescent="0.3"/>
    <row r="422" ht="15.6" x14ac:dyDescent="0.3"/>
    <row r="423" ht="15.6" x14ac:dyDescent="0.3"/>
    <row r="424" ht="15.6" x14ac:dyDescent="0.3"/>
    <row r="425" ht="15.6" x14ac:dyDescent="0.3"/>
    <row r="426" ht="15.6" x14ac:dyDescent="0.3"/>
    <row r="427" ht="15.6" x14ac:dyDescent="0.3"/>
    <row r="428" ht="15.6" x14ac:dyDescent="0.3"/>
    <row r="429" ht="15.6" x14ac:dyDescent="0.3"/>
    <row r="430" ht="15.6" x14ac:dyDescent="0.3"/>
    <row r="431" ht="15.6" x14ac:dyDescent="0.3"/>
    <row r="432" ht="15.6" x14ac:dyDescent="0.3"/>
    <row r="433" ht="15.6" x14ac:dyDescent="0.3"/>
    <row r="434" ht="15.6" x14ac:dyDescent="0.3"/>
    <row r="435" ht="15.6" x14ac:dyDescent="0.3"/>
    <row r="436" ht="15.6" x14ac:dyDescent="0.3"/>
    <row r="437" ht="15.6" x14ac:dyDescent="0.3"/>
    <row r="438" ht="15.6" x14ac:dyDescent="0.3"/>
    <row r="439" ht="15.6" x14ac:dyDescent="0.3"/>
    <row r="440" ht="15.6" x14ac:dyDescent="0.3"/>
    <row r="441" ht="15.6" x14ac:dyDescent="0.3"/>
    <row r="442" ht="15.6" x14ac:dyDescent="0.3"/>
    <row r="443" ht="15.6" x14ac:dyDescent="0.3"/>
    <row r="444" ht="15.6" x14ac:dyDescent="0.3"/>
    <row r="445" ht="15.6" x14ac:dyDescent="0.3"/>
    <row r="446" ht="15.6" x14ac:dyDescent="0.3"/>
    <row r="447" ht="15.6" x14ac:dyDescent="0.3"/>
    <row r="448" ht="15.6" x14ac:dyDescent="0.3"/>
    <row r="449" ht="15.6" x14ac:dyDescent="0.3"/>
    <row r="450" ht="15.6" x14ac:dyDescent="0.3"/>
    <row r="451" ht="15.6" x14ac:dyDescent="0.3"/>
    <row r="452" ht="15.6" x14ac:dyDescent="0.3"/>
    <row r="453" ht="15.6" x14ac:dyDescent="0.3"/>
    <row r="454" ht="15.6" x14ac:dyDescent="0.3"/>
    <row r="455" ht="15.6" x14ac:dyDescent="0.3"/>
    <row r="456" ht="15.6" x14ac:dyDescent="0.3"/>
    <row r="457" ht="15.6" x14ac:dyDescent="0.3"/>
    <row r="458" ht="15.6" x14ac:dyDescent="0.3"/>
    <row r="459" ht="15.6" x14ac:dyDescent="0.3"/>
    <row r="460" ht="15.6" x14ac:dyDescent="0.3"/>
    <row r="461" ht="15.6" x14ac:dyDescent="0.3"/>
    <row r="462" ht="15.6" x14ac:dyDescent="0.3"/>
    <row r="463" ht="15.6" x14ac:dyDescent="0.3"/>
    <row r="464" ht="15.6" x14ac:dyDescent="0.3"/>
    <row r="465" ht="15.6" x14ac:dyDescent="0.3"/>
    <row r="466" ht="15.6" x14ac:dyDescent="0.3"/>
    <row r="467" ht="15.6" x14ac:dyDescent="0.3"/>
    <row r="468" ht="15.6" x14ac:dyDescent="0.3"/>
    <row r="469" ht="15.6" x14ac:dyDescent="0.3"/>
    <row r="470" ht="15.6" x14ac:dyDescent="0.3"/>
    <row r="471" ht="15.6" x14ac:dyDescent="0.3"/>
    <row r="472" ht="15.6" x14ac:dyDescent="0.3"/>
    <row r="473" ht="15.6" x14ac:dyDescent="0.3"/>
    <row r="474" ht="15.6" x14ac:dyDescent="0.3"/>
    <row r="475" ht="15.6" x14ac:dyDescent="0.3"/>
    <row r="476" ht="15.6" x14ac:dyDescent="0.3"/>
    <row r="477" ht="15.6" x14ac:dyDescent="0.3"/>
    <row r="478" ht="15.6" x14ac:dyDescent="0.3"/>
    <row r="479" ht="15.6" x14ac:dyDescent="0.3"/>
    <row r="480" ht="15.6" x14ac:dyDescent="0.3"/>
    <row r="481" ht="15.6" x14ac:dyDescent="0.3"/>
    <row r="482" ht="15.6" x14ac:dyDescent="0.3"/>
    <row r="483" ht="15.6" x14ac:dyDescent="0.3"/>
    <row r="484" ht="15.6" x14ac:dyDescent="0.3"/>
    <row r="485" ht="15.6" x14ac:dyDescent="0.3"/>
    <row r="486" ht="15.6" x14ac:dyDescent="0.3"/>
    <row r="487" ht="15.6" x14ac:dyDescent="0.3"/>
    <row r="488" ht="15.6" x14ac:dyDescent="0.3"/>
    <row r="489" ht="15.6" x14ac:dyDescent="0.3"/>
    <row r="490" ht="15.6" x14ac:dyDescent="0.3"/>
    <row r="491" ht="15.6" x14ac:dyDescent="0.3"/>
    <row r="492" ht="15.6" x14ac:dyDescent="0.3"/>
    <row r="493" ht="15.6" x14ac:dyDescent="0.3"/>
    <row r="494" ht="15.6" x14ac:dyDescent="0.3"/>
    <row r="495" ht="15.6" x14ac:dyDescent="0.3"/>
    <row r="496" ht="15.6" x14ac:dyDescent="0.3"/>
    <row r="497" ht="15.6" x14ac:dyDescent="0.3"/>
    <row r="498" ht="15.6" x14ac:dyDescent="0.3"/>
    <row r="499" ht="15.6" x14ac:dyDescent="0.3"/>
    <row r="500" ht="15.6" x14ac:dyDescent="0.3"/>
    <row r="501" ht="15.6" x14ac:dyDescent="0.3"/>
    <row r="502" ht="15.6" x14ac:dyDescent="0.3"/>
    <row r="503" ht="15.6" x14ac:dyDescent="0.3"/>
    <row r="504" ht="15.6" x14ac:dyDescent="0.3"/>
    <row r="505" ht="15.6" x14ac:dyDescent="0.3"/>
    <row r="506" ht="15.6" x14ac:dyDescent="0.3"/>
    <row r="507" ht="15.6" x14ac:dyDescent="0.3"/>
    <row r="508" ht="15.6" x14ac:dyDescent="0.3"/>
    <row r="509" ht="15.6" x14ac:dyDescent="0.3"/>
    <row r="510" ht="15.6" x14ac:dyDescent="0.3"/>
    <row r="511" ht="15.6" x14ac:dyDescent="0.3"/>
    <row r="512" ht="15.6" x14ac:dyDescent="0.3"/>
    <row r="513" ht="15.6" x14ac:dyDescent="0.3"/>
    <row r="514" ht="15.6" x14ac:dyDescent="0.3"/>
    <row r="515" ht="15.6" x14ac:dyDescent="0.3"/>
    <row r="516" ht="15.6" x14ac:dyDescent="0.3"/>
    <row r="517" ht="15.6" x14ac:dyDescent="0.3"/>
    <row r="518" ht="15.6" x14ac:dyDescent="0.3"/>
    <row r="519" ht="15.6" x14ac:dyDescent="0.3"/>
    <row r="520" ht="15.6" x14ac:dyDescent="0.3"/>
    <row r="521" ht="15.6" x14ac:dyDescent="0.3"/>
    <row r="522" ht="15.6" x14ac:dyDescent="0.3"/>
    <row r="523" ht="15.6" x14ac:dyDescent="0.3"/>
    <row r="524" ht="15.6" x14ac:dyDescent="0.3"/>
    <row r="525" ht="15.6" x14ac:dyDescent="0.3"/>
    <row r="526" ht="15.6" x14ac:dyDescent="0.3"/>
    <row r="527" ht="15.6" x14ac:dyDescent="0.3"/>
    <row r="528" ht="15.6" x14ac:dyDescent="0.3"/>
    <row r="529" ht="15.6" x14ac:dyDescent="0.3"/>
    <row r="530" ht="15.6" x14ac:dyDescent="0.3"/>
    <row r="531" ht="15.6" x14ac:dyDescent="0.3"/>
    <row r="532" ht="15.6" x14ac:dyDescent="0.3"/>
    <row r="533" ht="15.6" x14ac:dyDescent="0.3"/>
    <row r="534" ht="15.6" x14ac:dyDescent="0.3"/>
    <row r="535" ht="15.6" x14ac:dyDescent="0.3"/>
    <row r="536" ht="15.6" x14ac:dyDescent="0.3"/>
    <row r="537" ht="15.6" x14ac:dyDescent="0.3"/>
    <row r="538" ht="15.6" x14ac:dyDescent="0.3"/>
    <row r="539" ht="15.6" x14ac:dyDescent="0.3"/>
    <row r="540" ht="15.6" x14ac:dyDescent="0.3"/>
    <row r="541" ht="15.6" x14ac:dyDescent="0.3"/>
    <row r="542" ht="15.6" x14ac:dyDescent="0.3"/>
    <row r="543" ht="15.6" x14ac:dyDescent="0.3"/>
    <row r="544" ht="15.6" x14ac:dyDescent="0.3"/>
    <row r="545" ht="15.6" x14ac:dyDescent="0.3"/>
    <row r="546" ht="15.6" x14ac:dyDescent="0.3"/>
    <row r="547" ht="15.6" x14ac:dyDescent="0.3"/>
    <row r="548" ht="15.6" x14ac:dyDescent="0.3"/>
    <row r="549" ht="15.6" x14ac:dyDescent="0.3"/>
    <row r="550" ht="15.6" x14ac:dyDescent="0.3"/>
    <row r="551" ht="15.6" x14ac:dyDescent="0.3"/>
    <row r="552" ht="15.6" x14ac:dyDescent="0.3"/>
    <row r="553" ht="15.6" x14ac:dyDescent="0.3"/>
    <row r="554" ht="15.6" x14ac:dyDescent="0.3"/>
    <row r="555" ht="15.6" x14ac:dyDescent="0.3"/>
    <row r="556" ht="15.6" x14ac:dyDescent="0.3"/>
    <row r="557" ht="15.6" x14ac:dyDescent="0.3"/>
    <row r="558" ht="15.6" x14ac:dyDescent="0.3"/>
    <row r="559" ht="15.6" x14ac:dyDescent="0.3"/>
    <row r="560" ht="15.6" x14ac:dyDescent="0.3"/>
    <row r="561" ht="15.6" x14ac:dyDescent="0.3"/>
    <row r="562" ht="15.6" x14ac:dyDescent="0.3"/>
    <row r="563" ht="15.6" x14ac:dyDescent="0.3"/>
    <row r="564" ht="15.6" x14ac:dyDescent="0.3"/>
    <row r="565" ht="15.6" x14ac:dyDescent="0.3"/>
    <row r="566" ht="15.6" x14ac:dyDescent="0.3"/>
    <row r="567" ht="15.6" x14ac:dyDescent="0.3"/>
    <row r="568" ht="15.6" x14ac:dyDescent="0.3"/>
    <row r="569" ht="15.6" x14ac:dyDescent="0.3"/>
    <row r="570" ht="15.6" x14ac:dyDescent="0.3"/>
    <row r="571" ht="15.6" x14ac:dyDescent="0.3"/>
    <row r="572" ht="15.6" x14ac:dyDescent="0.3"/>
    <row r="573" ht="15.6" x14ac:dyDescent="0.3"/>
    <row r="574" ht="15.6" x14ac:dyDescent="0.3"/>
    <row r="575" ht="15.6" x14ac:dyDescent="0.3"/>
    <row r="576" ht="15.6" x14ac:dyDescent="0.3"/>
    <row r="577" ht="15.6" x14ac:dyDescent="0.3"/>
    <row r="578" ht="15.6" x14ac:dyDescent="0.3"/>
    <row r="579" ht="15.6" x14ac:dyDescent="0.3"/>
    <row r="580" ht="15.6" x14ac:dyDescent="0.3"/>
    <row r="581" ht="15.6" x14ac:dyDescent="0.3"/>
    <row r="582" ht="15.6" x14ac:dyDescent="0.3"/>
    <row r="583" ht="15.6" x14ac:dyDescent="0.3"/>
    <row r="584" ht="15.6" x14ac:dyDescent="0.3"/>
    <row r="585" ht="15.6" x14ac:dyDescent="0.3"/>
    <row r="586" ht="15.6" x14ac:dyDescent="0.3"/>
    <row r="587" ht="15.6" x14ac:dyDescent="0.3"/>
    <row r="588" ht="15.6" x14ac:dyDescent="0.3"/>
    <row r="589" ht="15.6" x14ac:dyDescent="0.3"/>
    <row r="590" ht="15.6" x14ac:dyDescent="0.3"/>
    <row r="591" ht="15.6" x14ac:dyDescent="0.3"/>
    <row r="592" ht="15.6" x14ac:dyDescent="0.3"/>
    <row r="593" ht="15.6" x14ac:dyDescent="0.3"/>
    <row r="594" ht="15.6" x14ac:dyDescent="0.3"/>
    <row r="595" ht="15.6" x14ac:dyDescent="0.3"/>
    <row r="596" ht="15.6" x14ac:dyDescent="0.3"/>
    <row r="597" ht="15.6" x14ac:dyDescent="0.3"/>
    <row r="598" ht="15.6" x14ac:dyDescent="0.3"/>
    <row r="599" ht="15.6" x14ac:dyDescent="0.3"/>
    <row r="600" ht="15.6" x14ac:dyDescent="0.3"/>
    <row r="601" ht="15.6" x14ac:dyDescent="0.3"/>
    <row r="602" ht="15.6" x14ac:dyDescent="0.3"/>
    <row r="603" ht="15.6" x14ac:dyDescent="0.3"/>
    <row r="604" ht="15.6" x14ac:dyDescent="0.3"/>
    <row r="605" ht="15.6" x14ac:dyDescent="0.3"/>
    <row r="606" ht="15.6" x14ac:dyDescent="0.3"/>
    <row r="607" ht="15.6" x14ac:dyDescent="0.3"/>
    <row r="608" ht="15.6" x14ac:dyDescent="0.3"/>
    <row r="609" ht="15.6" x14ac:dyDescent="0.3"/>
    <row r="610" ht="15.6" x14ac:dyDescent="0.3"/>
    <row r="611" ht="15.6" x14ac:dyDescent="0.3"/>
    <row r="612" ht="15.6" x14ac:dyDescent="0.3"/>
    <row r="613" ht="15.6" x14ac:dyDescent="0.3"/>
    <row r="614" ht="15.6" x14ac:dyDescent="0.3"/>
    <row r="615" ht="15.6" x14ac:dyDescent="0.3"/>
    <row r="616" ht="15.6" x14ac:dyDescent="0.3"/>
    <row r="617" ht="15.6" x14ac:dyDescent="0.3"/>
    <row r="618" ht="15.6" x14ac:dyDescent="0.3"/>
    <row r="619" ht="15.6" x14ac:dyDescent="0.3"/>
    <row r="620" ht="15.6" x14ac:dyDescent="0.3"/>
    <row r="621" ht="15.6" x14ac:dyDescent="0.3"/>
    <row r="622" ht="15.6" x14ac:dyDescent="0.3"/>
    <row r="623" ht="15.6" x14ac:dyDescent="0.3"/>
    <row r="624" ht="15.6" x14ac:dyDescent="0.3"/>
    <row r="625" ht="15.6" x14ac:dyDescent="0.3"/>
    <row r="626" ht="15.6" x14ac:dyDescent="0.3"/>
    <row r="627" ht="15.6" x14ac:dyDescent="0.3"/>
    <row r="628" ht="15.6" x14ac:dyDescent="0.3"/>
    <row r="629" ht="15.6" x14ac:dyDescent="0.3"/>
    <row r="630" ht="15.6" x14ac:dyDescent="0.3"/>
    <row r="631" ht="15.6" x14ac:dyDescent="0.3"/>
    <row r="632" ht="15.6" x14ac:dyDescent="0.3"/>
    <row r="633" ht="15.6" x14ac:dyDescent="0.3"/>
    <row r="634" ht="15.6" x14ac:dyDescent="0.3"/>
    <row r="635" ht="15.6" x14ac:dyDescent="0.3"/>
    <row r="636" ht="15.6" x14ac:dyDescent="0.3"/>
    <row r="637" ht="15.6" x14ac:dyDescent="0.3"/>
    <row r="638" ht="15.6" x14ac:dyDescent="0.3"/>
    <row r="639" ht="15.6" x14ac:dyDescent="0.3"/>
    <row r="640" ht="15.6" x14ac:dyDescent="0.3"/>
    <row r="641" ht="15.6" x14ac:dyDescent="0.3"/>
    <row r="642" ht="15.6" x14ac:dyDescent="0.3"/>
    <row r="643" ht="15.6" x14ac:dyDescent="0.3"/>
    <row r="644" ht="15.6" x14ac:dyDescent="0.3"/>
    <row r="645" ht="15.6" x14ac:dyDescent="0.3"/>
    <row r="646" ht="15.6" x14ac:dyDescent="0.3"/>
    <row r="647" ht="15.6" x14ac:dyDescent="0.3"/>
    <row r="648" ht="15.6" x14ac:dyDescent="0.3"/>
    <row r="649" ht="15.6" x14ac:dyDescent="0.3"/>
    <row r="650" ht="15.6" x14ac:dyDescent="0.3"/>
    <row r="651" ht="15.6" x14ac:dyDescent="0.3"/>
    <row r="652" ht="15.6" x14ac:dyDescent="0.3"/>
    <row r="653" ht="15.6" x14ac:dyDescent="0.3"/>
    <row r="654" ht="15.6" x14ac:dyDescent="0.3"/>
    <row r="655" ht="15.6" x14ac:dyDescent="0.3"/>
    <row r="656" ht="15.6" x14ac:dyDescent="0.3"/>
    <row r="657" ht="15.6" x14ac:dyDescent="0.3"/>
    <row r="658" ht="15.6" x14ac:dyDescent="0.3"/>
    <row r="659" ht="15.6" x14ac:dyDescent="0.3"/>
    <row r="660" ht="15.6" x14ac:dyDescent="0.3"/>
    <row r="661" ht="15.6" x14ac:dyDescent="0.3"/>
    <row r="662" ht="15.6" x14ac:dyDescent="0.3"/>
    <row r="663" ht="15.6" x14ac:dyDescent="0.3"/>
    <row r="664" ht="15.6" x14ac:dyDescent="0.3"/>
    <row r="665" ht="15.6" x14ac:dyDescent="0.3"/>
    <row r="666" ht="15.6" x14ac:dyDescent="0.3"/>
    <row r="667" ht="15.6" x14ac:dyDescent="0.3"/>
    <row r="668" ht="15.6" x14ac:dyDescent="0.3"/>
    <row r="669" ht="15.6" x14ac:dyDescent="0.3"/>
    <row r="670" ht="15.6" x14ac:dyDescent="0.3"/>
    <row r="671" ht="15.6" x14ac:dyDescent="0.3"/>
    <row r="672" ht="15.6" x14ac:dyDescent="0.3"/>
    <row r="673" ht="15.6" x14ac:dyDescent="0.3"/>
    <row r="674" ht="15.6" x14ac:dyDescent="0.3"/>
    <row r="675" ht="15.6" x14ac:dyDescent="0.3"/>
    <row r="676" ht="15.6" x14ac:dyDescent="0.3"/>
    <row r="677" ht="15.6" x14ac:dyDescent="0.3"/>
    <row r="678" ht="15.6" x14ac:dyDescent="0.3"/>
    <row r="679" ht="15.6" x14ac:dyDescent="0.3"/>
    <row r="680" ht="15.6" x14ac:dyDescent="0.3"/>
    <row r="681" ht="15.6" x14ac:dyDescent="0.3"/>
    <row r="682" ht="15.6" x14ac:dyDescent="0.3"/>
    <row r="683" ht="15.6" x14ac:dyDescent="0.3"/>
    <row r="684" ht="15.6" x14ac:dyDescent="0.3"/>
    <row r="685" ht="15.6" x14ac:dyDescent="0.3"/>
    <row r="686" ht="15.6" x14ac:dyDescent="0.3"/>
    <row r="687" ht="15.6" x14ac:dyDescent="0.3"/>
    <row r="688" ht="15.6" x14ac:dyDescent="0.3"/>
    <row r="689" ht="15.6" x14ac:dyDescent="0.3"/>
    <row r="690" ht="15.6" x14ac:dyDescent="0.3"/>
    <row r="691" ht="15.6" x14ac:dyDescent="0.3"/>
    <row r="692" ht="15.6" x14ac:dyDescent="0.3"/>
    <row r="693" ht="15.6" x14ac:dyDescent="0.3"/>
    <row r="694" ht="15.6" x14ac:dyDescent="0.3"/>
    <row r="695" ht="15.6" x14ac:dyDescent="0.3"/>
    <row r="696" ht="15.6" x14ac:dyDescent="0.3"/>
    <row r="697" ht="15.6" x14ac:dyDescent="0.3"/>
    <row r="698" ht="15.6" x14ac:dyDescent="0.3"/>
    <row r="699" ht="15.6" x14ac:dyDescent="0.3"/>
    <row r="700" ht="15.6" x14ac:dyDescent="0.3"/>
    <row r="701" ht="15.6" x14ac:dyDescent="0.3"/>
    <row r="702" ht="15.6" x14ac:dyDescent="0.3"/>
    <row r="703" ht="15.6" x14ac:dyDescent="0.3"/>
    <row r="704" ht="15.6" x14ac:dyDescent="0.3"/>
    <row r="705" ht="15.6" x14ac:dyDescent="0.3"/>
    <row r="706" ht="15.6" x14ac:dyDescent="0.3"/>
    <row r="707" ht="15.6" x14ac:dyDescent="0.3"/>
    <row r="708" ht="15.6" x14ac:dyDescent="0.3"/>
    <row r="709" ht="15.6" x14ac:dyDescent="0.3"/>
    <row r="710" ht="15.6" x14ac:dyDescent="0.3"/>
    <row r="711" ht="15.6" x14ac:dyDescent="0.3"/>
    <row r="712" ht="15.6" x14ac:dyDescent="0.3"/>
    <row r="713" ht="15.6" x14ac:dyDescent="0.3"/>
    <row r="714" ht="15.6" x14ac:dyDescent="0.3"/>
    <row r="715" ht="15.6" x14ac:dyDescent="0.3"/>
    <row r="716" ht="15.6" x14ac:dyDescent="0.3"/>
    <row r="717" ht="15.6" x14ac:dyDescent="0.3"/>
    <row r="718" ht="15.6" x14ac:dyDescent="0.3"/>
    <row r="719" ht="15.6" x14ac:dyDescent="0.3"/>
    <row r="720" ht="15.6" x14ac:dyDescent="0.3"/>
    <row r="721" ht="15.6" x14ac:dyDescent="0.3"/>
    <row r="722" ht="15.6" x14ac:dyDescent="0.3"/>
    <row r="723" ht="15.6" x14ac:dyDescent="0.3"/>
    <row r="724" ht="15.6" x14ac:dyDescent="0.3"/>
    <row r="725" ht="15.6" x14ac:dyDescent="0.3"/>
    <row r="726" ht="15.6" x14ac:dyDescent="0.3"/>
    <row r="727" ht="15.6" x14ac:dyDescent="0.3"/>
    <row r="728" ht="15.6" x14ac:dyDescent="0.3"/>
    <row r="729" ht="15.6" x14ac:dyDescent="0.3"/>
    <row r="730" ht="15.6" x14ac:dyDescent="0.3"/>
    <row r="731" ht="15.6" x14ac:dyDescent="0.3"/>
    <row r="732" ht="15.6" x14ac:dyDescent="0.3"/>
    <row r="733" ht="15.6" x14ac:dyDescent="0.3"/>
    <row r="734" ht="15.6" x14ac:dyDescent="0.3"/>
    <row r="735" ht="15.6" x14ac:dyDescent="0.3"/>
    <row r="736" ht="15.6" x14ac:dyDescent="0.3"/>
    <row r="737" ht="15.6" x14ac:dyDescent="0.3"/>
    <row r="738" ht="15.6" x14ac:dyDescent="0.3"/>
    <row r="739" ht="15.6" x14ac:dyDescent="0.3"/>
    <row r="740" ht="15.6" x14ac:dyDescent="0.3"/>
    <row r="741" ht="15.6" x14ac:dyDescent="0.3"/>
    <row r="742" ht="15.6" x14ac:dyDescent="0.3"/>
    <row r="743" ht="15.6" x14ac:dyDescent="0.3"/>
    <row r="744" ht="15.6" x14ac:dyDescent="0.3"/>
    <row r="745" ht="15.6" x14ac:dyDescent="0.3"/>
    <row r="746" ht="15.6" x14ac:dyDescent="0.3"/>
    <row r="747" ht="15.6" x14ac:dyDescent="0.3"/>
    <row r="748" ht="15.6" x14ac:dyDescent="0.3"/>
    <row r="749" ht="15.6" x14ac:dyDescent="0.3"/>
    <row r="750" ht="15.6" x14ac:dyDescent="0.3"/>
    <row r="751" ht="15.6" x14ac:dyDescent="0.3"/>
    <row r="752" ht="15.6" x14ac:dyDescent="0.3"/>
    <row r="753" ht="15.6" x14ac:dyDescent="0.3"/>
    <row r="754" ht="15.6" x14ac:dyDescent="0.3"/>
    <row r="755" ht="15.6" x14ac:dyDescent="0.3"/>
    <row r="756" ht="15.6" x14ac:dyDescent="0.3"/>
    <row r="757" ht="15.6" x14ac:dyDescent="0.3"/>
    <row r="758" ht="15.6" x14ac:dyDescent="0.3"/>
    <row r="759" ht="15.6" x14ac:dyDescent="0.3"/>
    <row r="760" ht="15.6" x14ac:dyDescent="0.3"/>
    <row r="761" ht="15.6" x14ac:dyDescent="0.3"/>
    <row r="762" ht="15.6" x14ac:dyDescent="0.3"/>
    <row r="763" ht="15.6" x14ac:dyDescent="0.3"/>
    <row r="764" ht="15.6" x14ac:dyDescent="0.3"/>
    <row r="765" ht="15.6" x14ac:dyDescent="0.3"/>
    <row r="766" ht="15.6" x14ac:dyDescent="0.3"/>
    <row r="767" ht="15.6" x14ac:dyDescent="0.3"/>
    <row r="768" ht="15.6" x14ac:dyDescent="0.3"/>
    <row r="769" ht="15.6" x14ac:dyDescent="0.3"/>
    <row r="770" ht="15.6" x14ac:dyDescent="0.3"/>
    <row r="771" ht="15.6" x14ac:dyDescent="0.3"/>
    <row r="772" ht="15.6" x14ac:dyDescent="0.3"/>
    <row r="773" ht="15.6" x14ac:dyDescent="0.3"/>
    <row r="774" ht="15.6" x14ac:dyDescent="0.3"/>
    <row r="775" ht="15.6" x14ac:dyDescent="0.3"/>
    <row r="776" ht="15.6" x14ac:dyDescent="0.3"/>
    <row r="777" ht="15.6" x14ac:dyDescent="0.3"/>
    <row r="778" ht="15.6" x14ac:dyDescent="0.3"/>
    <row r="779" ht="15.6" x14ac:dyDescent="0.3"/>
    <row r="780" ht="15.6" x14ac:dyDescent="0.3"/>
    <row r="781" ht="15.6" x14ac:dyDescent="0.3"/>
    <row r="782" ht="15.6" x14ac:dyDescent="0.3"/>
    <row r="783" ht="15.6" x14ac:dyDescent="0.3"/>
    <row r="784" ht="15.6" x14ac:dyDescent="0.3"/>
    <row r="785" ht="15.6" x14ac:dyDescent="0.3"/>
    <row r="786" ht="15.6" x14ac:dyDescent="0.3"/>
    <row r="787" ht="15.6" x14ac:dyDescent="0.3"/>
    <row r="788" ht="15.6" x14ac:dyDescent="0.3"/>
    <row r="789" ht="15.6" x14ac:dyDescent="0.3"/>
    <row r="790" ht="15.6" x14ac:dyDescent="0.3"/>
    <row r="791" ht="15.6" x14ac:dyDescent="0.3"/>
    <row r="792" ht="15.6" x14ac:dyDescent="0.3"/>
    <row r="793" ht="15.6" x14ac:dyDescent="0.3"/>
    <row r="794" ht="15.6" x14ac:dyDescent="0.3"/>
    <row r="795" ht="15.6" x14ac:dyDescent="0.3"/>
    <row r="796" ht="15.6" x14ac:dyDescent="0.3"/>
    <row r="797" ht="15.6" x14ac:dyDescent="0.3"/>
    <row r="798" ht="15.6" x14ac:dyDescent="0.3"/>
    <row r="799" ht="15.6" x14ac:dyDescent="0.3"/>
    <row r="800" ht="15.6" x14ac:dyDescent="0.3"/>
    <row r="801" ht="15.6" x14ac:dyDescent="0.3"/>
    <row r="802" ht="15.6" x14ac:dyDescent="0.3"/>
    <row r="803" ht="15.6" x14ac:dyDescent="0.3"/>
    <row r="804" ht="15.6" x14ac:dyDescent="0.3"/>
    <row r="805" ht="15.6" x14ac:dyDescent="0.3"/>
    <row r="806" ht="15.6" x14ac:dyDescent="0.3"/>
    <row r="807" ht="15.6" x14ac:dyDescent="0.3"/>
    <row r="808" ht="15.6" x14ac:dyDescent="0.3"/>
    <row r="809" ht="15.6" x14ac:dyDescent="0.3"/>
    <row r="810" ht="15.6" x14ac:dyDescent="0.3"/>
    <row r="811" ht="15.6" x14ac:dyDescent="0.3"/>
    <row r="812" ht="15.6" x14ac:dyDescent="0.3"/>
    <row r="813" ht="15.6" x14ac:dyDescent="0.3"/>
    <row r="814" ht="15.6" x14ac:dyDescent="0.3"/>
    <row r="815" ht="15.6" x14ac:dyDescent="0.3"/>
    <row r="816" ht="15.6" x14ac:dyDescent="0.3"/>
    <row r="817" ht="15.6" x14ac:dyDescent="0.3"/>
    <row r="818" ht="15.6" x14ac:dyDescent="0.3"/>
    <row r="819" ht="15.6" x14ac:dyDescent="0.3"/>
    <row r="820" ht="15.6" x14ac:dyDescent="0.3"/>
    <row r="821" ht="15.6" x14ac:dyDescent="0.3"/>
    <row r="822" ht="15.6" x14ac:dyDescent="0.3"/>
    <row r="823" ht="15.6" x14ac:dyDescent="0.3"/>
    <row r="824" ht="15.6" x14ac:dyDescent="0.3"/>
    <row r="825" ht="15.6" x14ac:dyDescent="0.3"/>
    <row r="826" ht="15.6" x14ac:dyDescent="0.3"/>
    <row r="827" ht="15.6" x14ac:dyDescent="0.3"/>
    <row r="828" ht="15.6" x14ac:dyDescent="0.3"/>
    <row r="829" ht="15.6" x14ac:dyDescent="0.3"/>
    <row r="830" ht="15.6" x14ac:dyDescent="0.3"/>
    <row r="831" ht="15.6" x14ac:dyDescent="0.3"/>
    <row r="832" ht="15.6" x14ac:dyDescent="0.3"/>
    <row r="833" ht="15.6" x14ac:dyDescent="0.3"/>
    <row r="834" ht="15.6" x14ac:dyDescent="0.3"/>
    <row r="835" ht="15.6" x14ac:dyDescent="0.3"/>
    <row r="836" ht="15.6" x14ac:dyDescent="0.3"/>
    <row r="837" ht="15.6" x14ac:dyDescent="0.3"/>
    <row r="838" ht="15.6" x14ac:dyDescent="0.3"/>
    <row r="839" ht="15.6" x14ac:dyDescent="0.3"/>
    <row r="840" ht="15.6" x14ac:dyDescent="0.3"/>
    <row r="841" ht="15.6" x14ac:dyDescent="0.3"/>
    <row r="842" ht="15.6" x14ac:dyDescent="0.3"/>
    <row r="843" ht="15.6" x14ac:dyDescent="0.3"/>
    <row r="844" ht="15.6" x14ac:dyDescent="0.3"/>
    <row r="845" ht="15.6" x14ac:dyDescent="0.3"/>
    <row r="846" ht="15.6" x14ac:dyDescent="0.3"/>
    <row r="847" ht="15.6" x14ac:dyDescent="0.3"/>
    <row r="848" ht="15.6" x14ac:dyDescent="0.3"/>
    <row r="849" ht="15.6" x14ac:dyDescent="0.3"/>
    <row r="850" ht="15.6" x14ac:dyDescent="0.3"/>
    <row r="851" ht="15.6" x14ac:dyDescent="0.3"/>
    <row r="852" ht="15.6" x14ac:dyDescent="0.3"/>
    <row r="853" ht="15.6" x14ac:dyDescent="0.3"/>
    <row r="854" ht="15.6" x14ac:dyDescent="0.3"/>
    <row r="855" ht="15.6" x14ac:dyDescent="0.3"/>
    <row r="856" ht="15.6" x14ac:dyDescent="0.3"/>
    <row r="857" ht="15.6" x14ac:dyDescent="0.3"/>
    <row r="858" ht="15.6" x14ac:dyDescent="0.3"/>
    <row r="859" ht="15.6" x14ac:dyDescent="0.3"/>
    <row r="860" ht="15.6" x14ac:dyDescent="0.3"/>
    <row r="861" ht="15.6" x14ac:dyDescent="0.3"/>
    <row r="862" ht="15.6" x14ac:dyDescent="0.3"/>
    <row r="863" ht="15.6" x14ac:dyDescent="0.3"/>
    <row r="864" ht="15.6" x14ac:dyDescent="0.3"/>
    <row r="865" ht="15.6" x14ac:dyDescent="0.3"/>
    <row r="866" ht="15.6" x14ac:dyDescent="0.3"/>
    <row r="867" ht="15.6" x14ac:dyDescent="0.3"/>
    <row r="868" ht="15.6" x14ac:dyDescent="0.3"/>
    <row r="869" ht="15.6" x14ac:dyDescent="0.3"/>
    <row r="870" ht="15.6" x14ac:dyDescent="0.3"/>
    <row r="871" ht="15.6" x14ac:dyDescent="0.3"/>
    <row r="872" ht="15.6" x14ac:dyDescent="0.3"/>
    <row r="873" ht="15.6" x14ac:dyDescent="0.3"/>
    <row r="874" ht="15.6" x14ac:dyDescent="0.3"/>
    <row r="875" ht="15.6" x14ac:dyDescent="0.3"/>
    <row r="876" ht="15.6" x14ac:dyDescent="0.3"/>
    <row r="877" ht="15.6" x14ac:dyDescent="0.3"/>
    <row r="878" ht="15.6" x14ac:dyDescent="0.3"/>
    <row r="879" ht="15.6" x14ac:dyDescent="0.3"/>
    <row r="880" ht="15.6" x14ac:dyDescent="0.3"/>
    <row r="881" ht="15.6" x14ac:dyDescent="0.3"/>
    <row r="882" ht="15.6" x14ac:dyDescent="0.3"/>
    <row r="883" ht="15.6" x14ac:dyDescent="0.3"/>
    <row r="884" ht="15.6" x14ac:dyDescent="0.3"/>
    <row r="885" ht="15.6" x14ac:dyDescent="0.3"/>
    <row r="886" ht="15.6" x14ac:dyDescent="0.3"/>
    <row r="887" ht="15.6" x14ac:dyDescent="0.3"/>
    <row r="888" ht="15.6" x14ac:dyDescent="0.3"/>
    <row r="889" ht="15.6" x14ac:dyDescent="0.3"/>
    <row r="890" ht="15.6" x14ac:dyDescent="0.3"/>
    <row r="891" ht="15.6" x14ac:dyDescent="0.3"/>
    <row r="892" ht="15.6" x14ac:dyDescent="0.3"/>
    <row r="893" ht="15.6" x14ac:dyDescent="0.3"/>
    <row r="894" ht="15.6" x14ac:dyDescent="0.3"/>
    <row r="895" ht="15.6" x14ac:dyDescent="0.3"/>
    <row r="896" ht="15.6" x14ac:dyDescent="0.3"/>
    <row r="897" ht="15.6" x14ac:dyDescent="0.3"/>
    <row r="898" ht="15.6" x14ac:dyDescent="0.3"/>
    <row r="899" ht="15.6" x14ac:dyDescent="0.3"/>
    <row r="900" ht="15.6" x14ac:dyDescent="0.3"/>
    <row r="901" ht="15.6" x14ac:dyDescent="0.3"/>
    <row r="902" ht="15.6" x14ac:dyDescent="0.3"/>
    <row r="903" ht="15.6" x14ac:dyDescent="0.3"/>
    <row r="904" ht="15.6" x14ac:dyDescent="0.3"/>
    <row r="905" ht="15.6" x14ac:dyDescent="0.3"/>
    <row r="906" ht="15.6" x14ac:dyDescent="0.3"/>
    <row r="907" ht="15.6" x14ac:dyDescent="0.3"/>
    <row r="908" ht="15.6" x14ac:dyDescent="0.3"/>
    <row r="909" ht="15.6" x14ac:dyDescent="0.3"/>
    <row r="910" ht="15.6" x14ac:dyDescent="0.3"/>
    <row r="911" ht="15.6" x14ac:dyDescent="0.3"/>
    <row r="912" ht="15.6" x14ac:dyDescent="0.3"/>
    <row r="913" ht="15.6" x14ac:dyDescent="0.3"/>
    <row r="914" ht="15.6" x14ac:dyDescent="0.3"/>
    <row r="915" ht="15.6" x14ac:dyDescent="0.3"/>
    <row r="916" ht="15.6" x14ac:dyDescent="0.3"/>
    <row r="917" ht="15.6" x14ac:dyDescent="0.3"/>
    <row r="918" ht="15.6" x14ac:dyDescent="0.3"/>
    <row r="919" ht="15.6" x14ac:dyDescent="0.3"/>
    <row r="920" ht="15.6" x14ac:dyDescent="0.3"/>
    <row r="921" ht="15.6" x14ac:dyDescent="0.3"/>
    <row r="922" ht="15.6" x14ac:dyDescent="0.3"/>
    <row r="923" ht="15.6" x14ac:dyDescent="0.3"/>
    <row r="924" ht="15.6" x14ac:dyDescent="0.3"/>
    <row r="925" ht="15.6" x14ac:dyDescent="0.3"/>
    <row r="926" ht="15.6" x14ac:dyDescent="0.3"/>
    <row r="927" ht="15.6" x14ac:dyDescent="0.3"/>
    <row r="928" ht="15.6" x14ac:dyDescent="0.3"/>
    <row r="929" ht="15.6" x14ac:dyDescent="0.3"/>
    <row r="930" ht="15.6" x14ac:dyDescent="0.3"/>
    <row r="931" ht="15.6" x14ac:dyDescent="0.3"/>
    <row r="932" ht="15.6" x14ac:dyDescent="0.3"/>
    <row r="933" ht="15.6" x14ac:dyDescent="0.3"/>
    <row r="934" ht="15.6" x14ac:dyDescent="0.3"/>
    <row r="935" ht="15.6" x14ac:dyDescent="0.3"/>
    <row r="936" ht="15.6" x14ac:dyDescent="0.3"/>
    <row r="937" ht="15.6" x14ac:dyDescent="0.3"/>
    <row r="938" ht="15.6" x14ac:dyDescent="0.3"/>
    <row r="939" ht="15.6" x14ac:dyDescent="0.3"/>
    <row r="940" ht="15.6" x14ac:dyDescent="0.3"/>
    <row r="941" ht="15.6" x14ac:dyDescent="0.3"/>
    <row r="942" ht="15.6" x14ac:dyDescent="0.3"/>
    <row r="943" ht="15.6" x14ac:dyDescent="0.3"/>
    <row r="944" ht="15.6" x14ac:dyDescent="0.3"/>
    <row r="945" ht="15.6" x14ac:dyDescent="0.3"/>
    <row r="946" ht="15.6" x14ac:dyDescent="0.3"/>
    <row r="947" ht="15.6" x14ac:dyDescent="0.3"/>
    <row r="948" ht="15.6" x14ac:dyDescent="0.3"/>
    <row r="949" ht="15.6" x14ac:dyDescent="0.3"/>
    <row r="950" ht="15.6" x14ac:dyDescent="0.3"/>
    <row r="951" ht="15.6" x14ac:dyDescent="0.3"/>
    <row r="952" ht="15.6" x14ac:dyDescent="0.3"/>
    <row r="953" ht="15.6" x14ac:dyDescent="0.3"/>
    <row r="954" ht="15.6" x14ac:dyDescent="0.3"/>
    <row r="955" ht="15.6" x14ac:dyDescent="0.3"/>
    <row r="956" ht="15.6" x14ac:dyDescent="0.3"/>
    <row r="957" ht="15.6" x14ac:dyDescent="0.3"/>
    <row r="958" ht="15.6" x14ac:dyDescent="0.3"/>
    <row r="959" ht="15.6" x14ac:dyDescent="0.3"/>
    <row r="960" ht="15.6" x14ac:dyDescent="0.3"/>
    <row r="961" ht="15.6" x14ac:dyDescent="0.3"/>
    <row r="962" ht="15.6" x14ac:dyDescent="0.3"/>
    <row r="963" ht="15.6" x14ac:dyDescent="0.3"/>
    <row r="964" ht="15.6" x14ac:dyDescent="0.3"/>
    <row r="965" ht="15.6" x14ac:dyDescent="0.3"/>
    <row r="966" ht="15.6" x14ac:dyDescent="0.3"/>
    <row r="967" ht="15.6" x14ac:dyDescent="0.3"/>
    <row r="968" ht="15.6" x14ac:dyDescent="0.3"/>
    <row r="969" ht="15.6" x14ac:dyDescent="0.3"/>
    <row r="970" ht="15.6" x14ac:dyDescent="0.3"/>
    <row r="971" ht="15.6" x14ac:dyDescent="0.3"/>
    <row r="972" ht="15.6" x14ac:dyDescent="0.3"/>
    <row r="973" ht="15.6" x14ac:dyDescent="0.3"/>
    <row r="974" ht="15.6" x14ac:dyDescent="0.3"/>
    <row r="975" ht="15.6" x14ac:dyDescent="0.3"/>
    <row r="976" ht="15.6" x14ac:dyDescent="0.3"/>
    <row r="977" ht="15.6" x14ac:dyDescent="0.3"/>
    <row r="978" ht="15.6" x14ac:dyDescent="0.3"/>
    <row r="979" ht="15.6" x14ac:dyDescent="0.3"/>
    <row r="980" ht="15.6" x14ac:dyDescent="0.3"/>
    <row r="981" ht="15.6" x14ac:dyDescent="0.3"/>
    <row r="982" ht="15.6" x14ac:dyDescent="0.3"/>
    <row r="983" ht="15.6" x14ac:dyDescent="0.3"/>
    <row r="984" ht="15.6" x14ac:dyDescent="0.3"/>
    <row r="985" ht="15.6" x14ac:dyDescent="0.3"/>
    <row r="986" ht="15.6" x14ac:dyDescent="0.3"/>
    <row r="987" ht="15.6" x14ac:dyDescent="0.3"/>
    <row r="988" ht="15.6" x14ac:dyDescent="0.3"/>
    <row r="989" ht="15.6" x14ac:dyDescent="0.3"/>
    <row r="990" ht="15.6" x14ac:dyDescent="0.3"/>
    <row r="991" ht="15.6" x14ac:dyDescent="0.3"/>
    <row r="992" ht="15.6" x14ac:dyDescent="0.3"/>
    <row r="993" ht="15.6" x14ac:dyDescent="0.3"/>
    <row r="994" ht="15.6" x14ac:dyDescent="0.3"/>
    <row r="995" ht="15.6" x14ac:dyDescent="0.3"/>
    <row r="996" ht="15.6" x14ac:dyDescent="0.3"/>
    <row r="997" ht="15.6" x14ac:dyDescent="0.3"/>
    <row r="998" ht="15.6" x14ac:dyDescent="0.3"/>
    <row r="999" ht="15.6" x14ac:dyDescent="0.3"/>
    <row r="1000" ht="15.6" x14ac:dyDescent="0.3"/>
    <row r="1001" ht="15.6" x14ac:dyDescent="0.3"/>
    <row r="1002" ht="15.6" x14ac:dyDescent="0.3"/>
    <row r="1003" ht="15.6" x14ac:dyDescent="0.3"/>
    <row r="1004" ht="15.6" x14ac:dyDescent="0.3"/>
    <row r="1005" ht="15.6" x14ac:dyDescent="0.3"/>
    <row r="1006" ht="15.6" x14ac:dyDescent="0.3"/>
    <row r="1007" ht="15.6" x14ac:dyDescent="0.3"/>
    <row r="1008" ht="15.6" x14ac:dyDescent="0.3"/>
    <row r="1009" ht="15.6" x14ac:dyDescent="0.3"/>
    <row r="1010" ht="15.6" x14ac:dyDescent="0.3"/>
    <row r="1011" ht="15.6" x14ac:dyDescent="0.3"/>
    <row r="1012" ht="15.6" x14ac:dyDescent="0.3"/>
    <row r="1013" ht="15.6" x14ac:dyDescent="0.3"/>
    <row r="1014" ht="15.6" x14ac:dyDescent="0.3"/>
    <row r="1015" ht="15.6" x14ac:dyDescent="0.3"/>
    <row r="1016" ht="15.6" x14ac:dyDescent="0.3"/>
    <row r="1017" ht="15.6" x14ac:dyDescent="0.3"/>
    <row r="1018" ht="15.6" x14ac:dyDescent="0.3"/>
    <row r="1019" ht="15.6" x14ac:dyDescent="0.3"/>
    <row r="1020" ht="15.6" x14ac:dyDescent="0.3"/>
    <row r="1021" ht="15.6" x14ac:dyDescent="0.3"/>
    <row r="1022" ht="15.6" x14ac:dyDescent="0.3"/>
    <row r="1023" ht="15.6" x14ac:dyDescent="0.3"/>
    <row r="1024" ht="15.6" x14ac:dyDescent="0.3"/>
    <row r="1025" ht="15.6" x14ac:dyDescent="0.3"/>
    <row r="1026" ht="15.6" x14ac:dyDescent="0.3"/>
    <row r="1027" ht="15.6" x14ac:dyDescent="0.3"/>
    <row r="1028" ht="15.6" x14ac:dyDescent="0.3"/>
    <row r="1029" ht="15.6" x14ac:dyDescent="0.3"/>
    <row r="1030" ht="15.6" x14ac:dyDescent="0.3"/>
    <row r="1031" ht="15.6" x14ac:dyDescent="0.3"/>
    <row r="1032" ht="15.6" x14ac:dyDescent="0.3"/>
    <row r="1033" ht="15.6" x14ac:dyDescent="0.3"/>
    <row r="1034" ht="15.6" x14ac:dyDescent="0.3"/>
    <row r="1035" ht="15.6" x14ac:dyDescent="0.3"/>
    <row r="1036" ht="15.6" x14ac:dyDescent="0.3"/>
    <row r="1037" ht="15.6" x14ac:dyDescent="0.3"/>
    <row r="1038" ht="15.6" x14ac:dyDescent="0.3"/>
    <row r="1039" ht="15.6" x14ac:dyDescent="0.3"/>
    <row r="1040" ht="15.6" x14ac:dyDescent="0.3"/>
    <row r="1041" ht="15.6" x14ac:dyDescent="0.3"/>
    <row r="1042" ht="15.6" x14ac:dyDescent="0.3"/>
    <row r="1043" ht="15.6" x14ac:dyDescent="0.3"/>
    <row r="1044" ht="15.6" x14ac:dyDescent="0.3"/>
    <row r="1045" ht="15.6" x14ac:dyDescent="0.3"/>
    <row r="1046" ht="15.6" x14ac:dyDescent="0.3"/>
    <row r="1047" ht="15.6" x14ac:dyDescent="0.3"/>
    <row r="1048" ht="15.6" x14ac:dyDescent="0.3"/>
    <row r="1049" ht="15.6" x14ac:dyDescent="0.3"/>
    <row r="1050" ht="15.6" x14ac:dyDescent="0.3"/>
    <row r="1051" ht="15.6" x14ac:dyDescent="0.3"/>
    <row r="1052" ht="15.6" x14ac:dyDescent="0.3"/>
    <row r="1053" ht="15.6" x14ac:dyDescent="0.3"/>
    <row r="1054" ht="15.6" x14ac:dyDescent="0.3"/>
    <row r="1055" ht="15.6" x14ac:dyDescent="0.3"/>
    <row r="1056" ht="15.6" x14ac:dyDescent="0.3"/>
    <row r="1057" ht="15.6" x14ac:dyDescent="0.3"/>
    <row r="1058" ht="15.6" x14ac:dyDescent="0.3"/>
    <row r="1059" ht="15.6" x14ac:dyDescent="0.3"/>
    <row r="1060" ht="15.6" x14ac:dyDescent="0.3"/>
    <row r="1061" ht="15.6" x14ac:dyDescent="0.3"/>
    <row r="1062" ht="15.6" x14ac:dyDescent="0.3"/>
    <row r="1063" ht="15.6" x14ac:dyDescent="0.3"/>
    <row r="1064" ht="15.6" x14ac:dyDescent="0.3"/>
    <row r="1065" ht="15.6" x14ac:dyDescent="0.3"/>
    <row r="1066" ht="15.6" x14ac:dyDescent="0.3"/>
    <row r="1067" ht="15.6" x14ac:dyDescent="0.3"/>
    <row r="1068" ht="15.6" x14ac:dyDescent="0.3"/>
    <row r="1069" ht="15.6" x14ac:dyDescent="0.3"/>
    <row r="1070" ht="15.6" x14ac:dyDescent="0.3"/>
    <row r="1071" ht="15.6" x14ac:dyDescent="0.3"/>
    <row r="1072" ht="15.6" x14ac:dyDescent="0.3"/>
    <row r="1073" ht="15.6" x14ac:dyDescent="0.3"/>
    <row r="1074" ht="15.6" x14ac:dyDescent="0.3"/>
    <row r="1075" ht="15.6" x14ac:dyDescent="0.3"/>
    <row r="1076" ht="15.6" x14ac:dyDescent="0.3"/>
    <row r="1077" ht="15.6" x14ac:dyDescent="0.3"/>
    <row r="1078" ht="15.6" x14ac:dyDescent="0.3"/>
    <row r="1079" ht="15.6" x14ac:dyDescent="0.3"/>
    <row r="1080" ht="15.6" x14ac:dyDescent="0.3"/>
    <row r="1081" ht="15.6" x14ac:dyDescent="0.3"/>
    <row r="1082" ht="15.6" x14ac:dyDescent="0.3"/>
    <row r="1083" ht="15.6" x14ac:dyDescent="0.3"/>
    <row r="1084" ht="15.6" x14ac:dyDescent="0.3"/>
    <row r="1085" ht="15.6" x14ac:dyDescent="0.3"/>
    <row r="1086" ht="15.6" x14ac:dyDescent="0.3"/>
    <row r="1087" ht="15.6" x14ac:dyDescent="0.3"/>
    <row r="1088" ht="15.6" x14ac:dyDescent="0.3"/>
    <row r="1089" ht="15.6" x14ac:dyDescent="0.3"/>
    <row r="1090" ht="15.6" x14ac:dyDescent="0.3"/>
    <row r="1091" ht="15.6" x14ac:dyDescent="0.3"/>
    <row r="1092" ht="15.6" x14ac:dyDescent="0.3"/>
    <row r="1093" ht="15.6" x14ac:dyDescent="0.3"/>
    <row r="1094" ht="15.6" x14ac:dyDescent="0.3"/>
    <row r="1095" ht="15.6" x14ac:dyDescent="0.3"/>
    <row r="1096" ht="15.6" x14ac:dyDescent="0.3"/>
    <row r="1097" ht="15.6" x14ac:dyDescent="0.3"/>
    <row r="1098" ht="15.6" x14ac:dyDescent="0.3"/>
    <row r="1099" ht="15.6" x14ac:dyDescent="0.3"/>
    <row r="1100" ht="15.6" x14ac:dyDescent="0.3"/>
    <row r="1101" ht="15.6" x14ac:dyDescent="0.3"/>
    <row r="1102" ht="15.6" x14ac:dyDescent="0.3"/>
    <row r="1103" ht="15.6" x14ac:dyDescent="0.3"/>
    <row r="1104" ht="15.6" x14ac:dyDescent="0.3"/>
    <row r="1105" ht="15.6" x14ac:dyDescent="0.3"/>
    <row r="1106" ht="15.6" x14ac:dyDescent="0.3"/>
    <row r="1107" ht="15.6" x14ac:dyDescent="0.3"/>
    <row r="1108" ht="15.6" x14ac:dyDescent="0.3"/>
    <row r="1109" ht="15.6" x14ac:dyDescent="0.3"/>
    <row r="1110" ht="15.6" x14ac:dyDescent="0.3"/>
    <row r="1111" ht="15.6" x14ac:dyDescent="0.3"/>
    <row r="1112" ht="15.6" x14ac:dyDescent="0.3"/>
    <row r="1113" ht="15.6" x14ac:dyDescent="0.3"/>
    <row r="1114" ht="15.6" x14ac:dyDescent="0.3"/>
    <row r="1115" ht="15.6" x14ac:dyDescent="0.3"/>
    <row r="1116" ht="15.6" x14ac:dyDescent="0.3"/>
    <row r="1117" ht="15.6" x14ac:dyDescent="0.3"/>
    <row r="1118" ht="15.6" x14ac:dyDescent="0.3"/>
    <row r="1119" ht="15.6" x14ac:dyDescent="0.3"/>
    <row r="1120" ht="15.6" x14ac:dyDescent="0.3"/>
    <row r="1121" ht="15.6" x14ac:dyDescent="0.3"/>
    <row r="1122" ht="15.6" x14ac:dyDescent="0.3"/>
    <row r="1123" ht="15.6" x14ac:dyDescent="0.3"/>
    <row r="1124" ht="15.6" x14ac:dyDescent="0.3"/>
    <row r="1125" ht="15.6" x14ac:dyDescent="0.3"/>
    <row r="1126" ht="15.6" x14ac:dyDescent="0.3"/>
    <row r="1127" ht="15.6" x14ac:dyDescent="0.3"/>
    <row r="1128" ht="15.6" x14ac:dyDescent="0.3"/>
    <row r="1129" ht="15.6" x14ac:dyDescent="0.3"/>
    <row r="1130" ht="15.6" x14ac:dyDescent="0.3"/>
    <row r="1131" ht="15.6" x14ac:dyDescent="0.3"/>
    <row r="1132" ht="15.6" x14ac:dyDescent="0.3"/>
    <row r="1133" ht="15.6" x14ac:dyDescent="0.3"/>
    <row r="1134" ht="15.6" x14ac:dyDescent="0.3"/>
    <row r="1135" ht="15.6" x14ac:dyDescent="0.3"/>
    <row r="1136" ht="15.6" x14ac:dyDescent="0.3"/>
    <row r="1137" ht="15.6" x14ac:dyDescent="0.3"/>
    <row r="1138" ht="15.6" x14ac:dyDescent="0.3"/>
    <row r="1139" ht="15.6" x14ac:dyDescent="0.3"/>
    <row r="1140" ht="15.6" x14ac:dyDescent="0.3"/>
    <row r="1141" ht="15.6" x14ac:dyDescent="0.3"/>
    <row r="1142" ht="15.6" x14ac:dyDescent="0.3"/>
    <row r="1143" ht="15.6" x14ac:dyDescent="0.3"/>
    <row r="1144" ht="15.6" x14ac:dyDescent="0.3"/>
    <row r="1145" ht="15.6" x14ac:dyDescent="0.3"/>
    <row r="1146" ht="15.6" x14ac:dyDescent="0.3"/>
    <row r="1147" ht="15.6" x14ac:dyDescent="0.3"/>
    <row r="1148" ht="15.6" x14ac:dyDescent="0.3"/>
    <row r="1149" ht="15.6" x14ac:dyDescent="0.3"/>
    <row r="1150" ht="15.6" x14ac:dyDescent="0.3"/>
    <row r="1151" ht="15.6" x14ac:dyDescent="0.3"/>
    <row r="1152" ht="15.6" x14ac:dyDescent="0.3"/>
    <row r="1153" ht="15.6" x14ac:dyDescent="0.3"/>
    <row r="1154" ht="15.6" x14ac:dyDescent="0.3"/>
    <row r="1155" ht="15.6" x14ac:dyDescent="0.3"/>
    <row r="1156" ht="15.6" x14ac:dyDescent="0.3"/>
    <row r="1157" ht="15.6" x14ac:dyDescent="0.3"/>
    <row r="1158" ht="15.6" x14ac:dyDescent="0.3"/>
    <row r="1159" ht="15.6" x14ac:dyDescent="0.3"/>
    <row r="1160" ht="15.6" x14ac:dyDescent="0.3"/>
    <row r="1161" ht="15.6" x14ac:dyDescent="0.3"/>
    <row r="1162" ht="15.6" x14ac:dyDescent="0.3"/>
    <row r="1163" ht="15.6" x14ac:dyDescent="0.3"/>
    <row r="1164" ht="15.6" x14ac:dyDescent="0.3"/>
    <row r="1165" ht="15.6" x14ac:dyDescent="0.3"/>
    <row r="1166" ht="15.6" x14ac:dyDescent="0.3"/>
    <row r="1167" ht="15.6" x14ac:dyDescent="0.3"/>
    <row r="1168" ht="15.6" x14ac:dyDescent="0.3"/>
    <row r="1169" ht="15.6" x14ac:dyDescent="0.3"/>
    <row r="1170" ht="15.6" x14ac:dyDescent="0.3"/>
    <row r="1171" ht="15.6" x14ac:dyDescent="0.3"/>
    <row r="1172" ht="15.6" x14ac:dyDescent="0.3"/>
    <row r="1173" ht="15.6" x14ac:dyDescent="0.3"/>
    <row r="1174" ht="15.6" x14ac:dyDescent="0.3"/>
    <row r="1175" ht="15.6" x14ac:dyDescent="0.3"/>
    <row r="1176" ht="15.6" x14ac:dyDescent="0.3"/>
    <row r="1177" ht="15.6" x14ac:dyDescent="0.3"/>
    <row r="1178" ht="15.6" x14ac:dyDescent="0.3"/>
    <row r="1179" ht="15.6" x14ac:dyDescent="0.3"/>
    <row r="1180" ht="15.6" x14ac:dyDescent="0.3"/>
    <row r="1181" ht="15.6" x14ac:dyDescent="0.3"/>
    <row r="1182" ht="15.6" x14ac:dyDescent="0.3"/>
    <row r="1183" ht="15.6" x14ac:dyDescent="0.3"/>
    <row r="1184" ht="15.6" x14ac:dyDescent="0.3"/>
    <row r="1185" ht="15.6" x14ac:dyDescent="0.3"/>
    <row r="1186" ht="15.6" x14ac:dyDescent="0.3"/>
    <row r="1187" ht="15.6" x14ac:dyDescent="0.3"/>
    <row r="1188" ht="15.6" x14ac:dyDescent="0.3"/>
    <row r="1189" ht="15.6" x14ac:dyDescent="0.3"/>
    <row r="1190" ht="15.6" x14ac:dyDescent="0.3"/>
    <row r="1191" ht="15.6" x14ac:dyDescent="0.3"/>
    <row r="1192" ht="15.6" x14ac:dyDescent="0.3"/>
    <row r="1193" ht="15.6" x14ac:dyDescent="0.3"/>
    <row r="1194" ht="15.6" x14ac:dyDescent="0.3"/>
    <row r="1195" ht="15.6" x14ac:dyDescent="0.3"/>
    <row r="1196" ht="15.6" x14ac:dyDescent="0.3"/>
    <row r="1197" ht="15.6" x14ac:dyDescent="0.3"/>
    <row r="1198" ht="15.6" x14ac:dyDescent="0.3"/>
    <row r="1199" ht="15.6" x14ac:dyDescent="0.3"/>
    <row r="1200" ht="15.6" x14ac:dyDescent="0.3"/>
    <row r="1201" ht="15.6" x14ac:dyDescent="0.3"/>
    <row r="1202" ht="15.6" x14ac:dyDescent="0.3"/>
    <row r="1203" ht="15.6" x14ac:dyDescent="0.3"/>
    <row r="1204" ht="15.6" x14ac:dyDescent="0.3"/>
    <row r="1205" ht="15.6" x14ac:dyDescent="0.3"/>
    <row r="1206" ht="15.6" x14ac:dyDescent="0.3"/>
    <row r="1207" ht="15.6" x14ac:dyDescent="0.3"/>
    <row r="1208" ht="15.6" x14ac:dyDescent="0.3"/>
    <row r="1209" ht="15.6" x14ac:dyDescent="0.3"/>
    <row r="1210" ht="15.6" x14ac:dyDescent="0.3"/>
    <row r="1211" ht="15.6" x14ac:dyDescent="0.3"/>
    <row r="1212" ht="15.6" x14ac:dyDescent="0.3"/>
    <row r="1213" ht="15.6" x14ac:dyDescent="0.3"/>
    <row r="1214" ht="15.6" x14ac:dyDescent="0.3"/>
    <row r="1215" ht="15.6" x14ac:dyDescent="0.3"/>
    <row r="1216" ht="15.6" x14ac:dyDescent="0.3"/>
    <row r="1217" ht="15.6" x14ac:dyDescent="0.3"/>
    <row r="1218" ht="15.6" x14ac:dyDescent="0.3"/>
    <row r="1219" ht="15.6" x14ac:dyDescent="0.3"/>
    <row r="1220" ht="15.6" x14ac:dyDescent="0.3"/>
    <row r="1221" ht="15.6" x14ac:dyDescent="0.3"/>
    <row r="1222" ht="15.6" x14ac:dyDescent="0.3"/>
    <row r="1223" ht="15.6" x14ac:dyDescent="0.3"/>
    <row r="1224" ht="15.6" x14ac:dyDescent="0.3"/>
    <row r="1225" ht="15.6" x14ac:dyDescent="0.3"/>
    <row r="1226" ht="15.6" x14ac:dyDescent="0.3"/>
    <row r="1227" ht="15.6" x14ac:dyDescent="0.3"/>
    <row r="1228" ht="15.6" x14ac:dyDescent="0.3"/>
    <row r="1229" ht="15.6" x14ac:dyDescent="0.3"/>
    <row r="1230" ht="15.6" x14ac:dyDescent="0.3"/>
    <row r="1231" ht="15.6" x14ac:dyDescent="0.3"/>
    <row r="1232" ht="15.6" x14ac:dyDescent="0.3"/>
    <row r="1233" ht="15.6" x14ac:dyDescent="0.3"/>
    <row r="1234" ht="15.6" x14ac:dyDescent="0.3"/>
    <row r="1235" ht="15.6" x14ac:dyDescent="0.3"/>
    <row r="1236" ht="15.6" x14ac:dyDescent="0.3"/>
    <row r="1237" ht="15.6" x14ac:dyDescent="0.3"/>
    <row r="1238" ht="15.6" x14ac:dyDescent="0.3"/>
    <row r="1239" ht="15.6" x14ac:dyDescent="0.3"/>
    <row r="1240" ht="15.6" x14ac:dyDescent="0.3"/>
    <row r="1241" ht="15.6" x14ac:dyDescent="0.3"/>
    <row r="1242" ht="15.6" x14ac:dyDescent="0.3"/>
    <row r="1243" ht="15.6" x14ac:dyDescent="0.3"/>
    <row r="1244" ht="15.6" x14ac:dyDescent="0.3"/>
    <row r="1245" ht="15.6" x14ac:dyDescent="0.3"/>
    <row r="1246" ht="15.6" x14ac:dyDescent="0.3"/>
    <row r="1247" ht="15.6" x14ac:dyDescent="0.3"/>
    <row r="1248" ht="15.6" x14ac:dyDescent="0.3"/>
    <row r="1249" ht="15.6" x14ac:dyDescent="0.3"/>
    <row r="1250" ht="15.6" x14ac:dyDescent="0.3"/>
    <row r="1251" ht="15.6" x14ac:dyDescent="0.3"/>
    <row r="1252" ht="15.6" x14ac:dyDescent="0.3"/>
    <row r="1253" ht="15.6" x14ac:dyDescent="0.3"/>
    <row r="1254" ht="15.6" x14ac:dyDescent="0.3"/>
    <row r="1255" ht="15.6" x14ac:dyDescent="0.3"/>
    <row r="1256" ht="15.6" x14ac:dyDescent="0.3"/>
    <row r="1257" ht="15.6" x14ac:dyDescent="0.3"/>
    <row r="1258" ht="15.6" x14ac:dyDescent="0.3"/>
    <row r="1259" ht="15.6" x14ac:dyDescent="0.3"/>
    <row r="1260" ht="15.6" x14ac:dyDescent="0.3"/>
    <row r="1261" ht="15.6" x14ac:dyDescent="0.3"/>
    <row r="1262" ht="15.6" x14ac:dyDescent="0.3"/>
    <row r="1263" ht="15.6" x14ac:dyDescent="0.3"/>
    <row r="1264" ht="15.6" x14ac:dyDescent="0.3"/>
    <row r="1265" ht="15.6" x14ac:dyDescent="0.3"/>
    <row r="1266" ht="15.6" x14ac:dyDescent="0.3"/>
    <row r="1267" ht="15.6" x14ac:dyDescent="0.3"/>
    <row r="1268" ht="15.6" x14ac:dyDescent="0.3"/>
    <row r="1269" ht="15.6" x14ac:dyDescent="0.3"/>
    <row r="1270" ht="15.6" x14ac:dyDescent="0.3"/>
    <row r="1271" ht="15.6" x14ac:dyDescent="0.3"/>
    <row r="1272" ht="15.6" x14ac:dyDescent="0.3"/>
    <row r="1273" ht="15.6" x14ac:dyDescent="0.3"/>
    <row r="1274" ht="15.6" x14ac:dyDescent="0.3"/>
    <row r="1275" ht="15.6" x14ac:dyDescent="0.3"/>
    <row r="1276" ht="15.6" x14ac:dyDescent="0.3"/>
    <row r="1277" ht="15.6" x14ac:dyDescent="0.3"/>
    <row r="1278" ht="15.6" x14ac:dyDescent="0.3"/>
    <row r="1279" ht="15.6" x14ac:dyDescent="0.3"/>
    <row r="1280" ht="15.6" x14ac:dyDescent="0.3"/>
    <row r="1281" ht="15.6" x14ac:dyDescent="0.3"/>
    <row r="1282" ht="15.6" x14ac:dyDescent="0.3"/>
    <row r="1283" ht="15.6" x14ac:dyDescent="0.3"/>
    <row r="1284" ht="15.6" x14ac:dyDescent="0.3"/>
    <row r="1285" ht="15.6" x14ac:dyDescent="0.3"/>
    <row r="1286" ht="15.6" x14ac:dyDescent="0.3"/>
    <row r="1287" ht="15.6" x14ac:dyDescent="0.3"/>
    <row r="1288" ht="15.6" x14ac:dyDescent="0.3"/>
    <row r="1289" ht="15.6" x14ac:dyDescent="0.3"/>
    <row r="1290" ht="15.6" x14ac:dyDescent="0.3"/>
    <row r="1291" ht="15.6" x14ac:dyDescent="0.3"/>
    <row r="1292" ht="15.6" x14ac:dyDescent="0.3"/>
    <row r="1293" ht="15.6" x14ac:dyDescent="0.3"/>
    <row r="1294" ht="15.6" x14ac:dyDescent="0.3"/>
    <row r="1295" ht="15.6" x14ac:dyDescent="0.3"/>
    <row r="1296" ht="15.6" x14ac:dyDescent="0.3"/>
    <row r="1297" ht="15.6" x14ac:dyDescent="0.3"/>
    <row r="1298" ht="15.6" x14ac:dyDescent="0.3"/>
    <row r="1299" ht="15.6" x14ac:dyDescent="0.3"/>
    <row r="1300" ht="15.6" x14ac:dyDescent="0.3"/>
    <row r="1301" ht="15.6" x14ac:dyDescent="0.3"/>
    <row r="1302" ht="15.6" x14ac:dyDescent="0.3"/>
    <row r="1303" ht="15.6" x14ac:dyDescent="0.3"/>
    <row r="1304" ht="15.6" x14ac:dyDescent="0.3"/>
    <row r="1305" ht="15.6" x14ac:dyDescent="0.3"/>
    <row r="1306" ht="15.6" x14ac:dyDescent="0.3"/>
    <row r="1307" ht="15.6" x14ac:dyDescent="0.3"/>
    <row r="1308" ht="15.6" x14ac:dyDescent="0.3"/>
    <row r="1309" ht="15.6" x14ac:dyDescent="0.3"/>
    <row r="1310" ht="15.6" x14ac:dyDescent="0.3"/>
    <row r="1311" ht="15.6" x14ac:dyDescent="0.3"/>
    <row r="1312" ht="15.6" x14ac:dyDescent="0.3"/>
    <row r="1313" ht="15.6" x14ac:dyDescent="0.3"/>
    <row r="1314" ht="15.6" x14ac:dyDescent="0.3"/>
    <row r="1315" ht="15.6" x14ac:dyDescent="0.3"/>
    <row r="1316" ht="15.6" x14ac:dyDescent="0.3"/>
    <row r="1317" ht="15.6" x14ac:dyDescent="0.3"/>
    <row r="1318" ht="15.6" x14ac:dyDescent="0.3"/>
    <row r="1319" ht="15.6" x14ac:dyDescent="0.3"/>
    <row r="1320" ht="15.6" x14ac:dyDescent="0.3"/>
    <row r="1321" ht="15.6" x14ac:dyDescent="0.3"/>
    <row r="1322" ht="15.6" x14ac:dyDescent="0.3"/>
    <row r="1323" ht="15.6" x14ac:dyDescent="0.3"/>
    <row r="1324" ht="15.6" x14ac:dyDescent="0.3"/>
    <row r="1325" ht="15.6" x14ac:dyDescent="0.3"/>
    <row r="1326" ht="15.6" x14ac:dyDescent="0.3"/>
    <row r="1327" ht="15.6" x14ac:dyDescent="0.3"/>
    <row r="1328" ht="15.6" x14ac:dyDescent="0.3"/>
    <row r="1329" ht="15.6" x14ac:dyDescent="0.3"/>
    <row r="1330" ht="15.6" x14ac:dyDescent="0.3"/>
    <row r="1331" ht="15.6" x14ac:dyDescent="0.3"/>
    <row r="1332" ht="15.6" x14ac:dyDescent="0.3"/>
    <row r="1333" ht="15.6" x14ac:dyDescent="0.3"/>
    <row r="1334" ht="15.6" x14ac:dyDescent="0.3"/>
    <row r="1335" ht="15.6" x14ac:dyDescent="0.3"/>
    <row r="1336" ht="15.6" x14ac:dyDescent="0.3"/>
    <row r="1337" ht="15.6" x14ac:dyDescent="0.3"/>
    <row r="1338" ht="15.6" x14ac:dyDescent="0.3"/>
    <row r="1339" ht="15.6" x14ac:dyDescent="0.3"/>
    <row r="1340" ht="15.6" x14ac:dyDescent="0.3"/>
    <row r="1341" ht="15.6" x14ac:dyDescent="0.3"/>
    <row r="1342" ht="15.6" x14ac:dyDescent="0.3"/>
    <row r="1343" ht="15.6" x14ac:dyDescent="0.3"/>
    <row r="1344" ht="15.6" x14ac:dyDescent="0.3"/>
    <row r="1345" ht="15.6" x14ac:dyDescent="0.3"/>
    <row r="1346" ht="15.6" x14ac:dyDescent="0.3"/>
    <row r="1347" ht="15.6" x14ac:dyDescent="0.3"/>
    <row r="1348" ht="15.6" x14ac:dyDescent="0.3"/>
    <row r="1349" ht="15.6" x14ac:dyDescent="0.3"/>
    <row r="1350" ht="15.6" x14ac:dyDescent="0.3"/>
    <row r="1351" ht="15.6" x14ac:dyDescent="0.3"/>
    <row r="1352" ht="15.6" x14ac:dyDescent="0.3"/>
    <row r="1353" ht="15.6" x14ac:dyDescent="0.3"/>
    <row r="1354" ht="15.6" x14ac:dyDescent="0.3"/>
    <row r="1355" ht="15.6" x14ac:dyDescent="0.3"/>
    <row r="1356" ht="15.6" x14ac:dyDescent="0.3"/>
    <row r="1357" ht="15.6" x14ac:dyDescent="0.3"/>
    <row r="1358" ht="15.6" x14ac:dyDescent="0.3"/>
    <row r="1359" ht="15.6" x14ac:dyDescent="0.3"/>
    <row r="1360" ht="15.6" x14ac:dyDescent="0.3"/>
    <row r="1361" ht="15.6" x14ac:dyDescent="0.3"/>
    <row r="1362" ht="15.6" x14ac:dyDescent="0.3"/>
    <row r="1363" ht="15.6" x14ac:dyDescent="0.3"/>
    <row r="1364" ht="15.6" x14ac:dyDescent="0.3"/>
    <row r="1365" ht="15.6" x14ac:dyDescent="0.3"/>
    <row r="1366" ht="15.6" x14ac:dyDescent="0.3"/>
    <row r="1367" ht="15.6" x14ac:dyDescent="0.3"/>
    <row r="1368" ht="15.6" x14ac:dyDescent="0.3"/>
    <row r="1369" ht="15.6" x14ac:dyDescent="0.3"/>
    <row r="1370" ht="15.6" x14ac:dyDescent="0.3"/>
    <row r="1371" ht="15.6" x14ac:dyDescent="0.3"/>
    <row r="1372" ht="15.6" x14ac:dyDescent="0.3"/>
    <row r="1373" ht="15.6" x14ac:dyDescent="0.3"/>
    <row r="1374" ht="15.6" x14ac:dyDescent="0.3"/>
    <row r="1375" ht="15.6" x14ac:dyDescent="0.3"/>
    <row r="1376" ht="15.6" x14ac:dyDescent="0.3"/>
    <row r="1377" ht="15.6" x14ac:dyDescent="0.3"/>
    <row r="1378" ht="15.6" x14ac:dyDescent="0.3"/>
    <row r="1379" ht="15.6" x14ac:dyDescent="0.3"/>
    <row r="1380" ht="15.6" x14ac:dyDescent="0.3"/>
    <row r="1381" ht="15.6" x14ac:dyDescent="0.3"/>
    <row r="1382" ht="15.6" x14ac:dyDescent="0.3"/>
    <row r="1383" ht="15.6" x14ac:dyDescent="0.3"/>
    <row r="1384" ht="15.6" x14ac:dyDescent="0.3"/>
    <row r="1385" ht="15.6" x14ac:dyDescent="0.3"/>
    <row r="1386" ht="15.6" x14ac:dyDescent="0.3"/>
    <row r="1387" ht="15.6" x14ac:dyDescent="0.3"/>
    <row r="1388" ht="15.6" x14ac:dyDescent="0.3"/>
    <row r="1389" ht="15.6" x14ac:dyDescent="0.3"/>
    <row r="1390" ht="15.6" x14ac:dyDescent="0.3"/>
    <row r="1391" ht="15.6" x14ac:dyDescent="0.3"/>
    <row r="1392" ht="15.6" x14ac:dyDescent="0.3"/>
    <row r="1393" ht="15.6" x14ac:dyDescent="0.3"/>
    <row r="1394" ht="15.6" x14ac:dyDescent="0.3"/>
    <row r="1395" ht="15.6" x14ac:dyDescent="0.3"/>
    <row r="1396" ht="15.6" x14ac:dyDescent="0.3"/>
    <row r="1397" ht="15.6" x14ac:dyDescent="0.3"/>
    <row r="1398" ht="15.6" x14ac:dyDescent="0.3"/>
    <row r="1399" ht="15.6" x14ac:dyDescent="0.3"/>
    <row r="1400" ht="15.6" x14ac:dyDescent="0.3"/>
    <row r="1401" ht="15.6" x14ac:dyDescent="0.3"/>
    <row r="1402" ht="15.6" x14ac:dyDescent="0.3"/>
    <row r="1403" ht="15.6" x14ac:dyDescent="0.3"/>
    <row r="1404" ht="15.6" x14ac:dyDescent="0.3"/>
    <row r="1405" ht="15.6" x14ac:dyDescent="0.3"/>
    <row r="1406" ht="15.6" x14ac:dyDescent="0.3"/>
    <row r="1407" ht="15.6" x14ac:dyDescent="0.3"/>
    <row r="1408" ht="15.6" x14ac:dyDescent="0.3"/>
    <row r="1409" ht="15.6" x14ac:dyDescent="0.3"/>
    <row r="1410" ht="15.6" x14ac:dyDescent="0.3"/>
    <row r="1411" ht="15.6" x14ac:dyDescent="0.3"/>
    <row r="1412" ht="15.6" x14ac:dyDescent="0.3"/>
    <row r="1413" ht="15.6" x14ac:dyDescent="0.3"/>
    <row r="1414" ht="15.6" x14ac:dyDescent="0.3"/>
    <row r="1415" ht="15.6" x14ac:dyDescent="0.3"/>
    <row r="1416" ht="15.6" x14ac:dyDescent="0.3"/>
    <row r="1417" ht="15.6" x14ac:dyDescent="0.3"/>
    <row r="1418" ht="15.6" x14ac:dyDescent="0.3"/>
    <row r="1419" ht="15.6" x14ac:dyDescent="0.3"/>
    <row r="1420" ht="15.6" x14ac:dyDescent="0.3"/>
    <row r="1421" ht="15.6" x14ac:dyDescent="0.3"/>
    <row r="1422" ht="15.6" x14ac:dyDescent="0.3"/>
    <row r="1423" ht="15.6" x14ac:dyDescent="0.3"/>
    <row r="1424" ht="15.6" x14ac:dyDescent="0.3"/>
    <row r="1425" ht="15.6" x14ac:dyDescent="0.3"/>
    <row r="1426" ht="15.6" x14ac:dyDescent="0.3"/>
    <row r="1427" ht="15.6" x14ac:dyDescent="0.3"/>
    <row r="1428" ht="15.6" x14ac:dyDescent="0.3"/>
    <row r="1429" ht="15.6" x14ac:dyDescent="0.3"/>
    <row r="1430" ht="15.6" x14ac:dyDescent="0.3"/>
    <row r="1431" ht="15.6" x14ac:dyDescent="0.3"/>
    <row r="1432" ht="15.6" x14ac:dyDescent="0.3"/>
    <row r="1433" ht="15.6" x14ac:dyDescent="0.3"/>
    <row r="1434" ht="15.6" x14ac:dyDescent="0.3"/>
    <row r="1435" ht="15.6" x14ac:dyDescent="0.3"/>
    <row r="1436" ht="15.6" x14ac:dyDescent="0.3"/>
    <row r="1437" ht="15.6" x14ac:dyDescent="0.3"/>
    <row r="1438" ht="15.6" x14ac:dyDescent="0.3"/>
    <row r="1439" ht="15.6" x14ac:dyDescent="0.3"/>
    <row r="1440" ht="15.6" x14ac:dyDescent="0.3"/>
    <row r="1441" ht="15.6" x14ac:dyDescent="0.3"/>
    <row r="1442" ht="15.6" x14ac:dyDescent="0.3"/>
    <row r="1443" ht="15.6" x14ac:dyDescent="0.3"/>
    <row r="1444" ht="15.6" x14ac:dyDescent="0.3"/>
    <row r="1445" ht="15.6" x14ac:dyDescent="0.3"/>
    <row r="1446" ht="15.6" x14ac:dyDescent="0.3"/>
    <row r="1447" ht="15.6" x14ac:dyDescent="0.3"/>
    <row r="1448" ht="15.6" x14ac:dyDescent="0.3"/>
    <row r="1449" ht="15.6" x14ac:dyDescent="0.3"/>
    <row r="1450" ht="15.6" x14ac:dyDescent="0.3"/>
    <row r="1451" ht="15.6" x14ac:dyDescent="0.3"/>
    <row r="1452" ht="15.6" x14ac:dyDescent="0.3"/>
    <row r="1453" ht="15.6" x14ac:dyDescent="0.3"/>
    <row r="1454" ht="15.6" x14ac:dyDescent="0.3"/>
    <row r="1455" ht="15.6" x14ac:dyDescent="0.3"/>
    <row r="1456" ht="15.6" x14ac:dyDescent="0.3"/>
    <row r="1457" ht="15.6" x14ac:dyDescent="0.3"/>
    <row r="1458" ht="15.6" x14ac:dyDescent="0.3"/>
    <row r="1459" ht="15.6" x14ac:dyDescent="0.3"/>
    <row r="1460" ht="15.6" x14ac:dyDescent="0.3"/>
    <row r="1461" ht="15.6" x14ac:dyDescent="0.3"/>
    <row r="1462" ht="15.6" x14ac:dyDescent="0.3"/>
    <row r="1463" ht="15.6" x14ac:dyDescent="0.3"/>
    <row r="1464" ht="15.6" x14ac:dyDescent="0.3"/>
    <row r="1465" ht="15.6" x14ac:dyDescent="0.3"/>
    <row r="1466" ht="15.6" x14ac:dyDescent="0.3"/>
    <row r="1467" ht="15.6" x14ac:dyDescent="0.3"/>
    <row r="1468" ht="15.6" x14ac:dyDescent="0.3"/>
    <row r="1469" ht="15.6" x14ac:dyDescent="0.3"/>
    <row r="1470" ht="15.6" x14ac:dyDescent="0.3"/>
    <row r="1471" ht="15.6" x14ac:dyDescent="0.3"/>
    <row r="1472" ht="15.6" x14ac:dyDescent="0.3"/>
    <row r="1473" ht="15.6" x14ac:dyDescent="0.3"/>
    <row r="1474" ht="15.6" x14ac:dyDescent="0.3"/>
    <row r="1475" ht="15.6" x14ac:dyDescent="0.3"/>
    <row r="1476" ht="15.6" x14ac:dyDescent="0.3"/>
    <row r="1477" ht="15.6" x14ac:dyDescent="0.3"/>
    <row r="1478" ht="15.6" x14ac:dyDescent="0.3"/>
    <row r="1479" ht="15.6" x14ac:dyDescent="0.3"/>
    <row r="1480" ht="15.6" x14ac:dyDescent="0.3"/>
    <row r="1481" ht="15.6" x14ac:dyDescent="0.3"/>
    <row r="1482" ht="15.6" x14ac:dyDescent="0.3"/>
    <row r="1483" ht="15.6" x14ac:dyDescent="0.3"/>
    <row r="1484" ht="15.6" x14ac:dyDescent="0.3"/>
    <row r="1485" ht="15.6" x14ac:dyDescent="0.3"/>
    <row r="1486" ht="15.6" x14ac:dyDescent="0.3"/>
    <row r="1487" ht="15.6" x14ac:dyDescent="0.3"/>
    <row r="1488" ht="15.6" x14ac:dyDescent="0.3"/>
    <row r="1489" ht="15.6" x14ac:dyDescent="0.3"/>
    <row r="1490" ht="15.6" x14ac:dyDescent="0.3"/>
    <row r="1491" ht="15.6" x14ac:dyDescent="0.3"/>
    <row r="1492" ht="15.6" x14ac:dyDescent="0.3"/>
    <row r="1493" ht="15.6" x14ac:dyDescent="0.3"/>
    <row r="1494" ht="15.6" x14ac:dyDescent="0.3"/>
    <row r="1495" ht="15.6" x14ac:dyDescent="0.3"/>
    <row r="1496" ht="15.6" x14ac:dyDescent="0.3"/>
    <row r="1497" ht="15.6" x14ac:dyDescent="0.3"/>
    <row r="1498" ht="15.6" x14ac:dyDescent="0.3"/>
    <row r="1499" ht="15.6" x14ac:dyDescent="0.3"/>
    <row r="1500" ht="15.6" x14ac:dyDescent="0.3"/>
    <row r="1501" ht="15.6" x14ac:dyDescent="0.3"/>
    <row r="1502" ht="15.6" x14ac:dyDescent="0.3"/>
    <row r="1503" ht="15.6" x14ac:dyDescent="0.3"/>
    <row r="1504" ht="15.6" x14ac:dyDescent="0.3"/>
    <row r="1505" ht="15.6" x14ac:dyDescent="0.3"/>
    <row r="1506" ht="15.6" x14ac:dyDescent="0.3"/>
    <row r="1507" ht="15.6" x14ac:dyDescent="0.3"/>
    <row r="1508" ht="15.6" x14ac:dyDescent="0.3"/>
    <row r="1509" ht="15.6" x14ac:dyDescent="0.3"/>
    <row r="1510" ht="15.6" x14ac:dyDescent="0.3"/>
    <row r="1511" ht="15.6" x14ac:dyDescent="0.3"/>
    <row r="1512" ht="15.6" x14ac:dyDescent="0.3"/>
    <row r="1513" ht="15.6" x14ac:dyDescent="0.3"/>
    <row r="1514" ht="15.6" x14ac:dyDescent="0.3"/>
    <row r="1515" ht="15.6" x14ac:dyDescent="0.3"/>
    <row r="1516" ht="15.6" x14ac:dyDescent="0.3"/>
    <row r="1517" ht="15.6" x14ac:dyDescent="0.3"/>
    <row r="1518" ht="15.6" x14ac:dyDescent="0.3"/>
    <row r="1519" ht="15.6" x14ac:dyDescent="0.3"/>
    <row r="1520" ht="15.6" x14ac:dyDescent="0.3"/>
    <row r="1521" ht="15.6" x14ac:dyDescent="0.3"/>
    <row r="1522" ht="15.6" x14ac:dyDescent="0.3"/>
    <row r="1523" ht="15.6" x14ac:dyDescent="0.3"/>
    <row r="1524" ht="15.6" x14ac:dyDescent="0.3"/>
    <row r="1525" ht="15.6" x14ac:dyDescent="0.3"/>
    <row r="1526" ht="15.6" x14ac:dyDescent="0.3"/>
    <row r="1527" ht="15.6" x14ac:dyDescent="0.3"/>
    <row r="1528" ht="15.6" x14ac:dyDescent="0.3"/>
    <row r="1529" ht="15.6" x14ac:dyDescent="0.3"/>
    <row r="1530" ht="15.6" x14ac:dyDescent="0.3"/>
    <row r="1531" ht="15.6" x14ac:dyDescent="0.3"/>
    <row r="1532" ht="15.6" x14ac:dyDescent="0.3"/>
    <row r="1533" ht="15.6" x14ac:dyDescent="0.3"/>
    <row r="1534" ht="15.6" x14ac:dyDescent="0.3"/>
    <row r="1535" ht="15.6" x14ac:dyDescent="0.3"/>
    <row r="1536" ht="15.6" x14ac:dyDescent="0.3"/>
    <row r="1537" ht="15.6" x14ac:dyDescent="0.3"/>
    <row r="1538" ht="15.6" x14ac:dyDescent="0.3"/>
    <row r="1539" ht="15.6" x14ac:dyDescent="0.3"/>
    <row r="1540" ht="15.6" x14ac:dyDescent="0.3"/>
    <row r="1541" ht="15.6" x14ac:dyDescent="0.3"/>
    <row r="1542" ht="15.6" x14ac:dyDescent="0.3"/>
    <row r="1543" ht="15.6" x14ac:dyDescent="0.3"/>
    <row r="1544" ht="15.6" x14ac:dyDescent="0.3"/>
    <row r="1545" ht="15.6" x14ac:dyDescent="0.3"/>
    <row r="1546" ht="15.6" x14ac:dyDescent="0.3"/>
    <row r="1547" ht="15.6" x14ac:dyDescent="0.3"/>
    <row r="1548" ht="15.6" x14ac:dyDescent="0.3"/>
    <row r="1549" ht="15.6" x14ac:dyDescent="0.3"/>
    <row r="1550" ht="15.6" x14ac:dyDescent="0.3"/>
    <row r="1551" ht="15.6" x14ac:dyDescent="0.3"/>
    <row r="1552" ht="15.6" x14ac:dyDescent="0.3"/>
    <row r="1553" ht="15.6" x14ac:dyDescent="0.3"/>
    <row r="1554" ht="15.6" x14ac:dyDescent="0.3"/>
    <row r="1555" ht="15.6" x14ac:dyDescent="0.3"/>
    <row r="1556" ht="15.6" x14ac:dyDescent="0.3"/>
    <row r="1557" ht="15.6" x14ac:dyDescent="0.3"/>
    <row r="1558" ht="15.6" x14ac:dyDescent="0.3"/>
    <row r="1559" ht="15.6" x14ac:dyDescent="0.3"/>
    <row r="1560" ht="15.6" x14ac:dyDescent="0.3"/>
    <row r="1561" ht="15.6" x14ac:dyDescent="0.3"/>
    <row r="1562" ht="15.6" x14ac:dyDescent="0.3"/>
    <row r="1563" ht="15.6" x14ac:dyDescent="0.3"/>
    <row r="1564" ht="15.6" x14ac:dyDescent="0.3"/>
    <row r="1565" ht="15.6" x14ac:dyDescent="0.3"/>
    <row r="1566" ht="15.6" x14ac:dyDescent="0.3"/>
    <row r="1567" ht="15.6" x14ac:dyDescent="0.3"/>
    <row r="1568" ht="15.6" x14ac:dyDescent="0.3"/>
    <row r="1569" ht="15.6" x14ac:dyDescent="0.3"/>
    <row r="1570" ht="15.6" x14ac:dyDescent="0.3"/>
    <row r="1571" ht="15.6" x14ac:dyDescent="0.3"/>
    <row r="1572" ht="15.6" x14ac:dyDescent="0.3"/>
    <row r="1573" ht="15.6" x14ac:dyDescent="0.3"/>
    <row r="1574" ht="15.6" x14ac:dyDescent="0.3"/>
    <row r="1575" ht="15.6" x14ac:dyDescent="0.3"/>
    <row r="1576" ht="15.6" x14ac:dyDescent="0.3"/>
    <row r="1577" ht="15.6" x14ac:dyDescent="0.3"/>
    <row r="1578" ht="15.6" x14ac:dyDescent="0.3"/>
    <row r="1579" ht="15.6" x14ac:dyDescent="0.3"/>
    <row r="1580" ht="15.6" x14ac:dyDescent="0.3"/>
    <row r="1581" ht="15.6" x14ac:dyDescent="0.3"/>
    <row r="1582" ht="15.6" x14ac:dyDescent="0.3"/>
    <row r="1583" ht="15.6" x14ac:dyDescent="0.3"/>
    <row r="1584" ht="15.6" x14ac:dyDescent="0.3"/>
    <row r="1585" ht="15.6" x14ac:dyDescent="0.3"/>
    <row r="1586" ht="15.6" x14ac:dyDescent="0.3"/>
    <row r="1587" ht="15.6" x14ac:dyDescent="0.3"/>
    <row r="1588" ht="15.6" x14ac:dyDescent="0.3"/>
    <row r="1589" ht="15.6" x14ac:dyDescent="0.3"/>
    <row r="1590" ht="15.6" x14ac:dyDescent="0.3"/>
    <row r="1591" ht="15.6" x14ac:dyDescent="0.3"/>
    <row r="1592" ht="15.6" x14ac:dyDescent="0.3"/>
    <row r="1593" ht="15.6" x14ac:dyDescent="0.3"/>
    <row r="1594" ht="15.6" x14ac:dyDescent="0.3"/>
    <row r="1595" ht="15.6" x14ac:dyDescent="0.3"/>
    <row r="1596" ht="15.6" x14ac:dyDescent="0.3"/>
    <row r="1597" ht="15.6" x14ac:dyDescent="0.3"/>
    <row r="1598" ht="15.6" x14ac:dyDescent="0.3"/>
    <row r="1599" ht="15.6" x14ac:dyDescent="0.3"/>
    <row r="1600" ht="15.6" x14ac:dyDescent="0.3"/>
    <row r="1601" ht="15.6" x14ac:dyDescent="0.3"/>
    <row r="1602" ht="15.6" x14ac:dyDescent="0.3"/>
    <row r="1603" ht="15.6" x14ac:dyDescent="0.3"/>
    <row r="1604" ht="15.6" x14ac:dyDescent="0.3"/>
    <row r="1605" ht="15.6" x14ac:dyDescent="0.3"/>
    <row r="1606" ht="15.6" x14ac:dyDescent="0.3"/>
    <row r="1607" ht="15.6" x14ac:dyDescent="0.3"/>
    <row r="1608" ht="15.6" x14ac:dyDescent="0.3"/>
    <row r="1609" ht="15.6" x14ac:dyDescent="0.3"/>
    <row r="1610" ht="15.6" x14ac:dyDescent="0.3"/>
    <row r="1611" ht="15.6" x14ac:dyDescent="0.3"/>
    <row r="1612" ht="15.6" x14ac:dyDescent="0.3"/>
    <row r="1613" ht="15.6" x14ac:dyDescent="0.3"/>
    <row r="1614" ht="15.6" x14ac:dyDescent="0.3"/>
    <row r="1615" ht="15.6" x14ac:dyDescent="0.3"/>
    <row r="1616" ht="15.6" x14ac:dyDescent="0.3"/>
    <row r="1617" ht="15.6" x14ac:dyDescent="0.3"/>
    <row r="1618" ht="15.6" x14ac:dyDescent="0.3"/>
    <row r="1619" ht="15.6" x14ac:dyDescent="0.3"/>
    <row r="1620" ht="15.6" x14ac:dyDescent="0.3"/>
    <row r="1621" ht="15.6" x14ac:dyDescent="0.3"/>
    <row r="1622" ht="15.6" x14ac:dyDescent="0.3"/>
    <row r="1623" ht="15.6" x14ac:dyDescent="0.3"/>
    <row r="1624" ht="15.6" x14ac:dyDescent="0.3"/>
    <row r="1625" ht="15.6" x14ac:dyDescent="0.3"/>
    <row r="1626" ht="15.6" x14ac:dyDescent="0.3"/>
    <row r="1627" ht="15.6" x14ac:dyDescent="0.3"/>
    <row r="1628" ht="15.6" x14ac:dyDescent="0.3"/>
    <row r="1629" ht="15.6" x14ac:dyDescent="0.3"/>
    <row r="1630" ht="15.6" x14ac:dyDescent="0.3"/>
    <row r="1631" ht="15.6" x14ac:dyDescent="0.3"/>
    <row r="1632" ht="15.6" x14ac:dyDescent="0.3"/>
    <row r="1633" ht="15.6" x14ac:dyDescent="0.3"/>
    <row r="1634" ht="15.6" x14ac:dyDescent="0.3"/>
    <row r="1635" ht="15.6" x14ac:dyDescent="0.3"/>
    <row r="1636" ht="15.6" x14ac:dyDescent="0.3"/>
    <row r="1637" ht="15.6" x14ac:dyDescent="0.3"/>
    <row r="1638" ht="15.6" x14ac:dyDescent="0.3"/>
    <row r="1639" ht="15.6" x14ac:dyDescent="0.3"/>
    <row r="1640" ht="15.6" x14ac:dyDescent="0.3"/>
    <row r="1641" ht="15.6" x14ac:dyDescent="0.3"/>
    <row r="1642" ht="15.6" x14ac:dyDescent="0.3"/>
    <row r="1643" ht="15.6" x14ac:dyDescent="0.3"/>
    <row r="1644" ht="15.6" x14ac:dyDescent="0.3"/>
    <row r="1645" ht="15.6" x14ac:dyDescent="0.3"/>
    <row r="1646" ht="15.6" x14ac:dyDescent="0.3"/>
    <row r="1647" ht="15.6" x14ac:dyDescent="0.3"/>
    <row r="1648" ht="15.6" x14ac:dyDescent="0.3"/>
    <row r="1649" ht="15.6" x14ac:dyDescent="0.3"/>
    <row r="1650" ht="15.6" x14ac:dyDescent="0.3"/>
    <row r="1651" ht="15.6" x14ac:dyDescent="0.3"/>
    <row r="1652" ht="15.6" x14ac:dyDescent="0.3"/>
    <row r="1653" ht="15.6" x14ac:dyDescent="0.3"/>
    <row r="1654" ht="15.6" x14ac:dyDescent="0.3"/>
    <row r="1655" ht="15.6" x14ac:dyDescent="0.3"/>
    <row r="1656" ht="15.6" x14ac:dyDescent="0.3"/>
    <row r="1657" ht="15.6" x14ac:dyDescent="0.3"/>
    <row r="1658" ht="15.6" x14ac:dyDescent="0.3"/>
    <row r="1659" ht="15.6" x14ac:dyDescent="0.3"/>
    <row r="1660" ht="15.6" x14ac:dyDescent="0.3"/>
    <row r="1661" ht="15.6" x14ac:dyDescent="0.3"/>
    <row r="1662" ht="15.6" x14ac:dyDescent="0.3"/>
    <row r="1663" ht="15.6" x14ac:dyDescent="0.3"/>
    <row r="1664" ht="15.6" x14ac:dyDescent="0.3"/>
    <row r="1665" ht="15.6" x14ac:dyDescent="0.3"/>
    <row r="1666" ht="15.6" x14ac:dyDescent="0.3"/>
    <row r="1667" ht="15.6" x14ac:dyDescent="0.3"/>
    <row r="1668" ht="15.6" x14ac:dyDescent="0.3"/>
    <row r="1669" ht="15.6" x14ac:dyDescent="0.3"/>
    <row r="1670" ht="15.6" x14ac:dyDescent="0.3"/>
    <row r="1671" ht="15.6" x14ac:dyDescent="0.3"/>
    <row r="1672" ht="15.6" x14ac:dyDescent="0.3"/>
    <row r="1673" ht="15.6" x14ac:dyDescent="0.3"/>
    <row r="1674" ht="15.6" x14ac:dyDescent="0.3"/>
    <row r="1675" ht="15.6" x14ac:dyDescent="0.3"/>
    <row r="1676" ht="15.6" x14ac:dyDescent="0.3"/>
    <row r="1677" ht="15.6" x14ac:dyDescent="0.3"/>
    <row r="1678" ht="15.6" x14ac:dyDescent="0.3"/>
    <row r="1679" ht="15.6" x14ac:dyDescent="0.3"/>
    <row r="1680" ht="15.6" x14ac:dyDescent="0.3"/>
    <row r="1681" ht="15.6" x14ac:dyDescent="0.3"/>
    <row r="1682" ht="15.6" x14ac:dyDescent="0.3"/>
    <row r="1683" ht="15.6" x14ac:dyDescent="0.3"/>
    <row r="1684" ht="15.6" x14ac:dyDescent="0.3"/>
    <row r="1685" ht="15.6" x14ac:dyDescent="0.3"/>
    <row r="1686" ht="15.6" x14ac:dyDescent="0.3"/>
    <row r="1687" ht="15.6" x14ac:dyDescent="0.3"/>
    <row r="1688" ht="15.6" x14ac:dyDescent="0.3"/>
    <row r="1689" ht="15.6" x14ac:dyDescent="0.3"/>
    <row r="1690" ht="15.6" x14ac:dyDescent="0.3"/>
    <row r="1691" ht="15.6" x14ac:dyDescent="0.3"/>
    <row r="1692" ht="15.6" x14ac:dyDescent="0.3"/>
    <row r="1693" ht="15.6" x14ac:dyDescent="0.3"/>
    <row r="1694" ht="15.6" x14ac:dyDescent="0.3"/>
    <row r="1695" ht="15.6" x14ac:dyDescent="0.3"/>
    <row r="1696" ht="15.6" x14ac:dyDescent="0.3"/>
    <row r="1697" ht="15.6" x14ac:dyDescent="0.3"/>
    <row r="1698" ht="15.6" x14ac:dyDescent="0.3"/>
    <row r="1699" ht="15.6" x14ac:dyDescent="0.3"/>
    <row r="1700" ht="15.6" x14ac:dyDescent="0.3"/>
    <row r="1701" ht="15.6" x14ac:dyDescent="0.3"/>
    <row r="1702" ht="15.6" x14ac:dyDescent="0.3"/>
    <row r="1703" ht="15.6" x14ac:dyDescent="0.3"/>
    <row r="1704" ht="15.6" x14ac:dyDescent="0.3"/>
    <row r="1705" ht="15.6" x14ac:dyDescent="0.3"/>
    <row r="1706" ht="15.6" x14ac:dyDescent="0.3"/>
    <row r="1707" ht="15.6" x14ac:dyDescent="0.3"/>
    <row r="1708" ht="15.6" x14ac:dyDescent="0.3"/>
    <row r="1709" ht="15.6" x14ac:dyDescent="0.3"/>
    <row r="1710" ht="15.6" x14ac:dyDescent="0.3"/>
    <row r="1711" ht="15.6" x14ac:dyDescent="0.3"/>
    <row r="1712" ht="15.6" x14ac:dyDescent="0.3"/>
    <row r="1713" ht="15.6" x14ac:dyDescent="0.3"/>
    <row r="1714" ht="15.6" x14ac:dyDescent="0.3"/>
    <row r="1715" ht="15.6" x14ac:dyDescent="0.3"/>
    <row r="1716" ht="15.6" x14ac:dyDescent="0.3"/>
    <row r="1717" ht="15.6" x14ac:dyDescent="0.3"/>
    <row r="1718" ht="15.6" x14ac:dyDescent="0.3"/>
    <row r="1719" ht="15.6" x14ac:dyDescent="0.3"/>
    <row r="1720" ht="15.6" x14ac:dyDescent="0.3"/>
    <row r="1721" ht="15.6" x14ac:dyDescent="0.3"/>
    <row r="1722" ht="15.6" x14ac:dyDescent="0.3"/>
    <row r="1723" ht="15.6" x14ac:dyDescent="0.3"/>
    <row r="1724" ht="15.6" x14ac:dyDescent="0.3"/>
    <row r="1725" ht="15.6" x14ac:dyDescent="0.3"/>
    <row r="1726" ht="15.6" x14ac:dyDescent="0.3"/>
    <row r="1727" ht="15.6" x14ac:dyDescent="0.3"/>
    <row r="1728" ht="15.6" x14ac:dyDescent="0.3"/>
    <row r="1729" ht="15.6" x14ac:dyDescent="0.3"/>
    <row r="1730" ht="15.6" x14ac:dyDescent="0.3"/>
    <row r="1731" ht="15.6" x14ac:dyDescent="0.3"/>
    <row r="1732" ht="15.6" x14ac:dyDescent="0.3"/>
    <row r="1733" ht="15.6" x14ac:dyDescent="0.3"/>
    <row r="1734" ht="15.6" x14ac:dyDescent="0.3"/>
    <row r="1735" ht="15.6" x14ac:dyDescent="0.3"/>
    <row r="1736" ht="15.6" x14ac:dyDescent="0.3"/>
    <row r="1737" ht="15.6" x14ac:dyDescent="0.3"/>
    <row r="1738" ht="15.6" x14ac:dyDescent="0.3"/>
    <row r="1739" ht="15.6" x14ac:dyDescent="0.3"/>
    <row r="1740" ht="15.6" x14ac:dyDescent="0.3"/>
    <row r="1741" ht="15.6" x14ac:dyDescent="0.3"/>
    <row r="1742" ht="15.6" x14ac:dyDescent="0.3"/>
    <row r="1743" ht="15.6" x14ac:dyDescent="0.3"/>
    <row r="1744" ht="15.6" x14ac:dyDescent="0.3"/>
    <row r="1745" ht="15.6" x14ac:dyDescent="0.3"/>
    <row r="1746" ht="15.6" x14ac:dyDescent="0.3"/>
    <row r="1747" ht="15.6" x14ac:dyDescent="0.3"/>
    <row r="1748" ht="15.6" x14ac:dyDescent="0.3"/>
    <row r="1749" ht="15.6" x14ac:dyDescent="0.3"/>
    <row r="1750" ht="15.6" x14ac:dyDescent="0.3"/>
    <row r="1751" ht="15.6" x14ac:dyDescent="0.3"/>
    <row r="1752" ht="15.6" x14ac:dyDescent="0.3"/>
    <row r="1753" ht="15.6" x14ac:dyDescent="0.3"/>
    <row r="1754" ht="15.6" x14ac:dyDescent="0.3"/>
    <row r="1755" ht="15.6" x14ac:dyDescent="0.3"/>
    <row r="1756" ht="15.6" x14ac:dyDescent="0.3"/>
    <row r="1757" ht="15.6" x14ac:dyDescent="0.3"/>
    <row r="1758" ht="15.6" x14ac:dyDescent="0.3"/>
    <row r="1759" ht="15.6" x14ac:dyDescent="0.3"/>
    <row r="1760" ht="15.6" x14ac:dyDescent="0.3"/>
    <row r="1761" ht="15.6" x14ac:dyDescent="0.3"/>
    <row r="1762" ht="15.6" x14ac:dyDescent="0.3"/>
    <row r="1763" ht="15.6" x14ac:dyDescent="0.3"/>
    <row r="1764" ht="15.6" x14ac:dyDescent="0.3"/>
    <row r="1765" ht="15.6" x14ac:dyDescent="0.3"/>
    <row r="1766" ht="15.6" x14ac:dyDescent="0.3"/>
    <row r="1767" ht="15.6" x14ac:dyDescent="0.3"/>
    <row r="1768" ht="15.6" x14ac:dyDescent="0.3"/>
    <row r="1769" ht="15.6" x14ac:dyDescent="0.3"/>
    <row r="1770" ht="15.6" x14ac:dyDescent="0.3"/>
    <row r="1771" ht="15.6" x14ac:dyDescent="0.3"/>
    <row r="1772" ht="15.6" x14ac:dyDescent="0.3"/>
    <row r="1773" ht="15.6" x14ac:dyDescent="0.3"/>
    <row r="1774" ht="15.6" x14ac:dyDescent="0.3"/>
    <row r="1775" ht="15.6" x14ac:dyDescent="0.3"/>
    <row r="1776" ht="15.6" x14ac:dyDescent="0.3"/>
    <row r="1777" ht="15.6" x14ac:dyDescent="0.3"/>
    <row r="1778" ht="15.6" x14ac:dyDescent="0.3"/>
    <row r="1779" ht="15.6" x14ac:dyDescent="0.3"/>
    <row r="1780" ht="15.6" x14ac:dyDescent="0.3"/>
    <row r="1781" ht="15.6" x14ac:dyDescent="0.3"/>
    <row r="1782" ht="15.6" x14ac:dyDescent="0.3"/>
    <row r="1783" ht="15.6" x14ac:dyDescent="0.3"/>
    <row r="1784" ht="15.6" x14ac:dyDescent="0.3"/>
    <row r="1785" ht="15.6" x14ac:dyDescent="0.3"/>
    <row r="1786" ht="15.6" x14ac:dyDescent="0.3"/>
    <row r="1787" ht="15.6" x14ac:dyDescent="0.3"/>
    <row r="1788" ht="15.6" x14ac:dyDescent="0.3"/>
    <row r="1789" ht="15.6" x14ac:dyDescent="0.3"/>
    <row r="1790" ht="15.6" x14ac:dyDescent="0.3"/>
    <row r="1791" ht="15.6" x14ac:dyDescent="0.3"/>
    <row r="1792" ht="15.6" x14ac:dyDescent="0.3"/>
    <row r="1793" ht="15.6" x14ac:dyDescent="0.3"/>
    <row r="1794" ht="15.6" x14ac:dyDescent="0.3"/>
    <row r="1795" ht="15.6" x14ac:dyDescent="0.3"/>
    <row r="1796" ht="15.6" x14ac:dyDescent="0.3"/>
    <row r="1797" ht="15.6" x14ac:dyDescent="0.3"/>
    <row r="1798" ht="15.6" x14ac:dyDescent="0.3"/>
    <row r="1799" ht="15.6" x14ac:dyDescent="0.3"/>
    <row r="1800" ht="15.6" x14ac:dyDescent="0.3"/>
    <row r="1801" ht="15.6" x14ac:dyDescent="0.3"/>
    <row r="1802" ht="15.6" x14ac:dyDescent="0.3"/>
    <row r="1803" ht="15.6" x14ac:dyDescent="0.3"/>
    <row r="1804" ht="15.6" x14ac:dyDescent="0.3"/>
    <row r="1805" ht="15.6" x14ac:dyDescent="0.3"/>
    <row r="1806" ht="15.6" x14ac:dyDescent="0.3"/>
    <row r="1807" ht="15.6" x14ac:dyDescent="0.3"/>
    <row r="1808" ht="15.6" x14ac:dyDescent="0.3"/>
    <row r="1809" ht="15.6" x14ac:dyDescent="0.3"/>
    <row r="1810" ht="15.6" x14ac:dyDescent="0.3"/>
    <row r="1811" ht="15.6" x14ac:dyDescent="0.3"/>
    <row r="1812" ht="15.6" x14ac:dyDescent="0.3"/>
    <row r="1813" ht="15.6" x14ac:dyDescent="0.3"/>
    <row r="1814" ht="15.6" x14ac:dyDescent="0.3"/>
    <row r="1815" ht="15.6" x14ac:dyDescent="0.3"/>
    <row r="1816" ht="15.6" x14ac:dyDescent="0.3"/>
    <row r="1817" ht="15.6" x14ac:dyDescent="0.3"/>
    <row r="1818" ht="15.6" x14ac:dyDescent="0.3"/>
    <row r="1819" ht="15.6" x14ac:dyDescent="0.3"/>
    <row r="1820" ht="15.6" x14ac:dyDescent="0.3"/>
    <row r="1821" ht="15.6" x14ac:dyDescent="0.3"/>
    <row r="1822" ht="15.6" x14ac:dyDescent="0.3"/>
    <row r="1823" ht="15.6" x14ac:dyDescent="0.3"/>
    <row r="1824" ht="15.6" x14ac:dyDescent="0.3"/>
    <row r="1825" ht="15.6" x14ac:dyDescent="0.3"/>
    <row r="1826" ht="15.6" x14ac:dyDescent="0.3"/>
    <row r="1827" ht="15.6" x14ac:dyDescent="0.3"/>
    <row r="1828" ht="15.6" x14ac:dyDescent="0.3"/>
    <row r="1829" ht="15.6" x14ac:dyDescent="0.3"/>
    <row r="1830" ht="15.6" x14ac:dyDescent="0.3"/>
    <row r="1831" ht="15.6" x14ac:dyDescent="0.3"/>
    <row r="1832" ht="15.6" x14ac:dyDescent="0.3"/>
    <row r="1833" ht="15.6" x14ac:dyDescent="0.3"/>
    <row r="1834" ht="15.6" x14ac:dyDescent="0.3"/>
    <row r="1835" ht="15.6" x14ac:dyDescent="0.3"/>
    <row r="1836" ht="15.6" x14ac:dyDescent="0.3"/>
    <row r="1837" ht="15.6" x14ac:dyDescent="0.3"/>
    <row r="1838" ht="15.6" x14ac:dyDescent="0.3"/>
    <row r="1839" ht="15.6" x14ac:dyDescent="0.3"/>
    <row r="1840" ht="15.6" x14ac:dyDescent="0.3"/>
    <row r="1841" ht="15.6" x14ac:dyDescent="0.3"/>
    <row r="1842" ht="15.6" x14ac:dyDescent="0.3"/>
    <row r="1843" ht="15.6" x14ac:dyDescent="0.3"/>
    <row r="1844" ht="15.6" x14ac:dyDescent="0.3"/>
    <row r="1845" ht="15.6" x14ac:dyDescent="0.3"/>
    <row r="1846" ht="15.6" x14ac:dyDescent="0.3"/>
    <row r="1847" ht="15.6" x14ac:dyDescent="0.3"/>
    <row r="1848" ht="15.6" x14ac:dyDescent="0.3"/>
    <row r="1849" ht="15.6" x14ac:dyDescent="0.3"/>
    <row r="1850" ht="15.6" x14ac:dyDescent="0.3"/>
    <row r="1851" ht="15.6" x14ac:dyDescent="0.3"/>
    <row r="1852" ht="15.6" x14ac:dyDescent="0.3"/>
    <row r="1853" ht="15.6" x14ac:dyDescent="0.3"/>
    <row r="1854" ht="15.6" x14ac:dyDescent="0.3"/>
    <row r="1855" ht="15.6" x14ac:dyDescent="0.3"/>
    <row r="1856" ht="15.6" x14ac:dyDescent="0.3"/>
    <row r="1857" ht="15.6" x14ac:dyDescent="0.3"/>
    <row r="1858" ht="15.6" x14ac:dyDescent="0.3"/>
    <row r="1859" ht="15.6" x14ac:dyDescent="0.3"/>
    <row r="1860" ht="15.6" x14ac:dyDescent="0.3"/>
    <row r="1861" ht="15.6" x14ac:dyDescent="0.3"/>
    <row r="1862" ht="15.6" x14ac:dyDescent="0.3"/>
    <row r="1863" ht="15.6" x14ac:dyDescent="0.3"/>
    <row r="1864" ht="15.6" x14ac:dyDescent="0.3"/>
    <row r="1865" ht="15.6" x14ac:dyDescent="0.3"/>
    <row r="1866" ht="15.6" x14ac:dyDescent="0.3"/>
    <row r="1867" ht="15.6" x14ac:dyDescent="0.3"/>
    <row r="1868" ht="15.6" x14ac:dyDescent="0.3"/>
    <row r="1869" ht="15.6" x14ac:dyDescent="0.3"/>
    <row r="1870" ht="15.6" x14ac:dyDescent="0.3"/>
    <row r="1871" ht="15.6" x14ac:dyDescent="0.3"/>
    <row r="1872" ht="15.6" x14ac:dyDescent="0.3"/>
    <row r="1873" ht="15.6" x14ac:dyDescent="0.3"/>
    <row r="1874" ht="15.6" x14ac:dyDescent="0.3"/>
    <row r="1875" ht="15.6" x14ac:dyDescent="0.3"/>
    <row r="1876" ht="15.6" x14ac:dyDescent="0.3"/>
    <row r="1877" ht="15.6" x14ac:dyDescent="0.3"/>
    <row r="1878" ht="15.6" x14ac:dyDescent="0.3"/>
    <row r="1879" ht="15.6" x14ac:dyDescent="0.3"/>
    <row r="1880" ht="15.6" x14ac:dyDescent="0.3"/>
    <row r="1881" ht="15.6" x14ac:dyDescent="0.3"/>
    <row r="1882" ht="15.6" x14ac:dyDescent="0.3"/>
    <row r="1883" ht="15.6" x14ac:dyDescent="0.3"/>
    <row r="1884" ht="15.6" x14ac:dyDescent="0.3"/>
    <row r="1885" ht="15.6" x14ac:dyDescent="0.3"/>
    <row r="1886" ht="15.6" x14ac:dyDescent="0.3"/>
    <row r="1887" ht="15.6" x14ac:dyDescent="0.3"/>
    <row r="1888" ht="15.6" x14ac:dyDescent="0.3"/>
    <row r="1889" ht="15.6" x14ac:dyDescent="0.3"/>
    <row r="1890" ht="15.6" x14ac:dyDescent="0.3"/>
    <row r="1891" ht="15.6" x14ac:dyDescent="0.3"/>
    <row r="1892" ht="15.6" x14ac:dyDescent="0.3"/>
    <row r="1893" ht="15.6" x14ac:dyDescent="0.3"/>
    <row r="1894" ht="15.6" x14ac:dyDescent="0.3"/>
    <row r="1895" ht="15.6" x14ac:dyDescent="0.3"/>
    <row r="1896" ht="15.6" x14ac:dyDescent="0.3"/>
    <row r="1897" ht="15.6" x14ac:dyDescent="0.3"/>
    <row r="1898" ht="15.6" x14ac:dyDescent="0.3"/>
    <row r="1899" ht="15.6" x14ac:dyDescent="0.3"/>
    <row r="1900" ht="15.6" x14ac:dyDescent="0.3"/>
    <row r="1901" ht="15.6" x14ac:dyDescent="0.3"/>
    <row r="1902" ht="15.6" x14ac:dyDescent="0.3"/>
    <row r="1903" ht="15.6" x14ac:dyDescent="0.3"/>
    <row r="1904" ht="15.6" x14ac:dyDescent="0.3"/>
    <row r="1905" ht="15.6" x14ac:dyDescent="0.3"/>
    <row r="1906" ht="15.6" x14ac:dyDescent="0.3"/>
    <row r="1907" ht="15.6" x14ac:dyDescent="0.3"/>
    <row r="1908" ht="15.6" x14ac:dyDescent="0.3"/>
    <row r="1909" ht="15.6" x14ac:dyDescent="0.3"/>
    <row r="1910" ht="15.6" x14ac:dyDescent="0.3"/>
    <row r="1911" ht="15.6" x14ac:dyDescent="0.3"/>
    <row r="1912" ht="15.6" x14ac:dyDescent="0.3"/>
    <row r="1913" ht="15.6" x14ac:dyDescent="0.3"/>
    <row r="1914" ht="15.6" x14ac:dyDescent="0.3"/>
    <row r="1915" ht="15.6" x14ac:dyDescent="0.3"/>
    <row r="1916" ht="15.6" x14ac:dyDescent="0.3"/>
    <row r="1917" ht="15.6" x14ac:dyDescent="0.3"/>
    <row r="1918" ht="15.6" x14ac:dyDescent="0.3"/>
    <row r="1919" ht="15.6" x14ac:dyDescent="0.3"/>
    <row r="1920" ht="15.6" x14ac:dyDescent="0.3"/>
    <row r="1921" ht="15.6" x14ac:dyDescent="0.3"/>
    <row r="1922" ht="15.6" x14ac:dyDescent="0.3"/>
    <row r="1923" ht="15.6" x14ac:dyDescent="0.3"/>
    <row r="1924" ht="15.6" x14ac:dyDescent="0.3"/>
    <row r="1925" ht="15.6" x14ac:dyDescent="0.3"/>
    <row r="1926" ht="15.6" x14ac:dyDescent="0.3"/>
    <row r="1927" ht="15.6" x14ac:dyDescent="0.3"/>
    <row r="1928" ht="15.6" x14ac:dyDescent="0.3"/>
    <row r="1929" ht="15.6" x14ac:dyDescent="0.3"/>
    <row r="1930" ht="15.6" x14ac:dyDescent="0.3"/>
    <row r="1931" ht="15.6" x14ac:dyDescent="0.3"/>
    <row r="1932" ht="15.6" x14ac:dyDescent="0.3"/>
    <row r="1933" ht="15.6" x14ac:dyDescent="0.3"/>
    <row r="1934" ht="15.6" x14ac:dyDescent="0.3"/>
    <row r="1935" ht="15.6" x14ac:dyDescent="0.3"/>
    <row r="1936" ht="15.6" x14ac:dyDescent="0.3"/>
    <row r="1937" ht="15.6" x14ac:dyDescent="0.3"/>
    <row r="1938" ht="15.6" x14ac:dyDescent="0.3"/>
    <row r="1939" ht="15.6" x14ac:dyDescent="0.3"/>
    <row r="1940" ht="15.6" x14ac:dyDescent="0.3"/>
    <row r="1941" ht="15.6" x14ac:dyDescent="0.3"/>
    <row r="1942" ht="15.6" x14ac:dyDescent="0.3"/>
    <row r="1943" ht="15.6" x14ac:dyDescent="0.3"/>
    <row r="1944" ht="15.6" x14ac:dyDescent="0.3"/>
    <row r="1945" ht="15.6" x14ac:dyDescent="0.3"/>
    <row r="1946" ht="15.6" x14ac:dyDescent="0.3"/>
    <row r="1947" ht="15.6" x14ac:dyDescent="0.3"/>
    <row r="1948" ht="15.6" x14ac:dyDescent="0.3"/>
    <row r="1949" ht="15.6" x14ac:dyDescent="0.3"/>
    <row r="1950" ht="15.6" x14ac:dyDescent="0.3"/>
    <row r="1951" ht="15.6" x14ac:dyDescent="0.3"/>
    <row r="1952" ht="15.6" x14ac:dyDescent="0.3"/>
    <row r="1953" ht="15.6" x14ac:dyDescent="0.3"/>
    <row r="1954" ht="15.6" x14ac:dyDescent="0.3"/>
    <row r="1955" ht="15.6" x14ac:dyDescent="0.3"/>
    <row r="1956" ht="15.6" x14ac:dyDescent="0.3"/>
    <row r="1957" ht="15.6" x14ac:dyDescent="0.3"/>
    <row r="1958" ht="15.6" x14ac:dyDescent="0.3"/>
    <row r="1959" ht="15.6" x14ac:dyDescent="0.3"/>
    <row r="1960" ht="15.6" x14ac:dyDescent="0.3"/>
    <row r="1961" ht="15.6" x14ac:dyDescent="0.3"/>
    <row r="1962" ht="15.6" x14ac:dyDescent="0.3"/>
    <row r="1963" ht="15.6" x14ac:dyDescent="0.3"/>
    <row r="1964" ht="15.6" x14ac:dyDescent="0.3"/>
    <row r="1965" ht="15.6" x14ac:dyDescent="0.3"/>
    <row r="1966" ht="15.6" x14ac:dyDescent="0.3"/>
    <row r="1967" ht="15.6" x14ac:dyDescent="0.3"/>
    <row r="1968" ht="15.6" x14ac:dyDescent="0.3"/>
    <row r="1969" ht="15.6" x14ac:dyDescent="0.3"/>
    <row r="1970" ht="15.6" x14ac:dyDescent="0.3"/>
    <row r="1971" ht="15.6" x14ac:dyDescent="0.3"/>
    <row r="1972" ht="15.6" x14ac:dyDescent="0.3"/>
    <row r="1973" ht="15.6" x14ac:dyDescent="0.3"/>
    <row r="1974" ht="15.6" x14ac:dyDescent="0.3"/>
    <row r="1975" ht="15.6" x14ac:dyDescent="0.3"/>
    <row r="1976" ht="15.6" x14ac:dyDescent="0.3"/>
    <row r="1977" ht="15.6" x14ac:dyDescent="0.3"/>
    <row r="1978" ht="15.6" x14ac:dyDescent="0.3"/>
    <row r="1979" ht="15.6" x14ac:dyDescent="0.3"/>
    <row r="1980" ht="15.6" x14ac:dyDescent="0.3"/>
    <row r="1981" ht="15.6" x14ac:dyDescent="0.3"/>
    <row r="1982" ht="15.6" x14ac:dyDescent="0.3"/>
    <row r="1983" ht="15.6" x14ac:dyDescent="0.3"/>
    <row r="1984" ht="15.6" x14ac:dyDescent="0.3"/>
    <row r="1985" ht="15.6" x14ac:dyDescent="0.3"/>
    <row r="1986" ht="15.6" x14ac:dyDescent="0.3"/>
    <row r="1987" ht="15.6" x14ac:dyDescent="0.3"/>
    <row r="1988" ht="15.6" x14ac:dyDescent="0.3"/>
    <row r="1989" ht="15.6" x14ac:dyDescent="0.3"/>
    <row r="1990" ht="15.6" x14ac:dyDescent="0.3"/>
    <row r="1991" ht="15.6" x14ac:dyDescent="0.3"/>
    <row r="1992" ht="15.6" x14ac:dyDescent="0.3"/>
    <row r="1993" ht="15.6" x14ac:dyDescent="0.3"/>
    <row r="1994" ht="15.6" x14ac:dyDescent="0.3"/>
    <row r="1995" ht="15.6" x14ac:dyDescent="0.3"/>
    <row r="1996" ht="15.6" x14ac:dyDescent="0.3"/>
    <row r="1997" ht="15.6" x14ac:dyDescent="0.3"/>
    <row r="1998" ht="15.6" x14ac:dyDescent="0.3"/>
    <row r="1999" ht="15.6" x14ac:dyDescent="0.3"/>
    <row r="2000" ht="15.6" x14ac:dyDescent="0.3"/>
    <row r="2001" ht="15.6" x14ac:dyDescent="0.3"/>
    <row r="2002" ht="15.6" x14ac:dyDescent="0.3"/>
    <row r="2003" ht="15.6" x14ac:dyDescent="0.3"/>
    <row r="2004" ht="15.6" x14ac:dyDescent="0.3"/>
    <row r="2005" ht="15.6" x14ac:dyDescent="0.3"/>
    <row r="2006" ht="15.6" x14ac:dyDescent="0.3"/>
    <row r="2007" ht="15.6" x14ac:dyDescent="0.3"/>
    <row r="2008" ht="15.6" x14ac:dyDescent="0.3"/>
    <row r="2009" ht="15.6" x14ac:dyDescent="0.3"/>
    <row r="2010" ht="15.6" x14ac:dyDescent="0.3"/>
    <row r="2011" ht="15.6" x14ac:dyDescent="0.3"/>
    <row r="2012" ht="15.6" x14ac:dyDescent="0.3"/>
    <row r="2013" ht="15.6" x14ac:dyDescent="0.3"/>
    <row r="2014" ht="15.6" x14ac:dyDescent="0.3"/>
    <row r="2015" ht="15.6" x14ac:dyDescent="0.3"/>
    <row r="2016" ht="15.6" x14ac:dyDescent="0.3"/>
    <row r="2017" ht="15.6" x14ac:dyDescent="0.3"/>
    <row r="2018" ht="15.6" x14ac:dyDescent="0.3"/>
    <row r="2019" ht="15.6" x14ac:dyDescent="0.3"/>
    <row r="2020" ht="15.6" x14ac:dyDescent="0.3"/>
    <row r="2021" ht="15.6" x14ac:dyDescent="0.3"/>
    <row r="2022" ht="15.6" x14ac:dyDescent="0.3"/>
    <row r="2023" ht="15.6" x14ac:dyDescent="0.3"/>
    <row r="2024" ht="15.6" x14ac:dyDescent="0.3"/>
    <row r="2025" ht="15.6" x14ac:dyDescent="0.3"/>
    <row r="2026" ht="15.6" x14ac:dyDescent="0.3"/>
    <row r="2027" ht="15.6" x14ac:dyDescent="0.3"/>
    <row r="2028" ht="15.6" x14ac:dyDescent="0.3"/>
    <row r="2029" ht="15.6" x14ac:dyDescent="0.3"/>
    <row r="2030" ht="15.6" x14ac:dyDescent="0.3"/>
    <row r="2031" ht="15.6" x14ac:dyDescent="0.3"/>
    <row r="2032" ht="15.6" x14ac:dyDescent="0.3"/>
    <row r="2033" ht="15.6" x14ac:dyDescent="0.3"/>
    <row r="2034" ht="15.6" x14ac:dyDescent="0.3"/>
    <row r="2035" ht="15.6" x14ac:dyDescent="0.3"/>
    <row r="2036" ht="15.6" x14ac:dyDescent="0.3"/>
    <row r="2037" ht="15.6" x14ac:dyDescent="0.3"/>
    <row r="2038" ht="15.6" x14ac:dyDescent="0.3"/>
    <row r="2039" ht="15.6" x14ac:dyDescent="0.3"/>
    <row r="2040" ht="15.6" x14ac:dyDescent="0.3"/>
    <row r="2041" ht="15.6" x14ac:dyDescent="0.3"/>
    <row r="2042" ht="15.6" x14ac:dyDescent="0.3"/>
    <row r="2043" ht="15.6" x14ac:dyDescent="0.3"/>
    <row r="2044" ht="15.6" x14ac:dyDescent="0.3"/>
    <row r="2045" ht="15.6" x14ac:dyDescent="0.3"/>
    <row r="2046" ht="15.6" x14ac:dyDescent="0.3"/>
    <row r="2047" ht="15.6" x14ac:dyDescent="0.3"/>
    <row r="2048" ht="15.6" x14ac:dyDescent="0.3"/>
    <row r="2049" ht="15.6" x14ac:dyDescent="0.3"/>
    <row r="2050" ht="15.6" x14ac:dyDescent="0.3"/>
    <row r="2051" ht="15.6" x14ac:dyDescent="0.3"/>
    <row r="2052" ht="15.6" x14ac:dyDescent="0.3"/>
    <row r="2053" ht="15.6" x14ac:dyDescent="0.3"/>
    <row r="2054" ht="15.6" x14ac:dyDescent="0.3"/>
    <row r="2055" ht="15.6" x14ac:dyDescent="0.3"/>
    <row r="2056" ht="15.6" x14ac:dyDescent="0.3"/>
    <row r="2057" ht="15.6" x14ac:dyDescent="0.3"/>
    <row r="2058" ht="15.6" x14ac:dyDescent="0.3"/>
    <row r="2059" ht="15.6" x14ac:dyDescent="0.3"/>
    <row r="2060" ht="15.6" x14ac:dyDescent="0.3"/>
    <row r="2061" ht="15.6" x14ac:dyDescent="0.3"/>
    <row r="2062" ht="15.6" x14ac:dyDescent="0.3"/>
    <row r="2063" ht="15.6" x14ac:dyDescent="0.3"/>
    <row r="2064" ht="15.6" x14ac:dyDescent="0.3"/>
    <row r="2065" ht="15.6" x14ac:dyDescent="0.3"/>
    <row r="2066" ht="15.6" x14ac:dyDescent="0.3"/>
    <row r="2067" ht="15.6" x14ac:dyDescent="0.3"/>
    <row r="2068" ht="15.6" x14ac:dyDescent="0.3"/>
    <row r="2069" ht="15.6" x14ac:dyDescent="0.3"/>
    <row r="2070" ht="15.6" x14ac:dyDescent="0.3"/>
    <row r="2071" ht="15.6" x14ac:dyDescent="0.3"/>
    <row r="2072" ht="15.6" x14ac:dyDescent="0.3"/>
    <row r="2073" ht="15.6" x14ac:dyDescent="0.3"/>
    <row r="2074" ht="15.6" x14ac:dyDescent="0.3"/>
    <row r="2075" ht="15.6" x14ac:dyDescent="0.3"/>
    <row r="2076" ht="15.6" x14ac:dyDescent="0.3"/>
    <row r="2077" ht="15.6" x14ac:dyDescent="0.3"/>
    <row r="2078" ht="15.6" x14ac:dyDescent="0.3"/>
    <row r="2079" ht="15.6" x14ac:dyDescent="0.3"/>
    <row r="2080" ht="15.6" x14ac:dyDescent="0.3"/>
    <row r="2081" ht="15.6" x14ac:dyDescent="0.3"/>
    <row r="2082" ht="15.6" x14ac:dyDescent="0.3"/>
    <row r="2083" ht="15.6" x14ac:dyDescent="0.3"/>
    <row r="2084" ht="15.6" x14ac:dyDescent="0.3"/>
    <row r="2085" ht="15.6" x14ac:dyDescent="0.3"/>
    <row r="2086" ht="15.6" x14ac:dyDescent="0.3"/>
    <row r="2087" ht="15.6" x14ac:dyDescent="0.3"/>
    <row r="2088" ht="15.6" x14ac:dyDescent="0.3"/>
    <row r="2089" ht="15.6" x14ac:dyDescent="0.3"/>
    <row r="2090" ht="15.6" x14ac:dyDescent="0.3"/>
    <row r="2091" ht="15.6" x14ac:dyDescent="0.3"/>
    <row r="2092" ht="15.6" x14ac:dyDescent="0.3"/>
    <row r="2093" ht="15.6" x14ac:dyDescent="0.3"/>
    <row r="2094" ht="15.6" x14ac:dyDescent="0.3"/>
    <row r="2095" ht="15.6" x14ac:dyDescent="0.3"/>
    <row r="2096" ht="15.6" x14ac:dyDescent="0.3"/>
    <row r="2097" ht="15.6" x14ac:dyDescent="0.3"/>
    <row r="2098" ht="15.6" x14ac:dyDescent="0.3"/>
    <row r="2099" ht="15.6" x14ac:dyDescent="0.3"/>
    <row r="2100" ht="15.6" x14ac:dyDescent="0.3"/>
    <row r="2101" ht="15.6" x14ac:dyDescent="0.3"/>
    <row r="2102" ht="15.6" x14ac:dyDescent="0.3"/>
    <row r="2103" ht="15.6" x14ac:dyDescent="0.3"/>
    <row r="2104" ht="15.6" x14ac:dyDescent="0.3"/>
    <row r="2105" ht="15.6" x14ac:dyDescent="0.3"/>
    <row r="2106" ht="15.6" x14ac:dyDescent="0.3"/>
    <row r="2107" ht="15.6" x14ac:dyDescent="0.3"/>
    <row r="2108" ht="15.6" x14ac:dyDescent="0.3"/>
    <row r="2109" ht="15.6" x14ac:dyDescent="0.3"/>
    <row r="2110" ht="15.6" x14ac:dyDescent="0.3"/>
    <row r="2111" ht="15.6" x14ac:dyDescent="0.3"/>
    <row r="2112" ht="15.6" x14ac:dyDescent="0.3"/>
    <row r="2113" ht="15.6" x14ac:dyDescent="0.3"/>
    <row r="2114" ht="15.6" x14ac:dyDescent="0.3"/>
    <row r="2115" ht="15.6" x14ac:dyDescent="0.3"/>
    <row r="2116" ht="15.6" x14ac:dyDescent="0.3"/>
    <row r="2117" ht="15.6" x14ac:dyDescent="0.3"/>
    <row r="2118" ht="15.6" x14ac:dyDescent="0.3"/>
    <row r="2119" ht="15.6" x14ac:dyDescent="0.3"/>
    <row r="2120" ht="15.6" x14ac:dyDescent="0.3"/>
    <row r="2121" ht="15.6" x14ac:dyDescent="0.3"/>
    <row r="2122" ht="15.6" x14ac:dyDescent="0.3"/>
    <row r="2123" ht="15.6" x14ac:dyDescent="0.3"/>
    <row r="2124" ht="15.6" x14ac:dyDescent="0.3"/>
    <row r="2125" ht="15.6" x14ac:dyDescent="0.3"/>
    <row r="2126" ht="15.6" x14ac:dyDescent="0.3"/>
    <row r="2127" ht="15.6" x14ac:dyDescent="0.3"/>
    <row r="2128" ht="15.6" x14ac:dyDescent="0.3"/>
    <row r="2129" ht="15.6" x14ac:dyDescent="0.3"/>
    <row r="2130" ht="15.6" x14ac:dyDescent="0.3"/>
    <row r="2131" ht="15.6" x14ac:dyDescent="0.3"/>
    <row r="2132" ht="15.6" x14ac:dyDescent="0.3"/>
    <row r="2133" ht="15.6" x14ac:dyDescent="0.3"/>
    <row r="2134" ht="15.6" x14ac:dyDescent="0.3"/>
    <row r="2135" ht="15.6" x14ac:dyDescent="0.3"/>
    <row r="2136" ht="15.6" x14ac:dyDescent="0.3"/>
    <row r="2137" ht="15.6" x14ac:dyDescent="0.3"/>
    <row r="2138" ht="15.6" x14ac:dyDescent="0.3"/>
    <row r="2139" ht="15.6" x14ac:dyDescent="0.3"/>
    <row r="2140" ht="15.6" x14ac:dyDescent="0.3"/>
    <row r="2141" ht="15.6" x14ac:dyDescent="0.3"/>
    <row r="2142" ht="15.6" x14ac:dyDescent="0.3"/>
    <row r="2143" ht="15.6" x14ac:dyDescent="0.3"/>
    <row r="2144" ht="15.6" x14ac:dyDescent="0.3"/>
    <row r="2145" ht="15.6" x14ac:dyDescent="0.3"/>
    <row r="2146" ht="15.6" x14ac:dyDescent="0.3"/>
    <row r="2147" ht="15.6" x14ac:dyDescent="0.3"/>
    <row r="2148" ht="15.6" x14ac:dyDescent="0.3"/>
    <row r="2149" ht="15.6" x14ac:dyDescent="0.3"/>
    <row r="2150" ht="15.6" x14ac:dyDescent="0.3"/>
    <row r="2151" ht="15.6" x14ac:dyDescent="0.3"/>
    <row r="2152" ht="15.6" x14ac:dyDescent="0.3"/>
    <row r="2153" ht="15.6" x14ac:dyDescent="0.3"/>
    <row r="2154" ht="15.6" x14ac:dyDescent="0.3"/>
    <row r="2155" ht="15.6" x14ac:dyDescent="0.3"/>
    <row r="2156" ht="15.6" x14ac:dyDescent="0.3"/>
    <row r="2157" ht="15.6" x14ac:dyDescent="0.3"/>
    <row r="2158" ht="15.6" x14ac:dyDescent="0.3"/>
    <row r="2159" ht="15.6" x14ac:dyDescent="0.3"/>
    <row r="2160" ht="15.6" x14ac:dyDescent="0.3"/>
    <row r="2161" ht="15.6" x14ac:dyDescent="0.3"/>
    <row r="2162" ht="15.6" x14ac:dyDescent="0.3"/>
    <row r="2163" ht="15.6" x14ac:dyDescent="0.3"/>
    <row r="2164" ht="15.6" x14ac:dyDescent="0.3"/>
    <row r="2165" ht="15.6" x14ac:dyDescent="0.3"/>
    <row r="2166" ht="15.6" x14ac:dyDescent="0.3"/>
    <row r="2167" ht="15.6" x14ac:dyDescent="0.3"/>
    <row r="2168" ht="15.6" x14ac:dyDescent="0.3"/>
    <row r="2169" ht="15.6" x14ac:dyDescent="0.3"/>
    <row r="2170" ht="15.6" x14ac:dyDescent="0.3"/>
    <row r="2171" ht="15.6" x14ac:dyDescent="0.3"/>
    <row r="2172" ht="15.6" x14ac:dyDescent="0.3"/>
    <row r="2173" ht="15.6" x14ac:dyDescent="0.3"/>
    <row r="2174" ht="15.6" x14ac:dyDescent="0.3"/>
    <row r="2175" ht="15.6" x14ac:dyDescent="0.3"/>
    <row r="2176" ht="15.6" x14ac:dyDescent="0.3"/>
    <row r="2177" ht="15.6" x14ac:dyDescent="0.3"/>
    <row r="2178" ht="15.6" x14ac:dyDescent="0.3"/>
    <row r="2179" ht="15.6" x14ac:dyDescent="0.3"/>
    <row r="2180" ht="15.6" x14ac:dyDescent="0.3"/>
    <row r="2181" ht="15.6" x14ac:dyDescent="0.3"/>
    <row r="2182" ht="15.6" x14ac:dyDescent="0.3"/>
    <row r="2183" ht="15.6" x14ac:dyDescent="0.3"/>
    <row r="2184" ht="15.6" x14ac:dyDescent="0.3"/>
    <row r="2185" ht="15.6" x14ac:dyDescent="0.3"/>
    <row r="2186" ht="15.6" x14ac:dyDescent="0.3"/>
    <row r="2187" ht="15.6" x14ac:dyDescent="0.3"/>
    <row r="2188" ht="15.6" x14ac:dyDescent="0.3"/>
    <row r="2189" ht="15.6" x14ac:dyDescent="0.3"/>
    <row r="2190" ht="15.6" x14ac:dyDescent="0.3"/>
    <row r="2191" ht="15.6" x14ac:dyDescent="0.3"/>
    <row r="2192" ht="15.6" x14ac:dyDescent="0.3"/>
    <row r="2193" ht="15.6" x14ac:dyDescent="0.3"/>
    <row r="2194" ht="15.6" x14ac:dyDescent="0.3"/>
    <row r="2195" ht="15.6" x14ac:dyDescent="0.3"/>
    <row r="2196" ht="15.6" x14ac:dyDescent="0.3"/>
    <row r="2197" ht="15.6" x14ac:dyDescent="0.3"/>
    <row r="2198" ht="15.6" x14ac:dyDescent="0.3"/>
    <row r="2199" ht="15.6" x14ac:dyDescent="0.3"/>
    <row r="2200" ht="15.6" x14ac:dyDescent="0.3"/>
    <row r="2201" ht="15.6" x14ac:dyDescent="0.3"/>
    <row r="2202" ht="15.6" x14ac:dyDescent="0.3"/>
    <row r="2203" ht="15.6" x14ac:dyDescent="0.3"/>
    <row r="2204" ht="15.6" x14ac:dyDescent="0.3"/>
    <row r="2205" ht="15.6" x14ac:dyDescent="0.3"/>
    <row r="2206" ht="15.6" x14ac:dyDescent="0.3"/>
    <row r="2207" ht="15.6" x14ac:dyDescent="0.3"/>
    <row r="2208" ht="15.6" x14ac:dyDescent="0.3"/>
    <row r="2209" ht="15.6" x14ac:dyDescent="0.3"/>
    <row r="2210" ht="15.6" x14ac:dyDescent="0.3"/>
    <row r="2211" ht="15.6" x14ac:dyDescent="0.3"/>
    <row r="2212" ht="15.6" x14ac:dyDescent="0.3"/>
    <row r="2213" ht="15.6" x14ac:dyDescent="0.3"/>
    <row r="2214" ht="15.6" x14ac:dyDescent="0.3"/>
    <row r="2215" ht="15.6" x14ac:dyDescent="0.3"/>
    <row r="2216" ht="15.6" x14ac:dyDescent="0.3"/>
    <row r="2217" ht="15.6" x14ac:dyDescent="0.3"/>
    <row r="2218" ht="15.6" x14ac:dyDescent="0.3"/>
    <row r="2219" ht="15.6" x14ac:dyDescent="0.3"/>
    <row r="2220" ht="15.6" x14ac:dyDescent="0.3"/>
    <row r="2221" ht="15.6" x14ac:dyDescent="0.3"/>
    <row r="2222" ht="15.6" x14ac:dyDescent="0.3"/>
    <row r="2223" ht="15.6" x14ac:dyDescent="0.3"/>
    <row r="2224" ht="15.6" x14ac:dyDescent="0.3"/>
    <row r="2225" ht="15.6" x14ac:dyDescent="0.3"/>
    <row r="2226" ht="15.6" x14ac:dyDescent="0.3"/>
    <row r="2227" ht="15.6" x14ac:dyDescent="0.3"/>
    <row r="2228" ht="15.6" x14ac:dyDescent="0.3"/>
    <row r="2229" ht="15.6" x14ac:dyDescent="0.3"/>
    <row r="2230" ht="15.6" x14ac:dyDescent="0.3"/>
    <row r="2231" ht="15.6" x14ac:dyDescent="0.3"/>
    <row r="2232" ht="15.6" x14ac:dyDescent="0.3"/>
    <row r="2233" ht="15.6" x14ac:dyDescent="0.3"/>
    <row r="2234" ht="15.6" x14ac:dyDescent="0.3"/>
    <row r="2235" ht="15.6" x14ac:dyDescent="0.3"/>
    <row r="2236" ht="15.6" x14ac:dyDescent="0.3"/>
    <row r="2237" ht="15.6" x14ac:dyDescent="0.3"/>
    <row r="2238" ht="15.6" x14ac:dyDescent="0.3"/>
    <row r="2239" ht="15.6" x14ac:dyDescent="0.3"/>
    <row r="2240" ht="15.6" x14ac:dyDescent="0.3"/>
    <row r="2241" ht="15.6" x14ac:dyDescent="0.3"/>
    <row r="2242" ht="15.6" x14ac:dyDescent="0.3"/>
    <row r="2243" ht="15.6" x14ac:dyDescent="0.3"/>
    <row r="2244" ht="15.6" x14ac:dyDescent="0.3"/>
    <row r="2245" ht="15.6" x14ac:dyDescent="0.3"/>
    <row r="2246" ht="15.6" x14ac:dyDescent="0.3"/>
    <row r="2247" ht="15.6" x14ac:dyDescent="0.3"/>
    <row r="2248" ht="15.6" x14ac:dyDescent="0.3"/>
    <row r="2249" ht="15.6" x14ac:dyDescent="0.3"/>
    <row r="2250" ht="15.6" x14ac:dyDescent="0.3"/>
    <row r="2251" ht="15.6" x14ac:dyDescent="0.3"/>
    <row r="2252" ht="15.6" x14ac:dyDescent="0.3"/>
    <row r="2253" ht="15.6" x14ac:dyDescent="0.3"/>
    <row r="2254" ht="15.6" x14ac:dyDescent="0.3"/>
    <row r="2255" ht="15.6" x14ac:dyDescent="0.3"/>
    <row r="2256" ht="15.6" x14ac:dyDescent="0.3"/>
    <row r="2257" ht="15.6" x14ac:dyDescent="0.3"/>
    <row r="2258" ht="15.6" x14ac:dyDescent="0.3"/>
    <row r="2259" ht="15.6" x14ac:dyDescent="0.3"/>
    <row r="2260" ht="15.6" x14ac:dyDescent="0.3"/>
    <row r="2261" ht="15.6" x14ac:dyDescent="0.3"/>
    <row r="2262" ht="15.6" x14ac:dyDescent="0.3"/>
    <row r="2263" ht="15.6" x14ac:dyDescent="0.3"/>
    <row r="2264" ht="15.6" x14ac:dyDescent="0.3"/>
    <row r="2265" ht="15.6" x14ac:dyDescent="0.3"/>
    <row r="2266" ht="15.6" x14ac:dyDescent="0.3"/>
    <row r="2267" ht="15.6" x14ac:dyDescent="0.3"/>
    <row r="2268" ht="15.6" x14ac:dyDescent="0.3"/>
    <row r="2269" ht="15.6" x14ac:dyDescent="0.3"/>
    <row r="2270" ht="15.6" x14ac:dyDescent="0.3"/>
    <row r="2271" ht="15.6" x14ac:dyDescent="0.3"/>
    <row r="2272" ht="15.6" x14ac:dyDescent="0.3"/>
    <row r="2273" ht="15.6" x14ac:dyDescent="0.3"/>
    <row r="2274" ht="15.6" x14ac:dyDescent="0.3"/>
    <row r="2275" ht="15.6" x14ac:dyDescent="0.3"/>
    <row r="2276" ht="15.6" x14ac:dyDescent="0.3"/>
    <row r="2277" ht="15.6" x14ac:dyDescent="0.3"/>
    <row r="2278" ht="15.6" x14ac:dyDescent="0.3"/>
    <row r="2279" ht="15.6" x14ac:dyDescent="0.3"/>
    <row r="2280" ht="15.6" x14ac:dyDescent="0.3"/>
    <row r="2281" ht="15.6" x14ac:dyDescent="0.3"/>
    <row r="2282" ht="15.6" x14ac:dyDescent="0.3"/>
    <row r="2283" ht="15.6" x14ac:dyDescent="0.3"/>
    <row r="2284" ht="15.6" x14ac:dyDescent="0.3"/>
    <row r="2285" ht="15.6" x14ac:dyDescent="0.3"/>
    <row r="2286" ht="15.6" x14ac:dyDescent="0.3"/>
    <row r="2287" ht="15.6" x14ac:dyDescent="0.3"/>
    <row r="2288" ht="15.6" x14ac:dyDescent="0.3"/>
    <row r="2289" ht="15.6" x14ac:dyDescent="0.3"/>
    <row r="2290" ht="15.6" x14ac:dyDescent="0.3"/>
    <row r="2291" ht="15.6" x14ac:dyDescent="0.3"/>
    <row r="2292" ht="15.6" x14ac:dyDescent="0.3"/>
    <row r="2293" ht="15.6" x14ac:dyDescent="0.3"/>
    <row r="2294" ht="15.6" x14ac:dyDescent="0.3"/>
    <row r="2295" ht="15.6" x14ac:dyDescent="0.3"/>
    <row r="2296" ht="15.6" x14ac:dyDescent="0.3"/>
    <row r="2297" ht="15.6" x14ac:dyDescent="0.3"/>
    <row r="2298" ht="15.6" x14ac:dyDescent="0.3"/>
    <row r="2299" ht="15.6" x14ac:dyDescent="0.3"/>
    <row r="2300" ht="15.6" x14ac:dyDescent="0.3"/>
    <row r="2301" ht="15.6" x14ac:dyDescent="0.3"/>
    <row r="2302" ht="15.6" x14ac:dyDescent="0.3"/>
    <row r="2303" ht="15.6" x14ac:dyDescent="0.3"/>
    <row r="2304" ht="15.6" x14ac:dyDescent="0.3"/>
    <row r="2305" ht="15.6" x14ac:dyDescent="0.3"/>
    <row r="2306" ht="15.6" x14ac:dyDescent="0.3"/>
    <row r="2307" ht="15.6" x14ac:dyDescent="0.3"/>
    <row r="2308" ht="15.6" x14ac:dyDescent="0.3"/>
    <row r="2309" ht="15.6" x14ac:dyDescent="0.3"/>
    <row r="2310" ht="15.6" x14ac:dyDescent="0.3"/>
    <row r="2311" ht="15.6" x14ac:dyDescent="0.3"/>
    <row r="2312" ht="15.6" x14ac:dyDescent="0.3"/>
    <row r="2313" ht="15.6" x14ac:dyDescent="0.3"/>
    <row r="2314" ht="15.6" x14ac:dyDescent="0.3"/>
    <row r="2315" ht="15.6" x14ac:dyDescent="0.3"/>
    <row r="2316" ht="15.6" x14ac:dyDescent="0.3"/>
    <row r="2317" ht="15.6" x14ac:dyDescent="0.3"/>
    <row r="2318" ht="15.6" x14ac:dyDescent="0.3"/>
    <row r="2319" ht="15.6" x14ac:dyDescent="0.3"/>
    <row r="2320" ht="15.6" x14ac:dyDescent="0.3"/>
    <row r="2321" ht="15.6" x14ac:dyDescent="0.3"/>
    <row r="2322" ht="15.6" x14ac:dyDescent="0.3"/>
    <row r="2323" ht="15.6" x14ac:dyDescent="0.3"/>
    <row r="2324" ht="15.6" x14ac:dyDescent="0.3"/>
    <row r="2325" ht="15.6" x14ac:dyDescent="0.3"/>
    <row r="2326" ht="15.6" x14ac:dyDescent="0.3"/>
    <row r="2327" ht="15.6" x14ac:dyDescent="0.3"/>
    <row r="2328" ht="15.6" x14ac:dyDescent="0.3"/>
    <row r="2329" ht="15.6" x14ac:dyDescent="0.3"/>
    <row r="2330" ht="15.6" x14ac:dyDescent="0.3"/>
    <row r="2331" ht="15.6" x14ac:dyDescent="0.3"/>
    <row r="2332" ht="15.6" x14ac:dyDescent="0.3"/>
    <row r="2333" ht="15.6" x14ac:dyDescent="0.3"/>
    <row r="2334" ht="15.6" x14ac:dyDescent="0.3"/>
    <row r="2335" ht="15.6" x14ac:dyDescent="0.3"/>
    <row r="2336" ht="15.6" x14ac:dyDescent="0.3"/>
    <row r="2337" ht="15.6" x14ac:dyDescent="0.3"/>
    <row r="2338" ht="15.6" x14ac:dyDescent="0.3"/>
    <row r="2339" ht="15.6" x14ac:dyDescent="0.3"/>
    <row r="2340" ht="15.6" x14ac:dyDescent="0.3"/>
    <row r="2341" ht="15.6" x14ac:dyDescent="0.3"/>
    <row r="2342" ht="15.6" x14ac:dyDescent="0.3"/>
    <row r="2343" ht="15.6" x14ac:dyDescent="0.3"/>
    <row r="2344" ht="15.6" x14ac:dyDescent="0.3"/>
    <row r="2345" ht="15.6" x14ac:dyDescent="0.3"/>
    <row r="2346" ht="15.6" x14ac:dyDescent="0.3"/>
    <row r="2347" ht="15.6" x14ac:dyDescent="0.3"/>
    <row r="2348" ht="15.6" x14ac:dyDescent="0.3"/>
    <row r="2349" ht="15.6" x14ac:dyDescent="0.3"/>
    <row r="2350" ht="15.6" x14ac:dyDescent="0.3"/>
    <row r="2351" ht="15.6" x14ac:dyDescent="0.3"/>
    <row r="2352" ht="15.6" x14ac:dyDescent="0.3"/>
    <row r="2353" ht="15.6" x14ac:dyDescent="0.3"/>
    <row r="2354" ht="15.6" x14ac:dyDescent="0.3"/>
    <row r="2355" ht="15.6" x14ac:dyDescent="0.3"/>
    <row r="2356" ht="15.6" x14ac:dyDescent="0.3"/>
    <row r="2357" ht="15.6" x14ac:dyDescent="0.3"/>
    <row r="2358" ht="15.6" x14ac:dyDescent="0.3"/>
    <row r="2359" ht="15.6" x14ac:dyDescent="0.3"/>
    <row r="2360" ht="15.6" x14ac:dyDescent="0.3"/>
    <row r="2361" ht="15.6" x14ac:dyDescent="0.3"/>
    <row r="2362" ht="15.6" x14ac:dyDescent="0.3"/>
    <row r="2363" ht="15.6" x14ac:dyDescent="0.3"/>
    <row r="2364" ht="15.6" x14ac:dyDescent="0.3"/>
    <row r="2365" ht="15.6" x14ac:dyDescent="0.3"/>
    <row r="2366" ht="15.6" x14ac:dyDescent="0.3"/>
    <row r="2367" ht="15.6" x14ac:dyDescent="0.3"/>
    <row r="2368" ht="15.6" x14ac:dyDescent="0.3"/>
    <row r="2369" ht="15.6" x14ac:dyDescent="0.3"/>
    <row r="2370" ht="15.6" x14ac:dyDescent="0.3"/>
    <row r="2371" ht="15.6" x14ac:dyDescent="0.3"/>
    <row r="2372" ht="15.6" x14ac:dyDescent="0.3"/>
    <row r="2373" ht="15.6" x14ac:dyDescent="0.3"/>
    <row r="2374" ht="15.6" x14ac:dyDescent="0.3"/>
    <row r="2375" ht="15.6" x14ac:dyDescent="0.3"/>
    <row r="2376" ht="15.6" x14ac:dyDescent="0.3"/>
    <row r="2377" ht="15.6" x14ac:dyDescent="0.3"/>
    <row r="2378" ht="15.6" x14ac:dyDescent="0.3"/>
    <row r="2379" ht="15.6" x14ac:dyDescent="0.3"/>
    <row r="2380" ht="15.6" x14ac:dyDescent="0.3"/>
    <row r="2381" ht="15.6" x14ac:dyDescent="0.3"/>
    <row r="2382" ht="15.6" x14ac:dyDescent="0.3"/>
    <row r="2383" ht="15.6" x14ac:dyDescent="0.3"/>
    <row r="2384" ht="15.6" x14ac:dyDescent="0.3"/>
    <row r="2385" ht="15.6" x14ac:dyDescent="0.3"/>
    <row r="2386" ht="15.6" x14ac:dyDescent="0.3"/>
    <row r="2387" ht="15.6" x14ac:dyDescent="0.3"/>
    <row r="2388" ht="15.6" x14ac:dyDescent="0.3"/>
    <row r="2389" ht="15.6" x14ac:dyDescent="0.3"/>
    <row r="2390" ht="15.6" x14ac:dyDescent="0.3"/>
    <row r="2391" ht="15.6" x14ac:dyDescent="0.3"/>
    <row r="2392" ht="15.6" x14ac:dyDescent="0.3"/>
    <row r="2393" ht="15.6" x14ac:dyDescent="0.3"/>
    <row r="2394" ht="15.6" x14ac:dyDescent="0.3"/>
    <row r="2395" ht="15.6" x14ac:dyDescent="0.3"/>
    <row r="2396" ht="15.6" x14ac:dyDescent="0.3"/>
    <row r="2397" ht="15.6" x14ac:dyDescent="0.3"/>
    <row r="2398" ht="15.6" x14ac:dyDescent="0.3"/>
    <row r="2399" ht="15.6" x14ac:dyDescent="0.3"/>
    <row r="2400" ht="15.6" x14ac:dyDescent="0.3"/>
    <row r="2401" ht="15.6" x14ac:dyDescent="0.3"/>
    <row r="2402" ht="15.6" x14ac:dyDescent="0.3"/>
    <row r="2403" ht="15.6" x14ac:dyDescent="0.3"/>
    <row r="2404" ht="15.6" x14ac:dyDescent="0.3"/>
    <row r="2405" ht="15.6" x14ac:dyDescent="0.3"/>
    <row r="2406" ht="15.6" x14ac:dyDescent="0.3"/>
    <row r="2407" ht="15.6" x14ac:dyDescent="0.3"/>
    <row r="2408" ht="15.6" x14ac:dyDescent="0.3"/>
    <row r="2409" ht="15.6" x14ac:dyDescent="0.3"/>
    <row r="2410" ht="15.6" x14ac:dyDescent="0.3"/>
    <row r="2411" ht="15.6" x14ac:dyDescent="0.3"/>
    <row r="2412" ht="15.6" x14ac:dyDescent="0.3"/>
    <row r="2413" ht="15.6" x14ac:dyDescent="0.3"/>
    <row r="2414" ht="15.6" x14ac:dyDescent="0.3"/>
    <row r="2415" ht="15.6" x14ac:dyDescent="0.3"/>
    <row r="2416" ht="15.6" x14ac:dyDescent="0.3"/>
    <row r="2417" ht="15.6" x14ac:dyDescent="0.3"/>
    <row r="2418" ht="15.6" x14ac:dyDescent="0.3"/>
    <row r="2419" ht="15.6" x14ac:dyDescent="0.3"/>
    <row r="2420" ht="15.6" x14ac:dyDescent="0.3"/>
    <row r="2421" ht="15.6" x14ac:dyDescent="0.3"/>
    <row r="2422" ht="15.6" x14ac:dyDescent="0.3"/>
    <row r="2423" ht="15.6" x14ac:dyDescent="0.3"/>
    <row r="2424" ht="15.6" x14ac:dyDescent="0.3"/>
    <row r="2425" ht="15.6" x14ac:dyDescent="0.3"/>
    <row r="2426" ht="15.6" x14ac:dyDescent="0.3"/>
    <row r="2427" ht="15.6" x14ac:dyDescent="0.3"/>
    <row r="2428" ht="15.6" x14ac:dyDescent="0.3"/>
    <row r="2429" ht="15.6" x14ac:dyDescent="0.3"/>
    <row r="2430" ht="15.6" x14ac:dyDescent="0.3"/>
    <row r="2431" ht="15.6" x14ac:dyDescent="0.3"/>
    <row r="2432" ht="15.6" x14ac:dyDescent="0.3"/>
    <row r="2433" ht="15.6" x14ac:dyDescent="0.3"/>
    <row r="2434" ht="15.6" x14ac:dyDescent="0.3"/>
    <row r="2435" ht="15.6" x14ac:dyDescent="0.3"/>
    <row r="2436" ht="15.6" x14ac:dyDescent="0.3"/>
    <row r="2437" ht="15.6" x14ac:dyDescent="0.3"/>
    <row r="2438" ht="15.6" x14ac:dyDescent="0.3"/>
    <row r="2439" ht="15.6" x14ac:dyDescent="0.3"/>
    <row r="2440" ht="15.6" x14ac:dyDescent="0.3"/>
    <row r="2441" ht="15.6" x14ac:dyDescent="0.3"/>
    <row r="2442" ht="15.6" x14ac:dyDescent="0.3"/>
    <row r="2443" ht="15.6" x14ac:dyDescent="0.3"/>
    <row r="2444" ht="15.6" x14ac:dyDescent="0.3"/>
    <row r="2445" ht="15.6" x14ac:dyDescent="0.3"/>
    <row r="2446" ht="15.6" x14ac:dyDescent="0.3"/>
    <row r="2447" ht="15.6" x14ac:dyDescent="0.3"/>
    <row r="2448" ht="15.6" x14ac:dyDescent="0.3"/>
    <row r="2449" ht="15.6" x14ac:dyDescent="0.3"/>
    <row r="2450" ht="15.6" x14ac:dyDescent="0.3"/>
    <row r="2451" ht="15.6" x14ac:dyDescent="0.3"/>
    <row r="2452" ht="15.6" x14ac:dyDescent="0.3"/>
    <row r="2453" ht="15.6" x14ac:dyDescent="0.3"/>
    <row r="2454" ht="15.6" x14ac:dyDescent="0.3"/>
    <row r="2455" ht="15.6" x14ac:dyDescent="0.3"/>
    <row r="2456" ht="15.6" x14ac:dyDescent="0.3"/>
    <row r="2457" ht="15.6" x14ac:dyDescent="0.3"/>
    <row r="2458" ht="15.6" x14ac:dyDescent="0.3"/>
    <row r="2459" ht="15.6" x14ac:dyDescent="0.3"/>
    <row r="2460" ht="15.6" x14ac:dyDescent="0.3"/>
    <row r="2461" ht="15.6" x14ac:dyDescent="0.3"/>
    <row r="2462" ht="15.6" x14ac:dyDescent="0.3"/>
    <row r="2463" ht="15.6" x14ac:dyDescent="0.3"/>
    <row r="2464" ht="15.6" x14ac:dyDescent="0.3"/>
    <row r="2465" ht="15.6" x14ac:dyDescent="0.3"/>
    <row r="2466" ht="15.6" x14ac:dyDescent="0.3"/>
    <row r="2467" ht="15.6" x14ac:dyDescent="0.3"/>
    <row r="2468" ht="15.6" x14ac:dyDescent="0.3"/>
    <row r="2469" ht="15.6" x14ac:dyDescent="0.3"/>
    <row r="2470" ht="15.6" x14ac:dyDescent="0.3"/>
    <row r="2471" ht="15.6" x14ac:dyDescent="0.3"/>
    <row r="2472" ht="15.6" x14ac:dyDescent="0.3"/>
    <row r="2473" ht="15.6" x14ac:dyDescent="0.3"/>
    <row r="2474" ht="15.6" x14ac:dyDescent="0.3"/>
    <row r="2475" ht="15.6" x14ac:dyDescent="0.3"/>
    <row r="2476" ht="15.6" x14ac:dyDescent="0.3"/>
    <row r="2477" ht="15.6" x14ac:dyDescent="0.3"/>
    <row r="2478" ht="15.6" x14ac:dyDescent="0.3"/>
    <row r="2479" ht="15.6" x14ac:dyDescent="0.3"/>
    <row r="2480" ht="15.6" x14ac:dyDescent="0.3"/>
    <row r="2481" ht="15.6" x14ac:dyDescent="0.3"/>
    <row r="2482" ht="15.6" x14ac:dyDescent="0.3"/>
    <row r="2483" ht="15.6" x14ac:dyDescent="0.3"/>
    <row r="2484" ht="15.6" x14ac:dyDescent="0.3"/>
    <row r="2485" ht="15.6" x14ac:dyDescent="0.3"/>
    <row r="2486" ht="15.6" x14ac:dyDescent="0.3"/>
    <row r="2487" ht="15.6" x14ac:dyDescent="0.3"/>
    <row r="2488" ht="15.6" x14ac:dyDescent="0.3"/>
    <row r="2489" ht="15.6" x14ac:dyDescent="0.3"/>
    <row r="2490" ht="15.6" x14ac:dyDescent="0.3"/>
    <row r="2491" ht="15.6" x14ac:dyDescent="0.3"/>
    <row r="2492" ht="15.6" x14ac:dyDescent="0.3"/>
    <row r="2493" ht="15.6" x14ac:dyDescent="0.3"/>
    <row r="2494" ht="15.6" x14ac:dyDescent="0.3"/>
    <row r="2495" ht="15.6" x14ac:dyDescent="0.3"/>
    <row r="2496" ht="15.6" x14ac:dyDescent="0.3"/>
    <row r="2497" ht="15.6" x14ac:dyDescent="0.3"/>
    <row r="2498" ht="15.6" x14ac:dyDescent="0.3"/>
    <row r="2499" ht="15.6" x14ac:dyDescent="0.3"/>
    <row r="2500" ht="15.6" x14ac:dyDescent="0.3"/>
    <row r="2501" ht="15.6" x14ac:dyDescent="0.3"/>
    <row r="2502" ht="15.6" x14ac:dyDescent="0.3"/>
    <row r="2503" ht="15.6" x14ac:dyDescent="0.3"/>
    <row r="2504" ht="15.6" x14ac:dyDescent="0.3"/>
    <row r="2505" ht="15.6" x14ac:dyDescent="0.3"/>
    <row r="2506" ht="15.6" x14ac:dyDescent="0.3"/>
    <row r="2507" ht="15.6" x14ac:dyDescent="0.3"/>
    <row r="2508" ht="15.6" x14ac:dyDescent="0.3"/>
    <row r="2509" ht="15.6" x14ac:dyDescent="0.3"/>
    <row r="2510" ht="15.6" x14ac:dyDescent="0.3"/>
    <row r="2511" ht="15.6" x14ac:dyDescent="0.3"/>
    <row r="2512" ht="15.6" x14ac:dyDescent="0.3"/>
    <row r="2513" ht="15.6" x14ac:dyDescent="0.3"/>
    <row r="2514" ht="15.6" x14ac:dyDescent="0.3"/>
    <row r="2515" ht="15.6" x14ac:dyDescent="0.3"/>
    <row r="2516" ht="15.6" x14ac:dyDescent="0.3"/>
    <row r="2517" ht="15.6" x14ac:dyDescent="0.3"/>
    <row r="2518" ht="15.6" x14ac:dyDescent="0.3"/>
    <row r="2519" ht="15.6" x14ac:dyDescent="0.3"/>
    <row r="2520" ht="15.6" x14ac:dyDescent="0.3"/>
    <row r="2521" ht="15.6" x14ac:dyDescent="0.3"/>
    <row r="2522" ht="15.6" x14ac:dyDescent="0.3"/>
    <row r="2523" ht="15.6" x14ac:dyDescent="0.3"/>
    <row r="2524" ht="15.6" x14ac:dyDescent="0.3"/>
    <row r="2525" ht="15.6" x14ac:dyDescent="0.3"/>
    <row r="2526" ht="15.6" x14ac:dyDescent="0.3"/>
    <row r="2527" ht="15.6" x14ac:dyDescent="0.3"/>
    <row r="2528" ht="15.6" x14ac:dyDescent="0.3"/>
    <row r="2529" ht="15.6" x14ac:dyDescent="0.3"/>
    <row r="2530" ht="15.6" x14ac:dyDescent="0.3"/>
    <row r="2531" ht="15.6" x14ac:dyDescent="0.3"/>
    <row r="2532" ht="15.6" x14ac:dyDescent="0.3"/>
    <row r="2533" ht="15.6" x14ac:dyDescent="0.3"/>
    <row r="2534" ht="15.6" x14ac:dyDescent="0.3"/>
    <row r="2535" ht="15.6" x14ac:dyDescent="0.3"/>
    <row r="2536" ht="15.6" x14ac:dyDescent="0.3"/>
    <row r="2537" ht="15.6" x14ac:dyDescent="0.3"/>
    <row r="2538" ht="15.6" x14ac:dyDescent="0.3"/>
    <row r="2539" ht="15.6" x14ac:dyDescent="0.3"/>
    <row r="2540" ht="15.6" x14ac:dyDescent="0.3"/>
    <row r="2541" ht="15.6" x14ac:dyDescent="0.3"/>
    <row r="2542" ht="15.6" x14ac:dyDescent="0.3"/>
    <row r="2543" ht="15.6" x14ac:dyDescent="0.3"/>
    <row r="2544" ht="15.6" x14ac:dyDescent="0.3"/>
    <row r="2545" ht="15.6" x14ac:dyDescent="0.3"/>
    <row r="2546" ht="15.6" x14ac:dyDescent="0.3"/>
    <row r="2547" ht="15.6" x14ac:dyDescent="0.3"/>
    <row r="2548" ht="15.6" x14ac:dyDescent="0.3"/>
    <row r="2549" ht="15.6" x14ac:dyDescent="0.3"/>
    <row r="2550" ht="15.6" x14ac:dyDescent="0.3"/>
    <row r="2551" ht="15.6" x14ac:dyDescent="0.3"/>
    <row r="2552" ht="15.6" x14ac:dyDescent="0.3"/>
    <row r="2553" ht="15.6" x14ac:dyDescent="0.3"/>
    <row r="2554" ht="15.6" x14ac:dyDescent="0.3"/>
    <row r="2555" ht="15.6" x14ac:dyDescent="0.3"/>
    <row r="2556" ht="15.6" x14ac:dyDescent="0.3"/>
    <row r="2557" ht="15.6" x14ac:dyDescent="0.3"/>
    <row r="2558" ht="15.6" x14ac:dyDescent="0.3"/>
    <row r="2559" ht="15.6" x14ac:dyDescent="0.3"/>
    <row r="2560" ht="15.6" x14ac:dyDescent="0.3"/>
    <row r="2561" ht="15.6" x14ac:dyDescent="0.3"/>
    <row r="2562" ht="15.6" x14ac:dyDescent="0.3"/>
    <row r="2563" ht="15.6" x14ac:dyDescent="0.3"/>
    <row r="2564" ht="15.6" x14ac:dyDescent="0.3"/>
    <row r="2565" ht="15.6" x14ac:dyDescent="0.3"/>
    <row r="2566" ht="15.6" x14ac:dyDescent="0.3"/>
    <row r="2567" ht="15.6" x14ac:dyDescent="0.3"/>
    <row r="2568" ht="15.6" x14ac:dyDescent="0.3"/>
    <row r="2569" ht="15.6" x14ac:dyDescent="0.3"/>
    <row r="2570" ht="15.6" x14ac:dyDescent="0.3"/>
    <row r="2571" ht="15.6" x14ac:dyDescent="0.3"/>
    <row r="2572" ht="15.6" x14ac:dyDescent="0.3"/>
    <row r="2573" ht="15.6" x14ac:dyDescent="0.3"/>
    <row r="2574" ht="15.6" x14ac:dyDescent="0.3"/>
    <row r="2575" ht="15.6" x14ac:dyDescent="0.3"/>
    <row r="2576" ht="15.6" x14ac:dyDescent="0.3"/>
    <row r="2577" ht="15.6" x14ac:dyDescent="0.3"/>
    <row r="2578" ht="15.6" x14ac:dyDescent="0.3"/>
    <row r="2579" ht="15.6" x14ac:dyDescent="0.3"/>
    <row r="2580" ht="15.6" x14ac:dyDescent="0.3"/>
    <row r="2581" ht="15.6" x14ac:dyDescent="0.3"/>
    <row r="2582" ht="15.6" x14ac:dyDescent="0.3"/>
    <row r="2583" ht="15.6" x14ac:dyDescent="0.3"/>
    <row r="2584" ht="15.6" x14ac:dyDescent="0.3"/>
    <row r="2585" ht="15.6" x14ac:dyDescent="0.3"/>
    <row r="2586" ht="15.6" x14ac:dyDescent="0.3"/>
    <row r="2587" ht="15.6" x14ac:dyDescent="0.3"/>
    <row r="2588" ht="15.6" x14ac:dyDescent="0.3"/>
    <row r="2589" ht="15.6" x14ac:dyDescent="0.3"/>
    <row r="2590" ht="15.6" x14ac:dyDescent="0.3"/>
    <row r="2591" ht="15.6" x14ac:dyDescent="0.3"/>
    <row r="2592" ht="15.6" x14ac:dyDescent="0.3"/>
    <row r="2593" ht="15.6" x14ac:dyDescent="0.3"/>
    <row r="2594" ht="15.6" x14ac:dyDescent="0.3"/>
    <row r="2595" ht="15.6" x14ac:dyDescent="0.3"/>
    <row r="2596" ht="15.6" x14ac:dyDescent="0.3"/>
    <row r="2597" ht="15.6" x14ac:dyDescent="0.3"/>
    <row r="2598" ht="15.6" x14ac:dyDescent="0.3"/>
    <row r="2599" ht="15.6" x14ac:dyDescent="0.3"/>
    <row r="2600" ht="15.6" x14ac:dyDescent="0.3"/>
    <row r="2601" ht="15.6" x14ac:dyDescent="0.3"/>
    <row r="2602" ht="15.6" x14ac:dyDescent="0.3"/>
    <row r="2603" ht="15.6" x14ac:dyDescent="0.3"/>
    <row r="2604" ht="15.6" x14ac:dyDescent="0.3"/>
    <row r="2605" ht="15.6" x14ac:dyDescent="0.3"/>
    <row r="2606" ht="15.6" x14ac:dyDescent="0.3"/>
    <row r="2607" ht="15.6" x14ac:dyDescent="0.3"/>
    <row r="2608" ht="15.6" x14ac:dyDescent="0.3"/>
    <row r="2609" ht="15.6" x14ac:dyDescent="0.3"/>
    <row r="2610" ht="15.6" x14ac:dyDescent="0.3"/>
    <row r="2611" ht="15.6" x14ac:dyDescent="0.3"/>
    <row r="2612" ht="15.6" x14ac:dyDescent="0.3"/>
    <row r="2613" ht="15.6" x14ac:dyDescent="0.3"/>
    <row r="2614" ht="15.6" x14ac:dyDescent="0.3"/>
    <row r="2615" ht="15.6" x14ac:dyDescent="0.3"/>
    <row r="2616" ht="15.6" x14ac:dyDescent="0.3"/>
    <row r="2617" ht="15.6" x14ac:dyDescent="0.3"/>
    <row r="2618" ht="15.6" x14ac:dyDescent="0.3"/>
    <row r="2619" ht="15.6" x14ac:dyDescent="0.3"/>
    <row r="2620" ht="15.6" x14ac:dyDescent="0.3"/>
    <row r="2621" ht="15.6" x14ac:dyDescent="0.3"/>
    <row r="2622" ht="15.6" x14ac:dyDescent="0.3"/>
    <row r="2623" ht="15.6" x14ac:dyDescent="0.3"/>
    <row r="2624" ht="15.6" x14ac:dyDescent="0.3"/>
    <row r="2625" ht="15.6" x14ac:dyDescent="0.3"/>
    <row r="2626" ht="15.6" x14ac:dyDescent="0.3"/>
    <row r="2627" ht="15.6" x14ac:dyDescent="0.3"/>
    <row r="2628" ht="15.6" x14ac:dyDescent="0.3"/>
    <row r="2629" ht="15.6" x14ac:dyDescent="0.3"/>
    <row r="2630" ht="15.6" x14ac:dyDescent="0.3"/>
    <row r="2631" ht="15.6" x14ac:dyDescent="0.3"/>
    <row r="2632" ht="15.6" x14ac:dyDescent="0.3"/>
    <row r="2633" ht="15.6" x14ac:dyDescent="0.3"/>
    <row r="2634" ht="15.6" x14ac:dyDescent="0.3"/>
    <row r="2635" ht="15.6" x14ac:dyDescent="0.3"/>
    <row r="2636" ht="15.6" x14ac:dyDescent="0.3"/>
    <row r="2637" ht="15.6" x14ac:dyDescent="0.3"/>
    <row r="2638" ht="15.6" x14ac:dyDescent="0.3"/>
    <row r="2639" ht="15.6" x14ac:dyDescent="0.3"/>
    <row r="2640" ht="15.6" x14ac:dyDescent="0.3"/>
    <row r="2641" ht="15.6" x14ac:dyDescent="0.3"/>
    <row r="2642" ht="15.6" x14ac:dyDescent="0.3"/>
    <row r="2643" ht="15.6" x14ac:dyDescent="0.3"/>
    <row r="2644" ht="15.6" x14ac:dyDescent="0.3"/>
    <row r="2645" ht="15.6" x14ac:dyDescent="0.3"/>
    <row r="2646" ht="15.6" x14ac:dyDescent="0.3"/>
    <row r="2647" ht="15.6" x14ac:dyDescent="0.3"/>
    <row r="2648" ht="15.6" x14ac:dyDescent="0.3"/>
    <row r="2649" ht="15.6" x14ac:dyDescent="0.3"/>
    <row r="2650" ht="15.6" x14ac:dyDescent="0.3"/>
    <row r="2651" ht="15.6" x14ac:dyDescent="0.3"/>
    <row r="2652" ht="15.6" x14ac:dyDescent="0.3"/>
    <row r="2653" ht="15.6" x14ac:dyDescent="0.3"/>
    <row r="2654" ht="15.6" x14ac:dyDescent="0.3"/>
    <row r="2655" ht="15.6" x14ac:dyDescent="0.3"/>
    <row r="2656" ht="15.6" x14ac:dyDescent="0.3"/>
    <row r="2657" ht="15.6" x14ac:dyDescent="0.3"/>
    <row r="2658" ht="15.6" x14ac:dyDescent="0.3"/>
    <row r="2659" ht="15.6" x14ac:dyDescent="0.3"/>
    <row r="2660" ht="15.6" x14ac:dyDescent="0.3"/>
    <row r="2661" ht="15.6" x14ac:dyDescent="0.3"/>
    <row r="2662" ht="15.6" x14ac:dyDescent="0.3"/>
    <row r="2663" ht="15.6" x14ac:dyDescent="0.3"/>
    <row r="2664" ht="15.6" x14ac:dyDescent="0.3"/>
    <row r="2665" ht="15.6" x14ac:dyDescent="0.3"/>
    <row r="2666" ht="15.6" x14ac:dyDescent="0.3"/>
    <row r="2667" ht="15.6" x14ac:dyDescent="0.3"/>
    <row r="2668" ht="15.6" x14ac:dyDescent="0.3"/>
    <row r="2669" ht="15.6" x14ac:dyDescent="0.3"/>
    <row r="2670" ht="15.6" x14ac:dyDescent="0.3"/>
    <row r="2671" ht="15.6" x14ac:dyDescent="0.3"/>
    <row r="2672" ht="15.6" x14ac:dyDescent="0.3"/>
    <row r="2673" ht="15.6" x14ac:dyDescent="0.3"/>
    <row r="2674" ht="15.6" x14ac:dyDescent="0.3"/>
    <row r="2675" ht="15.6" x14ac:dyDescent="0.3"/>
    <row r="2676" ht="15.6" x14ac:dyDescent="0.3"/>
    <row r="2677" ht="15.6" x14ac:dyDescent="0.3"/>
    <row r="2678" ht="15.6" x14ac:dyDescent="0.3"/>
    <row r="2679" ht="15.6" x14ac:dyDescent="0.3"/>
    <row r="2680" ht="15.6" x14ac:dyDescent="0.3"/>
    <row r="2681" ht="15.6" x14ac:dyDescent="0.3"/>
    <row r="2682" ht="15.6" x14ac:dyDescent="0.3"/>
    <row r="2683" ht="15.6" x14ac:dyDescent="0.3"/>
    <row r="2684" ht="15.6" x14ac:dyDescent="0.3"/>
    <row r="2685" ht="15.6" x14ac:dyDescent="0.3"/>
    <row r="2686" ht="15.6" x14ac:dyDescent="0.3"/>
    <row r="2687" ht="15.6" x14ac:dyDescent="0.3"/>
    <row r="2688" ht="15.6" x14ac:dyDescent="0.3"/>
    <row r="2689" ht="15.6" x14ac:dyDescent="0.3"/>
    <row r="2690" ht="15.6" x14ac:dyDescent="0.3"/>
    <row r="2691" ht="15.6" x14ac:dyDescent="0.3"/>
    <row r="2692" ht="15.6" x14ac:dyDescent="0.3"/>
    <row r="2693" ht="15.6" x14ac:dyDescent="0.3"/>
    <row r="2694" ht="15.6" x14ac:dyDescent="0.3"/>
    <row r="2695" ht="15.6" x14ac:dyDescent="0.3"/>
    <row r="2696" ht="15.6" x14ac:dyDescent="0.3"/>
    <row r="2697" ht="15.6" x14ac:dyDescent="0.3"/>
    <row r="2698" ht="15.6" x14ac:dyDescent="0.3"/>
    <row r="2699" ht="15.6" x14ac:dyDescent="0.3"/>
    <row r="2700" ht="15.6" x14ac:dyDescent="0.3"/>
    <row r="2701" ht="15.6" x14ac:dyDescent="0.3"/>
    <row r="2702" ht="15.6" x14ac:dyDescent="0.3"/>
    <row r="2703" ht="15.6" x14ac:dyDescent="0.3"/>
    <row r="2704" ht="15.6" x14ac:dyDescent="0.3"/>
    <row r="2705" ht="15.6" x14ac:dyDescent="0.3"/>
    <row r="2706" ht="15.6" x14ac:dyDescent="0.3"/>
    <row r="2707" ht="15.6" x14ac:dyDescent="0.3"/>
    <row r="2708" ht="15.6" x14ac:dyDescent="0.3"/>
    <row r="2709" ht="15.6" x14ac:dyDescent="0.3"/>
    <row r="2710" ht="15.6" x14ac:dyDescent="0.3"/>
    <row r="2711" ht="15.6" x14ac:dyDescent="0.3"/>
    <row r="2712" ht="15.6" x14ac:dyDescent="0.3"/>
    <row r="2713" ht="15.6" x14ac:dyDescent="0.3"/>
    <row r="2714" ht="15.6" x14ac:dyDescent="0.3"/>
    <row r="2715" ht="15.6" x14ac:dyDescent="0.3"/>
    <row r="2716" ht="15.6" x14ac:dyDescent="0.3"/>
    <row r="2717" ht="15.6" x14ac:dyDescent="0.3"/>
    <row r="2718" ht="15.6" x14ac:dyDescent="0.3"/>
    <row r="2719" ht="15.6" x14ac:dyDescent="0.3"/>
    <row r="2720" ht="15.6" x14ac:dyDescent="0.3"/>
    <row r="2721" ht="15.6" x14ac:dyDescent="0.3"/>
    <row r="2722" ht="15.6" x14ac:dyDescent="0.3"/>
    <row r="2723" ht="15.6" x14ac:dyDescent="0.3"/>
    <row r="2724" ht="15.6" x14ac:dyDescent="0.3"/>
    <row r="2725" ht="15.6" x14ac:dyDescent="0.3"/>
    <row r="2726" ht="15.6" x14ac:dyDescent="0.3"/>
    <row r="2727" ht="15.6" x14ac:dyDescent="0.3"/>
    <row r="2728" ht="15.6" x14ac:dyDescent="0.3"/>
    <row r="2729" ht="15.6" x14ac:dyDescent="0.3"/>
    <row r="2730" ht="15.6" x14ac:dyDescent="0.3"/>
    <row r="2731" ht="15.6" x14ac:dyDescent="0.3"/>
    <row r="2732" ht="15.6" x14ac:dyDescent="0.3"/>
    <row r="2733" ht="15.6" x14ac:dyDescent="0.3"/>
    <row r="2734" ht="15.6" x14ac:dyDescent="0.3"/>
    <row r="2735" ht="15.6" x14ac:dyDescent="0.3"/>
    <row r="2736" ht="15.6" x14ac:dyDescent="0.3"/>
    <row r="2737" ht="15.6" x14ac:dyDescent="0.3"/>
    <row r="2738" ht="15.6" x14ac:dyDescent="0.3"/>
    <row r="2739" ht="15.6" x14ac:dyDescent="0.3"/>
    <row r="2740" ht="15.6" x14ac:dyDescent="0.3"/>
    <row r="2741" ht="15.6" x14ac:dyDescent="0.3"/>
    <row r="2742" ht="15.6" x14ac:dyDescent="0.3"/>
    <row r="2743" ht="15.6" x14ac:dyDescent="0.3"/>
    <row r="2744" ht="15.6" x14ac:dyDescent="0.3"/>
    <row r="2745" ht="15.6" x14ac:dyDescent="0.3"/>
    <row r="2746" ht="15.6" x14ac:dyDescent="0.3"/>
    <row r="2747" ht="15.6" x14ac:dyDescent="0.3"/>
    <row r="2748" ht="15.6" x14ac:dyDescent="0.3"/>
    <row r="2749" ht="15.6" x14ac:dyDescent="0.3"/>
    <row r="2750" ht="15.6" x14ac:dyDescent="0.3"/>
    <row r="2751" ht="15.6" x14ac:dyDescent="0.3"/>
    <row r="2752" ht="15.6" x14ac:dyDescent="0.3"/>
    <row r="2753" ht="15.6" x14ac:dyDescent="0.3"/>
    <row r="2754" ht="15.6" x14ac:dyDescent="0.3"/>
    <row r="2755" ht="15.6" x14ac:dyDescent="0.3"/>
    <row r="2756" ht="15.6" x14ac:dyDescent="0.3"/>
    <row r="2757" ht="15.6" x14ac:dyDescent="0.3"/>
    <row r="2758" ht="15.6" x14ac:dyDescent="0.3"/>
    <row r="2759" ht="15.6" x14ac:dyDescent="0.3"/>
    <row r="2760" ht="15.6" x14ac:dyDescent="0.3"/>
    <row r="2761" ht="15.6" x14ac:dyDescent="0.3"/>
    <row r="2762" ht="15.6" x14ac:dyDescent="0.3"/>
    <row r="2763" ht="15.6" x14ac:dyDescent="0.3"/>
    <row r="2764" ht="15.6" x14ac:dyDescent="0.3"/>
    <row r="2765" ht="15.6" x14ac:dyDescent="0.3"/>
    <row r="2766" ht="15.6" x14ac:dyDescent="0.3"/>
    <row r="2767" ht="15.6" x14ac:dyDescent="0.3"/>
    <row r="2768" ht="15.6" x14ac:dyDescent="0.3"/>
    <row r="2769" ht="15.6" x14ac:dyDescent="0.3"/>
    <row r="2770" ht="15.6" x14ac:dyDescent="0.3"/>
    <row r="2771" ht="15.6" x14ac:dyDescent="0.3"/>
    <row r="2772" ht="15.6" x14ac:dyDescent="0.3"/>
    <row r="2773" ht="15.6" x14ac:dyDescent="0.3"/>
    <row r="2774" ht="15.6" x14ac:dyDescent="0.3"/>
    <row r="2775" ht="15.6" x14ac:dyDescent="0.3"/>
    <row r="2776" ht="15.6" x14ac:dyDescent="0.3"/>
    <row r="2777" ht="15.6" x14ac:dyDescent="0.3"/>
    <row r="2778" ht="15.6" x14ac:dyDescent="0.3"/>
    <row r="2779" ht="15.6" x14ac:dyDescent="0.3"/>
    <row r="2780" ht="15.6" x14ac:dyDescent="0.3"/>
    <row r="2781" ht="15.6" x14ac:dyDescent="0.3"/>
    <row r="2782" ht="15.6" x14ac:dyDescent="0.3"/>
    <row r="2783" ht="15.6" x14ac:dyDescent="0.3"/>
    <row r="2784" ht="15.6" x14ac:dyDescent="0.3"/>
    <row r="2785" ht="15.6" x14ac:dyDescent="0.3"/>
    <row r="2786" ht="15.6" x14ac:dyDescent="0.3"/>
    <row r="2787" ht="15.6" x14ac:dyDescent="0.3"/>
    <row r="2788" ht="15.6" x14ac:dyDescent="0.3"/>
    <row r="2789" ht="15.6" x14ac:dyDescent="0.3"/>
    <row r="2790" ht="15.6" x14ac:dyDescent="0.3"/>
    <row r="2791" ht="15.6" x14ac:dyDescent="0.3"/>
    <row r="2792" ht="15.6" x14ac:dyDescent="0.3"/>
    <row r="2793" ht="15.6" x14ac:dyDescent="0.3"/>
    <row r="2794" ht="15.6" x14ac:dyDescent="0.3"/>
    <row r="2795" ht="15.6" x14ac:dyDescent="0.3"/>
    <row r="2796" ht="15.6" x14ac:dyDescent="0.3"/>
    <row r="2797" ht="15.6" x14ac:dyDescent="0.3"/>
    <row r="2798" ht="15.6" x14ac:dyDescent="0.3"/>
    <row r="2799" ht="15.6" x14ac:dyDescent="0.3"/>
    <row r="2800" ht="15.6" x14ac:dyDescent="0.3"/>
    <row r="2801" ht="15.6" x14ac:dyDescent="0.3"/>
    <row r="2802" ht="15.6" x14ac:dyDescent="0.3"/>
    <row r="2803" ht="15.6" x14ac:dyDescent="0.3"/>
    <row r="2804" ht="15.6" x14ac:dyDescent="0.3"/>
    <row r="2805" ht="15.6" x14ac:dyDescent="0.3"/>
    <row r="2806" ht="15.6" x14ac:dyDescent="0.3"/>
    <row r="2807" ht="15.6" x14ac:dyDescent="0.3"/>
    <row r="2808" ht="15.6" x14ac:dyDescent="0.3"/>
    <row r="2809" ht="15.6" x14ac:dyDescent="0.3"/>
    <row r="2810" ht="15.6" x14ac:dyDescent="0.3"/>
    <row r="2811" ht="15.6" x14ac:dyDescent="0.3"/>
    <row r="2812" ht="15.6" x14ac:dyDescent="0.3"/>
    <row r="2813" ht="15.6" x14ac:dyDescent="0.3"/>
    <row r="2814" ht="15.6" x14ac:dyDescent="0.3"/>
    <row r="2815" ht="15.6" x14ac:dyDescent="0.3"/>
    <row r="2816" ht="15.6" x14ac:dyDescent="0.3"/>
    <row r="2817" ht="15.6" x14ac:dyDescent="0.3"/>
    <row r="2818" ht="15.6" x14ac:dyDescent="0.3"/>
    <row r="2819" ht="15.6" x14ac:dyDescent="0.3"/>
    <row r="2820" ht="15.6" x14ac:dyDescent="0.3"/>
    <row r="2821" ht="15.6" x14ac:dyDescent="0.3"/>
    <row r="2822" ht="15.6" x14ac:dyDescent="0.3"/>
    <row r="2823" ht="15.6" x14ac:dyDescent="0.3"/>
    <row r="2824" ht="15.6" x14ac:dyDescent="0.3"/>
    <row r="2825" ht="15.6" x14ac:dyDescent="0.3"/>
    <row r="2826" ht="15.6" x14ac:dyDescent="0.3"/>
    <row r="2827" ht="15.6" x14ac:dyDescent="0.3"/>
    <row r="2828" ht="15.6" x14ac:dyDescent="0.3"/>
    <row r="2829" ht="15.6" x14ac:dyDescent="0.3"/>
    <row r="2830" ht="15.6" x14ac:dyDescent="0.3"/>
    <row r="2831" ht="15.6" x14ac:dyDescent="0.3"/>
    <row r="2832" ht="15.6" x14ac:dyDescent="0.3"/>
    <row r="2833" ht="15.6" x14ac:dyDescent="0.3"/>
    <row r="2834" ht="15.6" x14ac:dyDescent="0.3"/>
    <row r="2835" ht="15.6" x14ac:dyDescent="0.3"/>
    <row r="2836" ht="15.6" x14ac:dyDescent="0.3"/>
    <row r="2837" ht="15.6" x14ac:dyDescent="0.3"/>
    <row r="2838" ht="15.6" x14ac:dyDescent="0.3"/>
    <row r="2839" ht="15.6" x14ac:dyDescent="0.3"/>
    <row r="2840" ht="15.6" x14ac:dyDescent="0.3"/>
    <row r="2841" ht="15.6" x14ac:dyDescent="0.3"/>
    <row r="2842" ht="15.6" x14ac:dyDescent="0.3"/>
    <row r="2843" ht="15.6" x14ac:dyDescent="0.3"/>
    <row r="2844" ht="15.6" x14ac:dyDescent="0.3"/>
    <row r="2845" ht="15.6" x14ac:dyDescent="0.3"/>
    <row r="2846" ht="15.6" x14ac:dyDescent="0.3"/>
    <row r="2847" ht="15.6" x14ac:dyDescent="0.3"/>
    <row r="2848" ht="15.6" x14ac:dyDescent="0.3"/>
    <row r="2849" ht="15.6" x14ac:dyDescent="0.3"/>
    <row r="2850" ht="15.6" x14ac:dyDescent="0.3"/>
    <row r="2851" ht="15.6" x14ac:dyDescent="0.3"/>
    <row r="2852" ht="15.6" x14ac:dyDescent="0.3"/>
    <row r="2853" ht="15.6" x14ac:dyDescent="0.3"/>
    <row r="2854" ht="15.6" x14ac:dyDescent="0.3"/>
    <row r="2855" ht="15.6" x14ac:dyDescent="0.3"/>
    <row r="2856" ht="15.6" x14ac:dyDescent="0.3"/>
    <row r="2857" ht="15.6" x14ac:dyDescent="0.3"/>
    <row r="2858" ht="15.6" x14ac:dyDescent="0.3"/>
    <row r="2859" ht="15.6" x14ac:dyDescent="0.3"/>
    <row r="2860" ht="15.6" x14ac:dyDescent="0.3"/>
    <row r="2861" ht="15.6" x14ac:dyDescent="0.3"/>
    <row r="2862" ht="15.6" x14ac:dyDescent="0.3"/>
    <row r="2863" ht="15.6" x14ac:dyDescent="0.3"/>
    <row r="2864" ht="15.6" x14ac:dyDescent="0.3"/>
    <row r="2865" ht="15.6" x14ac:dyDescent="0.3"/>
    <row r="2866" ht="15.6" x14ac:dyDescent="0.3"/>
    <row r="2867" ht="15.6" x14ac:dyDescent="0.3"/>
    <row r="2868" ht="15.6" x14ac:dyDescent="0.3"/>
    <row r="2869" ht="15.6" x14ac:dyDescent="0.3"/>
    <row r="2870" ht="15.6" x14ac:dyDescent="0.3"/>
    <row r="2871" ht="15.6" x14ac:dyDescent="0.3"/>
    <row r="2872" ht="15.6" x14ac:dyDescent="0.3"/>
    <row r="2873" ht="15.6" x14ac:dyDescent="0.3"/>
    <row r="2874" ht="15.6" x14ac:dyDescent="0.3"/>
    <row r="2875" ht="15.6" x14ac:dyDescent="0.3"/>
    <row r="2876" ht="15.6" x14ac:dyDescent="0.3"/>
    <row r="2877" ht="15.6" x14ac:dyDescent="0.3"/>
    <row r="2878" ht="15.6" x14ac:dyDescent="0.3"/>
    <row r="2879" ht="15.6" x14ac:dyDescent="0.3"/>
    <row r="2880" ht="15.6" x14ac:dyDescent="0.3"/>
    <row r="2881" ht="15.6" x14ac:dyDescent="0.3"/>
    <row r="2882" ht="15.6" x14ac:dyDescent="0.3"/>
    <row r="2883" ht="15.6" x14ac:dyDescent="0.3"/>
    <row r="2884" ht="15.6" x14ac:dyDescent="0.3"/>
    <row r="2885" ht="15.6" x14ac:dyDescent="0.3"/>
    <row r="2886" ht="15.6" x14ac:dyDescent="0.3"/>
    <row r="2887" ht="15.6" x14ac:dyDescent="0.3"/>
    <row r="2888" ht="15.6" x14ac:dyDescent="0.3"/>
    <row r="2889" ht="15.6" x14ac:dyDescent="0.3"/>
    <row r="2890" ht="15.6" x14ac:dyDescent="0.3"/>
    <row r="2891" ht="15.6" x14ac:dyDescent="0.3"/>
    <row r="2892" ht="15.6" x14ac:dyDescent="0.3"/>
    <row r="2893" ht="15.6" x14ac:dyDescent="0.3"/>
    <row r="2894" ht="15.6" x14ac:dyDescent="0.3"/>
    <row r="2895" ht="15.6" x14ac:dyDescent="0.3"/>
    <row r="2896" ht="15.6" x14ac:dyDescent="0.3"/>
    <row r="2897" ht="15.6" x14ac:dyDescent="0.3"/>
    <row r="2898" ht="15.6" x14ac:dyDescent="0.3"/>
    <row r="2899" ht="15.6" x14ac:dyDescent="0.3"/>
    <row r="2900" ht="15.6" x14ac:dyDescent="0.3"/>
    <row r="2901" ht="15.6" x14ac:dyDescent="0.3"/>
    <row r="2902" ht="15.6" x14ac:dyDescent="0.3"/>
    <row r="2903" ht="15.6" x14ac:dyDescent="0.3"/>
    <row r="2904" ht="15.6" x14ac:dyDescent="0.3"/>
    <row r="2905" ht="15.6" x14ac:dyDescent="0.3"/>
    <row r="2906" ht="15.6" x14ac:dyDescent="0.3"/>
    <row r="2907" ht="15.6" x14ac:dyDescent="0.3"/>
    <row r="2908" ht="15.6" x14ac:dyDescent="0.3"/>
    <row r="2909" ht="15.6" x14ac:dyDescent="0.3"/>
    <row r="2910" ht="15.6" x14ac:dyDescent="0.3"/>
    <row r="2911" ht="15.6" x14ac:dyDescent="0.3"/>
    <row r="2912" ht="15.6" x14ac:dyDescent="0.3"/>
    <row r="2913" ht="15.6" x14ac:dyDescent="0.3"/>
    <row r="2914" ht="15.6" x14ac:dyDescent="0.3"/>
    <row r="2915" ht="15.6" x14ac:dyDescent="0.3"/>
    <row r="2916" ht="15.6" x14ac:dyDescent="0.3"/>
    <row r="2917" ht="15.6" x14ac:dyDescent="0.3"/>
    <row r="2918" ht="15.6" x14ac:dyDescent="0.3"/>
    <row r="2919" ht="15.6" x14ac:dyDescent="0.3"/>
    <row r="2920" ht="15.6" x14ac:dyDescent="0.3"/>
    <row r="2921" ht="15.6" x14ac:dyDescent="0.3"/>
    <row r="2922" ht="15.6" x14ac:dyDescent="0.3"/>
    <row r="2923" ht="15.6" x14ac:dyDescent="0.3"/>
    <row r="2924" ht="15.6" x14ac:dyDescent="0.3"/>
    <row r="2925" ht="15.6" x14ac:dyDescent="0.3"/>
    <row r="2926" ht="15.6" x14ac:dyDescent="0.3"/>
    <row r="2927" ht="15.6" x14ac:dyDescent="0.3"/>
    <row r="2928" ht="15.6" x14ac:dyDescent="0.3"/>
    <row r="2929" ht="15.6" x14ac:dyDescent="0.3"/>
    <row r="2930" ht="15.6" x14ac:dyDescent="0.3"/>
    <row r="2931" ht="15.6" x14ac:dyDescent="0.3"/>
    <row r="2932" ht="15.6" x14ac:dyDescent="0.3"/>
    <row r="2933" ht="15.6" x14ac:dyDescent="0.3"/>
    <row r="2934" ht="15.6" x14ac:dyDescent="0.3"/>
    <row r="2935" ht="15.6" x14ac:dyDescent="0.3"/>
    <row r="2936" ht="15.6" x14ac:dyDescent="0.3"/>
    <row r="2937" ht="15.6" x14ac:dyDescent="0.3"/>
    <row r="2938" ht="15.6" x14ac:dyDescent="0.3"/>
    <row r="2939" ht="15.6" x14ac:dyDescent="0.3"/>
    <row r="2940" ht="15.6" x14ac:dyDescent="0.3"/>
    <row r="2941" ht="15.6" x14ac:dyDescent="0.3"/>
    <row r="2942" ht="15.6" x14ac:dyDescent="0.3"/>
    <row r="2943" ht="15.6" x14ac:dyDescent="0.3"/>
    <row r="2944" ht="15.6" x14ac:dyDescent="0.3"/>
    <row r="2945" ht="15.6" x14ac:dyDescent="0.3"/>
    <row r="2946" ht="15.6" x14ac:dyDescent="0.3"/>
    <row r="2947" ht="15.6" x14ac:dyDescent="0.3"/>
    <row r="2948" ht="15.6" x14ac:dyDescent="0.3"/>
    <row r="2949" ht="15.6" x14ac:dyDescent="0.3"/>
    <row r="2950" ht="15.6" x14ac:dyDescent="0.3"/>
    <row r="2951" ht="15.6" x14ac:dyDescent="0.3"/>
    <row r="2952" ht="15.6" x14ac:dyDescent="0.3"/>
    <row r="2953" ht="15.6" x14ac:dyDescent="0.3"/>
    <row r="2954" ht="15.6" x14ac:dyDescent="0.3"/>
    <row r="2955" ht="15.6" x14ac:dyDescent="0.3"/>
    <row r="2956" ht="15.6" x14ac:dyDescent="0.3"/>
    <row r="2957" ht="15.6" x14ac:dyDescent="0.3"/>
    <row r="2958" ht="15.6" x14ac:dyDescent="0.3"/>
    <row r="2959" ht="15.6" x14ac:dyDescent="0.3"/>
    <row r="2960" ht="15.6" x14ac:dyDescent="0.3"/>
    <row r="2961" ht="15.6" x14ac:dyDescent="0.3"/>
    <row r="2962" ht="15.6" x14ac:dyDescent="0.3"/>
    <row r="2963" ht="15.6" x14ac:dyDescent="0.3"/>
    <row r="2964" ht="15.6" x14ac:dyDescent="0.3"/>
    <row r="2965" ht="15.6" x14ac:dyDescent="0.3"/>
    <row r="2966" ht="15.6" x14ac:dyDescent="0.3"/>
    <row r="2967" ht="15.6" x14ac:dyDescent="0.3"/>
    <row r="2968" ht="15.6" x14ac:dyDescent="0.3"/>
    <row r="2969" ht="15.6" x14ac:dyDescent="0.3"/>
    <row r="2970" ht="15.6" x14ac:dyDescent="0.3"/>
    <row r="2971" ht="15.6" x14ac:dyDescent="0.3"/>
    <row r="2972" ht="15.6" x14ac:dyDescent="0.3"/>
    <row r="2973" ht="15.6" x14ac:dyDescent="0.3"/>
    <row r="2974" ht="15.6" x14ac:dyDescent="0.3"/>
    <row r="2975" ht="15.6" x14ac:dyDescent="0.3"/>
    <row r="2976" ht="15.6" x14ac:dyDescent="0.3"/>
    <row r="2977" ht="15.6" x14ac:dyDescent="0.3"/>
    <row r="2978" ht="15.6" x14ac:dyDescent="0.3"/>
    <row r="2979" ht="15.6" x14ac:dyDescent="0.3"/>
    <row r="2980" ht="15.6" x14ac:dyDescent="0.3"/>
    <row r="2981" ht="15.6" x14ac:dyDescent="0.3"/>
    <row r="2982" ht="15.6" x14ac:dyDescent="0.3"/>
    <row r="2983" ht="15.6" x14ac:dyDescent="0.3"/>
    <row r="2984" ht="15.6" x14ac:dyDescent="0.3"/>
    <row r="2985" ht="15.6" x14ac:dyDescent="0.3"/>
    <row r="2986" ht="15.6" x14ac:dyDescent="0.3"/>
    <row r="2987" ht="15.6" x14ac:dyDescent="0.3"/>
    <row r="2988" ht="15.6" x14ac:dyDescent="0.3"/>
    <row r="2989" ht="15.6" x14ac:dyDescent="0.3"/>
    <row r="2990" ht="15.6" x14ac:dyDescent="0.3"/>
    <row r="2991" ht="15.6" x14ac:dyDescent="0.3"/>
    <row r="2992" ht="15.6" x14ac:dyDescent="0.3"/>
    <row r="2993" ht="15.6" x14ac:dyDescent="0.3"/>
    <row r="2994" ht="15.6" x14ac:dyDescent="0.3"/>
    <row r="2995" ht="15.6" x14ac:dyDescent="0.3"/>
    <row r="2996" ht="15.6" x14ac:dyDescent="0.3"/>
    <row r="2997" ht="15.6" x14ac:dyDescent="0.3"/>
    <row r="2998" ht="15.6" x14ac:dyDescent="0.3"/>
    <row r="2999" ht="15.6" x14ac:dyDescent="0.3"/>
    <row r="3000" ht="15.6" x14ac:dyDescent="0.3"/>
    <row r="3001" ht="15.6" x14ac:dyDescent="0.3"/>
    <row r="3002" ht="15.6" x14ac:dyDescent="0.3"/>
    <row r="3003" ht="15.6" x14ac:dyDescent="0.3"/>
    <row r="3004" ht="15.6" x14ac:dyDescent="0.3"/>
    <row r="3005" ht="15.6" x14ac:dyDescent="0.3"/>
    <row r="3006" ht="15.6" x14ac:dyDescent="0.3"/>
    <row r="3007" ht="15.6" x14ac:dyDescent="0.3"/>
    <row r="3008" ht="15.6" x14ac:dyDescent="0.3"/>
    <row r="3009" ht="15.6" x14ac:dyDescent="0.3"/>
    <row r="3010" ht="15.6" x14ac:dyDescent="0.3"/>
    <row r="3011" ht="15.6" x14ac:dyDescent="0.3"/>
    <row r="3012" ht="15.6" x14ac:dyDescent="0.3"/>
    <row r="3013" ht="15.6" x14ac:dyDescent="0.3"/>
    <row r="3014" ht="15.6" x14ac:dyDescent="0.3"/>
    <row r="3015" ht="15.6" x14ac:dyDescent="0.3"/>
    <row r="3016" ht="15.6" x14ac:dyDescent="0.3"/>
    <row r="3017" ht="15.6" x14ac:dyDescent="0.3"/>
    <row r="3018" ht="15.6" x14ac:dyDescent="0.3"/>
    <row r="3019" ht="15.6" x14ac:dyDescent="0.3"/>
    <row r="3020" ht="15.6" x14ac:dyDescent="0.3"/>
    <row r="3021" ht="15.6" x14ac:dyDescent="0.3"/>
    <row r="3022" ht="15.6" x14ac:dyDescent="0.3"/>
    <row r="3023" ht="15.6" x14ac:dyDescent="0.3"/>
    <row r="3024" ht="15.6" x14ac:dyDescent="0.3"/>
    <row r="3025" ht="15.6" x14ac:dyDescent="0.3"/>
    <row r="3026" ht="15.6" x14ac:dyDescent="0.3"/>
    <row r="3027" ht="15.6" x14ac:dyDescent="0.3"/>
    <row r="3028" ht="15.6" x14ac:dyDescent="0.3"/>
    <row r="3029" ht="15.6" x14ac:dyDescent="0.3"/>
    <row r="3030" ht="15.6" x14ac:dyDescent="0.3"/>
    <row r="3031" ht="15.6" x14ac:dyDescent="0.3"/>
    <row r="3032" ht="15.6" x14ac:dyDescent="0.3"/>
    <row r="3033" ht="15.6" x14ac:dyDescent="0.3"/>
    <row r="3034" ht="15.6" x14ac:dyDescent="0.3"/>
    <row r="3035" ht="15.6" x14ac:dyDescent="0.3"/>
    <row r="3036" ht="15.6" x14ac:dyDescent="0.3"/>
    <row r="3037" ht="15.6" x14ac:dyDescent="0.3"/>
    <row r="3038" ht="15.6" x14ac:dyDescent="0.3"/>
    <row r="3039" ht="15.6" x14ac:dyDescent="0.3"/>
    <row r="3040" ht="15.6" x14ac:dyDescent="0.3"/>
    <row r="3041" ht="15.6" x14ac:dyDescent="0.3"/>
    <row r="3042" ht="15.6" x14ac:dyDescent="0.3"/>
    <row r="3043" ht="15.6" x14ac:dyDescent="0.3"/>
    <row r="3044" ht="15.6" x14ac:dyDescent="0.3"/>
    <row r="3045" ht="15.6" x14ac:dyDescent="0.3"/>
    <row r="3046" ht="15.6" x14ac:dyDescent="0.3"/>
    <row r="3047" ht="15.6" x14ac:dyDescent="0.3"/>
    <row r="3048" ht="15.6" x14ac:dyDescent="0.3"/>
    <row r="3049" ht="15.6" x14ac:dyDescent="0.3"/>
    <row r="3050" ht="15.6" x14ac:dyDescent="0.3"/>
    <row r="3051" ht="15.6" x14ac:dyDescent="0.3"/>
    <row r="3052" ht="15.6" x14ac:dyDescent="0.3"/>
    <row r="3053" ht="15.6" x14ac:dyDescent="0.3"/>
    <row r="3054" ht="15.6" x14ac:dyDescent="0.3"/>
    <row r="3055" ht="15.6" x14ac:dyDescent="0.3"/>
    <row r="3056" ht="15.6" x14ac:dyDescent="0.3"/>
    <row r="3057" ht="15.6" x14ac:dyDescent="0.3"/>
    <row r="3058" ht="15.6" x14ac:dyDescent="0.3"/>
    <row r="3059" ht="15.6" x14ac:dyDescent="0.3"/>
    <row r="3060" ht="15.6" x14ac:dyDescent="0.3"/>
    <row r="3061" ht="15.6" x14ac:dyDescent="0.3"/>
    <row r="3062" ht="15.6" x14ac:dyDescent="0.3"/>
    <row r="3063" ht="15.6" x14ac:dyDescent="0.3"/>
    <row r="3064" ht="15.6" x14ac:dyDescent="0.3"/>
    <row r="3065" ht="15.6" x14ac:dyDescent="0.3"/>
    <row r="3066" ht="15.6" x14ac:dyDescent="0.3"/>
    <row r="3067" ht="15.6" x14ac:dyDescent="0.3"/>
    <row r="3068" ht="15.6" x14ac:dyDescent="0.3"/>
    <row r="3069" ht="15.6" x14ac:dyDescent="0.3"/>
    <row r="3070" ht="15.6" x14ac:dyDescent="0.3"/>
    <row r="3071" ht="15.6" x14ac:dyDescent="0.3"/>
    <row r="3072" ht="15.6" x14ac:dyDescent="0.3"/>
    <row r="3073" ht="15.6" x14ac:dyDescent="0.3"/>
    <row r="3074" ht="15.6" x14ac:dyDescent="0.3"/>
    <row r="3075" ht="15.6" x14ac:dyDescent="0.3"/>
    <row r="3076" ht="15.6" x14ac:dyDescent="0.3"/>
    <row r="3077" ht="15.6" x14ac:dyDescent="0.3"/>
    <row r="3078" ht="15.6" x14ac:dyDescent="0.3"/>
    <row r="3079" ht="15.6" x14ac:dyDescent="0.3"/>
    <row r="3080" ht="15.6" x14ac:dyDescent="0.3"/>
    <row r="3081" ht="15.6" x14ac:dyDescent="0.3"/>
    <row r="3082" ht="15.6" x14ac:dyDescent="0.3"/>
    <row r="3083" ht="15.6" x14ac:dyDescent="0.3"/>
    <row r="3084" ht="15.6" x14ac:dyDescent="0.3"/>
    <row r="3085" ht="15.6" x14ac:dyDescent="0.3"/>
    <row r="3086" ht="15.6" x14ac:dyDescent="0.3"/>
    <row r="3087" ht="15.6" x14ac:dyDescent="0.3"/>
    <row r="3088" ht="15.6" x14ac:dyDescent="0.3"/>
    <row r="3089" ht="15.6" x14ac:dyDescent="0.3"/>
    <row r="3090" ht="15.6" x14ac:dyDescent="0.3"/>
    <row r="3091" ht="15.6" x14ac:dyDescent="0.3"/>
    <row r="3092" ht="15.6" x14ac:dyDescent="0.3"/>
    <row r="3093" ht="15.6" x14ac:dyDescent="0.3"/>
    <row r="3094" ht="15.6" x14ac:dyDescent="0.3"/>
    <row r="3095" ht="15.6" x14ac:dyDescent="0.3"/>
    <row r="3096" ht="15.6" x14ac:dyDescent="0.3"/>
    <row r="3097" ht="15.6" x14ac:dyDescent="0.3"/>
    <row r="3098" ht="15.6" x14ac:dyDescent="0.3"/>
    <row r="3099" ht="15.6" x14ac:dyDescent="0.3"/>
    <row r="3100" ht="15.6" x14ac:dyDescent="0.3"/>
    <row r="3101" ht="15.6" x14ac:dyDescent="0.3"/>
    <row r="3102" ht="15.6" x14ac:dyDescent="0.3"/>
    <row r="3103" ht="15.6" x14ac:dyDescent="0.3"/>
    <row r="3104" ht="15.6" x14ac:dyDescent="0.3"/>
    <row r="3105" ht="15.6" x14ac:dyDescent="0.3"/>
    <row r="3106" ht="15.6" x14ac:dyDescent="0.3"/>
    <row r="3107" ht="15.6" x14ac:dyDescent="0.3"/>
    <row r="3108" ht="15.6" x14ac:dyDescent="0.3"/>
    <row r="3109" ht="15.6" x14ac:dyDescent="0.3"/>
    <row r="3110" ht="15.6" x14ac:dyDescent="0.3"/>
    <row r="3111" ht="15.6" x14ac:dyDescent="0.3"/>
    <row r="3112" ht="15.6" x14ac:dyDescent="0.3"/>
    <row r="3113" ht="15.6" x14ac:dyDescent="0.3"/>
    <row r="3114" ht="15.6" x14ac:dyDescent="0.3"/>
    <row r="3115" ht="15.6" x14ac:dyDescent="0.3"/>
    <row r="3116" ht="15.6" x14ac:dyDescent="0.3"/>
    <row r="3117" ht="15.6" x14ac:dyDescent="0.3"/>
    <row r="3118" ht="15.6" x14ac:dyDescent="0.3"/>
    <row r="3119" ht="15.6" x14ac:dyDescent="0.3"/>
    <row r="3120" ht="15.6" x14ac:dyDescent="0.3"/>
    <row r="3121" ht="15.6" x14ac:dyDescent="0.3"/>
    <row r="3122" ht="15.6" x14ac:dyDescent="0.3"/>
    <row r="3123" ht="15.6" x14ac:dyDescent="0.3"/>
    <row r="3124" ht="15.6" x14ac:dyDescent="0.3"/>
    <row r="3125" ht="15.6" x14ac:dyDescent="0.3"/>
    <row r="3126" ht="15.6" x14ac:dyDescent="0.3"/>
    <row r="3127" ht="15.6" x14ac:dyDescent="0.3"/>
    <row r="3128" ht="15.6" x14ac:dyDescent="0.3"/>
    <row r="3129" ht="15.6" x14ac:dyDescent="0.3"/>
    <row r="3130" ht="15.6" x14ac:dyDescent="0.3"/>
    <row r="3131" ht="15.6" x14ac:dyDescent="0.3"/>
    <row r="3132" ht="15.6" x14ac:dyDescent="0.3"/>
    <row r="3133" ht="15.6" x14ac:dyDescent="0.3"/>
    <row r="3134" ht="15.6" x14ac:dyDescent="0.3"/>
    <row r="3135" ht="15.6" x14ac:dyDescent="0.3"/>
    <row r="3136" ht="15.6" x14ac:dyDescent="0.3"/>
    <row r="3137" ht="15.6" x14ac:dyDescent="0.3"/>
    <row r="3138" ht="15.6" x14ac:dyDescent="0.3"/>
    <row r="3139" ht="15.6" x14ac:dyDescent="0.3"/>
    <row r="3140" ht="15.6" x14ac:dyDescent="0.3"/>
    <row r="3141" ht="15.6" x14ac:dyDescent="0.3"/>
    <row r="3142" ht="15.6" x14ac:dyDescent="0.3"/>
    <row r="3143" ht="15.6" x14ac:dyDescent="0.3"/>
    <row r="3144" ht="15.6" x14ac:dyDescent="0.3"/>
    <row r="3145" ht="15.6" x14ac:dyDescent="0.3"/>
    <row r="3146" ht="15.6" x14ac:dyDescent="0.3"/>
    <row r="3147" ht="15.6" x14ac:dyDescent="0.3"/>
    <row r="3148" ht="15.6" x14ac:dyDescent="0.3"/>
    <row r="3149" ht="15.6" x14ac:dyDescent="0.3"/>
    <row r="3150" ht="15.6" x14ac:dyDescent="0.3"/>
    <row r="3151" ht="15.6" x14ac:dyDescent="0.3"/>
    <row r="3152" ht="15.6" x14ac:dyDescent="0.3"/>
    <row r="3153" ht="15.6" x14ac:dyDescent="0.3"/>
    <row r="3154" ht="15.6" x14ac:dyDescent="0.3"/>
    <row r="3155" ht="15.6" x14ac:dyDescent="0.3"/>
    <row r="3156" ht="15.6" x14ac:dyDescent="0.3"/>
    <row r="3157" ht="15.6" x14ac:dyDescent="0.3"/>
    <row r="3158" ht="15.6" x14ac:dyDescent="0.3"/>
    <row r="3159" ht="15.6" x14ac:dyDescent="0.3"/>
    <row r="3160" ht="15.6" x14ac:dyDescent="0.3"/>
    <row r="3161" ht="15.6" x14ac:dyDescent="0.3"/>
    <row r="3162" ht="15.6" x14ac:dyDescent="0.3"/>
    <row r="3163" ht="15.6" x14ac:dyDescent="0.3"/>
    <row r="3164" ht="15.6" x14ac:dyDescent="0.3"/>
    <row r="3165" ht="15.6" x14ac:dyDescent="0.3"/>
    <row r="3166" ht="15.6" x14ac:dyDescent="0.3"/>
    <row r="3167" ht="15.6" x14ac:dyDescent="0.3"/>
    <row r="3168" ht="15.6" x14ac:dyDescent="0.3"/>
    <row r="3169" ht="15.6" x14ac:dyDescent="0.3"/>
    <row r="3170" ht="15.6" x14ac:dyDescent="0.3"/>
    <row r="3171" ht="15.6" x14ac:dyDescent="0.3"/>
    <row r="3172" ht="15.6" x14ac:dyDescent="0.3"/>
    <row r="3173" ht="15.6" x14ac:dyDescent="0.3"/>
    <row r="3174" ht="15.6" x14ac:dyDescent="0.3"/>
    <row r="3175" ht="15.6" x14ac:dyDescent="0.3"/>
    <row r="3176" ht="15.6" x14ac:dyDescent="0.3"/>
    <row r="3177" ht="15.6" x14ac:dyDescent="0.3"/>
    <row r="3178" ht="15.6" x14ac:dyDescent="0.3"/>
    <row r="3179" ht="15.6" x14ac:dyDescent="0.3"/>
    <row r="3180" ht="15.6" x14ac:dyDescent="0.3"/>
    <row r="3181" ht="15.6" x14ac:dyDescent="0.3"/>
    <row r="3182" ht="15.6" x14ac:dyDescent="0.3"/>
    <row r="3183" ht="15.6" x14ac:dyDescent="0.3"/>
    <row r="3184" ht="15.6" x14ac:dyDescent="0.3"/>
    <row r="3185" ht="15.6" x14ac:dyDescent="0.3"/>
    <row r="3186" ht="15.6" x14ac:dyDescent="0.3"/>
    <row r="3187" ht="15.6" x14ac:dyDescent="0.3"/>
    <row r="3188" ht="15.6" x14ac:dyDescent="0.3"/>
    <row r="3189" ht="15.6" x14ac:dyDescent="0.3"/>
    <row r="3190" ht="15.6" x14ac:dyDescent="0.3"/>
    <row r="3191" ht="15.6" x14ac:dyDescent="0.3"/>
    <row r="3192" ht="15.6" x14ac:dyDescent="0.3"/>
    <row r="3193" ht="15.6" x14ac:dyDescent="0.3"/>
    <row r="3194" ht="15.6" x14ac:dyDescent="0.3"/>
    <row r="3195" ht="15.6" x14ac:dyDescent="0.3"/>
    <row r="3196" ht="15.6" x14ac:dyDescent="0.3"/>
    <row r="3197" ht="15.6" x14ac:dyDescent="0.3"/>
    <row r="3198" ht="15.6" x14ac:dyDescent="0.3"/>
    <row r="3199" ht="15.6" x14ac:dyDescent="0.3"/>
    <row r="3200" ht="15.6" x14ac:dyDescent="0.3"/>
    <row r="3201" ht="15.6" x14ac:dyDescent="0.3"/>
    <row r="3202" ht="15.6" x14ac:dyDescent="0.3"/>
    <row r="3203" ht="15.6" x14ac:dyDescent="0.3"/>
    <row r="3204" ht="15.6" x14ac:dyDescent="0.3"/>
    <row r="3205" ht="15.6" x14ac:dyDescent="0.3"/>
    <row r="3206" ht="15.6" x14ac:dyDescent="0.3"/>
    <row r="3207" ht="15.6" x14ac:dyDescent="0.3"/>
    <row r="3208" ht="15.6" x14ac:dyDescent="0.3"/>
    <row r="3209" ht="15.6" x14ac:dyDescent="0.3"/>
    <row r="3210" ht="15.6" x14ac:dyDescent="0.3"/>
    <row r="3211" ht="15.6" x14ac:dyDescent="0.3"/>
    <row r="3212" ht="15.6" x14ac:dyDescent="0.3"/>
    <row r="3213" ht="15.6" x14ac:dyDescent="0.3"/>
    <row r="3214" ht="15.6" x14ac:dyDescent="0.3"/>
    <row r="3215" ht="15.6" x14ac:dyDescent="0.3"/>
    <row r="3216" ht="15.6" x14ac:dyDescent="0.3"/>
    <row r="3217" ht="15.6" x14ac:dyDescent="0.3"/>
    <row r="3218" ht="15.6" x14ac:dyDescent="0.3"/>
    <row r="3219" ht="15.6" x14ac:dyDescent="0.3"/>
    <row r="3220" ht="15.6" x14ac:dyDescent="0.3"/>
    <row r="3221" ht="15.6" x14ac:dyDescent="0.3"/>
    <row r="3222" ht="15.6" x14ac:dyDescent="0.3"/>
    <row r="3223" ht="15.6" x14ac:dyDescent="0.3"/>
    <row r="3224" ht="15.6" x14ac:dyDescent="0.3"/>
    <row r="3225" ht="15.6" x14ac:dyDescent="0.3"/>
    <row r="3226" ht="15.6" x14ac:dyDescent="0.3"/>
    <row r="3227" ht="15.6" x14ac:dyDescent="0.3"/>
    <row r="3228" ht="15.6" x14ac:dyDescent="0.3"/>
    <row r="3229" ht="15.6" x14ac:dyDescent="0.3"/>
    <row r="3230" ht="15.6" x14ac:dyDescent="0.3"/>
    <row r="3231" ht="15.6" x14ac:dyDescent="0.3"/>
    <row r="3232" ht="15.6" x14ac:dyDescent="0.3"/>
    <row r="3233" ht="15.6" x14ac:dyDescent="0.3"/>
    <row r="3234" ht="15.6" x14ac:dyDescent="0.3"/>
    <row r="3235" ht="15.6" x14ac:dyDescent="0.3"/>
    <row r="3236" ht="15.6" x14ac:dyDescent="0.3"/>
    <row r="3237" ht="15.6" x14ac:dyDescent="0.3"/>
    <row r="3238" ht="15.6" x14ac:dyDescent="0.3"/>
    <row r="3239" ht="15.6" x14ac:dyDescent="0.3"/>
    <row r="3240" ht="15.6" x14ac:dyDescent="0.3"/>
    <row r="3241" ht="15.6" x14ac:dyDescent="0.3"/>
    <row r="3242" ht="15.6" x14ac:dyDescent="0.3"/>
    <row r="3243" ht="15.6" x14ac:dyDescent="0.3"/>
    <row r="3244" ht="15.6" x14ac:dyDescent="0.3"/>
    <row r="3245" ht="15.6" x14ac:dyDescent="0.3"/>
    <row r="3246" ht="15.6" x14ac:dyDescent="0.3"/>
    <row r="3247" ht="15.6" x14ac:dyDescent="0.3"/>
    <row r="3248" ht="15.6" x14ac:dyDescent="0.3"/>
    <row r="3249" ht="15.6" x14ac:dyDescent="0.3"/>
    <row r="3250" ht="15.6" x14ac:dyDescent="0.3"/>
    <row r="3251" ht="15.6" x14ac:dyDescent="0.3"/>
    <row r="3252" ht="15.6" x14ac:dyDescent="0.3"/>
    <row r="3253" ht="15.6" x14ac:dyDescent="0.3"/>
    <row r="3254" ht="15.6" x14ac:dyDescent="0.3"/>
    <row r="3255" ht="15.6" x14ac:dyDescent="0.3"/>
    <row r="3256" ht="15.6" x14ac:dyDescent="0.3"/>
    <row r="3257" ht="15.6" x14ac:dyDescent="0.3"/>
    <row r="3258" ht="15.6" x14ac:dyDescent="0.3"/>
    <row r="3259" ht="15.6" x14ac:dyDescent="0.3"/>
    <row r="3260" ht="15.6" x14ac:dyDescent="0.3"/>
    <row r="3261" ht="15.6" x14ac:dyDescent="0.3"/>
    <row r="3262" ht="15.6" x14ac:dyDescent="0.3"/>
    <row r="3263" ht="15.6" x14ac:dyDescent="0.3"/>
    <row r="3264" ht="15.6" x14ac:dyDescent="0.3"/>
    <row r="3265" ht="15.6" x14ac:dyDescent="0.3"/>
    <row r="3266" ht="15.6" x14ac:dyDescent="0.3"/>
    <row r="3267" ht="15.6" x14ac:dyDescent="0.3"/>
    <row r="3268" ht="15.6" x14ac:dyDescent="0.3"/>
    <row r="3269" ht="15.6" x14ac:dyDescent="0.3"/>
    <row r="3270" ht="15.6" x14ac:dyDescent="0.3"/>
    <row r="3271" ht="15.6" x14ac:dyDescent="0.3"/>
    <row r="3272" ht="15.6" x14ac:dyDescent="0.3"/>
    <row r="3273" ht="15.6" x14ac:dyDescent="0.3"/>
    <row r="3274" ht="15.6" x14ac:dyDescent="0.3"/>
    <row r="3275" ht="15.6" x14ac:dyDescent="0.3"/>
    <row r="3276" ht="15.6" x14ac:dyDescent="0.3"/>
    <row r="3277" ht="15.6" x14ac:dyDescent="0.3"/>
    <row r="3278" ht="15.6" x14ac:dyDescent="0.3"/>
    <row r="3279" ht="15.6" x14ac:dyDescent="0.3"/>
    <row r="3280" ht="15.6" x14ac:dyDescent="0.3"/>
    <row r="3281" ht="15.6" x14ac:dyDescent="0.3"/>
    <row r="3282" ht="15.6" x14ac:dyDescent="0.3"/>
    <row r="3283" ht="15.6" x14ac:dyDescent="0.3"/>
    <row r="3284" ht="15.6" x14ac:dyDescent="0.3"/>
    <row r="3285" ht="15.6" x14ac:dyDescent="0.3"/>
    <row r="3286" ht="15.6" x14ac:dyDescent="0.3"/>
    <row r="3287" ht="15.6" x14ac:dyDescent="0.3"/>
    <row r="3288" ht="15.6" x14ac:dyDescent="0.3"/>
    <row r="3289" ht="15.6" x14ac:dyDescent="0.3"/>
    <row r="3290" ht="15.6" x14ac:dyDescent="0.3"/>
    <row r="3291" ht="15.6" x14ac:dyDescent="0.3"/>
    <row r="3292" ht="15.6" x14ac:dyDescent="0.3"/>
    <row r="3293" ht="15.6" x14ac:dyDescent="0.3"/>
    <row r="3294" ht="15.6" x14ac:dyDescent="0.3"/>
    <row r="3295" ht="15.6" x14ac:dyDescent="0.3"/>
    <row r="3296" ht="15.6" x14ac:dyDescent="0.3"/>
    <row r="3297" ht="15.6" x14ac:dyDescent="0.3"/>
    <row r="3298" ht="15.6" x14ac:dyDescent="0.3"/>
    <row r="3299" ht="15.6" x14ac:dyDescent="0.3"/>
    <row r="3300" ht="15.6" x14ac:dyDescent="0.3"/>
    <row r="3301" ht="15.6" x14ac:dyDescent="0.3"/>
    <row r="3302" ht="15.6" x14ac:dyDescent="0.3"/>
    <row r="3303" ht="15.6" x14ac:dyDescent="0.3"/>
    <row r="3304" ht="15.6" x14ac:dyDescent="0.3"/>
    <row r="3305" ht="15.6" x14ac:dyDescent="0.3"/>
    <row r="3306" ht="15.6" x14ac:dyDescent="0.3"/>
    <row r="3307" ht="15.6" x14ac:dyDescent="0.3"/>
    <row r="3308" ht="15.6" x14ac:dyDescent="0.3"/>
    <row r="3309" ht="15.6" x14ac:dyDescent="0.3"/>
    <row r="3310" ht="15.6" x14ac:dyDescent="0.3"/>
    <row r="3311" ht="15.6" x14ac:dyDescent="0.3"/>
    <row r="3312" ht="15.6" x14ac:dyDescent="0.3"/>
    <row r="3313" ht="15.6" x14ac:dyDescent="0.3"/>
    <row r="3314" ht="15.6" x14ac:dyDescent="0.3"/>
    <row r="3315" ht="15.6" x14ac:dyDescent="0.3"/>
    <row r="3316" ht="15.6" x14ac:dyDescent="0.3"/>
    <row r="3317" ht="15.6" x14ac:dyDescent="0.3"/>
    <row r="3318" ht="15.6" x14ac:dyDescent="0.3"/>
    <row r="3319" ht="15.6" x14ac:dyDescent="0.3"/>
    <row r="3320" ht="15.6" x14ac:dyDescent="0.3"/>
    <row r="3321" ht="15.6" x14ac:dyDescent="0.3"/>
    <row r="3322" ht="15.6" x14ac:dyDescent="0.3"/>
    <row r="3323" ht="15.6" x14ac:dyDescent="0.3"/>
    <row r="3324" ht="15.6" x14ac:dyDescent="0.3"/>
    <row r="3325" ht="15.6" x14ac:dyDescent="0.3"/>
    <row r="3326" ht="15.6" x14ac:dyDescent="0.3"/>
    <row r="3327" ht="15.6" x14ac:dyDescent="0.3"/>
    <row r="3328" ht="15.6" x14ac:dyDescent="0.3"/>
    <row r="3329" ht="15.6" x14ac:dyDescent="0.3"/>
    <row r="3330" ht="15.6" x14ac:dyDescent="0.3"/>
    <row r="3331" ht="15.6" x14ac:dyDescent="0.3"/>
    <row r="3332" ht="15.6" x14ac:dyDescent="0.3"/>
    <row r="3333" ht="15.6" x14ac:dyDescent="0.3"/>
    <row r="3334" ht="15.6" x14ac:dyDescent="0.3"/>
    <row r="3335" ht="15.6" x14ac:dyDescent="0.3"/>
    <row r="3336" ht="15.6" x14ac:dyDescent="0.3"/>
    <row r="3337" ht="15.6" x14ac:dyDescent="0.3"/>
    <row r="3338" ht="15.6" x14ac:dyDescent="0.3"/>
    <row r="3339" ht="15.6" x14ac:dyDescent="0.3"/>
    <row r="3340" ht="15.6" x14ac:dyDescent="0.3"/>
    <row r="3341" ht="15.6" x14ac:dyDescent="0.3"/>
    <row r="3342" ht="15.6" x14ac:dyDescent="0.3"/>
    <row r="3343" ht="15.6" x14ac:dyDescent="0.3"/>
    <row r="3344" ht="15.6" x14ac:dyDescent="0.3"/>
    <row r="3345" ht="15.6" x14ac:dyDescent="0.3"/>
    <row r="3346" ht="15.6" x14ac:dyDescent="0.3"/>
    <row r="3347" ht="15.6" x14ac:dyDescent="0.3"/>
    <row r="3348" ht="15.6" x14ac:dyDescent="0.3"/>
    <row r="3349" ht="15.6" x14ac:dyDescent="0.3"/>
    <row r="3350" ht="15.6" x14ac:dyDescent="0.3"/>
    <row r="3351" ht="15.6" x14ac:dyDescent="0.3"/>
    <row r="3352" ht="15.6" x14ac:dyDescent="0.3"/>
    <row r="3353" ht="15.6" x14ac:dyDescent="0.3"/>
    <row r="3354" ht="15.6" x14ac:dyDescent="0.3"/>
    <row r="3355" ht="15.6" x14ac:dyDescent="0.3"/>
    <row r="3356" ht="15.6" x14ac:dyDescent="0.3"/>
    <row r="3357" ht="15.6" x14ac:dyDescent="0.3"/>
    <row r="3358" ht="15.6" x14ac:dyDescent="0.3"/>
    <row r="3359" ht="15.6" x14ac:dyDescent="0.3"/>
    <row r="3360" ht="15.6" x14ac:dyDescent="0.3"/>
    <row r="3361" ht="15.6" x14ac:dyDescent="0.3"/>
    <row r="3362" ht="15.6" x14ac:dyDescent="0.3"/>
    <row r="3363" ht="15.6" x14ac:dyDescent="0.3"/>
    <row r="3364" ht="15.6" x14ac:dyDescent="0.3"/>
    <row r="3365" ht="15.6" x14ac:dyDescent="0.3"/>
    <row r="3366" ht="15.6" x14ac:dyDescent="0.3"/>
    <row r="3367" ht="15.6" x14ac:dyDescent="0.3"/>
    <row r="3368" ht="15.6" x14ac:dyDescent="0.3"/>
    <row r="3369" ht="15.6" x14ac:dyDescent="0.3"/>
    <row r="3370" ht="15.6" x14ac:dyDescent="0.3"/>
    <row r="3371" ht="15.6" x14ac:dyDescent="0.3"/>
    <row r="3372" ht="15.6" x14ac:dyDescent="0.3"/>
    <row r="3373" ht="15.6" x14ac:dyDescent="0.3"/>
    <row r="3374" ht="15.6" x14ac:dyDescent="0.3"/>
    <row r="3375" ht="15.6" x14ac:dyDescent="0.3"/>
    <row r="3376" ht="15.6" x14ac:dyDescent="0.3"/>
    <row r="3377" ht="15.6" x14ac:dyDescent="0.3"/>
    <row r="3378" ht="15.6" x14ac:dyDescent="0.3"/>
    <row r="3379" ht="15.6" x14ac:dyDescent="0.3"/>
    <row r="3380" ht="15.6" x14ac:dyDescent="0.3"/>
    <row r="3381" ht="15.6" x14ac:dyDescent="0.3"/>
    <row r="3382" ht="15.6" x14ac:dyDescent="0.3"/>
    <row r="3383" ht="15.6" x14ac:dyDescent="0.3"/>
    <row r="3384" ht="15.6" x14ac:dyDescent="0.3"/>
    <row r="3385" ht="15.6" x14ac:dyDescent="0.3"/>
    <row r="3386" ht="15.6" x14ac:dyDescent="0.3"/>
    <row r="3387" ht="15.6" x14ac:dyDescent="0.3"/>
    <row r="3388" ht="15.6" x14ac:dyDescent="0.3"/>
    <row r="3389" ht="15.6" x14ac:dyDescent="0.3"/>
    <row r="3390" ht="15.6" x14ac:dyDescent="0.3"/>
    <row r="3391" ht="15.6" x14ac:dyDescent="0.3"/>
    <row r="3392" ht="15.6" x14ac:dyDescent="0.3"/>
    <row r="3393" ht="15.6" x14ac:dyDescent="0.3"/>
    <row r="3394" ht="15.6" x14ac:dyDescent="0.3"/>
    <row r="3395" ht="15.6" x14ac:dyDescent="0.3"/>
    <row r="3396" ht="15.6" x14ac:dyDescent="0.3"/>
    <row r="3397" ht="15.6" x14ac:dyDescent="0.3"/>
    <row r="3398" ht="15.6" x14ac:dyDescent="0.3"/>
    <row r="3399" ht="15.6" x14ac:dyDescent="0.3"/>
    <row r="3400" ht="15.6" x14ac:dyDescent="0.3"/>
    <row r="3401" ht="15.6" x14ac:dyDescent="0.3"/>
    <row r="3402" ht="15.6" x14ac:dyDescent="0.3"/>
    <row r="3403" ht="15.6" x14ac:dyDescent="0.3"/>
    <row r="3404" ht="15.6" x14ac:dyDescent="0.3"/>
    <row r="3405" ht="15.6" x14ac:dyDescent="0.3"/>
    <row r="3406" ht="15.6" x14ac:dyDescent="0.3"/>
    <row r="3407" ht="15.6" x14ac:dyDescent="0.3"/>
    <row r="3408" ht="15.6" x14ac:dyDescent="0.3"/>
    <row r="3409" ht="15.6" x14ac:dyDescent="0.3"/>
    <row r="3410" ht="15.6" x14ac:dyDescent="0.3"/>
    <row r="3411" ht="15.6" x14ac:dyDescent="0.3"/>
    <row r="3412" ht="15.6" x14ac:dyDescent="0.3"/>
    <row r="3413" ht="15.6" x14ac:dyDescent="0.3"/>
    <row r="3414" ht="15.6" x14ac:dyDescent="0.3"/>
    <row r="3415" ht="15.6" x14ac:dyDescent="0.3"/>
    <row r="3416" ht="15.6" x14ac:dyDescent="0.3"/>
    <row r="3417" ht="15.6" x14ac:dyDescent="0.3"/>
    <row r="3418" ht="15.6" x14ac:dyDescent="0.3"/>
    <row r="3419" ht="15.6" x14ac:dyDescent="0.3"/>
    <row r="3420" ht="15.6" x14ac:dyDescent="0.3"/>
    <row r="3421" ht="15.6" x14ac:dyDescent="0.3"/>
    <row r="3422" ht="15.6" x14ac:dyDescent="0.3"/>
    <row r="3423" ht="15.6" x14ac:dyDescent="0.3"/>
    <row r="3424" ht="15.6" x14ac:dyDescent="0.3"/>
    <row r="3425" ht="15.6" x14ac:dyDescent="0.3"/>
    <row r="3426" ht="15.6" x14ac:dyDescent="0.3"/>
    <row r="3427" ht="15.6" x14ac:dyDescent="0.3"/>
    <row r="3428" ht="15.6" x14ac:dyDescent="0.3"/>
    <row r="3429" ht="15.6" x14ac:dyDescent="0.3"/>
    <row r="3430" ht="15.6" x14ac:dyDescent="0.3"/>
    <row r="3431" ht="15.6" x14ac:dyDescent="0.3"/>
    <row r="3432" ht="15.6" x14ac:dyDescent="0.3"/>
    <row r="3433" ht="15.6" x14ac:dyDescent="0.3"/>
    <row r="3434" ht="15.6" x14ac:dyDescent="0.3"/>
    <row r="3435" ht="15.6" x14ac:dyDescent="0.3"/>
    <row r="3436" ht="15.6" x14ac:dyDescent="0.3"/>
    <row r="3437" ht="15.6" x14ac:dyDescent="0.3"/>
    <row r="3438" ht="15.6" x14ac:dyDescent="0.3"/>
    <row r="3439" ht="15.6" x14ac:dyDescent="0.3"/>
    <row r="3440" ht="15.6" x14ac:dyDescent="0.3"/>
    <row r="3441" ht="15.6" x14ac:dyDescent="0.3"/>
    <row r="3442" ht="15.6" x14ac:dyDescent="0.3"/>
    <row r="3443" ht="15.6" x14ac:dyDescent="0.3"/>
    <row r="3444" ht="15.6" x14ac:dyDescent="0.3"/>
    <row r="3445" ht="15.6" x14ac:dyDescent="0.3"/>
    <row r="3446" ht="15.6" x14ac:dyDescent="0.3"/>
    <row r="3447" ht="15.6" x14ac:dyDescent="0.3"/>
    <row r="3448" ht="15.6" x14ac:dyDescent="0.3"/>
    <row r="3449" ht="15.6" x14ac:dyDescent="0.3"/>
    <row r="3450" ht="15.6" x14ac:dyDescent="0.3"/>
    <row r="3451" ht="15.6" x14ac:dyDescent="0.3"/>
    <row r="3452" ht="15.6" x14ac:dyDescent="0.3"/>
    <row r="3453" ht="15.6" x14ac:dyDescent="0.3"/>
    <row r="3454" ht="15.6" x14ac:dyDescent="0.3"/>
    <row r="3455" ht="15.6" x14ac:dyDescent="0.3"/>
    <row r="3456" ht="15.6" x14ac:dyDescent="0.3"/>
    <row r="3457" ht="15.6" x14ac:dyDescent="0.3"/>
    <row r="3458" ht="15.6" x14ac:dyDescent="0.3"/>
    <row r="3459" ht="15.6" x14ac:dyDescent="0.3"/>
    <row r="3460" ht="15.6" x14ac:dyDescent="0.3"/>
    <row r="3461" ht="15.6" x14ac:dyDescent="0.3"/>
    <row r="3462" ht="15.6" x14ac:dyDescent="0.3"/>
    <row r="3463" ht="15.6" x14ac:dyDescent="0.3"/>
    <row r="3464" ht="15.6" x14ac:dyDescent="0.3"/>
    <row r="3465" ht="15.6" x14ac:dyDescent="0.3"/>
    <row r="3466" ht="15.6" x14ac:dyDescent="0.3"/>
    <row r="3467" ht="15.6" x14ac:dyDescent="0.3"/>
    <row r="3468" ht="15.6" x14ac:dyDescent="0.3"/>
    <row r="3469" ht="15.6" x14ac:dyDescent="0.3"/>
    <row r="3470" ht="15.6" x14ac:dyDescent="0.3"/>
    <row r="3471" ht="15.6" x14ac:dyDescent="0.3"/>
    <row r="3472" ht="15.6" x14ac:dyDescent="0.3"/>
    <row r="3473" ht="15.6" x14ac:dyDescent="0.3"/>
    <row r="3474" ht="15.6" x14ac:dyDescent="0.3"/>
    <row r="3475" ht="15.6" x14ac:dyDescent="0.3"/>
    <row r="3476" ht="15.6" x14ac:dyDescent="0.3"/>
    <row r="3477" ht="15.6" x14ac:dyDescent="0.3"/>
    <row r="3478" ht="15.6" x14ac:dyDescent="0.3"/>
    <row r="3479" ht="15.6" x14ac:dyDescent="0.3"/>
    <row r="3480" ht="15.6" x14ac:dyDescent="0.3"/>
    <row r="3481" ht="15.6" x14ac:dyDescent="0.3"/>
    <row r="3482" ht="15.6" x14ac:dyDescent="0.3"/>
    <row r="3483" ht="15.6" x14ac:dyDescent="0.3"/>
    <row r="3484" ht="15.6" x14ac:dyDescent="0.3"/>
    <row r="3485" ht="15.6" x14ac:dyDescent="0.3"/>
    <row r="3486" ht="15.6" x14ac:dyDescent="0.3"/>
    <row r="3487" ht="15.6" x14ac:dyDescent="0.3"/>
    <row r="3488" ht="15.6" x14ac:dyDescent="0.3"/>
    <row r="3489" ht="15.6" x14ac:dyDescent="0.3"/>
    <row r="3490" ht="15.6" x14ac:dyDescent="0.3"/>
    <row r="3491" ht="15.6" x14ac:dyDescent="0.3"/>
    <row r="3492" ht="15.6" x14ac:dyDescent="0.3"/>
    <row r="3493" ht="15.6" x14ac:dyDescent="0.3"/>
    <row r="3494" ht="15.6" x14ac:dyDescent="0.3"/>
    <row r="3495" ht="15.6" x14ac:dyDescent="0.3"/>
    <row r="3496" ht="15.6" x14ac:dyDescent="0.3"/>
    <row r="3497" ht="15.6" x14ac:dyDescent="0.3"/>
    <row r="3498" ht="15.6" x14ac:dyDescent="0.3"/>
    <row r="3499" ht="15.6" x14ac:dyDescent="0.3"/>
    <row r="3500" ht="15.6" x14ac:dyDescent="0.3"/>
    <row r="3501" ht="15.6" x14ac:dyDescent="0.3"/>
    <row r="3502" ht="15.6" x14ac:dyDescent="0.3"/>
    <row r="3503" ht="15.6" x14ac:dyDescent="0.3"/>
    <row r="3504" ht="15.6" x14ac:dyDescent="0.3"/>
    <row r="3505" ht="15.6" x14ac:dyDescent="0.3"/>
    <row r="3506" ht="15.6" x14ac:dyDescent="0.3"/>
    <row r="3507" ht="15.6" x14ac:dyDescent="0.3"/>
    <row r="3508" ht="15.6" x14ac:dyDescent="0.3"/>
    <row r="3509" ht="15.6" x14ac:dyDescent="0.3"/>
    <row r="3510" ht="15.6" x14ac:dyDescent="0.3"/>
    <row r="3511" ht="15.6" x14ac:dyDescent="0.3"/>
    <row r="3512" ht="15.6" x14ac:dyDescent="0.3"/>
    <row r="3513" ht="15.6" x14ac:dyDescent="0.3"/>
    <row r="3514" ht="15.6" x14ac:dyDescent="0.3"/>
    <row r="3515" ht="15.6" x14ac:dyDescent="0.3"/>
    <row r="3516" ht="15.6" x14ac:dyDescent="0.3"/>
    <row r="3517" ht="15.6" x14ac:dyDescent="0.3"/>
    <row r="3518" ht="15.6" x14ac:dyDescent="0.3"/>
    <row r="3519" ht="15.6" x14ac:dyDescent="0.3"/>
    <row r="3520" ht="15.6" x14ac:dyDescent="0.3"/>
    <row r="3521" ht="15.6" x14ac:dyDescent="0.3"/>
    <row r="3522" ht="15.6" x14ac:dyDescent="0.3"/>
    <row r="3523" ht="15.6" x14ac:dyDescent="0.3"/>
    <row r="3524" ht="15.6" x14ac:dyDescent="0.3"/>
    <row r="3525" ht="15.6" x14ac:dyDescent="0.3"/>
    <row r="3526" ht="15.6" x14ac:dyDescent="0.3"/>
    <row r="3527" ht="15.6" x14ac:dyDescent="0.3"/>
    <row r="3528" ht="15.6" x14ac:dyDescent="0.3"/>
    <row r="3529" ht="15.6" x14ac:dyDescent="0.3"/>
    <row r="3530" ht="15.6" x14ac:dyDescent="0.3"/>
    <row r="3531" ht="15.6" x14ac:dyDescent="0.3"/>
    <row r="3532" ht="15.6" x14ac:dyDescent="0.3"/>
    <row r="3533" ht="15.6" x14ac:dyDescent="0.3"/>
    <row r="3534" ht="15.6" x14ac:dyDescent="0.3"/>
    <row r="3535" ht="15.6" x14ac:dyDescent="0.3"/>
    <row r="3536" ht="15.6" x14ac:dyDescent="0.3"/>
    <row r="3537" ht="15.6" x14ac:dyDescent="0.3"/>
    <row r="3538" ht="15.6" x14ac:dyDescent="0.3"/>
    <row r="3539" ht="15.6" x14ac:dyDescent="0.3"/>
    <row r="3540" ht="15.6" x14ac:dyDescent="0.3"/>
    <row r="3541" ht="15.6" x14ac:dyDescent="0.3"/>
    <row r="3542" ht="15.6" x14ac:dyDescent="0.3"/>
    <row r="3543" ht="15.6" x14ac:dyDescent="0.3"/>
    <row r="3544" ht="15.6" x14ac:dyDescent="0.3"/>
    <row r="3545" ht="15.6" x14ac:dyDescent="0.3"/>
    <row r="3546" ht="15.6" x14ac:dyDescent="0.3"/>
    <row r="3547" ht="15.6" x14ac:dyDescent="0.3"/>
    <row r="3548" ht="15.6" x14ac:dyDescent="0.3"/>
    <row r="3549" ht="15.6" x14ac:dyDescent="0.3"/>
    <row r="3550" ht="15.6" x14ac:dyDescent="0.3"/>
    <row r="3551" ht="15.6" x14ac:dyDescent="0.3"/>
    <row r="3552" ht="15.6" x14ac:dyDescent="0.3"/>
    <row r="3553" ht="15.6" x14ac:dyDescent="0.3"/>
    <row r="3554" ht="15.6" x14ac:dyDescent="0.3"/>
    <row r="3555" ht="15.6" x14ac:dyDescent="0.3"/>
    <row r="3556" ht="15.6" x14ac:dyDescent="0.3"/>
    <row r="3557" ht="15.6" x14ac:dyDescent="0.3"/>
    <row r="3558" ht="15.6" x14ac:dyDescent="0.3"/>
    <row r="3559" ht="15.6" x14ac:dyDescent="0.3"/>
    <row r="3560" ht="15.6" x14ac:dyDescent="0.3"/>
    <row r="3561" ht="15.6" x14ac:dyDescent="0.3"/>
    <row r="3562" ht="15.6" x14ac:dyDescent="0.3"/>
    <row r="3563" ht="15.6" x14ac:dyDescent="0.3"/>
    <row r="3564" ht="15.6" x14ac:dyDescent="0.3"/>
    <row r="3565" ht="15.6" x14ac:dyDescent="0.3"/>
    <row r="3566" ht="15.6" x14ac:dyDescent="0.3"/>
    <row r="3567" ht="15.6" x14ac:dyDescent="0.3"/>
    <row r="3568" ht="15.6" x14ac:dyDescent="0.3"/>
    <row r="3569" ht="15.6" x14ac:dyDescent="0.3"/>
    <row r="3570" ht="15.6" x14ac:dyDescent="0.3"/>
    <row r="3571" ht="15.6" x14ac:dyDescent="0.3"/>
    <row r="3572" ht="15.6" x14ac:dyDescent="0.3"/>
    <row r="3573" ht="15.6" x14ac:dyDescent="0.3"/>
    <row r="3574" ht="15.6" x14ac:dyDescent="0.3"/>
    <row r="3575" ht="15.6" x14ac:dyDescent="0.3"/>
    <row r="3576" ht="15.6" x14ac:dyDescent="0.3"/>
    <row r="3577" ht="15.6" x14ac:dyDescent="0.3"/>
    <row r="3578" ht="15.6" x14ac:dyDescent="0.3"/>
    <row r="3579" ht="15.6" x14ac:dyDescent="0.3"/>
    <row r="3580" ht="15.6" x14ac:dyDescent="0.3"/>
    <row r="3581" ht="15.6" x14ac:dyDescent="0.3"/>
    <row r="3582" ht="15.6" x14ac:dyDescent="0.3"/>
    <row r="3583" ht="15.6" x14ac:dyDescent="0.3"/>
    <row r="3584" ht="15.6" x14ac:dyDescent="0.3"/>
    <row r="3585" ht="15.6" x14ac:dyDescent="0.3"/>
    <row r="3586" ht="15.6" x14ac:dyDescent="0.3"/>
    <row r="3587" ht="15.6" x14ac:dyDescent="0.3"/>
    <row r="3588" ht="15.6" x14ac:dyDescent="0.3"/>
    <row r="3589" ht="15.6" x14ac:dyDescent="0.3"/>
    <row r="3590" ht="15.6" x14ac:dyDescent="0.3"/>
    <row r="3591" ht="15.6" x14ac:dyDescent="0.3"/>
    <row r="3592" ht="15.6" x14ac:dyDescent="0.3"/>
    <row r="3593" ht="15.6" x14ac:dyDescent="0.3"/>
    <row r="3594" ht="15.6" x14ac:dyDescent="0.3"/>
    <row r="3595" ht="15.6" x14ac:dyDescent="0.3"/>
    <row r="3596" ht="15.6" x14ac:dyDescent="0.3"/>
    <row r="3597" ht="15.6" x14ac:dyDescent="0.3"/>
    <row r="3598" ht="15.6" x14ac:dyDescent="0.3"/>
    <row r="3599" ht="15.6" x14ac:dyDescent="0.3"/>
    <row r="3600" ht="15.6" x14ac:dyDescent="0.3"/>
    <row r="3601" ht="15.6" x14ac:dyDescent="0.3"/>
    <row r="3602" ht="15.6" x14ac:dyDescent="0.3"/>
    <row r="3603" ht="15.6" x14ac:dyDescent="0.3"/>
    <row r="3604" ht="15.6" x14ac:dyDescent="0.3"/>
    <row r="3605" ht="15.6" x14ac:dyDescent="0.3"/>
    <row r="3606" ht="15.6" x14ac:dyDescent="0.3"/>
    <row r="3607" ht="15.6" x14ac:dyDescent="0.3"/>
    <row r="3608" ht="15.6" x14ac:dyDescent="0.3"/>
    <row r="3609" ht="15.6" x14ac:dyDescent="0.3"/>
    <row r="3610" ht="15.6" x14ac:dyDescent="0.3"/>
    <row r="3611" ht="15.6" x14ac:dyDescent="0.3"/>
    <row r="3612" ht="15.6" x14ac:dyDescent="0.3"/>
    <row r="3613" ht="15.6" x14ac:dyDescent="0.3"/>
    <row r="3614" ht="15.6" x14ac:dyDescent="0.3"/>
    <row r="3615" ht="15.6" x14ac:dyDescent="0.3"/>
    <row r="3616" ht="15.6" x14ac:dyDescent="0.3"/>
    <row r="3617" ht="15.6" x14ac:dyDescent="0.3"/>
    <row r="3618" ht="15.6" x14ac:dyDescent="0.3"/>
    <row r="3619" ht="15.6" x14ac:dyDescent="0.3"/>
    <row r="3620" ht="15.6" x14ac:dyDescent="0.3"/>
    <row r="3621" ht="15.6" x14ac:dyDescent="0.3"/>
    <row r="3622" ht="15.6" x14ac:dyDescent="0.3"/>
    <row r="3623" ht="15.6" x14ac:dyDescent="0.3"/>
    <row r="3624" ht="15.6" x14ac:dyDescent="0.3"/>
    <row r="3625" ht="15.6" x14ac:dyDescent="0.3"/>
    <row r="3626" ht="15.6" x14ac:dyDescent="0.3"/>
    <row r="3627" ht="15.6" x14ac:dyDescent="0.3"/>
    <row r="3628" ht="15.6" x14ac:dyDescent="0.3"/>
    <row r="3629" ht="15.6" x14ac:dyDescent="0.3"/>
    <row r="3630" ht="15.6" x14ac:dyDescent="0.3"/>
    <row r="3631" ht="15.6" x14ac:dyDescent="0.3"/>
    <row r="3632" ht="15.6" x14ac:dyDescent="0.3"/>
    <row r="3633" ht="15.6" x14ac:dyDescent="0.3"/>
    <row r="3634" ht="15.6" x14ac:dyDescent="0.3"/>
    <row r="3635" ht="15.6" x14ac:dyDescent="0.3"/>
    <row r="3636" ht="15.6" x14ac:dyDescent="0.3"/>
    <row r="3637" ht="15.6" x14ac:dyDescent="0.3"/>
    <row r="3638" ht="15.6" x14ac:dyDescent="0.3"/>
    <row r="3639" ht="15.6" x14ac:dyDescent="0.3"/>
    <row r="3640" ht="15.6" x14ac:dyDescent="0.3"/>
    <row r="3641" ht="15.6" x14ac:dyDescent="0.3"/>
    <row r="3642" ht="15.6" x14ac:dyDescent="0.3"/>
    <row r="3643" ht="15.6" x14ac:dyDescent="0.3"/>
    <row r="3644" ht="15.6" x14ac:dyDescent="0.3"/>
    <row r="3645" ht="15.6" x14ac:dyDescent="0.3"/>
    <row r="3646" ht="15.6" x14ac:dyDescent="0.3"/>
    <row r="3647" ht="15.6" x14ac:dyDescent="0.3"/>
    <row r="3648" ht="15.6" x14ac:dyDescent="0.3"/>
    <row r="3649" ht="15.6" x14ac:dyDescent="0.3"/>
    <row r="3650" ht="15.6" x14ac:dyDescent="0.3"/>
    <row r="3651" ht="15.6" x14ac:dyDescent="0.3"/>
    <row r="3652" ht="15.6" x14ac:dyDescent="0.3"/>
    <row r="3653" ht="15.6" x14ac:dyDescent="0.3"/>
    <row r="3654" ht="15.6" x14ac:dyDescent="0.3"/>
    <row r="3655" ht="15.6" x14ac:dyDescent="0.3"/>
    <row r="3656" ht="15.6" x14ac:dyDescent="0.3"/>
    <row r="3657" ht="15.6" x14ac:dyDescent="0.3"/>
    <row r="3658" ht="15.6" x14ac:dyDescent="0.3"/>
    <row r="3659" ht="15.6" x14ac:dyDescent="0.3"/>
    <row r="3660" ht="15.6" x14ac:dyDescent="0.3"/>
    <row r="3661" ht="15.6" x14ac:dyDescent="0.3"/>
    <row r="3662" ht="15.6" x14ac:dyDescent="0.3"/>
    <row r="3663" ht="15.6" x14ac:dyDescent="0.3"/>
    <row r="3664" ht="15.6" x14ac:dyDescent="0.3"/>
    <row r="3665" ht="15.6" x14ac:dyDescent="0.3"/>
    <row r="3666" ht="15.6" x14ac:dyDescent="0.3"/>
    <row r="3667" ht="15.6" x14ac:dyDescent="0.3"/>
    <row r="3668" ht="15.6" x14ac:dyDescent="0.3"/>
    <row r="3669" ht="15.6" x14ac:dyDescent="0.3"/>
    <row r="3670" ht="15.6" x14ac:dyDescent="0.3"/>
    <row r="3671" ht="15.6" x14ac:dyDescent="0.3"/>
    <row r="3672" ht="15.6" x14ac:dyDescent="0.3"/>
    <row r="3673" ht="15.6" x14ac:dyDescent="0.3"/>
    <row r="3674" ht="15.6" x14ac:dyDescent="0.3"/>
    <row r="3675" ht="15.6" x14ac:dyDescent="0.3"/>
    <row r="3676" ht="15.6" x14ac:dyDescent="0.3"/>
    <row r="3677" ht="15.6" x14ac:dyDescent="0.3"/>
    <row r="3678" ht="15.6" x14ac:dyDescent="0.3"/>
    <row r="3679" ht="15.6" x14ac:dyDescent="0.3"/>
    <row r="3680" ht="15.6" x14ac:dyDescent="0.3"/>
    <row r="3681" ht="15.6" x14ac:dyDescent="0.3"/>
    <row r="3682" ht="15.6" x14ac:dyDescent="0.3"/>
    <row r="3683" ht="15.6" x14ac:dyDescent="0.3"/>
    <row r="3684" ht="15.6" x14ac:dyDescent="0.3"/>
    <row r="3685" ht="15.6" x14ac:dyDescent="0.3"/>
    <row r="3686" ht="15.6" x14ac:dyDescent="0.3"/>
    <row r="3687" ht="15.6" x14ac:dyDescent="0.3"/>
    <row r="3688" ht="15.6" x14ac:dyDescent="0.3"/>
    <row r="3689" ht="15.6" x14ac:dyDescent="0.3"/>
    <row r="3690" ht="15.6" x14ac:dyDescent="0.3"/>
    <row r="3691" ht="15.6" x14ac:dyDescent="0.3"/>
    <row r="3692" ht="15.6" x14ac:dyDescent="0.3"/>
    <row r="3693" ht="15.6" x14ac:dyDescent="0.3"/>
    <row r="3694" ht="15.6" x14ac:dyDescent="0.3"/>
    <row r="3695" ht="15.6" x14ac:dyDescent="0.3"/>
    <row r="3696" ht="15.6" x14ac:dyDescent="0.3"/>
    <row r="3697" ht="15.6" x14ac:dyDescent="0.3"/>
    <row r="3698" ht="15.6" x14ac:dyDescent="0.3"/>
    <row r="3699" ht="15.6" x14ac:dyDescent="0.3"/>
    <row r="3700" ht="15.6" x14ac:dyDescent="0.3"/>
    <row r="3701" ht="15.6" x14ac:dyDescent="0.3"/>
    <row r="3702" ht="15.6" x14ac:dyDescent="0.3"/>
    <row r="3703" ht="15.6" x14ac:dyDescent="0.3"/>
    <row r="3704" ht="15.6" x14ac:dyDescent="0.3"/>
    <row r="3705" ht="15.6" x14ac:dyDescent="0.3"/>
    <row r="3706" ht="15.6" x14ac:dyDescent="0.3"/>
    <row r="3707" ht="15.6" x14ac:dyDescent="0.3"/>
    <row r="3708" ht="15.6" x14ac:dyDescent="0.3"/>
    <row r="3709" ht="15.6" x14ac:dyDescent="0.3"/>
    <row r="3710" ht="15.6" x14ac:dyDescent="0.3"/>
    <row r="3711" ht="15.6" x14ac:dyDescent="0.3"/>
    <row r="3712" ht="15.6" x14ac:dyDescent="0.3"/>
    <row r="3713" ht="15.6" x14ac:dyDescent="0.3"/>
    <row r="3714" ht="15.6" x14ac:dyDescent="0.3"/>
    <row r="3715" ht="15.6" x14ac:dyDescent="0.3"/>
    <row r="3716" ht="15.6" x14ac:dyDescent="0.3"/>
    <row r="3717" ht="15.6" x14ac:dyDescent="0.3"/>
    <row r="3718" ht="15.6" x14ac:dyDescent="0.3"/>
    <row r="3719" ht="15.6" x14ac:dyDescent="0.3"/>
    <row r="3720" ht="15.6" x14ac:dyDescent="0.3"/>
    <row r="3721" ht="15.6" x14ac:dyDescent="0.3"/>
    <row r="3722" ht="15.6" x14ac:dyDescent="0.3"/>
    <row r="3723" ht="15.6" x14ac:dyDescent="0.3"/>
    <row r="3724" ht="15.6" x14ac:dyDescent="0.3"/>
    <row r="3725" ht="15.6" x14ac:dyDescent="0.3"/>
    <row r="3726" ht="15.6" x14ac:dyDescent="0.3"/>
    <row r="3727" ht="15.6" x14ac:dyDescent="0.3"/>
    <row r="3728" ht="15.6" x14ac:dyDescent="0.3"/>
    <row r="3729" ht="15.6" x14ac:dyDescent="0.3"/>
    <row r="3730" ht="15.6" x14ac:dyDescent="0.3"/>
    <row r="3731" ht="15.6" x14ac:dyDescent="0.3"/>
    <row r="3732" ht="15.6" x14ac:dyDescent="0.3"/>
    <row r="3733" ht="15.6" x14ac:dyDescent="0.3"/>
    <row r="3734" ht="15.6" x14ac:dyDescent="0.3"/>
    <row r="3735" ht="15.6" x14ac:dyDescent="0.3"/>
    <row r="3736" ht="15.6" x14ac:dyDescent="0.3"/>
    <row r="3737" ht="15.6" x14ac:dyDescent="0.3"/>
    <row r="3738" ht="15.6" x14ac:dyDescent="0.3"/>
    <row r="3739" ht="15.6" x14ac:dyDescent="0.3"/>
    <row r="3740" ht="15.6" x14ac:dyDescent="0.3"/>
    <row r="3741" ht="15.6" x14ac:dyDescent="0.3"/>
    <row r="3742" ht="15.6" x14ac:dyDescent="0.3"/>
    <row r="3743" ht="15.6" x14ac:dyDescent="0.3"/>
    <row r="3744" ht="15.6" x14ac:dyDescent="0.3"/>
    <row r="3745" ht="15.6" x14ac:dyDescent="0.3"/>
    <row r="3746" ht="15.6" x14ac:dyDescent="0.3"/>
    <row r="3747" ht="15.6" x14ac:dyDescent="0.3"/>
    <row r="3748" ht="15.6" x14ac:dyDescent="0.3"/>
    <row r="3749" ht="15.6" x14ac:dyDescent="0.3"/>
    <row r="3750" ht="15.6" x14ac:dyDescent="0.3"/>
    <row r="3751" ht="15.6" x14ac:dyDescent="0.3"/>
    <row r="3752" ht="15.6" x14ac:dyDescent="0.3"/>
    <row r="3753" ht="15.6" x14ac:dyDescent="0.3"/>
    <row r="3754" ht="15.6" x14ac:dyDescent="0.3"/>
    <row r="3755" ht="15.6" x14ac:dyDescent="0.3"/>
    <row r="3756" ht="15.6" x14ac:dyDescent="0.3"/>
    <row r="3757" ht="15.6" x14ac:dyDescent="0.3"/>
    <row r="3758" ht="15.6" x14ac:dyDescent="0.3"/>
    <row r="3759" ht="15.6" x14ac:dyDescent="0.3"/>
    <row r="3760" ht="15.6" x14ac:dyDescent="0.3"/>
    <row r="3761" ht="15.6" x14ac:dyDescent="0.3"/>
    <row r="3762" ht="15.6" x14ac:dyDescent="0.3"/>
    <row r="3763" ht="15.6" x14ac:dyDescent="0.3"/>
    <row r="3764" ht="15.6" x14ac:dyDescent="0.3"/>
    <row r="3765" ht="15.6" x14ac:dyDescent="0.3"/>
    <row r="3766" ht="15.6" x14ac:dyDescent="0.3"/>
    <row r="3767" ht="15.6" x14ac:dyDescent="0.3"/>
    <row r="3768" ht="15.6" x14ac:dyDescent="0.3"/>
    <row r="3769" ht="15.6" x14ac:dyDescent="0.3"/>
    <row r="3770" ht="15.6" x14ac:dyDescent="0.3"/>
    <row r="3771" ht="15.6" x14ac:dyDescent="0.3"/>
    <row r="3772" ht="15.6" x14ac:dyDescent="0.3"/>
    <row r="3773" ht="15.6" x14ac:dyDescent="0.3"/>
    <row r="3774" ht="15.6" x14ac:dyDescent="0.3"/>
    <row r="3775" ht="15.6" x14ac:dyDescent="0.3"/>
    <row r="3776" ht="15.6" x14ac:dyDescent="0.3"/>
    <row r="3777" ht="15.6" x14ac:dyDescent="0.3"/>
    <row r="3778" ht="15.6" x14ac:dyDescent="0.3"/>
    <row r="3779" ht="15.6" x14ac:dyDescent="0.3"/>
    <row r="3780" ht="15.6" x14ac:dyDescent="0.3"/>
    <row r="3781" ht="15.6" x14ac:dyDescent="0.3"/>
    <row r="3782" ht="15.6" x14ac:dyDescent="0.3"/>
    <row r="3783" ht="15.6" x14ac:dyDescent="0.3"/>
    <row r="3784" ht="15.6" x14ac:dyDescent="0.3"/>
    <row r="3785" ht="15.6" x14ac:dyDescent="0.3"/>
    <row r="3786" ht="15.6" x14ac:dyDescent="0.3"/>
    <row r="3787" ht="15.6" x14ac:dyDescent="0.3"/>
    <row r="3788" ht="15.6" x14ac:dyDescent="0.3"/>
    <row r="3789" ht="15.6" x14ac:dyDescent="0.3"/>
    <row r="3790" ht="15.6" x14ac:dyDescent="0.3"/>
    <row r="3791" ht="15.6" x14ac:dyDescent="0.3"/>
    <row r="3792" ht="15.6" x14ac:dyDescent="0.3"/>
    <row r="3793" ht="15.6" x14ac:dyDescent="0.3"/>
    <row r="3794" ht="15.6" x14ac:dyDescent="0.3"/>
    <row r="3795" ht="15.6" x14ac:dyDescent="0.3"/>
    <row r="3796" ht="15.6" x14ac:dyDescent="0.3"/>
    <row r="3797" ht="15.6" x14ac:dyDescent="0.3"/>
    <row r="3798" ht="15.6" x14ac:dyDescent="0.3"/>
    <row r="3799" ht="15.6" x14ac:dyDescent="0.3"/>
    <row r="3800" ht="15.6" x14ac:dyDescent="0.3"/>
    <row r="3801" ht="15.6" x14ac:dyDescent="0.3"/>
    <row r="3802" ht="15.6" x14ac:dyDescent="0.3"/>
    <row r="3803" ht="15.6" x14ac:dyDescent="0.3"/>
    <row r="3804" ht="15.6" x14ac:dyDescent="0.3"/>
    <row r="3805" ht="15.6" x14ac:dyDescent="0.3"/>
    <row r="3806" ht="15.6" x14ac:dyDescent="0.3"/>
    <row r="3807" ht="15.6" x14ac:dyDescent="0.3"/>
    <row r="3808" ht="15.6" x14ac:dyDescent="0.3"/>
    <row r="3809" ht="15.6" x14ac:dyDescent="0.3"/>
    <row r="3810" ht="15.6" x14ac:dyDescent="0.3"/>
    <row r="3811" ht="15.6" x14ac:dyDescent="0.3"/>
    <row r="3812" ht="15.6" x14ac:dyDescent="0.3"/>
    <row r="3813" ht="15.6" x14ac:dyDescent="0.3"/>
    <row r="3814" ht="15.6" x14ac:dyDescent="0.3"/>
    <row r="3815" ht="15.6" x14ac:dyDescent="0.3"/>
    <row r="3816" ht="15.6" x14ac:dyDescent="0.3"/>
    <row r="3817" ht="15.6" x14ac:dyDescent="0.3"/>
    <row r="3818" ht="15.6" x14ac:dyDescent="0.3"/>
    <row r="3819" ht="15.6" x14ac:dyDescent="0.3"/>
    <row r="3820" ht="15.6" x14ac:dyDescent="0.3"/>
    <row r="3821" ht="15.6" x14ac:dyDescent="0.3"/>
    <row r="3822" ht="15.6" x14ac:dyDescent="0.3"/>
    <row r="3823" ht="15.6" x14ac:dyDescent="0.3"/>
    <row r="3824" ht="15.6" x14ac:dyDescent="0.3"/>
    <row r="3825" ht="15.6" x14ac:dyDescent="0.3"/>
    <row r="3826" ht="15.6" x14ac:dyDescent="0.3"/>
    <row r="3827" ht="15.6" x14ac:dyDescent="0.3"/>
    <row r="3828" ht="15.6" x14ac:dyDescent="0.3"/>
    <row r="3829" ht="15.6" x14ac:dyDescent="0.3"/>
    <row r="3830" ht="15.6" x14ac:dyDescent="0.3"/>
    <row r="3831" ht="15.6" x14ac:dyDescent="0.3"/>
    <row r="3832" ht="15.6" x14ac:dyDescent="0.3"/>
    <row r="3833" ht="15.6" x14ac:dyDescent="0.3"/>
    <row r="3834" ht="15.6" x14ac:dyDescent="0.3"/>
    <row r="3835" ht="15.6" x14ac:dyDescent="0.3"/>
    <row r="3836" ht="15.6" x14ac:dyDescent="0.3"/>
    <row r="3837" ht="15.6" x14ac:dyDescent="0.3"/>
    <row r="3838" ht="15.6" x14ac:dyDescent="0.3"/>
    <row r="3839" ht="15.6" x14ac:dyDescent="0.3"/>
    <row r="3840" ht="15.6" x14ac:dyDescent="0.3"/>
    <row r="3841" ht="15.6" x14ac:dyDescent="0.3"/>
    <row r="3842" ht="15.6" x14ac:dyDescent="0.3"/>
    <row r="3843" ht="15.6" x14ac:dyDescent="0.3"/>
    <row r="3844" ht="15.6" x14ac:dyDescent="0.3"/>
    <row r="3845" ht="15.6" x14ac:dyDescent="0.3"/>
    <row r="3846" ht="15.6" x14ac:dyDescent="0.3"/>
    <row r="3847" ht="15.6" x14ac:dyDescent="0.3"/>
    <row r="3848" ht="15.6" x14ac:dyDescent="0.3"/>
    <row r="3849" ht="15.6" x14ac:dyDescent="0.3"/>
    <row r="3850" ht="15.6" x14ac:dyDescent="0.3"/>
    <row r="3851" ht="15.6" x14ac:dyDescent="0.3"/>
    <row r="3852" ht="15.6" x14ac:dyDescent="0.3"/>
    <row r="3853" ht="15.6" x14ac:dyDescent="0.3"/>
    <row r="3854" ht="15.6" x14ac:dyDescent="0.3"/>
    <row r="3855" ht="15.6" x14ac:dyDescent="0.3"/>
    <row r="3856" ht="15.6" x14ac:dyDescent="0.3"/>
    <row r="3857" ht="15.6" x14ac:dyDescent="0.3"/>
    <row r="3858" ht="15.6" x14ac:dyDescent="0.3"/>
    <row r="3859" ht="15.6" x14ac:dyDescent="0.3"/>
    <row r="3860" ht="15.6" x14ac:dyDescent="0.3"/>
    <row r="3861" ht="15.6" x14ac:dyDescent="0.3"/>
    <row r="3862" ht="15.6" x14ac:dyDescent="0.3"/>
    <row r="3863" ht="15.6" x14ac:dyDescent="0.3"/>
    <row r="3864" ht="15.6" x14ac:dyDescent="0.3"/>
    <row r="3865" ht="15.6" x14ac:dyDescent="0.3"/>
    <row r="3866" ht="15.6" x14ac:dyDescent="0.3"/>
    <row r="3867" ht="15.6" x14ac:dyDescent="0.3"/>
    <row r="3868" ht="15.6" x14ac:dyDescent="0.3"/>
    <row r="3869" ht="15.6" x14ac:dyDescent="0.3"/>
    <row r="3870" ht="15.6" x14ac:dyDescent="0.3"/>
    <row r="3871" ht="15.6" x14ac:dyDescent="0.3"/>
    <row r="3872" ht="15.6" x14ac:dyDescent="0.3"/>
    <row r="3873" ht="15.6" x14ac:dyDescent="0.3"/>
    <row r="3874" ht="15.6" x14ac:dyDescent="0.3"/>
    <row r="3875" ht="15.6" x14ac:dyDescent="0.3"/>
    <row r="3876" ht="15.6" x14ac:dyDescent="0.3"/>
    <row r="3877" ht="15.6" x14ac:dyDescent="0.3"/>
    <row r="3878" ht="15.6" x14ac:dyDescent="0.3"/>
    <row r="3879" ht="15.6" x14ac:dyDescent="0.3"/>
    <row r="3880" ht="15.6" x14ac:dyDescent="0.3"/>
    <row r="3881" ht="15.6" x14ac:dyDescent="0.3"/>
    <row r="3882" ht="15.6" x14ac:dyDescent="0.3"/>
    <row r="3883" ht="15.6" x14ac:dyDescent="0.3"/>
    <row r="3884" ht="15.6" x14ac:dyDescent="0.3"/>
    <row r="3885" ht="15.6" x14ac:dyDescent="0.3"/>
    <row r="3886" ht="15.6" x14ac:dyDescent="0.3"/>
    <row r="3887" ht="15.6" x14ac:dyDescent="0.3"/>
    <row r="3888" ht="15.6" x14ac:dyDescent="0.3"/>
    <row r="3889" ht="15.6" x14ac:dyDescent="0.3"/>
    <row r="3890" ht="15.6" x14ac:dyDescent="0.3"/>
    <row r="3891" ht="15.6" x14ac:dyDescent="0.3"/>
    <row r="3892" ht="15.6" x14ac:dyDescent="0.3"/>
    <row r="3893" ht="15.6" x14ac:dyDescent="0.3"/>
    <row r="3894" ht="15.6" x14ac:dyDescent="0.3"/>
    <row r="3895" ht="15.6" x14ac:dyDescent="0.3"/>
    <row r="3896" ht="15.6" x14ac:dyDescent="0.3"/>
    <row r="3897" ht="15.6" x14ac:dyDescent="0.3"/>
    <row r="3898" ht="15.6" x14ac:dyDescent="0.3"/>
    <row r="3899" ht="15.6" x14ac:dyDescent="0.3"/>
    <row r="3900" ht="15.6" x14ac:dyDescent="0.3"/>
    <row r="3901" ht="15.6" x14ac:dyDescent="0.3"/>
    <row r="3902" ht="15.6" x14ac:dyDescent="0.3"/>
    <row r="3903" ht="15.6" x14ac:dyDescent="0.3"/>
    <row r="3904" ht="15.6" x14ac:dyDescent="0.3"/>
    <row r="3905" ht="15.6" x14ac:dyDescent="0.3"/>
    <row r="3906" ht="15.6" x14ac:dyDescent="0.3"/>
    <row r="3907" ht="15.6" x14ac:dyDescent="0.3"/>
    <row r="3908" ht="15.6" x14ac:dyDescent="0.3"/>
    <row r="3909" ht="15.6" x14ac:dyDescent="0.3"/>
    <row r="3910" ht="15.6" x14ac:dyDescent="0.3"/>
    <row r="3911" ht="15.6" x14ac:dyDescent="0.3"/>
    <row r="3912" ht="15.6" x14ac:dyDescent="0.3"/>
    <row r="3913" ht="15.6" x14ac:dyDescent="0.3"/>
    <row r="3914" ht="15.6" x14ac:dyDescent="0.3"/>
    <row r="3915" ht="15.6" x14ac:dyDescent="0.3"/>
    <row r="3916" ht="15.6" x14ac:dyDescent="0.3"/>
    <row r="3917" ht="15.6" x14ac:dyDescent="0.3"/>
    <row r="3918" ht="15.6" x14ac:dyDescent="0.3"/>
    <row r="3919" ht="15.6" x14ac:dyDescent="0.3"/>
    <row r="3920" ht="15.6" x14ac:dyDescent="0.3"/>
    <row r="3921" ht="15.6" x14ac:dyDescent="0.3"/>
    <row r="3922" ht="15.6" x14ac:dyDescent="0.3"/>
    <row r="3923" ht="15.6" x14ac:dyDescent="0.3"/>
    <row r="3924" ht="15.6" x14ac:dyDescent="0.3"/>
    <row r="3925" ht="15.6" x14ac:dyDescent="0.3"/>
    <row r="3926" ht="15.6" x14ac:dyDescent="0.3"/>
    <row r="3927" ht="15.6" x14ac:dyDescent="0.3"/>
    <row r="3928" ht="15.6" x14ac:dyDescent="0.3"/>
    <row r="3929" ht="15.6" x14ac:dyDescent="0.3"/>
    <row r="3930" ht="15.6" x14ac:dyDescent="0.3"/>
    <row r="3931" ht="15.6" x14ac:dyDescent="0.3"/>
    <row r="3932" ht="15.6" x14ac:dyDescent="0.3"/>
    <row r="3933" ht="15.6" x14ac:dyDescent="0.3"/>
    <row r="3934" ht="15.6" x14ac:dyDescent="0.3"/>
    <row r="3935" ht="15.6" x14ac:dyDescent="0.3"/>
    <row r="3936" ht="15.6" x14ac:dyDescent="0.3"/>
    <row r="3937" ht="15.6" x14ac:dyDescent="0.3"/>
    <row r="3938" ht="15.6" x14ac:dyDescent="0.3"/>
    <row r="3939" ht="15.6" x14ac:dyDescent="0.3"/>
    <row r="3940" ht="15.6" x14ac:dyDescent="0.3"/>
    <row r="3941" ht="15.6" x14ac:dyDescent="0.3"/>
    <row r="3942" ht="15.6" x14ac:dyDescent="0.3"/>
    <row r="3943" ht="15.6" x14ac:dyDescent="0.3"/>
    <row r="3944" ht="15.6" x14ac:dyDescent="0.3"/>
    <row r="3945" ht="15.6" x14ac:dyDescent="0.3"/>
    <row r="3946" ht="15.6" x14ac:dyDescent="0.3"/>
    <row r="3947" ht="15.6" x14ac:dyDescent="0.3"/>
    <row r="3948" ht="15.6" x14ac:dyDescent="0.3"/>
    <row r="3949" ht="15.6" x14ac:dyDescent="0.3"/>
    <row r="3950" ht="15.6" x14ac:dyDescent="0.3"/>
    <row r="3951" ht="15.6" x14ac:dyDescent="0.3"/>
    <row r="3952" ht="15.6" x14ac:dyDescent="0.3"/>
    <row r="3953" ht="15.6" x14ac:dyDescent="0.3"/>
    <row r="3954" ht="15.6" x14ac:dyDescent="0.3"/>
    <row r="3955" ht="15.6" x14ac:dyDescent="0.3"/>
    <row r="3956" ht="15.6" x14ac:dyDescent="0.3"/>
    <row r="3957" ht="15.6" x14ac:dyDescent="0.3"/>
    <row r="3958" ht="15.6" x14ac:dyDescent="0.3"/>
    <row r="3959" ht="15.6" x14ac:dyDescent="0.3"/>
    <row r="3960" ht="15.6" x14ac:dyDescent="0.3"/>
    <row r="3961" ht="15.6" x14ac:dyDescent="0.3"/>
    <row r="3962" ht="15.6" x14ac:dyDescent="0.3"/>
    <row r="3963" ht="15.6" x14ac:dyDescent="0.3"/>
    <row r="3964" ht="15.6" x14ac:dyDescent="0.3"/>
    <row r="3965" ht="15.6" x14ac:dyDescent="0.3"/>
    <row r="3966" ht="15.6" x14ac:dyDescent="0.3"/>
    <row r="3967" ht="15.6" x14ac:dyDescent="0.3"/>
    <row r="3968" ht="15.6" x14ac:dyDescent="0.3"/>
    <row r="3969" ht="15.6" x14ac:dyDescent="0.3"/>
    <row r="3970" ht="15.6" x14ac:dyDescent="0.3"/>
    <row r="3971" ht="15.6" x14ac:dyDescent="0.3"/>
    <row r="3972" ht="15.6" x14ac:dyDescent="0.3"/>
    <row r="3973" ht="15.6" x14ac:dyDescent="0.3"/>
    <row r="3974" ht="15.6" x14ac:dyDescent="0.3"/>
    <row r="3975" ht="15.6" x14ac:dyDescent="0.3"/>
    <row r="3976" ht="15.6" x14ac:dyDescent="0.3"/>
    <row r="3977" ht="15.6" x14ac:dyDescent="0.3"/>
    <row r="3978" ht="15.6" x14ac:dyDescent="0.3"/>
    <row r="3979" ht="15.6" x14ac:dyDescent="0.3"/>
    <row r="3980" ht="15.6" x14ac:dyDescent="0.3"/>
    <row r="3981" ht="15.6" x14ac:dyDescent="0.3"/>
    <row r="3982" ht="15.6" x14ac:dyDescent="0.3"/>
    <row r="3983" ht="15.6" x14ac:dyDescent="0.3"/>
    <row r="3984" ht="15.6" x14ac:dyDescent="0.3"/>
    <row r="3985" ht="15.6" x14ac:dyDescent="0.3"/>
    <row r="3986" ht="15.6" x14ac:dyDescent="0.3"/>
    <row r="3987" ht="15.6" x14ac:dyDescent="0.3"/>
    <row r="3988" ht="15.6" x14ac:dyDescent="0.3"/>
    <row r="3989" ht="15.6" x14ac:dyDescent="0.3"/>
    <row r="3990" ht="15.6" x14ac:dyDescent="0.3"/>
    <row r="3991" ht="15.6" x14ac:dyDescent="0.3"/>
    <row r="3992" ht="15.6" x14ac:dyDescent="0.3"/>
    <row r="3993" ht="15.6" x14ac:dyDescent="0.3"/>
    <row r="3994" ht="15.6" x14ac:dyDescent="0.3"/>
    <row r="3995" ht="15.6" x14ac:dyDescent="0.3"/>
    <row r="3996" ht="15.6" x14ac:dyDescent="0.3"/>
    <row r="3997" ht="15.6" x14ac:dyDescent="0.3"/>
    <row r="3998" ht="15.6" x14ac:dyDescent="0.3"/>
    <row r="3999" ht="15.6" x14ac:dyDescent="0.3"/>
    <row r="4000" ht="15.6" x14ac:dyDescent="0.3"/>
    <row r="4001" ht="15.6" x14ac:dyDescent="0.3"/>
    <row r="4002" ht="15.6" x14ac:dyDescent="0.3"/>
    <row r="4003" ht="15.6" x14ac:dyDescent="0.3"/>
    <row r="4004" ht="15.6" x14ac:dyDescent="0.3"/>
    <row r="4005" ht="15.6" x14ac:dyDescent="0.3"/>
    <row r="4006" ht="15.6" x14ac:dyDescent="0.3"/>
    <row r="4007" ht="15.6" x14ac:dyDescent="0.3"/>
    <row r="4008" ht="15.6" x14ac:dyDescent="0.3"/>
    <row r="4009" ht="15.6" x14ac:dyDescent="0.3"/>
    <row r="4010" ht="15.6" x14ac:dyDescent="0.3"/>
    <row r="4011" ht="15.6" x14ac:dyDescent="0.3"/>
    <row r="4012" ht="15.6" x14ac:dyDescent="0.3"/>
    <row r="4013" ht="15.6" x14ac:dyDescent="0.3"/>
    <row r="4014" ht="15.6" x14ac:dyDescent="0.3"/>
    <row r="4015" ht="15.6" x14ac:dyDescent="0.3"/>
    <row r="4016" ht="15.6" x14ac:dyDescent="0.3"/>
    <row r="4017" ht="15.6" x14ac:dyDescent="0.3"/>
    <row r="4018" ht="15.6" x14ac:dyDescent="0.3"/>
    <row r="4019" ht="15.6" x14ac:dyDescent="0.3"/>
    <row r="4020" ht="15.6" x14ac:dyDescent="0.3"/>
    <row r="4021" ht="15.6" x14ac:dyDescent="0.3"/>
    <row r="4022" ht="15.6" x14ac:dyDescent="0.3"/>
    <row r="4023" ht="15.6" x14ac:dyDescent="0.3"/>
    <row r="4024" ht="15.6" x14ac:dyDescent="0.3"/>
    <row r="4025" ht="15.6" x14ac:dyDescent="0.3"/>
    <row r="4026" ht="15.6" x14ac:dyDescent="0.3"/>
    <row r="4027" ht="15.6" x14ac:dyDescent="0.3"/>
    <row r="4028" ht="15.6" x14ac:dyDescent="0.3"/>
    <row r="4029" ht="15.6" x14ac:dyDescent="0.3"/>
    <row r="4030" ht="15.6" x14ac:dyDescent="0.3"/>
    <row r="4031" ht="15.6" x14ac:dyDescent="0.3"/>
    <row r="4032" ht="15.6" x14ac:dyDescent="0.3"/>
    <row r="4033" ht="15.6" x14ac:dyDescent="0.3"/>
    <row r="4034" ht="15.6" x14ac:dyDescent="0.3"/>
    <row r="4035" ht="15.6" x14ac:dyDescent="0.3"/>
    <row r="4036" ht="15.6" x14ac:dyDescent="0.3"/>
    <row r="4037" ht="15.6" x14ac:dyDescent="0.3"/>
    <row r="4038" ht="15.6" x14ac:dyDescent="0.3"/>
    <row r="4039" ht="15.6" x14ac:dyDescent="0.3"/>
    <row r="4040" ht="15.6" x14ac:dyDescent="0.3"/>
    <row r="4041" ht="15.6" x14ac:dyDescent="0.3"/>
    <row r="4042" ht="15.6" x14ac:dyDescent="0.3"/>
    <row r="4043" ht="15.6" x14ac:dyDescent="0.3"/>
    <row r="4044" ht="15.6" x14ac:dyDescent="0.3"/>
    <row r="4045" ht="15.6" x14ac:dyDescent="0.3"/>
    <row r="4046" ht="15.6" x14ac:dyDescent="0.3"/>
    <row r="4047" ht="15.6" x14ac:dyDescent="0.3"/>
    <row r="4048" ht="15.6" x14ac:dyDescent="0.3"/>
    <row r="4049" ht="15.6" x14ac:dyDescent="0.3"/>
    <row r="4050" ht="15.6" x14ac:dyDescent="0.3"/>
    <row r="4051" ht="15.6" x14ac:dyDescent="0.3"/>
    <row r="4052" ht="15.6" x14ac:dyDescent="0.3"/>
    <row r="4053" ht="15.6" x14ac:dyDescent="0.3"/>
    <row r="4054" ht="15.6" x14ac:dyDescent="0.3"/>
    <row r="4055" ht="15.6" x14ac:dyDescent="0.3"/>
    <row r="4056" ht="15.6" x14ac:dyDescent="0.3"/>
    <row r="4057" ht="15.6" x14ac:dyDescent="0.3"/>
    <row r="4058" ht="15.6" x14ac:dyDescent="0.3"/>
    <row r="4059" ht="15.6" x14ac:dyDescent="0.3"/>
    <row r="4060" ht="15.6" x14ac:dyDescent="0.3"/>
    <row r="4061" ht="15.6" x14ac:dyDescent="0.3"/>
    <row r="4062" ht="15.6" x14ac:dyDescent="0.3"/>
    <row r="4063" ht="15.6" x14ac:dyDescent="0.3"/>
    <row r="4064" ht="15.6" x14ac:dyDescent="0.3"/>
    <row r="4065" ht="15.6" x14ac:dyDescent="0.3"/>
    <row r="4066" ht="15.6" x14ac:dyDescent="0.3"/>
    <row r="4067" ht="15.6" x14ac:dyDescent="0.3"/>
    <row r="4068" ht="15.6" x14ac:dyDescent="0.3"/>
    <row r="4069" ht="15.6" x14ac:dyDescent="0.3"/>
    <row r="4070" ht="15.6" x14ac:dyDescent="0.3"/>
    <row r="4071" ht="15.6" x14ac:dyDescent="0.3"/>
    <row r="4072" ht="15.6" x14ac:dyDescent="0.3"/>
    <row r="4073" ht="15.6" x14ac:dyDescent="0.3"/>
    <row r="4074" ht="15.6" x14ac:dyDescent="0.3"/>
    <row r="4075" ht="15.6" x14ac:dyDescent="0.3"/>
    <row r="4076" ht="15.6" x14ac:dyDescent="0.3"/>
    <row r="4077" ht="15.6" x14ac:dyDescent="0.3"/>
    <row r="4078" ht="15.6" x14ac:dyDescent="0.3"/>
    <row r="4079" ht="15.6" x14ac:dyDescent="0.3"/>
    <row r="4080" ht="15.6" x14ac:dyDescent="0.3"/>
    <row r="4081" ht="15.6" x14ac:dyDescent="0.3"/>
    <row r="4082" ht="15.6" x14ac:dyDescent="0.3"/>
    <row r="4083" ht="15.6" x14ac:dyDescent="0.3"/>
    <row r="4084" ht="15.6" x14ac:dyDescent="0.3"/>
    <row r="4085" ht="15.6" x14ac:dyDescent="0.3"/>
    <row r="4086" ht="15.6" x14ac:dyDescent="0.3"/>
    <row r="4087" ht="15.6" x14ac:dyDescent="0.3"/>
    <row r="4088" ht="15.6" x14ac:dyDescent="0.3"/>
    <row r="4089" ht="15.6" x14ac:dyDescent="0.3"/>
    <row r="4090" ht="15.6" x14ac:dyDescent="0.3"/>
    <row r="4091" ht="15.6" x14ac:dyDescent="0.3"/>
    <row r="4092" ht="15.6" x14ac:dyDescent="0.3"/>
    <row r="4093" ht="15.6" x14ac:dyDescent="0.3"/>
    <row r="4094" ht="15.6" x14ac:dyDescent="0.3"/>
    <row r="4095" ht="15.6" x14ac:dyDescent="0.3"/>
    <row r="4096" ht="15.6" x14ac:dyDescent="0.3"/>
    <row r="4097" ht="15.6" x14ac:dyDescent="0.3"/>
    <row r="4098" ht="15.6" x14ac:dyDescent="0.3"/>
    <row r="4099" ht="15.6" x14ac:dyDescent="0.3"/>
    <row r="4100" ht="15.6" x14ac:dyDescent="0.3"/>
    <row r="4101" ht="15.6" x14ac:dyDescent="0.3"/>
    <row r="4102" ht="15.6" x14ac:dyDescent="0.3"/>
    <row r="4103" ht="15.6" x14ac:dyDescent="0.3"/>
    <row r="4104" ht="15.6" x14ac:dyDescent="0.3"/>
    <row r="4105" ht="15.6" x14ac:dyDescent="0.3"/>
    <row r="4106" ht="15.6" x14ac:dyDescent="0.3"/>
    <row r="4107" ht="15.6" x14ac:dyDescent="0.3"/>
    <row r="4108" ht="15.6" x14ac:dyDescent="0.3"/>
    <row r="4109" ht="15.6" x14ac:dyDescent="0.3"/>
    <row r="4110" ht="15.6" x14ac:dyDescent="0.3"/>
    <row r="4111" ht="15.6" x14ac:dyDescent="0.3"/>
    <row r="4112" ht="15.6" x14ac:dyDescent="0.3"/>
    <row r="4113" ht="15.6" x14ac:dyDescent="0.3"/>
    <row r="4114" ht="15.6" x14ac:dyDescent="0.3"/>
    <row r="4115" ht="15.6" x14ac:dyDescent="0.3"/>
    <row r="4116" ht="15.6" x14ac:dyDescent="0.3"/>
    <row r="4117" ht="15.6" x14ac:dyDescent="0.3"/>
    <row r="4118" ht="15.6" x14ac:dyDescent="0.3"/>
    <row r="4119" ht="15.6" x14ac:dyDescent="0.3"/>
    <row r="4120" ht="15.6" x14ac:dyDescent="0.3"/>
    <row r="4121" ht="15.6" x14ac:dyDescent="0.3"/>
    <row r="4122" ht="15.6" x14ac:dyDescent="0.3"/>
    <row r="4123" ht="15.6" x14ac:dyDescent="0.3"/>
    <row r="4124" ht="15.6" x14ac:dyDescent="0.3"/>
    <row r="4125" ht="15.6" x14ac:dyDescent="0.3"/>
    <row r="4126" ht="15.6" x14ac:dyDescent="0.3"/>
    <row r="4127" ht="15.6" x14ac:dyDescent="0.3"/>
    <row r="4128" ht="15.6" x14ac:dyDescent="0.3"/>
    <row r="4129" ht="15.6" x14ac:dyDescent="0.3"/>
    <row r="4130" ht="15.6" x14ac:dyDescent="0.3"/>
    <row r="4131" ht="15.6" x14ac:dyDescent="0.3"/>
    <row r="4132" ht="15.6" x14ac:dyDescent="0.3"/>
    <row r="4133" ht="15.6" x14ac:dyDescent="0.3"/>
    <row r="4134" ht="15.6" x14ac:dyDescent="0.3"/>
    <row r="4135" ht="15.6" x14ac:dyDescent="0.3"/>
    <row r="4136" ht="15.6" x14ac:dyDescent="0.3"/>
    <row r="4137" ht="15.6" x14ac:dyDescent="0.3"/>
    <row r="4138" ht="15.6" x14ac:dyDescent="0.3"/>
    <row r="4139" ht="15.6" x14ac:dyDescent="0.3"/>
    <row r="4140" ht="15.6" x14ac:dyDescent="0.3"/>
    <row r="4141" ht="15.6" x14ac:dyDescent="0.3"/>
    <row r="4142" ht="15.6" x14ac:dyDescent="0.3"/>
    <row r="4143" ht="15.6" x14ac:dyDescent="0.3"/>
    <row r="4144" ht="15.6" x14ac:dyDescent="0.3"/>
    <row r="4145" ht="15.6" x14ac:dyDescent="0.3"/>
    <row r="4146" ht="15.6" x14ac:dyDescent="0.3"/>
    <row r="4147" ht="15.6" x14ac:dyDescent="0.3"/>
    <row r="4148" ht="15.6" x14ac:dyDescent="0.3"/>
    <row r="4149" ht="15.6" x14ac:dyDescent="0.3"/>
    <row r="4150" ht="15.6" x14ac:dyDescent="0.3"/>
    <row r="4151" ht="15.6" x14ac:dyDescent="0.3"/>
    <row r="4152" ht="15.6" x14ac:dyDescent="0.3"/>
    <row r="4153" ht="15.6" x14ac:dyDescent="0.3"/>
    <row r="4154" ht="15.6" x14ac:dyDescent="0.3"/>
    <row r="4155" ht="15.6" x14ac:dyDescent="0.3"/>
    <row r="4156" ht="15.6" x14ac:dyDescent="0.3"/>
    <row r="4157" ht="15.6" x14ac:dyDescent="0.3"/>
    <row r="4158" ht="15.6" x14ac:dyDescent="0.3"/>
    <row r="4159" ht="15.6" x14ac:dyDescent="0.3"/>
    <row r="4160" ht="15.6" x14ac:dyDescent="0.3"/>
    <row r="4161" ht="15.6" x14ac:dyDescent="0.3"/>
    <row r="4162" ht="15.6" x14ac:dyDescent="0.3"/>
    <row r="4163" ht="15.6" x14ac:dyDescent="0.3"/>
    <row r="4164" ht="15.6" x14ac:dyDescent="0.3"/>
    <row r="4165" ht="15.6" x14ac:dyDescent="0.3"/>
    <row r="4166" ht="15.6" x14ac:dyDescent="0.3"/>
    <row r="4167" ht="15.6" x14ac:dyDescent="0.3"/>
    <row r="4168" ht="15.6" x14ac:dyDescent="0.3"/>
    <row r="4169" ht="15.6" x14ac:dyDescent="0.3"/>
    <row r="4170" ht="15.6" x14ac:dyDescent="0.3"/>
    <row r="4171" ht="15.6" x14ac:dyDescent="0.3"/>
    <row r="4172" ht="15.6" x14ac:dyDescent="0.3"/>
    <row r="4173" ht="15.6" x14ac:dyDescent="0.3"/>
    <row r="4174" ht="15.6" x14ac:dyDescent="0.3"/>
    <row r="4175" ht="15.6" x14ac:dyDescent="0.3"/>
    <row r="4176" ht="15.6" x14ac:dyDescent="0.3"/>
    <row r="4177" ht="15.6" x14ac:dyDescent="0.3"/>
    <row r="4178" ht="15.6" x14ac:dyDescent="0.3"/>
    <row r="4179" ht="15.6" x14ac:dyDescent="0.3"/>
    <row r="4180" ht="15.6" x14ac:dyDescent="0.3"/>
    <row r="4181" ht="15.6" x14ac:dyDescent="0.3"/>
    <row r="4182" ht="15.6" x14ac:dyDescent="0.3"/>
    <row r="4183" ht="15.6" x14ac:dyDescent="0.3"/>
    <row r="4184" ht="15.6" x14ac:dyDescent="0.3"/>
    <row r="4185" ht="15.6" x14ac:dyDescent="0.3"/>
    <row r="4186" ht="15.6" x14ac:dyDescent="0.3"/>
    <row r="4187" ht="15.6" x14ac:dyDescent="0.3"/>
    <row r="4188" ht="15.6" x14ac:dyDescent="0.3"/>
    <row r="4189" ht="15.6" x14ac:dyDescent="0.3"/>
    <row r="4190" ht="15.6" x14ac:dyDescent="0.3"/>
    <row r="4191" ht="15.6" x14ac:dyDescent="0.3"/>
    <row r="4192" ht="15.6" x14ac:dyDescent="0.3"/>
    <row r="4193" ht="15.6" x14ac:dyDescent="0.3"/>
    <row r="4194" ht="15.6" x14ac:dyDescent="0.3"/>
    <row r="4195" ht="15.6" x14ac:dyDescent="0.3"/>
    <row r="4196" ht="15.6" x14ac:dyDescent="0.3"/>
    <row r="4197" ht="15.6" x14ac:dyDescent="0.3"/>
    <row r="4198" ht="15.6" x14ac:dyDescent="0.3"/>
    <row r="4199" ht="15.6" x14ac:dyDescent="0.3"/>
    <row r="4200" ht="15.6" x14ac:dyDescent="0.3"/>
    <row r="4201" ht="15.6" x14ac:dyDescent="0.3"/>
    <row r="4202" ht="15.6" x14ac:dyDescent="0.3"/>
    <row r="4203" ht="15.6" x14ac:dyDescent="0.3"/>
    <row r="4204" ht="15.6" x14ac:dyDescent="0.3"/>
    <row r="4205" ht="15.6" x14ac:dyDescent="0.3"/>
    <row r="4206" ht="15.6" x14ac:dyDescent="0.3"/>
    <row r="4207" ht="15.6" x14ac:dyDescent="0.3"/>
    <row r="4208" ht="15.6" x14ac:dyDescent="0.3"/>
    <row r="4209" ht="15.6" x14ac:dyDescent="0.3"/>
    <row r="4210" ht="15.6" x14ac:dyDescent="0.3"/>
    <row r="4211" ht="15.6" x14ac:dyDescent="0.3"/>
    <row r="4212" ht="15.6" x14ac:dyDescent="0.3"/>
    <row r="4213" ht="15.6" x14ac:dyDescent="0.3"/>
    <row r="4214" ht="15.6" x14ac:dyDescent="0.3"/>
    <row r="4215" ht="15.6" x14ac:dyDescent="0.3"/>
    <row r="4216" ht="15.6" x14ac:dyDescent="0.3"/>
    <row r="4217" ht="15.6" x14ac:dyDescent="0.3"/>
    <row r="4218" ht="15.6" x14ac:dyDescent="0.3"/>
    <row r="4219" ht="15.6" x14ac:dyDescent="0.3"/>
    <row r="4220" ht="15.6" x14ac:dyDescent="0.3"/>
    <row r="4221" ht="15.6" x14ac:dyDescent="0.3"/>
    <row r="4222" ht="15.6" x14ac:dyDescent="0.3"/>
    <row r="4223" ht="15.6" x14ac:dyDescent="0.3"/>
    <row r="4224" ht="15.6" x14ac:dyDescent="0.3"/>
    <row r="4225" ht="15.6" x14ac:dyDescent="0.3"/>
    <row r="4226" ht="15.6" x14ac:dyDescent="0.3"/>
    <row r="4227" ht="15.6" x14ac:dyDescent="0.3"/>
    <row r="4228" ht="15.6" x14ac:dyDescent="0.3"/>
    <row r="4229" ht="15.6" x14ac:dyDescent="0.3"/>
    <row r="4230" ht="15.6" x14ac:dyDescent="0.3"/>
    <row r="4231" ht="15.6" x14ac:dyDescent="0.3"/>
    <row r="4232" ht="15.6" x14ac:dyDescent="0.3"/>
    <row r="4233" ht="15.6" x14ac:dyDescent="0.3"/>
    <row r="4234" ht="15.6" x14ac:dyDescent="0.3"/>
    <row r="4235" ht="15.6" x14ac:dyDescent="0.3"/>
    <row r="4236" ht="15.6" x14ac:dyDescent="0.3"/>
    <row r="4237" ht="15.6" x14ac:dyDescent="0.3"/>
    <row r="4238" ht="15.6" x14ac:dyDescent="0.3"/>
    <row r="4239" ht="15.6" x14ac:dyDescent="0.3"/>
    <row r="4240" ht="15.6" x14ac:dyDescent="0.3"/>
    <row r="4241" ht="15.6" x14ac:dyDescent="0.3"/>
    <row r="4242" ht="15.6" x14ac:dyDescent="0.3"/>
    <row r="4243" ht="15.6" x14ac:dyDescent="0.3"/>
    <row r="4244" ht="15.6" x14ac:dyDescent="0.3"/>
    <row r="4245" ht="15.6" x14ac:dyDescent="0.3"/>
    <row r="4246" ht="15.6" x14ac:dyDescent="0.3"/>
    <row r="4247" ht="15.6" x14ac:dyDescent="0.3"/>
    <row r="4248" ht="15.6" x14ac:dyDescent="0.3"/>
    <row r="4249" ht="15.6" x14ac:dyDescent="0.3"/>
    <row r="4250" ht="15.6" x14ac:dyDescent="0.3"/>
    <row r="4251" ht="15.6" x14ac:dyDescent="0.3"/>
    <row r="4252" ht="15.6" x14ac:dyDescent="0.3"/>
    <row r="4253" ht="15.6" x14ac:dyDescent="0.3"/>
    <row r="4254" ht="15.6" x14ac:dyDescent="0.3"/>
    <row r="4255" ht="15.6" x14ac:dyDescent="0.3"/>
    <row r="4256" ht="15.6" x14ac:dyDescent="0.3"/>
    <row r="4257" ht="15.6" x14ac:dyDescent="0.3"/>
    <row r="4258" ht="15.6" x14ac:dyDescent="0.3"/>
    <row r="4259" ht="15.6" x14ac:dyDescent="0.3"/>
    <row r="4260" ht="15.6" x14ac:dyDescent="0.3"/>
    <row r="4261" ht="15.6" x14ac:dyDescent="0.3"/>
    <row r="4262" ht="15.6" x14ac:dyDescent="0.3"/>
    <row r="4263" ht="15.6" x14ac:dyDescent="0.3"/>
    <row r="4264" ht="15.6" x14ac:dyDescent="0.3"/>
    <row r="4265" ht="15.6" x14ac:dyDescent="0.3"/>
    <row r="4266" ht="15.6" x14ac:dyDescent="0.3"/>
    <row r="4267" ht="15.6" x14ac:dyDescent="0.3"/>
    <row r="4268" ht="15.6" x14ac:dyDescent="0.3"/>
    <row r="4269" ht="15.6" x14ac:dyDescent="0.3"/>
    <row r="4270" ht="15.6" x14ac:dyDescent="0.3"/>
    <row r="4271" ht="15.6" x14ac:dyDescent="0.3"/>
    <row r="4272" ht="15.6" x14ac:dyDescent="0.3"/>
    <row r="4273" ht="15.6" x14ac:dyDescent="0.3"/>
    <row r="4274" ht="15.6" x14ac:dyDescent="0.3"/>
    <row r="4275" ht="15.6" x14ac:dyDescent="0.3"/>
    <row r="4276" ht="15.6" x14ac:dyDescent="0.3"/>
    <row r="4277" ht="15.6" x14ac:dyDescent="0.3"/>
    <row r="4278" ht="15.6" x14ac:dyDescent="0.3"/>
    <row r="4279" ht="15.6" x14ac:dyDescent="0.3"/>
    <row r="4280" ht="15.6" x14ac:dyDescent="0.3"/>
    <row r="4281" ht="15.6" x14ac:dyDescent="0.3"/>
    <row r="4282" ht="15.6" x14ac:dyDescent="0.3"/>
    <row r="4283" ht="15.6" x14ac:dyDescent="0.3"/>
    <row r="4284" ht="15.6" x14ac:dyDescent="0.3"/>
    <row r="4285" ht="15.6" x14ac:dyDescent="0.3"/>
    <row r="4286" ht="15.6" x14ac:dyDescent="0.3"/>
    <row r="4287" ht="15.6" x14ac:dyDescent="0.3"/>
    <row r="4288" ht="15.6" x14ac:dyDescent="0.3"/>
    <row r="4289" ht="15.6" x14ac:dyDescent="0.3"/>
    <row r="4290" ht="15.6" x14ac:dyDescent="0.3"/>
    <row r="4291" ht="15.6" x14ac:dyDescent="0.3"/>
    <row r="4292" ht="15.6" x14ac:dyDescent="0.3"/>
    <row r="4293" ht="15.6" x14ac:dyDescent="0.3"/>
    <row r="4294" ht="15.6" x14ac:dyDescent="0.3"/>
    <row r="4295" ht="15.6" x14ac:dyDescent="0.3"/>
    <row r="4296" ht="15.6" x14ac:dyDescent="0.3"/>
    <row r="4297" ht="15.6" x14ac:dyDescent="0.3"/>
    <row r="4298" ht="15.6" x14ac:dyDescent="0.3"/>
    <row r="4299" ht="15.6" x14ac:dyDescent="0.3"/>
    <row r="4300" ht="15.6" x14ac:dyDescent="0.3"/>
    <row r="4301" ht="15.6" x14ac:dyDescent="0.3"/>
    <row r="4302" ht="15.6" x14ac:dyDescent="0.3"/>
    <row r="4303" ht="15.6" x14ac:dyDescent="0.3"/>
    <row r="4304" ht="15.6" x14ac:dyDescent="0.3"/>
    <row r="4305" ht="15.6" x14ac:dyDescent="0.3"/>
    <row r="4306" ht="15.6" x14ac:dyDescent="0.3"/>
    <row r="4307" ht="15.6" x14ac:dyDescent="0.3"/>
    <row r="4308" ht="15.6" x14ac:dyDescent="0.3"/>
    <row r="4309" ht="15.6" x14ac:dyDescent="0.3"/>
    <row r="4310" ht="15.6" x14ac:dyDescent="0.3"/>
    <row r="4311" ht="15.6" x14ac:dyDescent="0.3"/>
    <row r="4312" ht="15.6" x14ac:dyDescent="0.3"/>
    <row r="4313" ht="15.6" x14ac:dyDescent="0.3"/>
    <row r="4314" ht="15.6" x14ac:dyDescent="0.3"/>
    <row r="4315" ht="15.6" x14ac:dyDescent="0.3"/>
    <row r="4316" ht="15.6" x14ac:dyDescent="0.3"/>
    <row r="4317" ht="15.6" x14ac:dyDescent="0.3"/>
    <row r="4318" ht="15.6" x14ac:dyDescent="0.3"/>
    <row r="4319" ht="15.6" x14ac:dyDescent="0.3"/>
    <row r="4320" ht="15.6" x14ac:dyDescent="0.3"/>
    <row r="4321" ht="15.6" x14ac:dyDescent="0.3"/>
    <row r="4322" ht="15.6" x14ac:dyDescent="0.3"/>
    <row r="4323" ht="15.6" x14ac:dyDescent="0.3"/>
    <row r="4324" ht="15.6" x14ac:dyDescent="0.3"/>
    <row r="4325" ht="15.6" x14ac:dyDescent="0.3"/>
    <row r="4326" ht="15.6" x14ac:dyDescent="0.3"/>
    <row r="4327" ht="15.6" x14ac:dyDescent="0.3"/>
    <row r="4328" ht="15.6" x14ac:dyDescent="0.3"/>
    <row r="4329" ht="15.6" x14ac:dyDescent="0.3"/>
    <row r="4330" ht="15.6" x14ac:dyDescent="0.3"/>
    <row r="4331" ht="15.6" x14ac:dyDescent="0.3"/>
    <row r="4332" ht="15.6" x14ac:dyDescent="0.3"/>
    <row r="4333" ht="15.6" x14ac:dyDescent="0.3"/>
    <row r="4334" ht="15.6" x14ac:dyDescent="0.3"/>
    <row r="4335" ht="15.6" x14ac:dyDescent="0.3"/>
    <row r="4336" ht="15.6" x14ac:dyDescent="0.3"/>
    <row r="4337" ht="15.6" x14ac:dyDescent="0.3"/>
    <row r="4338" ht="15.6" x14ac:dyDescent="0.3"/>
    <row r="4339" ht="15.6" x14ac:dyDescent="0.3"/>
    <row r="4340" ht="15.6" x14ac:dyDescent="0.3"/>
    <row r="4341" ht="15.6" x14ac:dyDescent="0.3"/>
    <row r="4342" ht="15.6" x14ac:dyDescent="0.3"/>
    <row r="4343" ht="15.6" x14ac:dyDescent="0.3"/>
    <row r="4344" ht="15.6" x14ac:dyDescent="0.3"/>
    <row r="4345" ht="15.6" x14ac:dyDescent="0.3"/>
    <row r="4346" ht="15.6" x14ac:dyDescent="0.3"/>
    <row r="4347" ht="15.6" x14ac:dyDescent="0.3"/>
    <row r="4348" ht="15.6" x14ac:dyDescent="0.3"/>
    <row r="4349" ht="15.6" x14ac:dyDescent="0.3"/>
    <row r="4350" ht="15.6" x14ac:dyDescent="0.3"/>
    <row r="4351" ht="15.6" x14ac:dyDescent="0.3"/>
    <row r="4352" ht="15.6" x14ac:dyDescent="0.3"/>
    <row r="4353" ht="15.6" x14ac:dyDescent="0.3"/>
    <row r="4354" ht="15.6" x14ac:dyDescent="0.3"/>
    <row r="4355" ht="15.6" x14ac:dyDescent="0.3"/>
    <row r="4356" ht="15.6" x14ac:dyDescent="0.3"/>
    <row r="4357" ht="15.6" x14ac:dyDescent="0.3"/>
    <row r="4358" ht="15.6" x14ac:dyDescent="0.3"/>
    <row r="4359" ht="15.6" x14ac:dyDescent="0.3"/>
    <row r="4360" ht="15.6" x14ac:dyDescent="0.3"/>
    <row r="4361" ht="15.6" x14ac:dyDescent="0.3"/>
    <row r="4362" ht="15.6" x14ac:dyDescent="0.3"/>
    <row r="4363" ht="15.6" x14ac:dyDescent="0.3"/>
    <row r="4364" ht="15.6" x14ac:dyDescent="0.3"/>
    <row r="4365" ht="15.6" x14ac:dyDescent="0.3"/>
    <row r="4366" ht="15.6" x14ac:dyDescent="0.3"/>
    <row r="4367" ht="15.6" x14ac:dyDescent="0.3"/>
    <row r="4368" ht="15.6" x14ac:dyDescent="0.3"/>
    <row r="4369" ht="15.6" x14ac:dyDescent="0.3"/>
    <row r="4370" ht="15.6" x14ac:dyDescent="0.3"/>
    <row r="4371" ht="15.6" x14ac:dyDescent="0.3"/>
    <row r="4372" ht="15.6" x14ac:dyDescent="0.3"/>
    <row r="4373" ht="15.6" x14ac:dyDescent="0.3"/>
    <row r="4374" ht="15.6" x14ac:dyDescent="0.3"/>
    <row r="4375" ht="15.6" x14ac:dyDescent="0.3"/>
    <row r="4376" ht="15.6" x14ac:dyDescent="0.3"/>
    <row r="4377" ht="15.6" x14ac:dyDescent="0.3"/>
    <row r="4378" ht="15.6" x14ac:dyDescent="0.3"/>
    <row r="4379" ht="15.6" x14ac:dyDescent="0.3"/>
    <row r="4380" ht="15.6" x14ac:dyDescent="0.3"/>
    <row r="4381" ht="15.6" x14ac:dyDescent="0.3"/>
    <row r="4382" ht="15.6" x14ac:dyDescent="0.3"/>
    <row r="4383" ht="15.6" x14ac:dyDescent="0.3"/>
    <row r="4384" ht="15.6" x14ac:dyDescent="0.3"/>
    <row r="4385" ht="15.6" x14ac:dyDescent="0.3"/>
    <row r="4386" ht="15.6" x14ac:dyDescent="0.3"/>
    <row r="4387" ht="15.6" x14ac:dyDescent="0.3"/>
    <row r="4388" ht="15.6" x14ac:dyDescent="0.3"/>
    <row r="4389" ht="15.6" x14ac:dyDescent="0.3"/>
    <row r="4390" ht="15.6" x14ac:dyDescent="0.3"/>
    <row r="4391" ht="15.6" x14ac:dyDescent="0.3"/>
    <row r="4392" ht="15.6" x14ac:dyDescent="0.3"/>
    <row r="4393" ht="15.6" x14ac:dyDescent="0.3"/>
    <row r="4394" ht="15.6" x14ac:dyDescent="0.3"/>
    <row r="4395" ht="15.6" x14ac:dyDescent="0.3"/>
    <row r="4396" ht="15.6" x14ac:dyDescent="0.3"/>
    <row r="4397" ht="15.6" x14ac:dyDescent="0.3"/>
    <row r="4398" ht="15.6" x14ac:dyDescent="0.3"/>
    <row r="4399" ht="15.6" x14ac:dyDescent="0.3"/>
    <row r="4400" ht="15.6" x14ac:dyDescent="0.3"/>
    <row r="4401" ht="15.6" x14ac:dyDescent="0.3"/>
    <row r="4402" ht="15.6" x14ac:dyDescent="0.3"/>
    <row r="4403" ht="15.6" x14ac:dyDescent="0.3"/>
    <row r="4404" ht="15.6" x14ac:dyDescent="0.3"/>
    <row r="4405" ht="15.6" x14ac:dyDescent="0.3"/>
    <row r="4406" ht="15.6" x14ac:dyDescent="0.3"/>
    <row r="4407" ht="15.6" x14ac:dyDescent="0.3"/>
    <row r="4408" ht="15.6" x14ac:dyDescent="0.3"/>
    <row r="4409" ht="15.6" x14ac:dyDescent="0.3"/>
    <row r="4410" ht="15.6" x14ac:dyDescent="0.3"/>
    <row r="4411" ht="15.6" x14ac:dyDescent="0.3"/>
    <row r="4412" ht="15.6" x14ac:dyDescent="0.3"/>
    <row r="4413" ht="15.6" x14ac:dyDescent="0.3"/>
    <row r="4414" ht="15.6" x14ac:dyDescent="0.3"/>
    <row r="4415" ht="15.6" x14ac:dyDescent="0.3"/>
    <row r="4416" ht="15.6" x14ac:dyDescent="0.3"/>
    <row r="4417" ht="15.6" x14ac:dyDescent="0.3"/>
    <row r="4418" ht="15.6" x14ac:dyDescent="0.3"/>
    <row r="4419" ht="15.6" x14ac:dyDescent="0.3"/>
    <row r="4420" ht="15.6" x14ac:dyDescent="0.3"/>
    <row r="4421" ht="15.6" x14ac:dyDescent="0.3"/>
    <row r="4422" ht="15.6" x14ac:dyDescent="0.3"/>
    <row r="4423" ht="15.6" x14ac:dyDescent="0.3"/>
    <row r="4424" ht="15.6" x14ac:dyDescent="0.3"/>
    <row r="4425" ht="15.6" x14ac:dyDescent="0.3"/>
    <row r="4426" ht="15.6" x14ac:dyDescent="0.3"/>
    <row r="4427" ht="15.6" x14ac:dyDescent="0.3"/>
    <row r="4428" ht="15.6" x14ac:dyDescent="0.3"/>
    <row r="4429" ht="15.6" x14ac:dyDescent="0.3"/>
    <row r="4430" ht="15.6" x14ac:dyDescent="0.3"/>
    <row r="4431" ht="15.6" x14ac:dyDescent="0.3"/>
    <row r="4432" ht="15.6" x14ac:dyDescent="0.3"/>
    <row r="4433" ht="15.6" x14ac:dyDescent="0.3"/>
    <row r="4434" ht="15.6" x14ac:dyDescent="0.3"/>
    <row r="4435" ht="15.6" x14ac:dyDescent="0.3"/>
    <row r="4436" ht="15.6" x14ac:dyDescent="0.3"/>
    <row r="4437" ht="15.6" x14ac:dyDescent="0.3"/>
    <row r="4438" ht="15.6" x14ac:dyDescent="0.3"/>
    <row r="4439" ht="15.6" x14ac:dyDescent="0.3"/>
    <row r="4440" ht="15.6" x14ac:dyDescent="0.3"/>
    <row r="4441" ht="15.6" x14ac:dyDescent="0.3"/>
    <row r="4442" ht="15.6" x14ac:dyDescent="0.3"/>
    <row r="4443" ht="15.6" x14ac:dyDescent="0.3"/>
    <row r="4444" ht="15.6" x14ac:dyDescent="0.3"/>
    <row r="4445" ht="15.6" x14ac:dyDescent="0.3"/>
    <row r="4446" ht="15.6" x14ac:dyDescent="0.3"/>
    <row r="4447" ht="15.6" x14ac:dyDescent="0.3"/>
    <row r="4448" ht="15.6" x14ac:dyDescent="0.3"/>
    <row r="4449" ht="15.6" x14ac:dyDescent="0.3"/>
    <row r="4450" ht="15.6" x14ac:dyDescent="0.3"/>
    <row r="4451" ht="15.6" x14ac:dyDescent="0.3"/>
    <row r="4452" ht="15.6" x14ac:dyDescent="0.3"/>
    <row r="4453" ht="15.6" x14ac:dyDescent="0.3"/>
    <row r="4454" ht="15.6" x14ac:dyDescent="0.3"/>
    <row r="4455" ht="15.6" x14ac:dyDescent="0.3"/>
    <row r="4456" ht="15.6" x14ac:dyDescent="0.3"/>
    <row r="4457" ht="15.6" x14ac:dyDescent="0.3"/>
    <row r="4458" ht="15.6" x14ac:dyDescent="0.3"/>
    <row r="4459" ht="15.6" x14ac:dyDescent="0.3"/>
    <row r="4460" ht="15.6" x14ac:dyDescent="0.3"/>
    <row r="4461" ht="15.6" x14ac:dyDescent="0.3"/>
    <row r="4462" ht="15.6" x14ac:dyDescent="0.3"/>
    <row r="4463" ht="15.6" x14ac:dyDescent="0.3"/>
    <row r="4464" ht="15.6" x14ac:dyDescent="0.3"/>
    <row r="4465" ht="15.6" x14ac:dyDescent="0.3"/>
    <row r="4466" ht="15.6" x14ac:dyDescent="0.3"/>
    <row r="4467" ht="15.6" x14ac:dyDescent="0.3"/>
    <row r="4468" ht="15.6" x14ac:dyDescent="0.3"/>
    <row r="4469" ht="15.6" x14ac:dyDescent="0.3"/>
    <row r="4470" ht="15.6" x14ac:dyDescent="0.3"/>
    <row r="4471" ht="15.6" x14ac:dyDescent="0.3"/>
    <row r="4472" ht="15.6" x14ac:dyDescent="0.3"/>
    <row r="4473" ht="15.6" x14ac:dyDescent="0.3"/>
    <row r="4474" ht="15.6" x14ac:dyDescent="0.3"/>
    <row r="4475" ht="15.6" x14ac:dyDescent="0.3"/>
    <row r="4476" ht="15.6" x14ac:dyDescent="0.3"/>
    <row r="4477" ht="15.6" x14ac:dyDescent="0.3"/>
    <row r="4478" ht="15.6" x14ac:dyDescent="0.3"/>
    <row r="4479" ht="15.6" x14ac:dyDescent="0.3"/>
    <row r="4480" ht="15.6" x14ac:dyDescent="0.3"/>
    <row r="4481" ht="15.6" x14ac:dyDescent="0.3"/>
    <row r="4482" ht="15.6" x14ac:dyDescent="0.3"/>
    <row r="4483" ht="15.6" x14ac:dyDescent="0.3"/>
    <row r="4484" ht="15.6" x14ac:dyDescent="0.3"/>
    <row r="4485" ht="15.6" x14ac:dyDescent="0.3"/>
    <row r="4486" ht="15.6" x14ac:dyDescent="0.3"/>
    <row r="4487" ht="15.6" x14ac:dyDescent="0.3"/>
    <row r="4488" ht="15.6" x14ac:dyDescent="0.3"/>
    <row r="4489" ht="15.6" x14ac:dyDescent="0.3"/>
    <row r="4490" ht="15.6" x14ac:dyDescent="0.3"/>
    <row r="4491" ht="15.6" x14ac:dyDescent="0.3"/>
    <row r="4492" ht="15.6" x14ac:dyDescent="0.3"/>
    <row r="4493" ht="15.6" x14ac:dyDescent="0.3"/>
    <row r="4494" ht="15.6" x14ac:dyDescent="0.3"/>
    <row r="4495" ht="15.6" x14ac:dyDescent="0.3"/>
    <row r="4496" ht="15.6" x14ac:dyDescent="0.3"/>
    <row r="4497" ht="15.6" x14ac:dyDescent="0.3"/>
    <row r="4498" ht="15.6" x14ac:dyDescent="0.3"/>
    <row r="4499" ht="15.6" x14ac:dyDescent="0.3"/>
    <row r="4500" ht="15.6" x14ac:dyDescent="0.3"/>
    <row r="4501" ht="15.6" x14ac:dyDescent="0.3"/>
    <row r="4502" ht="15.6" x14ac:dyDescent="0.3"/>
    <row r="4503" ht="15.6" x14ac:dyDescent="0.3"/>
    <row r="4504" ht="15.6" x14ac:dyDescent="0.3"/>
    <row r="4505" ht="15.6" x14ac:dyDescent="0.3"/>
    <row r="4506" ht="15.6" x14ac:dyDescent="0.3"/>
    <row r="4507" ht="15.6" x14ac:dyDescent="0.3"/>
    <row r="4508" ht="15.6" x14ac:dyDescent="0.3"/>
    <row r="4509" ht="15.6" x14ac:dyDescent="0.3"/>
    <row r="4510" ht="15.6" x14ac:dyDescent="0.3"/>
    <row r="4511" ht="15.6" x14ac:dyDescent="0.3"/>
    <row r="4512" ht="15.6" x14ac:dyDescent="0.3"/>
    <row r="4513" ht="15.6" x14ac:dyDescent="0.3"/>
    <row r="4514" ht="15.6" x14ac:dyDescent="0.3"/>
    <row r="4515" ht="15.6" x14ac:dyDescent="0.3"/>
    <row r="4516" ht="15.6" x14ac:dyDescent="0.3"/>
    <row r="4517" ht="15.6" x14ac:dyDescent="0.3"/>
    <row r="4518" ht="15.6" x14ac:dyDescent="0.3"/>
    <row r="4519" ht="15.6" x14ac:dyDescent="0.3"/>
    <row r="4520" ht="15.6" x14ac:dyDescent="0.3"/>
    <row r="4521" ht="15.6" x14ac:dyDescent="0.3"/>
    <row r="4522" ht="15.6" x14ac:dyDescent="0.3"/>
    <row r="4523" ht="15.6" x14ac:dyDescent="0.3"/>
    <row r="4524" ht="15.6" x14ac:dyDescent="0.3"/>
    <row r="4525" ht="15.6" x14ac:dyDescent="0.3"/>
    <row r="4526" ht="15.6" x14ac:dyDescent="0.3"/>
    <row r="4527" ht="15.6" x14ac:dyDescent="0.3"/>
    <row r="4528" ht="15.6" x14ac:dyDescent="0.3"/>
    <row r="4529" ht="15.6" x14ac:dyDescent="0.3"/>
    <row r="4530" ht="15.6" x14ac:dyDescent="0.3"/>
    <row r="4531" ht="15.6" x14ac:dyDescent="0.3"/>
    <row r="4532" ht="15.6" x14ac:dyDescent="0.3"/>
    <row r="4533" ht="15.6" x14ac:dyDescent="0.3"/>
    <row r="4534" ht="15.6" x14ac:dyDescent="0.3"/>
    <row r="4535" ht="15.6" x14ac:dyDescent="0.3"/>
    <row r="4536" ht="15.6" x14ac:dyDescent="0.3"/>
    <row r="4537" ht="15.6" x14ac:dyDescent="0.3"/>
    <row r="4538" ht="15.6" x14ac:dyDescent="0.3"/>
    <row r="4539" ht="15.6" x14ac:dyDescent="0.3"/>
    <row r="4540" ht="15.6" x14ac:dyDescent="0.3"/>
    <row r="4541" ht="15.6" x14ac:dyDescent="0.3"/>
    <row r="4542" ht="15.6" x14ac:dyDescent="0.3"/>
    <row r="4543" ht="15.6" x14ac:dyDescent="0.3"/>
    <row r="4544" ht="15.6" x14ac:dyDescent="0.3"/>
    <row r="4545" ht="15.6" x14ac:dyDescent="0.3"/>
    <row r="4546" ht="15.6" x14ac:dyDescent="0.3"/>
    <row r="4547" ht="15.6" x14ac:dyDescent="0.3"/>
    <row r="4548" ht="15.6" x14ac:dyDescent="0.3"/>
    <row r="4549" ht="15.6" x14ac:dyDescent="0.3"/>
    <row r="4550" ht="15.6" x14ac:dyDescent="0.3"/>
    <row r="4551" ht="15.6" x14ac:dyDescent="0.3"/>
    <row r="4552" ht="15.6" x14ac:dyDescent="0.3"/>
    <row r="4553" ht="15.6" x14ac:dyDescent="0.3"/>
    <row r="4554" ht="15.6" x14ac:dyDescent="0.3"/>
    <row r="4555" ht="15.6" x14ac:dyDescent="0.3"/>
    <row r="4556" ht="15.6" x14ac:dyDescent="0.3"/>
    <row r="4557" ht="15.6" x14ac:dyDescent="0.3"/>
    <row r="4558" ht="15.6" x14ac:dyDescent="0.3"/>
    <row r="4559" ht="15.6" x14ac:dyDescent="0.3"/>
    <row r="4560" ht="15.6" x14ac:dyDescent="0.3"/>
    <row r="4561" ht="15.6" x14ac:dyDescent="0.3"/>
    <row r="4562" ht="15.6" x14ac:dyDescent="0.3"/>
    <row r="4563" ht="15.6" x14ac:dyDescent="0.3"/>
    <row r="4564" ht="15.6" x14ac:dyDescent="0.3"/>
    <row r="4565" ht="15.6" x14ac:dyDescent="0.3"/>
    <row r="4566" ht="15.6" x14ac:dyDescent="0.3"/>
    <row r="4567" ht="15.6" x14ac:dyDescent="0.3"/>
    <row r="4568" ht="15.6" x14ac:dyDescent="0.3"/>
    <row r="4569" ht="15.6" x14ac:dyDescent="0.3"/>
    <row r="4570" ht="15.6" x14ac:dyDescent="0.3"/>
    <row r="4571" ht="15.6" x14ac:dyDescent="0.3"/>
    <row r="4572" ht="15.6" x14ac:dyDescent="0.3"/>
    <row r="4573" ht="15.6" x14ac:dyDescent="0.3"/>
    <row r="4574" ht="15.6" x14ac:dyDescent="0.3"/>
    <row r="4575" ht="15.6" x14ac:dyDescent="0.3"/>
    <row r="4576" ht="15.6" x14ac:dyDescent="0.3"/>
    <row r="4577" ht="15.6" x14ac:dyDescent="0.3"/>
    <row r="4578" ht="15.6" x14ac:dyDescent="0.3"/>
    <row r="4579" ht="15.6" x14ac:dyDescent="0.3"/>
    <row r="4580" ht="15.6" x14ac:dyDescent="0.3"/>
    <row r="4581" ht="15.6" x14ac:dyDescent="0.3"/>
    <row r="4582" ht="15.6" x14ac:dyDescent="0.3"/>
    <row r="4583" ht="15.6" x14ac:dyDescent="0.3"/>
    <row r="4584" ht="15.6" x14ac:dyDescent="0.3"/>
    <row r="4585" ht="15.6" x14ac:dyDescent="0.3"/>
    <row r="4586" ht="15.6" x14ac:dyDescent="0.3"/>
    <row r="4587" ht="15.6" x14ac:dyDescent="0.3"/>
    <row r="4588" ht="15.6" x14ac:dyDescent="0.3"/>
    <row r="4589" ht="15.6" x14ac:dyDescent="0.3"/>
    <row r="4590" ht="15.6" x14ac:dyDescent="0.3"/>
    <row r="4591" ht="15.6" x14ac:dyDescent="0.3"/>
    <row r="4592" ht="15.6" x14ac:dyDescent="0.3"/>
    <row r="4593" ht="15.6" x14ac:dyDescent="0.3"/>
    <row r="4594" ht="15.6" x14ac:dyDescent="0.3"/>
    <row r="4595" ht="15.6" x14ac:dyDescent="0.3"/>
    <row r="4596" ht="15.6" x14ac:dyDescent="0.3"/>
    <row r="4597" ht="15.6" x14ac:dyDescent="0.3"/>
    <row r="4598" ht="15.6" x14ac:dyDescent="0.3"/>
    <row r="4599" ht="15.6" x14ac:dyDescent="0.3"/>
    <row r="4600" ht="15.6" x14ac:dyDescent="0.3"/>
    <row r="4601" ht="15.6" x14ac:dyDescent="0.3"/>
    <row r="4602" ht="15.6" x14ac:dyDescent="0.3"/>
    <row r="4603" ht="15.6" x14ac:dyDescent="0.3"/>
    <row r="4604" ht="15.6" x14ac:dyDescent="0.3"/>
    <row r="4605" ht="15.6" x14ac:dyDescent="0.3"/>
    <row r="4606" ht="15.6" x14ac:dyDescent="0.3"/>
    <row r="4607" ht="15.6" x14ac:dyDescent="0.3"/>
    <row r="4608" ht="15.6" x14ac:dyDescent="0.3"/>
    <row r="4609" ht="15.6" x14ac:dyDescent="0.3"/>
    <row r="4610" ht="15.6" x14ac:dyDescent="0.3"/>
    <row r="4611" ht="15.6" x14ac:dyDescent="0.3"/>
    <row r="4612" ht="15.6" x14ac:dyDescent="0.3"/>
    <row r="4613" ht="15.6" x14ac:dyDescent="0.3"/>
    <row r="4614" ht="15.6" x14ac:dyDescent="0.3"/>
    <row r="4615" ht="15.6" x14ac:dyDescent="0.3"/>
    <row r="4616" ht="15.6" x14ac:dyDescent="0.3"/>
    <row r="4617" ht="15.6" x14ac:dyDescent="0.3"/>
    <row r="4618" ht="15.6" x14ac:dyDescent="0.3"/>
    <row r="4619" ht="15.6" x14ac:dyDescent="0.3"/>
    <row r="4620" ht="15.6" x14ac:dyDescent="0.3"/>
    <row r="4621" ht="15.6" x14ac:dyDescent="0.3"/>
    <row r="4622" ht="15.6" x14ac:dyDescent="0.3"/>
    <row r="4623" ht="15.6" x14ac:dyDescent="0.3"/>
    <row r="4624" ht="15.6" x14ac:dyDescent="0.3"/>
    <row r="4625" ht="15.6" x14ac:dyDescent="0.3"/>
    <row r="4626" ht="15.6" x14ac:dyDescent="0.3"/>
    <row r="4627" ht="15.6" x14ac:dyDescent="0.3"/>
    <row r="4628" ht="15.6" x14ac:dyDescent="0.3"/>
    <row r="4629" ht="15.6" x14ac:dyDescent="0.3"/>
    <row r="4630" ht="15.6" x14ac:dyDescent="0.3"/>
    <row r="4631" ht="15.6" x14ac:dyDescent="0.3"/>
    <row r="4632" ht="15.6" x14ac:dyDescent="0.3"/>
    <row r="4633" ht="15.6" x14ac:dyDescent="0.3"/>
    <row r="4634" ht="15.6" x14ac:dyDescent="0.3"/>
    <row r="4635" ht="15.6" x14ac:dyDescent="0.3"/>
    <row r="4636" ht="15.6" x14ac:dyDescent="0.3"/>
    <row r="4637" ht="15.6" x14ac:dyDescent="0.3"/>
    <row r="4638" ht="15.6" x14ac:dyDescent="0.3"/>
    <row r="4639" ht="15.6" x14ac:dyDescent="0.3"/>
    <row r="4640" ht="15.6" x14ac:dyDescent="0.3"/>
    <row r="4641" ht="15.6" x14ac:dyDescent="0.3"/>
    <row r="4642" ht="15.6" x14ac:dyDescent="0.3"/>
    <row r="4643" ht="15.6" x14ac:dyDescent="0.3"/>
    <row r="4644" ht="15.6" x14ac:dyDescent="0.3"/>
    <row r="4645" ht="15.6" x14ac:dyDescent="0.3"/>
    <row r="4646" ht="15.6" x14ac:dyDescent="0.3"/>
    <row r="4647" ht="15.6" x14ac:dyDescent="0.3"/>
    <row r="4648" ht="15.6" x14ac:dyDescent="0.3"/>
    <row r="4649" ht="15.6" x14ac:dyDescent="0.3"/>
    <row r="4650" ht="15.6" x14ac:dyDescent="0.3"/>
    <row r="4651" ht="15.6" x14ac:dyDescent="0.3"/>
    <row r="4652" ht="15.6" x14ac:dyDescent="0.3"/>
    <row r="4653" ht="15.6" x14ac:dyDescent="0.3"/>
    <row r="4654" ht="15.6" x14ac:dyDescent="0.3"/>
    <row r="4655" ht="15.6" x14ac:dyDescent="0.3"/>
    <row r="4656" ht="15.6" x14ac:dyDescent="0.3"/>
    <row r="4657" ht="15.6" x14ac:dyDescent="0.3"/>
    <row r="4658" ht="15.6" x14ac:dyDescent="0.3"/>
    <row r="4659" ht="15.6" x14ac:dyDescent="0.3"/>
    <row r="4660" ht="15.6" x14ac:dyDescent="0.3"/>
    <row r="4661" ht="15.6" x14ac:dyDescent="0.3"/>
    <row r="4662" ht="15.6" x14ac:dyDescent="0.3"/>
    <row r="4663" ht="15.6" x14ac:dyDescent="0.3"/>
    <row r="4664" ht="15.6" x14ac:dyDescent="0.3"/>
    <row r="4665" ht="15.6" x14ac:dyDescent="0.3"/>
    <row r="4666" ht="15.6" x14ac:dyDescent="0.3"/>
    <row r="4667" ht="15.6" x14ac:dyDescent="0.3"/>
    <row r="4668" ht="15.6" x14ac:dyDescent="0.3"/>
    <row r="4669" ht="15.6" x14ac:dyDescent="0.3"/>
    <row r="4670" ht="15.6" x14ac:dyDescent="0.3"/>
    <row r="4671" ht="15.6" x14ac:dyDescent="0.3"/>
    <row r="4672" ht="15.6" x14ac:dyDescent="0.3"/>
    <row r="4673" ht="15.6" x14ac:dyDescent="0.3"/>
    <row r="4674" ht="15.6" x14ac:dyDescent="0.3"/>
    <row r="4675" ht="15.6" x14ac:dyDescent="0.3"/>
    <row r="4676" ht="15.6" x14ac:dyDescent="0.3"/>
    <row r="4677" ht="15.6" x14ac:dyDescent="0.3"/>
    <row r="4678" ht="15.6" x14ac:dyDescent="0.3"/>
    <row r="4679" ht="15.6" x14ac:dyDescent="0.3"/>
    <row r="4680" ht="15.6" x14ac:dyDescent="0.3"/>
    <row r="4681" ht="15.6" x14ac:dyDescent="0.3"/>
    <row r="4682" ht="15.6" x14ac:dyDescent="0.3"/>
    <row r="4683" ht="15.6" x14ac:dyDescent="0.3"/>
    <row r="4684" ht="15.6" x14ac:dyDescent="0.3"/>
    <row r="4685" ht="15.6" x14ac:dyDescent="0.3"/>
    <row r="4686" ht="15.6" x14ac:dyDescent="0.3"/>
    <row r="4687" ht="15.6" x14ac:dyDescent="0.3"/>
    <row r="4688" ht="15.6" x14ac:dyDescent="0.3"/>
    <row r="4689" ht="15.6" x14ac:dyDescent="0.3"/>
    <row r="4690" ht="15.6" x14ac:dyDescent="0.3"/>
    <row r="4691" ht="15.6" x14ac:dyDescent="0.3"/>
    <row r="4692" ht="15.6" x14ac:dyDescent="0.3"/>
    <row r="4693" ht="15.6" x14ac:dyDescent="0.3"/>
    <row r="4694" ht="15.6" x14ac:dyDescent="0.3"/>
    <row r="4695" ht="15.6" x14ac:dyDescent="0.3"/>
    <row r="4696" ht="15.6" x14ac:dyDescent="0.3"/>
    <row r="4697" ht="15.6" x14ac:dyDescent="0.3"/>
    <row r="4698" ht="15.6" x14ac:dyDescent="0.3"/>
    <row r="4699" ht="15.6" x14ac:dyDescent="0.3"/>
    <row r="4700" ht="15.6" x14ac:dyDescent="0.3"/>
    <row r="4701" ht="15.6" x14ac:dyDescent="0.3"/>
    <row r="4702" ht="15.6" x14ac:dyDescent="0.3"/>
    <row r="4703" ht="15.6" x14ac:dyDescent="0.3"/>
    <row r="4704" ht="15.6" x14ac:dyDescent="0.3"/>
    <row r="4705" ht="15.6" x14ac:dyDescent="0.3"/>
    <row r="4706" ht="15.6" x14ac:dyDescent="0.3"/>
    <row r="4707" ht="15.6" x14ac:dyDescent="0.3"/>
    <row r="4708" ht="15.6" x14ac:dyDescent="0.3"/>
    <row r="4709" ht="15.6" x14ac:dyDescent="0.3"/>
    <row r="4710" ht="15.6" x14ac:dyDescent="0.3"/>
    <row r="4711" ht="15.6" x14ac:dyDescent="0.3"/>
    <row r="4712" ht="15.6" x14ac:dyDescent="0.3"/>
    <row r="4713" ht="15.6" x14ac:dyDescent="0.3"/>
    <row r="4714" ht="15.6" x14ac:dyDescent="0.3"/>
    <row r="4715" ht="15.6" x14ac:dyDescent="0.3"/>
    <row r="4716" ht="15.6" x14ac:dyDescent="0.3"/>
    <row r="4717" ht="15.6" x14ac:dyDescent="0.3"/>
    <row r="4718" ht="15.6" x14ac:dyDescent="0.3"/>
    <row r="4719" ht="15.6" x14ac:dyDescent="0.3"/>
    <row r="4720" ht="15.6" x14ac:dyDescent="0.3"/>
    <row r="4721" ht="15.6" x14ac:dyDescent="0.3"/>
    <row r="4722" ht="15.6" x14ac:dyDescent="0.3"/>
    <row r="4723" ht="15.6" x14ac:dyDescent="0.3"/>
    <row r="4724" ht="15.6" x14ac:dyDescent="0.3"/>
    <row r="4725" ht="15.6" x14ac:dyDescent="0.3"/>
    <row r="4726" ht="15.6" x14ac:dyDescent="0.3"/>
    <row r="4727" ht="15.6" x14ac:dyDescent="0.3"/>
    <row r="4728" ht="15.6" x14ac:dyDescent="0.3"/>
    <row r="4729" ht="15.6" x14ac:dyDescent="0.3"/>
    <row r="4730" ht="15.6" x14ac:dyDescent="0.3"/>
    <row r="4731" ht="15.6" x14ac:dyDescent="0.3"/>
    <row r="4732" ht="15.6" x14ac:dyDescent="0.3"/>
    <row r="4733" ht="15.6" x14ac:dyDescent="0.3"/>
    <row r="4734" ht="15.6" x14ac:dyDescent="0.3"/>
    <row r="4735" ht="15.6" x14ac:dyDescent="0.3"/>
    <row r="4736" ht="15.6" x14ac:dyDescent="0.3"/>
    <row r="4737" ht="15.6" x14ac:dyDescent="0.3"/>
    <row r="4738" ht="15.6" x14ac:dyDescent="0.3"/>
    <row r="4739" ht="15.6" x14ac:dyDescent="0.3"/>
    <row r="4740" ht="15.6" x14ac:dyDescent="0.3"/>
    <row r="4741" ht="15.6" x14ac:dyDescent="0.3"/>
    <row r="4742" ht="15.6" x14ac:dyDescent="0.3"/>
    <row r="4743" ht="15.6" x14ac:dyDescent="0.3"/>
    <row r="4744" ht="15.6" x14ac:dyDescent="0.3"/>
    <row r="4745" ht="15.6" x14ac:dyDescent="0.3"/>
    <row r="4746" ht="15.6" x14ac:dyDescent="0.3"/>
    <row r="4747" ht="15.6" x14ac:dyDescent="0.3"/>
    <row r="4748" ht="15.6" x14ac:dyDescent="0.3"/>
    <row r="4749" ht="15.6" x14ac:dyDescent="0.3"/>
    <row r="4750" ht="15.6" x14ac:dyDescent="0.3"/>
    <row r="4751" ht="15.6" x14ac:dyDescent="0.3"/>
    <row r="4752" ht="15.6" x14ac:dyDescent="0.3"/>
    <row r="4753" ht="15.6" x14ac:dyDescent="0.3"/>
    <row r="4754" ht="15.6" x14ac:dyDescent="0.3"/>
    <row r="4755" ht="15.6" x14ac:dyDescent="0.3"/>
    <row r="4756" ht="15.6" x14ac:dyDescent="0.3"/>
    <row r="4757" ht="15.6" x14ac:dyDescent="0.3"/>
    <row r="4758" ht="15.6" x14ac:dyDescent="0.3"/>
    <row r="4759" ht="15.6" x14ac:dyDescent="0.3"/>
    <row r="4760" ht="15.6" x14ac:dyDescent="0.3"/>
    <row r="4761" ht="15.6" x14ac:dyDescent="0.3"/>
    <row r="4762" ht="15.6" x14ac:dyDescent="0.3"/>
    <row r="4763" ht="15.6" x14ac:dyDescent="0.3"/>
    <row r="4764" ht="15.6" x14ac:dyDescent="0.3"/>
    <row r="4765" ht="15.6" x14ac:dyDescent="0.3"/>
    <row r="4766" ht="15.6" x14ac:dyDescent="0.3"/>
    <row r="4767" ht="15.6" x14ac:dyDescent="0.3"/>
    <row r="4768" ht="15.6" x14ac:dyDescent="0.3"/>
    <row r="4769" ht="15.6" x14ac:dyDescent="0.3"/>
    <row r="4770" ht="15.6" x14ac:dyDescent="0.3"/>
    <row r="4771" ht="15.6" x14ac:dyDescent="0.3"/>
    <row r="4772" ht="15.6" x14ac:dyDescent="0.3"/>
    <row r="4773" ht="15.6" x14ac:dyDescent="0.3"/>
    <row r="4774" ht="15.6" x14ac:dyDescent="0.3"/>
    <row r="4775" ht="15.6" x14ac:dyDescent="0.3"/>
    <row r="4776" ht="15.6" x14ac:dyDescent="0.3"/>
    <row r="4777" ht="15.6" x14ac:dyDescent="0.3"/>
    <row r="4778" ht="15.6" x14ac:dyDescent="0.3"/>
    <row r="4779" ht="15.6" x14ac:dyDescent="0.3"/>
    <row r="4780" ht="15.6" x14ac:dyDescent="0.3"/>
    <row r="4781" ht="15.6" x14ac:dyDescent="0.3"/>
    <row r="4782" ht="15.6" x14ac:dyDescent="0.3"/>
    <row r="4783" ht="15.6" x14ac:dyDescent="0.3"/>
    <row r="4784" ht="15.6" x14ac:dyDescent="0.3"/>
    <row r="4785" ht="15.6" x14ac:dyDescent="0.3"/>
    <row r="4786" ht="15.6" x14ac:dyDescent="0.3"/>
    <row r="4787" ht="15.6" x14ac:dyDescent="0.3"/>
    <row r="4788" ht="15.6" x14ac:dyDescent="0.3"/>
    <row r="4789" ht="15.6" x14ac:dyDescent="0.3"/>
    <row r="4790" ht="15.6" x14ac:dyDescent="0.3"/>
    <row r="4791" ht="15.6" x14ac:dyDescent="0.3"/>
    <row r="4792" ht="15.6" x14ac:dyDescent="0.3"/>
    <row r="4793" ht="15.6" x14ac:dyDescent="0.3"/>
    <row r="4794" ht="15.6" x14ac:dyDescent="0.3"/>
    <row r="4795" ht="15.6" x14ac:dyDescent="0.3"/>
    <row r="4796" ht="15.6" x14ac:dyDescent="0.3"/>
    <row r="4797" ht="15.6" x14ac:dyDescent="0.3"/>
    <row r="4798" ht="15.6" x14ac:dyDescent="0.3"/>
    <row r="4799" ht="15.6" x14ac:dyDescent="0.3"/>
    <row r="4800" ht="15.6" x14ac:dyDescent="0.3"/>
    <row r="4801" ht="15.6" x14ac:dyDescent="0.3"/>
    <row r="4802" ht="15.6" x14ac:dyDescent="0.3"/>
    <row r="4803" ht="15.6" x14ac:dyDescent="0.3"/>
    <row r="4804" ht="15.6" x14ac:dyDescent="0.3"/>
    <row r="4805" ht="15.6" x14ac:dyDescent="0.3"/>
    <row r="4806" ht="15.6" x14ac:dyDescent="0.3"/>
    <row r="4807" ht="15.6" x14ac:dyDescent="0.3"/>
    <row r="4808" ht="15.6" x14ac:dyDescent="0.3"/>
    <row r="4809" ht="15.6" x14ac:dyDescent="0.3"/>
    <row r="4810" ht="15.6" x14ac:dyDescent="0.3"/>
    <row r="4811" ht="15.6" x14ac:dyDescent="0.3"/>
    <row r="4812" ht="15.6" x14ac:dyDescent="0.3"/>
    <row r="4813" ht="15.6" x14ac:dyDescent="0.3"/>
    <row r="4814" ht="15.6" x14ac:dyDescent="0.3"/>
    <row r="4815" ht="15.6" x14ac:dyDescent="0.3"/>
    <row r="4816" ht="15.6" x14ac:dyDescent="0.3"/>
    <row r="4817" ht="15.6" x14ac:dyDescent="0.3"/>
    <row r="4818" ht="15.6" x14ac:dyDescent="0.3"/>
    <row r="4819" ht="15.6" x14ac:dyDescent="0.3"/>
    <row r="4820" ht="15.6" x14ac:dyDescent="0.3"/>
    <row r="4821" ht="15.6" x14ac:dyDescent="0.3"/>
    <row r="4822" ht="15.6" x14ac:dyDescent="0.3"/>
    <row r="4823" ht="15.6" x14ac:dyDescent="0.3"/>
    <row r="4824" ht="15.6" x14ac:dyDescent="0.3"/>
    <row r="4825" ht="15.6" x14ac:dyDescent="0.3"/>
    <row r="4826" ht="15.6" x14ac:dyDescent="0.3"/>
    <row r="4827" ht="15.6" x14ac:dyDescent="0.3"/>
    <row r="4828" ht="15.6" x14ac:dyDescent="0.3"/>
    <row r="4829" ht="15.6" x14ac:dyDescent="0.3"/>
    <row r="4830" ht="15.6" x14ac:dyDescent="0.3"/>
    <row r="4831" ht="15.6" x14ac:dyDescent="0.3"/>
    <row r="4832" ht="15.6" x14ac:dyDescent="0.3"/>
    <row r="4833" ht="15.6" x14ac:dyDescent="0.3"/>
    <row r="4834" ht="15.6" x14ac:dyDescent="0.3"/>
    <row r="4835" ht="15.6" x14ac:dyDescent="0.3"/>
    <row r="4836" ht="15.6" x14ac:dyDescent="0.3"/>
    <row r="4837" ht="15.6" x14ac:dyDescent="0.3"/>
    <row r="4838" ht="15.6" x14ac:dyDescent="0.3"/>
    <row r="4839" ht="15.6" x14ac:dyDescent="0.3"/>
    <row r="4840" ht="15.6" x14ac:dyDescent="0.3"/>
    <row r="4841" ht="15.6" x14ac:dyDescent="0.3"/>
    <row r="4842" ht="15.6" x14ac:dyDescent="0.3"/>
    <row r="4843" ht="15.6" x14ac:dyDescent="0.3"/>
    <row r="4844" ht="15.6" x14ac:dyDescent="0.3"/>
    <row r="4845" ht="15.6" x14ac:dyDescent="0.3"/>
    <row r="4846" ht="15.6" x14ac:dyDescent="0.3"/>
    <row r="4847" ht="15.6" x14ac:dyDescent="0.3"/>
    <row r="4848" ht="15.6" x14ac:dyDescent="0.3"/>
    <row r="4849" ht="15.6" x14ac:dyDescent="0.3"/>
    <row r="4850" ht="15.6" x14ac:dyDescent="0.3"/>
    <row r="4851" ht="15.6" x14ac:dyDescent="0.3"/>
    <row r="4852" ht="15.6" x14ac:dyDescent="0.3"/>
    <row r="4853" ht="15.6" x14ac:dyDescent="0.3"/>
    <row r="4854" ht="15.6" x14ac:dyDescent="0.3"/>
    <row r="4855" ht="15.6" x14ac:dyDescent="0.3"/>
    <row r="4856" ht="15.6" x14ac:dyDescent="0.3"/>
    <row r="4857" ht="15.6" x14ac:dyDescent="0.3"/>
    <row r="4858" ht="15.6" x14ac:dyDescent="0.3"/>
    <row r="4859" ht="15.6" x14ac:dyDescent="0.3"/>
    <row r="4860" ht="15.6" x14ac:dyDescent="0.3"/>
    <row r="4861" ht="15.6" x14ac:dyDescent="0.3"/>
    <row r="4862" ht="15.6" x14ac:dyDescent="0.3"/>
    <row r="4863" ht="15.6" x14ac:dyDescent="0.3"/>
    <row r="4864" ht="15.6" x14ac:dyDescent="0.3"/>
    <row r="4865" ht="15.6" x14ac:dyDescent="0.3"/>
    <row r="4866" ht="15.6" x14ac:dyDescent="0.3"/>
    <row r="4867" ht="15.6" x14ac:dyDescent="0.3"/>
    <row r="4868" ht="15.6" x14ac:dyDescent="0.3"/>
    <row r="4869" ht="15.6" x14ac:dyDescent="0.3"/>
    <row r="4870" ht="15.6" x14ac:dyDescent="0.3"/>
    <row r="4871" ht="15.6" x14ac:dyDescent="0.3"/>
    <row r="4872" ht="15.6" x14ac:dyDescent="0.3"/>
    <row r="4873" ht="15.6" x14ac:dyDescent="0.3"/>
    <row r="4874" ht="15.6" x14ac:dyDescent="0.3"/>
    <row r="4875" ht="15.6" x14ac:dyDescent="0.3"/>
    <row r="4876" ht="15.6" x14ac:dyDescent="0.3"/>
    <row r="4877" ht="15.6" x14ac:dyDescent="0.3"/>
    <row r="4878" ht="15.6" x14ac:dyDescent="0.3"/>
    <row r="4879" ht="15.6" x14ac:dyDescent="0.3"/>
    <row r="4880" ht="15.6" x14ac:dyDescent="0.3"/>
    <row r="4881" ht="15.6" x14ac:dyDescent="0.3"/>
    <row r="4882" ht="15.6" x14ac:dyDescent="0.3"/>
    <row r="4883" ht="15.6" x14ac:dyDescent="0.3"/>
    <row r="4884" ht="15.6" x14ac:dyDescent="0.3"/>
    <row r="4885" ht="15.6" x14ac:dyDescent="0.3"/>
    <row r="4886" ht="15.6" x14ac:dyDescent="0.3"/>
    <row r="4887" ht="15.6" x14ac:dyDescent="0.3"/>
    <row r="4888" ht="15.6" x14ac:dyDescent="0.3"/>
    <row r="4889" ht="15.6" x14ac:dyDescent="0.3"/>
    <row r="4890" ht="15.6" x14ac:dyDescent="0.3"/>
    <row r="4891" ht="15.6" x14ac:dyDescent="0.3"/>
    <row r="4892" ht="15.6" x14ac:dyDescent="0.3"/>
    <row r="4893" ht="15.6" x14ac:dyDescent="0.3"/>
    <row r="4894" ht="15.6" x14ac:dyDescent="0.3"/>
    <row r="4895" ht="15.6" x14ac:dyDescent="0.3"/>
    <row r="4896" ht="15.6" x14ac:dyDescent="0.3"/>
    <row r="4897" ht="15.6" x14ac:dyDescent="0.3"/>
    <row r="4898" ht="15.6" x14ac:dyDescent="0.3"/>
    <row r="4899" ht="15.6" x14ac:dyDescent="0.3"/>
    <row r="4900" ht="15.6" x14ac:dyDescent="0.3"/>
    <row r="4901" ht="15.6" x14ac:dyDescent="0.3"/>
    <row r="4902" ht="15.6" x14ac:dyDescent="0.3"/>
    <row r="4903" ht="15.6" x14ac:dyDescent="0.3"/>
    <row r="4904" ht="15.6" x14ac:dyDescent="0.3"/>
    <row r="4905" ht="15.6" x14ac:dyDescent="0.3"/>
    <row r="4906" ht="15.6" x14ac:dyDescent="0.3"/>
    <row r="4907" ht="15.6" x14ac:dyDescent="0.3"/>
    <row r="4908" ht="15.6" x14ac:dyDescent="0.3"/>
    <row r="4909" ht="15.6" x14ac:dyDescent="0.3"/>
    <row r="4910" ht="15.6" x14ac:dyDescent="0.3"/>
    <row r="4911" ht="15.6" x14ac:dyDescent="0.3"/>
    <row r="4912" ht="15.6" x14ac:dyDescent="0.3"/>
    <row r="4913" ht="15.6" x14ac:dyDescent="0.3"/>
    <row r="4914" ht="15.6" x14ac:dyDescent="0.3"/>
    <row r="4915" ht="15.6" x14ac:dyDescent="0.3"/>
    <row r="4916" ht="15.6" x14ac:dyDescent="0.3"/>
    <row r="4917" ht="15.6" x14ac:dyDescent="0.3"/>
    <row r="4918" ht="15.6" x14ac:dyDescent="0.3"/>
    <row r="4919" ht="15.6" x14ac:dyDescent="0.3"/>
    <row r="4920" ht="15.6" x14ac:dyDescent="0.3"/>
    <row r="4921" ht="15.6" x14ac:dyDescent="0.3"/>
    <row r="4922" ht="15.6" x14ac:dyDescent="0.3"/>
    <row r="4923" ht="15.6" x14ac:dyDescent="0.3"/>
    <row r="4924" ht="15.6" x14ac:dyDescent="0.3"/>
    <row r="4925" ht="15.6" x14ac:dyDescent="0.3"/>
    <row r="4926" ht="15.6" x14ac:dyDescent="0.3"/>
    <row r="4927" ht="15.6" x14ac:dyDescent="0.3"/>
    <row r="4928" ht="15.6" x14ac:dyDescent="0.3"/>
    <row r="4929" ht="15.6" x14ac:dyDescent="0.3"/>
    <row r="4930" ht="15.6" x14ac:dyDescent="0.3"/>
    <row r="4931" ht="15.6" x14ac:dyDescent="0.3"/>
    <row r="4932" ht="15.6" x14ac:dyDescent="0.3"/>
    <row r="4933" ht="15.6" x14ac:dyDescent="0.3"/>
    <row r="4934" ht="15.6" x14ac:dyDescent="0.3"/>
    <row r="4935" ht="15.6" x14ac:dyDescent="0.3"/>
    <row r="4936" ht="15.6" x14ac:dyDescent="0.3"/>
    <row r="4937" ht="15.6" x14ac:dyDescent="0.3"/>
    <row r="4938" ht="15.6" x14ac:dyDescent="0.3"/>
    <row r="4939" ht="15.6" x14ac:dyDescent="0.3"/>
    <row r="4940" ht="15.6" x14ac:dyDescent="0.3"/>
    <row r="4941" ht="15.6" x14ac:dyDescent="0.3"/>
    <row r="4942" ht="15.6" x14ac:dyDescent="0.3"/>
    <row r="4943" ht="15.6" x14ac:dyDescent="0.3"/>
    <row r="4944" ht="15.6" x14ac:dyDescent="0.3"/>
    <row r="4945" ht="15.6" x14ac:dyDescent="0.3"/>
    <row r="4946" ht="15.6" x14ac:dyDescent="0.3"/>
    <row r="4947" ht="15.6" x14ac:dyDescent="0.3"/>
    <row r="4948" ht="15.6" x14ac:dyDescent="0.3"/>
    <row r="4949" ht="15.6" x14ac:dyDescent="0.3"/>
    <row r="4950" ht="15.6" x14ac:dyDescent="0.3"/>
    <row r="4951" ht="15.6" x14ac:dyDescent="0.3"/>
    <row r="4952" ht="15.6" x14ac:dyDescent="0.3"/>
    <row r="4953" ht="15.6" x14ac:dyDescent="0.3"/>
    <row r="4954" ht="15.6" x14ac:dyDescent="0.3"/>
    <row r="4955" ht="15.6" x14ac:dyDescent="0.3"/>
    <row r="4956" ht="15.6" x14ac:dyDescent="0.3"/>
    <row r="4957" ht="15.6" x14ac:dyDescent="0.3"/>
    <row r="4958" ht="15.6" x14ac:dyDescent="0.3"/>
    <row r="4959" ht="15.6" x14ac:dyDescent="0.3"/>
    <row r="4960" ht="15.6" x14ac:dyDescent="0.3"/>
    <row r="4961" ht="15.6" x14ac:dyDescent="0.3"/>
    <row r="4962" ht="15.6" x14ac:dyDescent="0.3"/>
    <row r="4963" ht="15.6" x14ac:dyDescent="0.3"/>
    <row r="4964" ht="15.6" x14ac:dyDescent="0.3"/>
    <row r="4965" ht="15.6" x14ac:dyDescent="0.3"/>
    <row r="4966" ht="15.6" x14ac:dyDescent="0.3"/>
    <row r="4967" ht="15.6" x14ac:dyDescent="0.3"/>
    <row r="4968" ht="15.6" x14ac:dyDescent="0.3"/>
    <row r="4969" ht="15.6" x14ac:dyDescent="0.3"/>
    <row r="4970" ht="15.6" x14ac:dyDescent="0.3"/>
    <row r="4971" ht="15.6" x14ac:dyDescent="0.3"/>
    <row r="4972" ht="15.6" x14ac:dyDescent="0.3"/>
    <row r="4973" ht="15.6" x14ac:dyDescent="0.3"/>
    <row r="4974" ht="15.6" x14ac:dyDescent="0.3"/>
    <row r="4975" ht="15.6" x14ac:dyDescent="0.3"/>
    <row r="4976" ht="15.6" x14ac:dyDescent="0.3"/>
    <row r="4977" ht="15.6" x14ac:dyDescent="0.3"/>
    <row r="4978" ht="15.6" x14ac:dyDescent="0.3"/>
    <row r="4979" ht="15.6" x14ac:dyDescent="0.3"/>
    <row r="4980" ht="15.6" x14ac:dyDescent="0.3"/>
    <row r="4981" ht="15.6" x14ac:dyDescent="0.3"/>
    <row r="4982" ht="15.6" x14ac:dyDescent="0.3"/>
    <row r="4983" ht="15.6" x14ac:dyDescent="0.3"/>
    <row r="4984" ht="15.6" x14ac:dyDescent="0.3"/>
    <row r="4985" ht="15.6" x14ac:dyDescent="0.3"/>
    <row r="4986" ht="15.6" x14ac:dyDescent="0.3"/>
    <row r="4987" ht="15.6" x14ac:dyDescent="0.3"/>
    <row r="4988" ht="15.6" x14ac:dyDescent="0.3"/>
    <row r="4989" ht="15.6" x14ac:dyDescent="0.3"/>
    <row r="4990" ht="15.6" x14ac:dyDescent="0.3"/>
    <row r="4991" ht="15.6" x14ac:dyDescent="0.3"/>
    <row r="4992" ht="15.6" x14ac:dyDescent="0.3"/>
    <row r="4993" ht="15.6" x14ac:dyDescent="0.3"/>
    <row r="4994" ht="15.6" x14ac:dyDescent="0.3"/>
    <row r="4995" ht="15.6" x14ac:dyDescent="0.3"/>
    <row r="4996" ht="15.6" x14ac:dyDescent="0.3"/>
    <row r="4997" ht="15.6" x14ac:dyDescent="0.3"/>
    <row r="4998" ht="15.6" x14ac:dyDescent="0.3"/>
    <row r="4999" ht="15.6" x14ac:dyDescent="0.3"/>
    <row r="5000" ht="15.6" x14ac:dyDescent="0.3"/>
  </sheetData>
  <mergeCells count="3">
    <mergeCell ref="C4:D4"/>
    <mergeCell ref="E4:F4"/>
    <mergeCell ref="B22:I22"/>
  </mergeCells>
  <conditionalFormatting sqref="C8:D19">
    <cfRule type="expression" dxfId="8" priority="1">
      <formula>C8&lt;0</formula>
    </cfRule>
  </conditionalFormatting>
  <conditionalFormatting sqref="C20:I20">
    <cfRule type="expression" dxfId="7" priority="4">
      <formula>C20&lt;0</formula>
    </cfRule>
  </conditionalFormatting>
  <conditionalFormatting sqref="E8:I19">
    <cfRule type="expression" dxfId="6" priority="3">
      <formula>E8&lt;0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810F-F8E5-3B40-9F85-42F6C8E958B8}">
  <dimension ref="A1:AZ5000"/>
  <sheetViews>
    <sheetView workbookViewId="0">
      <selection activeCell="B3" sqref="B3"/>
    </sheetView>
  </sheetViews>
  <sheetFormatPr defaultColWidth="0" defaultRowHeight="15" customHeight="1" zeroHeight="1" x14ac:dyDescent="0.3"/>
  <cols>
    <col min="1" max="1" width="3.109375" style="184" customWidth="1"/>
    <col min="2" max="2" width="18.77734375" style="185" customWidth="1"/>
    <col min="3" max="9" width="15.6640625" style="174" customWidth="1"/>
    <col min="10" max="10" width="3.109375" style="174" customWidth="1"/>
    <col min="11" max="12" width="15.6640625" style="174" customWidth="1"/>
    <col min="13" max="13" width="3.109375" style="174" customWidth="1"/>
    <col min="14" max="52" width="11.109375" style="174" customWidth="1"/>
    <col min="53" max="16384" width="11.109375" style="174" hidden="1"/>
  </cols>
  <sheetData>
    <row r="1" spans="1:52" s="27" customFormat="1" ht="51" customHeight="1" x14ac:dyDescent="0.3">
      <c r="A1" s="186"/>
      <c r="B1" s="173" t="s">
        <v>176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</row>
    <row r="2" spans="1:52" s="25" customFormat="1" ht="5.25" customHeight="1" x14ac:dyDescent="0.3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</row>
    <row r="3" spans="1:52" s="184" customFormat="1" ht="45" customHeight="1" x14ac:dyDescent="0.35">
      <c r="B3" s="203">
        <v>2028</v>
      </c>
      <c r="C3" s="188"/>
      <c r="D3" s="188"/>
      <c r="E3" s="188"/>
      <c r="F3" s="188"/>
      <c r="G3" s="189"/>
      <c r="H3" s="189"/>
      <c r="I3" s="189"/>
      <c r="J3" s="189"/>
      <c r="K3" s="189"/>
      <c r="L3" s="189"/>
    </row>
    <row r="4" spans="1:52" ht="31.5" customHeight="1" x14ac:dyDescent="0.3">
      <c r="B4" s="199" t="s">
        <v>153</v>
      </c>
      <c r="C4" s="269" t="s">
        <v>177</v>
      </c>
      <c r="D4" s="269"/>
      <c r="E4" s="270" t="s">
        <v>154</v>
      </c>
      <c r="F4" s="270"/>
      <c r="G4" s="200">
        <f>D20/C20</f>
        <v>1</v>
      </c>
      <c r="H4" s="199" t="s">
        <v>18</v>
      </c>
      <c r="I4" s="201">
        <f>(D20-I20)/I20</f>
        <v>14.525393792313571</v>
      </c>
      <c r="J4" s="190"/>
      <c r="K4" s="190"/>
      <c r="L4" s="190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</row>
    <row r="5" spans="1:52" ht="22.5" customHeight="1" x14ac:dyDescent="0.3">
      <c r="B5" s="194"/>
      <c r="C5" s="194"/>
      <c r="D5" s="194"/>
      <c r="E5" s="194"/>
      <c r="F5" s="194"/>
      <c r="G5" s="190"/>
      <c r="H5" s="190"/>
      <c r="I5" s="190"/>
      <c r="J5" s="190"/>
      <c r="K5" s="190"/>
      <c r="L5" s="190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</row>
    <row r="6" spans="1:52" ht="31.5" customHeight="1" x14ac:dyDescent="0.45">
      <c r="B6" s="191"/>
      <c r="C6" s="203" t="s">
        <v>217</v>
      </c>
      <c r="D6" s="191"/>
      <c r="E6" s="191"/>
      <c r="F6" s="191"/>
      <c r="G6" s="195" t="s">
        <v>218</v>
      </c>
      <c r="H6" s="196"/>
      <c r="I6" s="191"/>
      <c r="J6" s="191"/>
      <c r="K6" s="191"/>
      <c r="L6" s="191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</row>
    <row r="7" spans="1:52" ht="49.5" customHeight="1" x14ac:dyDescent="0.3">
      <c r="B7" s="175" t="s">
        <v>155</v>
      </c>
      <c r="C7" s="202" t="s">
        <v>156</v>
      </c>
      <c r="D7" s="202" t="s">
        <v>157</v>
      </c>
      <c r="E7" s="202" t="s">
        <v>158</v>
      </c>
      <c r="F7" s="202" t="s">
        <v>159</v>
      </c>
      <c r="G7" s="176" t="s">
        <v>160</v>
      </c>
      <c r="H7" s="176" t="s">
        <v>178</v>
      </c>
      <c r="I7" s="177" t="s">
        <v>161</v>
      </c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</row>
    <row r="8" spans="1:52" ht="22.05" customHeight="1" x14ac:dyDescent="0.3">
      <c r="B8" s="178" t="s">
        <v>162</v>
      </c>
      <c r="C8" s="179">
        <v>890000</v>
      </c>
      <c r="D8" s="179">
        <v>890000</v>
      </c>
      <c r="E8" s="180">
        <f t="shared" ref="E8:E19" si="0">IF(ISBLANK(C8-D8),"",(C8-D8))</f>
        <v>0</v>
      </c>
      <c r="F8" s="180">
        <f>AVERAGE($D$8:$D$19)</f>
        <v>890000</v>
      </c>
      <c r="G8" s="179">
        <f>'Projeção Fin. StartUp 4'!$C$124</f>
        <v>3925.4380472222224</v>
      </c>
      <c r="H8" s="179">
        <f>Table1323[[#This Row],[REAL]]*6%</f>
        <v>53400</v>
      </c>
      <c r="I8" s="181">
        <f>SUM(Table1323[[#This Row],[SALÁRIOS PAGOS]:[ COMISSÕES PAGAS]])</f>
        <v>57325.438047222226</v>
      </c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</row>
    <row r="9" spans="1:52" ht="22.05" customHeight="1" x14ac:dyDescent="0.3">
      <c r="B9" s="178" t="s">
        <v>163</v>
      </c>
      <c r="C9" s="179">
        <v>890000</v>
      </c>
      <c r="D9" s="179">
        <v>890000</v>
      </c>
      <c r="E9" s="180">
        <f t="shared" si="0"/>
        <v>0</v>
      </c>
      <c r="F9" s="180">
        <f t="shared" ref="F9:F19" si="1">AVERAGE($D$8:$D$19)</f>
        <v>890000</v>
      </c>
      <c r="G9" s="179">
        <f>G8</f>
        <v>3925.4380472222224</v>
      </c>
      <c r="H9" s="179">
        <f>Table1323[[#This Row],[REAL]]*6%</f>
        <v>53400</v>
      </c>
      <c r="I9" s="181">
        <f>SUM(Table1323[[#This Row],[SALÁRIOS PAGOS]:[ COMISSÕES PAGAS]])</f>
        <v>57325.438047222226</v>
      </c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</row>
    <row r="10" spans="1:52" ht="22.05" customHeight="1" x14ac:dyDescent="0.3">
      <c r="B10" s="178" t="s">
        <v>164</v>
      </c>
      <c r="C10" s="179">
        <v>890000</v>
      </c>
      <c r="D10" s="179">
        <v>890000</v>
      </c>
      <c r="E10" s="180">
        <f t="shared" si="0"/>
        <v>0</v>
      </c>
      <c r="F10" s="180">
        <f t="shared" si="1"/>
        <v>890000</v>
      </c>
      <c r="G10" s="179">
        <f t="shared" ref="G10:G19" si="2">G9</f>
        <v>3925.4380472222224</v>
      </c>
      <c r="H10" s="179">
        <f>Table1323[[#This Row],[REAL]]*6%</f>
        <v>53400</v>
      </c>
      <c r="I10" s="181">
        <f>SUM(Table1323[[#This Row],[SALÁRIOS PAGOS]:[ COMISSÕES PAGAS]])</f>
        <v>57325.438047222226</v>
      </c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</row>
    <row r="11" spans="1:52" ht="22.05" customHeight="1" x14ac:dyDescent="0.3">
      <c r="B11" s="178" t="s">
        <v>165</v>
      </c>
      <c r="C11" s="179">
        <v>890000</v>
      </c>
      <c r="D11" s="179">
        <v>890000</v>
      </c>
      <c r="E11" s="180">
        <f t="shared" si="0"/>
        <v>0</v>
      </c>
      <c r="F11" s="180">
        <f t="shared" si="1"/>
        <v>890000</v>
      </c>
      <c r="G11" s="179">
        <f t="shared" si="2"/>
        <v>3925.4380472222224</v>
      </c>
      <c r="H11" s="179">
        <f>Table1323[[#This Row],[REAL]]*6%</f>
        <v>53400</v>
      </c>
      <c r="I11" s="181">
        <f>SUM(Table1323[[#This Row],[SALÁRIOS PAGOS]:[ COMISSÕES PAGAS]])</f>
        <v>57325.438047222226</v>
      </c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</row>
    <row r="12" spans="1:52" ht="22.05" customHeight="1" x14ac:dyDescent="0.3">
      <c r="B12" s="178" t="s">
        <v>166</v>
      </c>
      <c r="C12" s="179">
        <v>890000</v>
      </c>
      <c r="D12" s="179">
        <v>890000</v>
      </c>
      <c r="E12" s="180">
        <f t="shared" si="0"/>
        <v>0</v>
      </c>
      <c r="F12" s="180">
        <f t="shared" si="1"/>
        <v>890000</v>
      </c>
      <c r="G12" s="179">
        <f t="shared" si="2"/>
        <v>3925.4380472222224</v>
      </c>
      <c r="H12" s="179">
        <f>Table1323[[#This Row],[REAL]]*6%</f>
        <v>53400</v>
      </c>
      <c r="I12" s="181">
        <f>SUM(Table1323[[#This Row],[SALÁRIOS PAGOS]:[ COMISSÕES PAGAS]])</f>
        <v>57325.438047222226</v>
      </c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</row>
    <row r="13" spans="1:52" ht="22.05" customHeight="1" x14ac:dyDescent="0.3">
      <c r="B13" s="178" t="s">
        <v>167</v>
      </c>
      <c r="C13" s="179">
        <v>890000</v>
      </c>
      <c r="D13" s="179">
        <v>890000</v>
      </c>
      <c r="E13" s="180">
        <f t="shared" si="0"/>
        <v>0</v>
      </c>
      <c r="F13" s="180">
        <f t="shared" si="1"/>
        <v>890000</v>
      </c>
      <c r="G13" s="179">
        <f t="shared" si="2"/>
        <v>3925.4380472222224</v>
      </c>
      <c r="H13" s="179">
        <f>Table1323[[#This Row],[REAL]]*6%</f>
        <v>53400</v>
      </c>
      <c r="I13" s="181">
        <f>SUM(Table1323[[#This Row],[SALÁRIOS PAGOS]:[ COMISSÕES PAGAS]])</f>
        <v>57325.438047222226</v>
      </c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</row>
    <row r="14" spans="1:52" ht="22.05" customHeight="1" x14ac:dyDescent="0.3">
      <c r="B14" s="178" t="s">
        <v>168</v>
      </c>
      <c r="C14" s="179">
        <v>890000</v>
      </c>
      <c r="D14" s="179">
        <v>890000</v>
      </c>
      <c r="E14" s="180">
        <f t="shared" si="0"/>
        <v>0</v>
      </c>
      <c r="F14" s="180">
        <f t="shared" si="1"/>
        <v>890000</v>
      </c>
      <c r="G14" s="179">
        <f t="shared" si="2"/>
        <v>3925.4380472222224</v>
      </c>
      <c r="H14" s="179">
        <f>Table1323[[#This Row],[REAL]]*6%</f>
        <v>53400</v>
      </c>
      <c r="I14" s="181">
        <f>SUM(Table1323[[#This Row],[SALÁRIOS PAGOS]:[ COMISSÕES PAGAS]])</f>
        <v>57325.438047222226</v>
      </c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</row>
    <row r="15" spans="1:52" ht="22.05" customHeight="1" x14ac:dyDescent="0.3">
      <c r="B15" s="178" t="s">
        <v>169</v>
      </c>
      <c r="C15" s="179">
        <v>890000</v>
      </c>
      <c r="D15" s="179">
        <v>890000</v>
      </c>
      <c r="E15" s="180">
        <f t="shared" si="0"/>
        <v>0</v>
      </c>
      <c r="F15" s="180">
        <f t="shared" si="1"/>
        <v>890000</v>
      </c>
      <c r="G15" s="179">
        <f t="shared" si="2"/>
        <v>3925.4380472222224</v>
      </c>
      <c r="H15" s="179">
        <f>Table1323[[#This Row],[REAL]]*6%</f>
        <v>53400</v>
      </c>
      <c r="I15" s="181">
        <f>SUM(Table1323[[#This Row],[SALÁRIOS PAGOS]:[ COMISSÕES PAGAS]])</f>
        <v>57325.438047222226</v>
      </c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</row>
    <row r="16" spans="1:52" ht="22.05" customHeight="1" x14ac:dyDescent="0.3">
      <c r="B16" s="178" t="s">
        <v>170</v>
      </c>
      <c r="C16" s="179">
        <v>890000</v>
      </c>
      <c r="D16" s="179">
        <v>890000</v>
      </c>
      <c r="E16" s="180">
        <f t="shared" si="0"/>
        <v>0</v>
      </c>
      <c r="F16" s="180">
        <f t="shared" si="1"/>
        <v>890000</v>
      </c>
      <c r="G16" s="179">
        <f t="shared" si="2"/>
        <v>3925.4380472222224</v>
      </c>
      <c r="H16" s="179">
        <f>Table1323[[#This Row],[REAL]]*6%</f>
        <v>53400</v>
      </c>
      <c r="I16" s="181">
        <f>SUM(Table1323[[#This Row],[SALÁRIOS PAGOS]:[ COMISSÕES PAGAS]])</f>
        <v>57325.438047222226</v>
      </c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</row>
    <row r="17" spans="2:52" ht="22.05" customHeight="1" x14ac:dyDescent="0.3">
      <c r="B17" s="178" t="s">
        <v>171</v>
      </c>
      <c r="C17" s="179">
        <v>890000</v>
      </c>
      <c r="D17" s="179">
        <v>890000</v>
      </c>
      <c r="E17" s="180">
        <f t="shared" si="0"/>
        <v>0</v>
      </c>
      <c r="F17" s="180">
        <f t="shared" si="1"/>
        <v>890000</v>
      </c>
      <c r="G17" s="179">
        <f t="shared" si="2"/>
        <v>3925.4380472222224</v>
      </c>
      <c r="H17" s="179">
        <f>Table1323[[#This Row],[REAL]]*6%</f>
        <v>53400</v>
      </c>
      <c r="I17" s="181">
        <f>SUM(Table1323[[#This Row],[SALÁRIOS PAGOS]:[ COMISSÕES PAGAS]])</f>
        <v>57325.438047222226</v>
      </c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</row>
    <row r="18" spans="2:52" ht="22.05" customHeight="1" x14ac:dyDescent="0.3">
      <c r="B18" s="178" t="s">
        <v>172</v>
      </c>
      <c r="C18" s="179">
        <v>890000</v>
      </c>
      <c r="D18" s="179">
        <v>890000</v>
      </c>
      <c r="E18" s="180">
        <f t="shared" si="0"/>
        <v>0</v>
      </c>
      <c r="F18" s="180">
        <f t="shared" si="1"/>
        <v>890000</v>
      </c>
      <c r="G18" s="179">
        <f t="shared" si="2"/>
        <v>3925.4380472222224</v>
      </c>
      <c r="H18" s="179">
        <f>Table1323[[#This Row],[REAL]]*6%</f>
        <v>53400</v>
      </c>
      <c r="I18" s="181">
        <f>SUM(Table1323[[#This Row],[SALÁRIOS PAGOS]:[ COMISSÕES PAGAS]])</f>
        <v>57325.438047222226</v>
      </c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</row>
    <row r="19" spans="2:52" ht="22.05" customHeight="1" x14ac:dyDescent="0.3">
      <c r="B19" s="178" t="s">
        <v>173</v>
      </c>
      <c r="C19" s="179">
        <v>890000</v>
      </c>
      <c r="D19" s="179">
        <v>890000</v>
      </c>
      <c r="E19" s="180">
        <f t="shared" si="0"/>
        <v>0</v>
      </c>
      <c r="F19" s="180">
        <f t="shared" si="1"/>
        <v>890000</v>
      </c>
      <c r="G19" s="179">
        <f t="shared" si="2"/>
        <v>3925.4380472222224</v>
      </c>
      <c r="H19" s="179">
        <f>Table1323[[#This Row],[REAL]]*6%</f>
        <v>53400</v>
      </c>
      <c r="I19" s="181">
        <f>SUM(Table1323[[#This Row],[SALÁRIOS PAGOS]:[ COMISSÕES PAGAS]])</f>
        <v>57325.438047222226</v>
      </c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</row>
    <row r="20" spans="2:52" ht="22.05" customHeight="1" x14ac:dyDescent="0.3">
      <c r="B20" s="204" t="s">
        <v>174</v>
      </c>
      <c r="C20" s="205">
        <f>SUBTOTAL(109,C8:C19)</f>
        <v>10680000</v>
      </c>
      <c r="D20" s="205">
        <f>SUBTOTAL(109,D8:D19)</f>
        <v>10680000</v>
      </c>
      <c r="E20" s="205">
        <f>IF(ISBLANK(C20-D20),"",(C20-D20))</f>
        <v>0</v>
      </c>
      <c r="F20" s="205">
        <f>SUBTOTAL(109,F8:F19)</f>
        <v>10680000</v>
      </c>
      <c r="G20" s="205">
        <f>SUBTOTAL(109,G8:G19)</f>
        <v>47105.256566666678</v>
      </c>
      <c r="H20" s="205">
        <f>SUBTOTAL(109,H8:H19)</f>
        <v>640800</v>
      </c>
      <c r="I20" s="205">
        <f>SUM(Table1323[[#This Row],[SALÁRIOS PAGOS]:[ COMISSÕES PAGAS]])</f>
        <v>687905.25656666665</v>
      </c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</row>
    <row r="21" spans="2:52" s="184" customFormat="1" ht="28.5" customHeight="1" x14ac:dyDescent="0.3">
      <c r="B21" s="197"/>
      <c r="C21" s="192"/>
      <c r="D21" s="192"/>
      <c r="E21" s="192"/>
      <c r="F21" s="192"/>
      <c r="G21" s="192"/>
      <c r="H21" s="192"/>
      <c r="I21" s="192"/>
      <c r="J21" s="192"/>
      <c r="K21" s="192"/>
      <c r="L21" s="192"/>
    </row>
    <row r="22" spans="2:52" ht="72" customHeight="1" x14ac:dyDescent="0.3">
      <c r="B22" s="271" t="s">
        <v>175</v>
      </c>
      <c r="C22" s="271"/>
      <c r="D22" s="271"/>
      <c r="E22" s="271"/>
      <c r="F22" s="271"/>
      <c r="G22" s="271"/>
      <c r="H22" s="271"/>
      <c r="I22" s="271"/>
      <c r="J22" s="182"/>
      <c r="K22" s="182"/>
      <c r="L22" s="182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</row>
    <row r="23" spans="2:52" ht="15.6" x14ac:dyDescent="0.3">
      <c r="B23" s="183"/>
      <c r="C23" s="183"/>
      <c r="D23" s="183"/>
      <c r="E23" s="183"/>
      <c r="F23" s="183"/>
      <c r="G23" s="183"/>
      <c r="H23" s="183"/>
      <c r="I23" s="183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</row>
    <row r="24" spans="2:52" ht="15.6" x14ac:dyDescent="0.3">
      <c r="B24" s="183"/>
      <c r="C24" s="183"/>
      <c r="D24" s="183"/>
      <c r="E24" s="183"/>
      <c r="F24" s="183"/>
      <c r="G24" s="183"/>
      <c r="H24" s="183"/>
      <c r="I24" s="183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</row>
    <row r="25" spans="2:52" ht="15.6" x14ac:dyDescent="0.3">
      <c r="B25" s="183"/>
      <c r="C25" s="183"/>
      <c r="D25" s="183"/>
      <c r="E25" s="183"/>
      <c r="F25" s="183"/>
      <c r="G25" s="183"/>
      <c r="H25" s="183"/>
      <c r="I25" s="183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</row>
    <row r="26" spans="2:52" ht="15.6" x14ac:dyDescent="0.3">
      <c r="B26" s="183"/>
      <c r="C26" s="183"/>
      <c r="D26" s="183"/>
      <c r="E26" s="183"/>
      <c r="F26" s="183"/>
      <c r="G26" s="183"/>
      <c r="H26" s="183"/>
      <c r="I26" s="183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</row>
    <row r="27" spans="2:52" ht="15.6" x14ac:dyDescent="0.3">
      <c r="B27" s="183"/>
      <c r="C27" s="183"/>
      <c r="D27" s="183"/>
      <c r="E27" s="183"/>
      <c r="F27" s="183"/>
      <c r="G27" s="183"/>
      <c r="H27" s="183"/>
      <c r="I27" s="183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</row>
    <row r="28" spans="2:52" ht="15.6" x14ac:dyDescent="0.3">
      <c r="B28" s="183"/>
      <c r="C28" s="183"/>
      <c r="D28" s="183"/>
      <c r="E28" s="183"/>
      <c r="F28" s="183"/>
      <c r="G28" s="183"/>
      <c r="H28" s="183"/>
      <c r="I28" s="183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</row>
    <row r="29" spans="2:52" ht="15.6" x14ac:dyDescent="0.3">
      <c r="B29" s="183"/>
      <c r="C29" s="183"/>
      <c r="D29" s="183"/>
      <c r="E29" s="183"/>
      <c r="F29" s="183"/>
      <c r="G29" s="183"/>
      <c r="H29" s="183"/>
      <c r="I29" s="183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</row>
    <row r="30" spans="2:52" ht="15.6" x14ac:dyDescent="0.3">
      <c r="B30" s="183"/>
      <c r="C30" s="183"/>
      <c r="D30" s="183"/>
      <c r="E30" s="183"/>
      <c r="F30" s="183"/>
      <c r="G30" s="183"/>
      <c r="H30" s="183"/>
      <c r="I30" s="183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</row>
    <row r="31" spans="2:52" ht="15.6" x14ac:dyDescent="0.3">
      <c r="B31" s="183"/>
      <c r="C31" s="183"/>
      <c r="D31" s="183"/>
      <c r="E31" s="183"/>
      <c r="F31" s="183"/>
      <c r="G31" s="183"/>
      <c r="H31" s="183"/>
      <c r="I31" s="183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</row>
    <row r="32" spans="2:52" ht="15.6" x14ac:dyDescent="0.3">
      <c r="B32" s="183"/>
      <c r="C32" s="183"/>
      <c r="D32" s="183"/>
      <c r="E32" s="183"/>
      <c r="F32" s="183"/>
      <c r="G32" s="183"/>
      <c r="H32" s="183"/>
      <c r="I32" s="183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</row>
    <row r="33" spans="2:52" ht="15.6" x14ac:dyDescent="0.3">
      <c r="B33" s="183"/>
      <c r="C33" s="183"/>
      <c r="D33" s="183"/>
      <c r="E33" s="183"/>
      <c r="F33" s="183"/>
      <c r="G33" s="183"/>
      <c r="H33" s="183"/>
      <c r="I33" s="183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</row>
    <row r="34" spans="2:52" ht="15.6" x14ac:dyDescent="0.3">
      <c r="B34" s="183"/>
      <c r="C34" s="183"/>
      <c r="D34" s="183"/>
      <c r="E34" s="183"/>
      <c r="F34" s="183"/>
      <c r="G34" s="183"/>
      <c r="H34" s="183"/>
      <c r="I34" s="183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</row>
    <row r="35" spans="2:52" ht="15.6" x14ac:dyDescent="0.3">
      <c r="B35" s="183"/>
      <c r="C35" s="183"/>
      <c r="D35" s="183"/>
      <c r="E35" s="183"/>
      <c r="F35" s="183"/>
      <c r="G35" s="183"/>
      <c r="H35" s="183"/>
      <c r="I35" s="183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</row>
    <row r="36" spans="2:52" ht="15.6" x14ac:dyDescent="0.3">
      <c r="B36" s="183"/>
      <c r="C36" s="183"/>
      <c r="D36" s="183"/>
      <c r="E36" s="183"/>
      <c r="F36" s="183"/>
      <c r="G36" s="183"/>
      <c r="H36" s="183"/>
      <c r="I36" s="183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</row>
    <row r="37" spans="2:52" ht="15.6" x14ac:dyDescent="0.3">
      <c r="B37" s="183"/>
      <c r="C37" s="183"/>
      <c r="D37" s="183"/>
      <c r="E37" s="183"/>
      <c r="F37" s="183"/>
      <c r="G37" s="183"/>
      <c r="H37" s="183"/>
      <c r="I37" s="183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</row>
    <row r="38" spans="2:52" ht="15.6" x14ac:dyDescent="0.3">
      <c r="B38" s="183"/>
      <c r="C38" s="183"/>
      <c r="D38" s="183"/>
      <c r="E38" s="183"/>
      <c r="F38" s="183"/>
      <c r="G38" s="183"/>
      <c r="H38" s="183"/>
      <c r="I38" s="183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</row>
    <row r="39" spans="2:52" ht="15.6" x14ac:dyDescent="0.3">
      <c r="B39" s="183"/>
      <c r="C39" s="183"/>
      <c r="D39" s="183"/>
      <c r="E39" s="183"/>
      <c r="F39" s="183"/>
      <c r="G39" s="183"/>
      <c r="H39" s="183"/>
      <c r="I39" s="183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</row>
    <row r="40" spans="2:52" ht="15.6" x14ac:dyDescent="0.3">
      <c r="B40" s="183"/>
      <c r="C40" s="183"/>
      <c r="D40" s="183"/>
      <c r="E40" s="183"/>
      <c r="F40" s="183"/>
      <c r="G40" s="183"/>
      <c r="H40" s="183"/>
      <c r="I40" s="183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</row>
    <row r="41" spans="2:52" ht="15.6" x14ac:dyDescent="0.3">
      <c r="B41" s="183"/>
      <c r="C41" s="183"/>
      <c r="D41" s="183"/>
      <c r="E41" s="183"/>
      <c r="F41" s="183"/>
      <c r="G41" s="183"/>
      <c r="H41" s="183"/>
      <c r="I41" s="183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</row>
    <row r="42" spans="2:52" ht="15.6" x14ac:dyDescent="0.3">
      <c r="B42" s="183"/>
      <c r="C42" s="183"/>
      <c r="D42" s="183"/>
      <c r="E42" s="183"/>
      <c r="F42" s="183"/>
      <c r="G42" s="183"/>
      <c r="H42" s="183"/>
      <c r="I42" s="183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</row>
    <row r="43" spans="2:52" ht="15.6" x14ac:dyDescent="0.3">
      <c r="B43" s="183"/>
      <c r="C43" s="183"/>
      <c r="D43" s="183"/>
      <c r="E43" s="183"/>
      <c r="F43" s="183"/>
      <c r="G43" s="183"/>
      <c r="H43" s="183"/>
      <c r="I43" s="183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</row>
    <row r="44" spans="2:52" ht="15.6" x14ac:dyDescent="0.3">
      <c r="B44" s="183"/>
      <c r="C44" s="183"/>
      <c r="D44" s="183"/>
      <c r="E44" s="183"/>
      <c r="F44" s="183"/>
      <c r="G44" s="183"/>
      <c r="H44" s="183"/>
      <c r="I44" s="183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</row>
    <row r="45" spans="2:52" s="184" customFormat="1" ht="18" customHeight="1" x14ac:dyDescent="0.3"/>
    <row r="46" spans="2:52" s="184" customFormat="1" ht="49.95" customHeight="1" x14ac:dyDescent="0.3">
      <c r="B46" s="25"/>
      <c r="C46" s="25"/>
      <c r="D46" s="25"/>
      <c r="E46" s="25"/>
      <c r="F46" s="25"/>
      <c r="G46" s="25"/>
      <c r="H46" s="25"/>
      <c r="I46" s="25"/>
      <c r="J46" s="193"/>
      <c r="K46" s="193"/>
      <c r="L46" s="193"/>
    </row>
    <row r="47" spans="2:52" s="184" customFormat="1" ht="15.6" x14ac:dyDescent="0.3">
      <c r="B47" s="198"/>
    </row>
    <row r="48" spans="2:52" s="184" customFormat="1" ht="15.6" x14ac:dyDescent="0.3">
      <c r="B48" s="198"/>
    </row>
    <row r="49" spans="2:2" s="184" customFormat="1" ht="15.6" x14ac:dyDescent="0.3">
      <c r="B49" s="198"/>
    </row>
    <row r="50" spans="2:2" s="184" customFormat="1" ht="15.6" x14ac:dyDescent="0.3">
      <c r="B50" s="198"/>
    </row>
    <row r="51" spans="2:2" s="184" customFormat="1" ht="15.6" x14ac:dyDescent="0.3">
      <c r="B51" s="198"/>
    </row>
    <row r="52" spans="2:2" s="184" customFormat="1" ht="15.6" x14ac:dyDescent="0.3">
      <c r="B52" s="198"/>
    </row>
    <row r="53" spans="2:2" s="184" customFormat="1" ht="15.6" x14ac:dyDescent="0.3">
      <c r="B53" s="198"/>
    </row>
    <row r="54" spans="2:2" s="184" customFormat="1" ht="15.6" x14ac:dyDescent="0.3">
      <c r="B54" s="198"/>
    </row>
    <row r="55" spans="2:2" s="184" customFormat="1" ht="15.6" x14ac:dyDescent="0.3">
      <c r="B55" s="198"/>
    </row>
    <row r="56" spans="2:2" s="184" customFormat="1" ht="15.6" x14ac:dyDescent="0.3">
      <c r="B56" s="198"/>
    </row>
    <row r="57" spans="2:2" s="184" customFormat="1" ht="15.6" x14ac:dyDescent="0.3">
      <c r="B57" s="198"/>
    </row>
    <row r="58" spans="2:2" s="184" customFormat="1" ht="15.6" x14ac:dyDescent="0.3">
      <c r="B58" s="198"/>
    </row>
    <row r="59" spans="2:2" s="184" customFormat="1" ht="15.6" x14ac:dyDescent="0.3">
      <c r="B59" s="198"/>
    </row>
    <row r="60" spans="2:2" s="184" customFormat="1" ht="15.6" x14ac:dyDescent="0.3">
      <c r="B60" s="198"/>
    </row>
    <row r="61" spans="2:2" s="184" customFormat="1" ht="15.6" x14ac:dyDescent="0.3">
      <c r="B61" s="198"/>
    </row>
    <row r="62" spans="2:2" s="184" customFormat="1" ht="15.6" x14ac:dyDescent="0.3">
      <c r="B62" s="198"/>
    </row>
    <row r="63" spans="2:2" s="184" customFormat="1" ht="15.6" x14ac:dyDescent="0.3">
      <c r="B63" s="198"/>
    </row>
    <row r="64" spans="2:2" s="184" customFormat="1" ht="15.6" x14ac:dyDescent="0.3">
      <c r="B64" s="198"/>
    </row>
    <row r="65" spans="2:2" s="184" customFormat="1" ht="15.6" x14ac:dyDescent="0.3">
      <c r="B65" s="198"/>
    </row>
    <row r="66" spans="2:2" s="184" customFormat="1" ht="15.6" x14ac:dyDescent="0.3">
      <c r="B66" s="198"/>
    </row>
    <row r="67" spans="2:2" s="184" customFormat="1" ht="15.6" x14ac:dyDescent="0.3">
      <c r="B67" s="198"/>
    </row>
    <row r="68" spans="2:2" s="184" customFormat="1" ht="15.6" x14ac:dyDescent="0.3">
      <c r="B68" s="198"/>
    </row>
    <row r="69" spans="2:2" s="184" customFormat="1" ht="15.6" x14ac:dyDescent="0.3">
      <c r="B69" s="198"/>
    </row>
    <row r="70" spans="2:2" s="184" customFormat="1" ht="15.6" x14ac:dyDescent="0.3">
      <c r="B70" s="198"/>
    </row>
    <row r="71" spans="2:2" s="184" customFormat="1" ht="15.6" x14ac:dyDescent="0.3">
      <c r="B71" s="198"/>
    </row>
    <row r="72" spans="2:2" s="184" customFormat="1" ht="15.6" x14ac:dyDescent="0.3">
      <c r="B72" s="198"/>
    </row>
    <row r="73" spans="2:2" s="184" customFormat="1" ht="15.6" x14ac:dyDescent="0.3">
      <c r="B73" s="198"/>
    </row>
    <row r="74" spans="2:2" s="184" customFormat="1" ht="15.6" x14ac:dyDescent="0.3">
      <c r="B74" s="198"/>
    </row>
    <row r="75" spans="2:2" s="184" customFormat="1" ht="15.6" x14ac:dyDescent="0.3">
      <c r="B75" s="198"/>
    </row>
    <row r="76" spans="2:2" s="184" customFormat="1" ht="15.6" x14ac:dyDescent="0.3">
      <c r="B76" s="198"/>
    </row>
    <row r="77" spans="2:2" s="184" customFormat="1" ht="15.6" x14ac:dyDescent="0.3">
      <c r="B77" s="198"/>
    </row>
    <row r="78" spans="2:2" s="184" customFormat="1" ht="15.6" x14ac:dyDescent="0.3">
      <c r="B78" s="198"/>
    </row>
    <row r="79" spans="2:2" s="184" customFormat="1" ht="15.6" x14ac:dyDescent="0.3">
      <c r="B79" s="198"/>
    </row>
    <row r="80" spans="2:2" s="184" customFormat="1" ht="15.6" x14ac:dyDescent="0.3">
      <c r="B80" s="198"/>
    </row>
    <row r="81" spans="2:2" s="184" customFormat="1" ht="15.6" x14ac:dyDescent="0.3">
      <c r="B81" s="198"/>
    </row>
    <row r="82" spans="2:2" s="184" customFormat="1" ht="15.6" x14ac:dyDescent="0.3">
      <c r="B82" s="198"/>
    </row>
    <row r="83" spans="2:2" s="184" customFormat="1" ht="15.6" x14ac:dyDescent="0.3">
      <c r="B83" s="198"/>
    </row>
    <row r="84" spans="2:2" s="184" customFormat="1" ht="15.6" x14ac:dyDescent="0.3">
      <c r="B84" s="198"/>
    </row>
    <row r="85" spans="2:2" s="184" customFormat="1" ht="15.6" x14ac:dyDescent="0.3">
      <c r="B85" s="198"/>
    </row>
    <row r="86" spans="2:2" s="184" customFormat="1" ht="15.6" x14ac:dyDescent="0.3">
      <c r="B86" s="198"/>
    </row>
    <row r="87" spans="2:2" s="184" customFormat="1" ht="15.6" x14ac:dyDescent="0.3">
      <c r="B87" s="198"/>
    </row>
    <row r="88" spans="2:2" s="184" customFormat="1" ht="15.6" x14ac:dyDescent="0.3">
      <c r="B88" s="198"/>
    </row>
    <row r="89" spans="2:2" s="184" customFormat="1" ht="15.6" x14ac:dyDescent="0.3">
      <c r="B89" s="198"/>
    </row>
    <row r="90" spans="2:2" s="184" customFormat="1" ht="15.6" x14ac:dyDescent="0.3">
      <c r="B90" s="198"/>
    </row>
    <row r="91" spans="2:2" s="184" customFormat="1" ht="15.6" x14ac:dyDescent="0.3">
      <c r="B91" s="198"/>
    </row>
    <row r="92" spans="2:2" s="184" customFormat="1" ht="15.6" x14ac:dyDescent="0.3">
      <c r="B92" s="198"/>
    </row>
    <row r="93" spans="2:2" s="184" customFormat="1" ht="15.6" x14ac:dyDescent="0.3">
      <c r="B93" s="198"/>
    </row>
    <row r="94" spans="2:2" s="184" customFormat="1" ht="15.6" x14ac:dyDescent="0.3">
      <c r="B94" s="198"/>
    </row>
    <row r="95" spans="2:2" s="184" customFormat="1" ht="15.6" x14ac:dyDescent="0.3">
      <c r="B95" s="198"/>
    </row>
    <row r="96" spans="2:2" s="184" customFormat="1" ht="15.6" x14ac:dyDescent="0.3">
      <c r="B96" s="198"/>
    </row>
    <row r="97" spans="2:2" s="184" customFormat="1" ht="15.6" x14ac:dyDescent="0.3">
      <c r="B97" s="198"/>
    </row>
    <row r="98" spans="2:2" s="184" customFormat="1" ht="15.6" x14ac:dyDescent="0.3">
      <c r="B98" s="198"/>
    </row>
    <row r="99" spans="2:2" s="184" customFormat="1" ht="15.6" x14ac:dyDescent="0.3">
      <c r="B99" s="198"/>
    </row>
    <row r="100" spans="2:2" s="184" customFormat="1" ht="15.6" x14ac:dyDescent="0.3">
      <c r="B100" s="198"/>
    </row>
    <row r="101" spans="2:2" s="184" customFormat="1" ht="15.6" x14ac:dyDescent="0.3">
      <c r="B101" s="198"/>
    </row>
    <row r="102" spans="2:2" s="184" customFormat="1" ht="15.6" x14ac:dyDescent="0.3">
      <c r="B102" s="198"/>
    </row>
    <row r="103" spans="2:2" s="184" customFormat="1" ht="15.6" x14ac:dyDescent="0.3">
      <c r="B103" s="198"/>
    </row>
    <row r="104" spans="2:2" s="184" customFormat="1" ht="15.6" x14ac:dyDescent="0.3">
      <c r="B104" s="198"/>
    </row>
    <row r="105" spans="2:2" s="184" customFormat="1" ht="15.6" x14ac:dyDescent="0.3">
      <c r="B105" s="198"/>
    </row>
    <row r="106" spans="2:2" s="184" customFormat="1" ht="15.6" x14ac:dyDescent="0.3">
      <c r="B106" s="198"/>
    </row>
    <row r="107" spans="2:2" s="184" customFormat="1" ht="15.6" x14ac:dyDescent="0.3">
      <c r="B107" s="198"/>
    </row>
    <row r="108" spans="2:2" s="184" customFormat="1" ht="15.6" x14ac:dyDescent="0.3">
      <c r="B108" s="198"/>
    </row>
    <row r="109" spans="2:2" s="184" customFormat="1" ht="15.6" x14ac:dyDescent="0.3">
      <c r="B109" s="198"/>
    </row>
    <row r="110" spans="2:2" s="184" customFormat="1" ht="15.6" x14ac:dyDescent="0.3">
      <c r="B110" s="198"/>
    </row>
    <row r="111" spans="2:2" s="184" customFormat="1" ht="15.6" x14ac:dyDescent="0.3">
      <c r="B111" s="198"/>
    </row>
    <row r="112" spans="2:2" s="184" customFormat="1" ht="15.6" x14ac:dyDescent="0.3">
      <c r="B112" s="198"/>
    </row>
    <row r="113" spans="2:2" s="184" customFormat="1" ht="15.6" x14ac:dyDescent="0.3">
      <c r="B113" s="198"/>
    </row>
    <row r="114" spans="2:2" s="184" customFormat="1" ht="15.6" x14ac:dyDescent="0.3">
      <c r="B114" s="198"/>
    </row>
    <row r="115" spans="2:2" s="184" customFormat="1" ht="15.6" x14ac:dyDescent="0.3">
      <c r="B115" s="198"/>
    </row>
    <row r="116" spans="2:2" s="184" customFormat="1" ht="15.6" x14ac:dyDescent="0.3">
      <c r="B116" s="198"/>
    </row>
    <row r="117" spans="2:2" s="184" customFormat="1" ht="15.6" x14ac:dyDescent="0.3">
      <c r="B117" s="198"/>
    </row>
    <row r="118" spans="2:2" s="184" customFormat="1" ht="15.6" x14ac:dyDescent="0.3">
      <c r="B118" s="198"/>
    </row>
    <row r="119" spans="2:2" s="184" customFormat="1" ht="15.6" x14ac:dyDescent="0.3">
      <c r="B119" s="198"/>
    </row>
    <row r="120" spans="2:2" s="184" customFormat="1" ht="15.6" x14ac:dyDescent="0.3">
      <c r="B120" s="198"/>
    </row>
    <row r="121" spans="2:2" s="184" customFormat="1" ht="15.6" x14ac:dyDescent="0.3">
      <c r="B121" s="198"/>
    </row>
    <row r="122" spans="2:2" s="184" customFormat="1" ht="15.6" x14ac:dyDescent="0.3">
      <c r="B122" s="198"/>
    </row>
    <row r="123" spans="2:2" s="184" customFormat="1" ht="15.6" x14ac:dyDescent="0.3">
      <c r="B123" s="198"/>
    </row>
    <row r="124" spans="2:2" s="184" customFormat="1" ht="15.6" x14ac:dyDescent="0.3">
      <c r="B124" s="198"/>
    </row>
    <row r="125" spans="2:2" s="184" customFormat="1" ht="15.6" x14ac:dyDescent="0.3">
      <c r="B125" s="198"/>
    </row>
    <row r="126" spans="2:2" s="184" customFormat="1" ht="15.6" x14ac:dyDescent="0.3">
      <c r="B126" s="198"/>
    </row>
    <row r="127" spans="2:2" s="184" customFormat="1" ht="15.6" x14ac:dyDescent="0.3">
      <c r="B127" s="198"/>
    </row>
    <row r="128" spans="2:2" s="184" customFormat="1" ht="15.6" x14ac:dyDescent="0.3">
      <c r="B128" s="198"/>
    </row>
    <row r="129" spans="2:2" s="184" customFormat="1" ht="15.6" x14ac:dyDescent="0.3">
      <c r="B129" s="198"/>
    </row>
    <row r="130" spans="2:2" s="184" customFormat="1" ht="15.6" x14ac:dyDescent="0.3">
      <c r="B130" s="198"/>
    </row>
    <row r="131" spans="2:2" s="184" customFormat="1" ht="15.6" x14ac:dyDescent="0.3">
      <c r="B131" s="198"/>
    </row>
    <row r="132" spans="2:2" s="184" customFormat="1" ht="15.6" x14ac:dyDescent="0.3">
      <c r="B132" s="198"/>
    </row>
    <row r="133" spans="2:2" s="184" customFormat="1" ht="15.6" x14ac:dyDescent="0.3">
      <c r="B133" s="198"/>
    </row>
    <row r="134" spans="2:2" s="184" customFormat="1" ht="15.6" x14ac:dyDescent="0.3">
      <c r="B134" s="198"/>
    </row>
    <row r="135" spans="2:2" s="184" customFormat="1" ht="15.6" x14ac:dyDescent="0.3">
      <c r="B135" s="198"/>
    </row>
    <row r="136" spans="2:2" s="184" customFormat="1" ht="15.6" x14ac:dyDescent="0.3">
      <c r="B136" s="198"/>
    </row>
    <row r="137" spans="2:2" s="184" customFormat="1" ht="15.6" x14ac:dyDescent="0.3">
      <c r="B137" s="198"/>
    </row>
    <row r="138" spans="2:2" s="184" customFormat="1" ht="15.6" x14ac:dyDescent="0.3">
      <c r="B138" s="198"/>
    </row>
    <row r="139" spans="2:2" s="184" customFormat="1" ht="15.6" x14ac:dyDescent="0.3">
      <c r="B139" s="198"/>
    </row>
    <row r="140" spans="2:2" s="184" customFormat="1" ht="15.6" x14ac:dyDescent="0.3">
      <c r="B140" s="198"/>
    </row>
    <row r="141" spans="2:2" s="184" customFormat="1" ht="15.6" x14ac:dyDescent="0.3">
      <c r="B141" s="198"/>
    </row>
    <row r="142" spans="2:2" s="184" customFormat="1" ht="15.6" x14ac:dyDescent="0.3">
      <c r="B142" s="198"/>
    </row>
    <row r="143" spans="2:2" s="184" customFormat="1" ht="15.6" x14ac:dyDescent="0.3">
      <c r="B143" s="198"/>
    </row>
    <row r="144" spans="2:2" s="184" customFormat="1" ht="15.6" x14ac:dyDescent="0.3">
      <c r="B144" s="198"/>
    </row>
    <row r="145" spans="2:2" s="184" customFormat="1" ht="15.6" x14ac:dyDescent="0.3">
      <c r="B145" s="198"/>
    </row>
    <row r="146" spans="2:2" s="184" customFormat="1" ht="15.6" x14ac:dyDescent="0.3">
      <c r="B146" s="198"/>
    </row>
    <row r="147" spans="2:2" s="184" customFormat="1" ht="15.6" x14ac:dyDescent="0.3">
      <c r="B147" s="198"/>
    </row>
    <row r="148" spans="2:2" s="184" customFormat="1" ht="15.6" x14ac:dyDescent="0.3">
      <c r="B148" s="198"/>
    </row>
    <row r="149" spans="2:2" s="184" customFormat="1" ht="15.6" x14ac:dyDescent="0.3">
      <c r="B149" s="198"/>
    </row>
    <row r="150" spans="2:2" s="184" customFormat="1" ht="15.6" x14ac:dyDescent="0.3">
      <c r="B150" s="198"/>
    </row>
    <row r="151" spans="2:2" s="184" customFormat="1" ht="15.6" x14ac:dyDescent="0.3">
      <c r="B151" s="198"/>
    </row>
    <row r="152" spans="2:2" s="184" customFormat="1" ht="15.6" x14ac:dyDescent="0.3">
      <c r="B152" s="198"/>
    </row>
    <row r="153" spans="2:2" s="184" customFormat="1" ht="15.6" x14ac:dyDescent="0.3">
      <c r="B153" s="198"/>
    </row>
    <row r="154" spans="2:2" s="184" customFormat="1" ht="15.6" x14ac:dyDescent="0.3">
      <c r="B154" s="198"/>
    </row>
    <row r="155" spans="2:2" s="184" customFormat="1" ht="15.6" x14ac:dyDescent="0.3">
      <c r="B155" s="198"/>
    </row>
    <row r="156" spans="2:2" s="184" customFormat="1" ht="15.6" x14ac:dyDescent="0.3">
      <c r="B156" s="198"/>
    </row>
    <row r="157" spans="2:2" s="184" customFormat="1" ht="15.6" x14ac:dyDescent="0.3">
      <c r="B157" s="198"/>
    </row>
    <row r="158" spans="2:2" s="184" customFormat="1" ht="15.6" x14ac:dyDescent="0.3">
      <c r="B158" s="198"/>
    </row>
    <row r="159" spans="2:2" s="184" customFormat="1" ht="15.6" x14ac:dyDescent="0.3">
      <c r="B159" s="198"/>
    </row>
    <row r="160" spans="2:2" s="184" customFormat="1" ht="15.6" x14ac:dyDescent="0.3">
      <c r="B160" s="198"/>
    </row>
    <row r="161" spans="2:2" s="184" customFormat="1" ht="15.6" x14ac:dyDescent="0.3">
      <c r="B161" s="198"/>
    </row>
    <row r="162" spans="2:2" s="184" customFormat="1" ht="15.6" x14ac:dyDescent="0.3">
      <c r="B162" s="198"/>
    </row>
    <row r="163" spans="2:2" s="184" customFormat="1" ht="15.6" x14ac:dyDescent="0.3">
      <c r="B163" s="198"/>
    </row>
    <row r="164" spans="2:2" s="184" customFormat="1" ht="15.6" x14ac:dyDescent="0.3">
      <c r="B164" s="198"/>
    </row>
    <row r="165" spans="2:2" s="184" customFormat="1" ht="15.6" x14ac:dyDescent="0.3">
      <c r="B165" s="198"/>
    </row>
    <row r="166" spans="2:2" s="184" customFormat="1" ht="15.6" x14ac:dyDescent="0.3">
      <c r="B166" s="198"/>
    </row>
    <row r="167" spans="2:2" s="184" customFormat="1" ht="15.6" x14ac:dyDescent="0.3">
      <c r="B167" s="198"/>
    </row>
    <row r="168" spans="2:2" s="184" customFormat="1" ht="15.6" x14ac:dyDescent="0.3">
      <c r="B168" s="198"/>
    </row>
    <row r="169" spans="2:2" s="184" customFormat="1" ht="15.6" x14ac:dyDescent="0.3">
      <c r="B169" s="198"/>
    </row>
    <row r="170" spans="2:2" s="184" customFormat="1" ht="15.6" x14ac:dyDescent="0.3">
      <c r="B170" s="198"/>
    </row>
    <row r="171" spans="2:2" s="184" customFormat="1" ht="15.6" x14ac:dyDescent="0.3">
      <c r="B171" s="198"/>
    </row>
    <row r="172" spans="2:2" s="184" customFormat="1" ht="15.6" x14ac:dyDescent="0.3">
      <c r="B172" s="198"/>
    </row>
    <row r="173" spans="2:2" s="184" customFormat="1" ht="15.6" x14ac:dyDescent="0.3">
      <c r="B173" s="198"/>
    </row>
    <row r="174" spans="2:2" s="184" customFormat="1" ht="15.6" x14ac:dyDescent="0.3">
      <c r="B174" s="198"/>
    </row>
    <row r="175" spans="2:2" s="184" customFormat="1" ht="15.6" x14ac:dyDescent="0.3">
      <c r="B175" s="198"/>
    </row>
    <row r="176" spans="2:2" s="184" customFormat="1" ht="15.6" x14ac:dyDescent="0.3">
      <c r="B176" s="198"/>
    </row>
    <row r="177" spans="2:13" s="184" customFormat="1" ht="15.6" x14ac:dyDescent="0.3">
      <c r="B177" s="198"/>
    </row>
    <row r="178" spans="2:13" s="184" customFormat="1" ht="15.6" x14ac:dyDescent="0.3">
      <c r="B178" s="198"/>
    </row>
    <row r="179" spans="2:13" s="184" customFormat="1" ht="15.6" x14ac:dyDescent="0.3">
      <c r="B179" s="198"/>
    </row>
    <row r="180" spans="2:13" ht="15.6" x14ac:dyDescent="0.3">
      <c r="M180" s="184"/>
    </row>
    <row r="181" spans="2:13" ht="15.6" x14ac:dyDescent="0.3"/>
    <row r="182" spans="2:13" ht="15.6" x14ac:dyDescent="0.3"/>
    <row r="183" spans="2:13" ht="15.6" x14ac:dyDescent="0.3"/>
    <row r="184" spans="2:13" ht="15.6" x14ac:dyDescent="0.3"/>
    <row r="185" spans="2:13" ht="15.6" x14ac:dyDescent="0.3"/>
    <row r="186" spans="2:13" ht="15.6" x14ac:dyDescent="0.3"/>
    <row r="187" spans="2:13" ht="15.6" x14ac:dyDescent="0.3"/>
    <row r="188" spans="2:13" ht="15.6" x14ac:dyDescent="0.3"/>
    <row r="189" spans="2:13" ht="15.6" x14ac:dyDescent="0.3"/>
    <row r="190" spans="2:13" ht="15.6" x14ac:dyDescent="0.3"/>
    <row r="191" spans="2:13" ht="15.6" x14ac:dyDescent="0.3"/>
    <row r="192" spans="2:13" ht="15.6" x14ac:dyDescent="0.3"/>
    <row r="193" ht="15.6" x14ac:dyDescent="0.3"/>
    <row r="194" ht="15.6" x14ac:dyDescent="0.3"/>
    <row r="195" ht="15.6" x14ac:dyDescent="0.3"/>
    <row r="196" ht="15.6" x14ac:dyDescent="0.3"/>
    <row r="197" ht="15.6" x14ac:dyDescent="0.3"/>
    <row r="198" ht="15.6" x14ac:dyDescent="0.3"/>
    <row r="199" ht="15.6" x14ac:dyDescent="0.3"/>
    <row r="200" ht="15.6" x14ac:dyDescent="0.3"/>
    <row r="201" ht="15.6" x14ac:dyDescent="0.3"/>
    <row r="202" ht="15.6" x14ac:dyDescent="0.3"/>
    <row r="203" ht="15.6" x14ac:dyDescent="0.3"/>
    <row r="204" ht="15.6" x14ac:dyDescent="0.3"/>
    <row r="205" ht="15.6" x14ac:dyDescent="0.3"/>
    <row r="206" ht="15.6" x14ac:dyDescent="0.3"/>
    <row r="207" ht="15.6" x14ac:dyDescent="0.3"/>
    <row r="208" ht="15.6" x14ac:dyDescent="0.3"/>
    <row r="209" ht="15.6" x14ac:dyDescent="0.3"/>
    <row r="210" ht="15.6" x14ac:dyDescent="0.3"/>
    <row r="211" ht="15.6" x14ac:dyDescent="0.3"/>
    <row r="212" ht="15.6" x14ac:dyDescent="0.3"/>
    <row r="213" ht="15.6" x14ac:dyDescent="0.3"/>
    <row r="214" ht="15.6" x14ac:dyDescent="0.3"/>
    <row r="215" ht="15.6" x14ac:dyDescent="0.3"/>
    <row r="216" ht="15.6" x14ac:dyDescent="0.3"/>
    <row r="217" ht="15.6" x14ac:dyDescent="0.3"/>
    <row r="218" ht="15.6" x14ac:dyDescent="0.3"/>
    <row r="219" ht="15.6" x14ac:dyDescent="0.3"/>
    <row r="220" ht="15.6" x14ac:dyDescent="0.3"/>
    <row r="221" ht="15.6" x14ac:dyDescent="0.3"/>
    <row r="222" ht="15.6" x14ac:dyDescent="0.3"/>
    <row r="223" ht="15.6" x14ac:dyDescent="0.3"/>
    <row r="224" ht="15.6" x14ac:dyDescent="0.3"/>
    <row r="225" ht="15.6" x14ac:dyDescent="0.3"/>
    <row r="226" ht="15.6" x14ac:dyDescent="0.3"/>
    <row r="227" ht="15.6" x14ac:dyDescent="0.3"/>
    <row r="228" ht="15.6" x14ac:dyDescent="0.3"/>
    <row r="229" ht="15.6" x14ac:dyDescent="0.3"/>
    <row r="230" ht="15.6" x14ac:dyDescent="0.3"/>
    <row r="231" ht="15.6" x14ac:dyDescent="0.3"/>
    <row r="232" ht="15.6" x14ac:dyDescent="0.3"/>
    <row r="233" ht="15.6" x14ac:dyDescent="0.3"/>
    <row r="234" ht="15.6" x14ac:dyDescent="0.3"/>
    <row r="235" ht="15.6" x14ac:dyDescent="0.3"/>
    <row r="236" ht="15.6" x14ac:dyDescent="0.3"/>
    <row r="237" ht="15.6" x14ac:dyDescent="0.3"/>
    <row r="238" ht="15.6" x14ac:dyDescent="0.3"/>
    <row r="239" ht="15.6" x14ac:dyDescent="0.3"/>
    <row r="240" ht="15.6" x14ac:dyDescent="0.3"/>
    <row r="241" ht="15.6" x14ac:dyDescent="0.3"/>
    <row r="242" ht="15.6" x14ac:dyDescent="0.3"/>
    <row r="243" ht="15.6" x14ac:dyDescent="0.3"/>
    <row r="244" ht="15.6" x14ac:dyDescent="0.3"/>
    <row r="245" ht="15.6" x14ac:dyDescent="0.3"/>
    <row r="246" ht="15.6" x14ac:dyDescent="0.3"/>
    <row r="247" ht="15.6" x14ac:dyDescent="0.3"/>
    <row r="248" ht="15.6" x14ac:dyDescent="0.3"/>
    <row r="249" ht="15.6" x14ac:dyDescent="0.3"/>
    <row r="250" ht="15.6" x14ac:dyDescent="0.3"/>
    <row r="251" ht="15.6" x14ac:dyDescent="0.3"/>
    <row r="252" ht="15.6" x14ac:dyDescent="0.3"/>
    <row r="253" ht="15.6" x14ac:dyDescent="0.3"/>
    <row r="254" ht="15.6" x14ac:dyDescent="0.3"/>
    <row r="255" ht="15.6" x14ac:dyDescent="0.3"/>
    <row r="256" ht="15.6" x14ac:dyDescent="0.3"/>
    <row r="257" ht="15.6" x14ac:dyDescent="0.3"/>
    <row r="258" ht="15.6" x14ac:dyDescent="0.3"/>
    <row r="259" ht="15.6" x14ac:dyDescent="0.3"/>
    <row r="260" ht="15.6" x14ac:dyDescent="0.3"/>
    <row r="261" ht="15.6" x14ac:dyDescent="0.3"/>
    <row r="262" ht="15.6" x14ac:dyDescent="0.3"/>
    <row r="263" ht="15.6" x14ac:dyDescent="0.3"/>
    <row r="264" ht="15.6" x14ac:dyDescent="0.3"/>
    <row r="265" ht="15.6" x14ac:dyDescent="0.3"/>
    <row r="266" ht="15.6" x14ac:dyDescent="0.3"/>
    <row r="267" ht="15.6" x14ac:dyDescent="0.3"/>
    <row r="268" ht="15.6" x14ac:dyDescent="0.3"/>
    <row r="269" ht="15.6" x14ac:dyDescent="0.3"/>
    <row r="270" ht="15.6" x14ac:dyDescent="0.3"/>
    <row r="271" ht="15.6" x14ac:dyDescent="0.3"/>
    <row r="272" ht="15.6" x14ac:dyDescent="0.3"/>
    <row r="273" ht="15.6" x14ac:dyDescent="0.3"/>
    <row r="274" ht="15.6" x14ac:dyDescent="0.3"/>
    <row r="275" ht="15.6" x14ac:dyDescent="0.3"/>
    <row r="276" ht="15.6" x14ac:dyDescent="0.3"/>
    <row r="277" ht="15.6" x14ac:dyDescent="0.3"/>
    <row r="278" ht="15.6" x14ac:dyDescent="0.3"/>
    <row r="279" ht="15.6" x14ac:dyDescent="0.3"/>
    <row r="280" ht="15.6" x14ac:dyDescent="0.3"/>
    <row r="281" ht="15.6" x14ac:dyDescent="0.3"/>
    <row r="282" ht="15.6" x14ac:dyDescent="0.3"/>
    <row r="283" ht="15.6" x14ac:dyDescent="0.3"/>
    <row r="284" ht="15.6" x14ac:dyDescent="0.3"/>
    <row r="285" ht="15.6" x14ac:dyDescent="0.3"/>
    <row r="286" ht="15.6" x14ac:dyDescent="0.3"/>
    <row r="287" ht="15.6" x14ac:dyDescent="0.3"/>
    <row r="288" ht="15.6" x14ac:dyDescent="0.3"/>
    <row r="289" ht="15.6" x14ac:dyDescent="0.3"/>
    <row r="290" ht="15.6" x14ac:dyDescent="0.3"/>
    <row r="291" ht="15.6" x14ac:dyDescent="0.3"/>
    <row r="292" ht="15.6" x14ac:dyDescent="0.3"/>
    <row r="293" ht="15.6" x14ac:dyDescent="0.3"/>
    <row r="294" ht="15.6" x14ac:dyDescent="0.3"/>
    <row r="295" ht="15.6" x14ac:dyDescent="0.3"/>
    <row r="296" ht="15.6" x14ac:dyDescent="0.3"/>
    <row r="297" ht="15.6" x14ac:dyDescent="0.3"/>
    <row r="298" ht="15.6" x14ac:dyDescent="0.3"/>
    <row r="299" ht="15.6" x14ac:dyDescent="0.3"/>
    <row r="300" ht="15.6" x14ac:dyDescent="0.3"/>
    <row r="301" ht="15.6" x14ac:dyDescent="0.3"/>
    <row r="302" ht="15.6" x14ac:dyDescent="0.3"/>
    <row r="303" ht="15.6" x14ac:dyDescent="0.3"/>
    <row r="304" ht="15.6" x14ac:dyDescent="0.3"/>
    <row r="305" ht="15.6" x14ac:dyDescent="0.3"/>
    <row r="306" ht="15.6" x14ac:dyDescent="0.3"/>
    <row r="307" ht="15.6" x14ac:dyDescent="0.3"/>
    <row r="308" ht="15.6" x14ac:dyDescent="0.3"/>
    <row r="309" ht="15.6" x14ac:dyDescent="0.3"/>
    <row r="310" ht="15.6" x14ac:dyDescent="0.3"/>
    <row r="311" ht="15.6" x14ac:dyDescent="0.3"/>
    <row r="312" ht="15.6" x14ac:dyDescent="0.3"/>
    <row r="313" ht="15.6" x14ac:dyDescent="0.3"/>
    <row r="314" ht="15.6" x14ac:dyDescent="0.3"/>
    <row r="315" ht="15.6" x14ac:dyDescent="0.3"/>
    <row r="316" ht="15.6" x14ac:dyDescent="0.3"/>
    <row r="317" ht="15.6" x14ac:dyDescent="0.3"/>
    <row r="318" ht="15.6" x14ac:dyDescent="0.3"/>
    <row r="319" ht="15.6" x14ac:dyDescent="0.3"/>
    <row r="320" ht="15.6" x14ac:dyDescent="0.3"/>
    <row r="321" ht="15.6" x14ac:dyDescent="0.3"/>
    <row r="322" ht="15.6" x14ac:dyDescent="0.3"/>
    <row r="323" ht="15.6" x14ac:dyDescent="0.3"/>
    <row r="324" ht="15.6" x14ac:dyDescent="0.3"/>
    <row r="325" ht="15.6" x14ac:dyDescent="0.3"/>
    <row r="326" ht="15.6" x14ac:dyDescent="0.3"/>
    <row r="327" ht="15.6" x14ac:dyDescent="0.3"/>
    <row r="328" ht="15.6" x14ac:dyDescent="0.3"/>
    <row r="329" ht="15.6" x14ac:dyDescent="0.3"/>
    <row r="330" ht="15.6" x14ac:dyDescent="0.3"/>
    <row r="331" ht="15.6" x14ac:dyDescent="0.3"/>
    <row r="332" ht="15.6" x14ac:dyDescent="0.3"/>
    <row r="333" ht="15.6" x14ac:dyDescent="0.3"/>
    <row r="334" ht="15.6" x14ac:dyDescent="0.3"/>
    <row r="335" ht="15.6" x14ac:dyDescent="0.3"/>
    <row r="336" ht="15.6" x14ac:dyDescent="0.3"/>
    <row r="337" ht="15.6" x14ac:dyDescent="0.3"/>
    <row r="338" ht="15.6" x14ac:dyDescent="0.3"/>
    <row r="339" ht="15.6" x14ac:dyDescent="0.3"/>
    <row r="340" ht="15.6" x14ac:dyDescent="0.3"/>
    <row r="341" ht="15.6" x14ac:dyDescent="0.3"/>
    <row r="342" ht="15.6" x14ac:dyDescent="0.3"/>
    <row r="343" ht="15.6" x14ac:dyDescent="0.3"/>
    <row r="344" ht="15.6" x14ac:dyDescent="0.3"/>
    <row r="345" ht="15.6" x14ac:dyDescent="0.3"/>
    <row r="346" ht="15.6" x14ac:dyDescent="0.3"/>
    <row r="347" ht="15.6" x14ac:dyDescent="0.3"/>
    <row r="348" ht="15.6" x14ac:dyDescent="0.3"/>
    <row r="349" ht="15.6" x14ac:dyDescent="0.3"/>
    <row r="350" ht="15.6" x14ac:dyDescent="0.3"/>
    <row r="351" ht="15.6" x14ac:dyDescent="0.3"/>
    <row r="352" ht="15.6" x14ac:dyDescent="0.3"/>
    <row r="353" ht="15.6" x14ac:dyDescent="0.3"/>
    <row r="354" ht="15.6" x14ac:dyDescent="0.3"/>
    <row r="355" ht="15.6" x14ac:dyDescent="0.3"/>
    <row r="356" ht="15.6" x14ac:dyDescent="0.3"/>
    <row r="357" ht="15.6" x14ac:dyDescent="0.3"/>
    <row r="358" ht="15.6" x14ac:dyDescent="0.3"/>
    <row r="359" ht="15.6" x14ac:dyDescent="0.3"/>
    <row r="360" ht="15.6" x14ac:dyDescent="0.3"/>
    <row r="361" ht="15.6" x14ac:dyDescent="0.3"/>
    <row r="362" ht="15.6" x14ac:dyDescent="0.3"/>
    <row r="363" ht="15.6" x14ac:dyDescent="0.3"/>
    <row r="364" ht="15.6" x14ac:dyDescent="0.3"/>
    <row r="365" ht="15.6" x14ac:dyDescent="0.3"/>
    <row r="366" ht="15.6" x14ac:dyDescent="0.3"/>
    <row r="367" ht="15.6" x14ac:dyDescent="0.3"/>
    <row r="368" ht="15.6" x14ac:dyDescent="0.3"/>
    <row r="369" ht="15.6" x14ac:dyDescent="0.3"/>
    <row r="370" ht="15.6" x14ac:dyDescent="0.3"/>
    <row r="371" ht="15.6" x14ac:dyDescent="0.3"/>
    <row r="372" ht="15.6" x14ac:dyDescent="0.3"/>
    <row r="373" ht="15.6" x14ac:dyDescent="0.3"/>
    <row r="374" ht="15.6" x14ac:dyDescent="0.3"/>
    <row r="375" ht="15.6" x14ac:dyDescent="0.3"/>
    <row r="376" ht="15.6" x14ac:dyDescent="0.3"/>
    <row r="377" ht="15.6" x14ac:dyDescent="0.3"/>
    <row r="378" ht="15.6" x14ac:dyDescent="0.3"/>
    <row r="379" ht="15.6" x14ac:dyDescent="0.3"/>
    <row r="380" ht="15.6" x14ac:dyDescent="0.3"/>
    <row r="381" ht="15.6" x14ac:dyDescent="0.3"/>
    <row r="382" ht="15.6" x14ac:dyDescent="0.3"/>
    <row r="383" ht="15.6" x14ac:dyDescent="0.3"/>
    <row r="384" ht="15.6" x14ac:dyDescent="0.3"/>
    <row r="385" ht="15.6" x14ac:dyDescent="0.3"/>
    <row r="386" ht="15.6" x14ac:dyDescent="0.3"/>
    <row r="387" ht="15.6" x14ac:dyDescent="0.3"/>
    <row r="388" ht="15.6" x14ac:dyDescent="0.3"/>
    <row r="389" ht="15.6" x14ac:dyDescent="0.3"/>
    <row r="390" ht="15.6" x14ac:dyDescent="0.3"/>
    <row r="391" ht="15.6" x14ac:dyDescent="0.3"/>
    <row r="392" ht="15.6" x14ac:dyDescent="0.3"/>
    <row r="393" ht="15.6" x14ac:dyDescent="0.3"/>
    <row r="394" ht="15.6" x14ac:dyDescent="0.3"/>
    <row r="395" ht="15.6" x14ac:dyDescent="0.3"/>
    <row r="396" ht="15.6" x14ac:dyDescent="0.3"/>
    <row r="397" ht="15.6" x14ac:dyDescent="0.3"/>
    <row r="398" ht="15.6" x14ac:dyDescent="0.3"/>
    <row r="399" ht="15.6" x14ac:dyDescent="0.3"/>
    <row r="400" ht="15.6" x14ac:dyDescent="0.3"/>
    <row r="401" ht="15.6" x14ac:dyDescent="0.3"/>
    <row r="402" ht="15.6" x14ac:dyDescent="0.3"/>
    <row r="403" ht="15.6" x14ac:dyDescent="0.3"/>
    <row r="404" ht="15.6" x14ac:dyDescent="0.3"/>
    <row r="405" ht="15.6" x14ac:dyDescent="0.3"/>
    <row r="406" ht="15.6" x14ac:dyDescent="0.3"/>
    <row r="407" ht="15.6" x14ac:dyDescent="0.3"/>
    <row r="408" ht="15.6" x14ac:dyDescent="0.3"/>
    <row r="409" ht="15.6" x14ac:dyDescent="0.3"/>
    <row r="410" ht="15.6" x14ac:dyDescent="0.3"/>
    <row r="411" ht="15.6" x14ac:dyDescent="0.3"/>
    <row r="412" ht="15.6" x14ac:dyDescent="0.3"/>
    <row r="413" ht="15.6" x14ac:dyDescent="0.3"/>
    <row r="414" ht="15.6" x14ac:dyDescent="0.3"/>
    <row r="415" ht="15.6" x14ac:dyDescent="0.3"/>
    <row r="416" ht="15.6" x14ac:dyDescent="0.3"/>
    <row r="417" ht="15.6" x14ac:dyDescent="0.3"/>
    <row r="418" ht="15.6" x14ac:dyDescent="0.3"/>
    <row r="419" ht="15.6" x14ac:dyDescent="0.3"/>
    <row r="420" ht="15.6" x14ac:dyDescent="0.3"/>
    <row r="421" ht="15.6" x14ac:dyDescent="0.3"/>
    <row r="422" ht="15.6" x14ac:dyDescent="0.3"/>
    <row r="423" ht="15.6" x14ac:dyDescent="0.3"/>
    <row r="424" ht="15.6" x14ac:dyDescent="0.3"/>
    <row r="425" ht="15.6" x14ac:dyDescent="0.3"/>
    <row r="426" ht="15.6" x14ac:dyDescent="0.3"/>
    <row r="427" ht="15.6" x14ac:dyDescent="0.3"/>
    <row r="428" ht="15.6" x14ac:dyDescent="0.3"/>
    <row r="429" ht="15.6" x14ac:dyDescent="0.3"/>
    <row r="430" ht="15.6" x14ac:dyDescent="0.3"/>
    <row r="431" ht="15.6" x14ac:dyDescent="0.3"/>
    <row r="432" ht="15.6" x14ac:dyDescent="0.3"/>
    <row r="433" ht="15.6" x14ac:dyDescent="0.3"/>
    <row r="434" ht="15.6" x14ac:dyDescent="0.3"/>
    <row r="435" ht="15.6" x14ac:dyDescent="0.3"/>
    <row r="436" ht="15.6" x14ac:dyDescent="0.3"/>
    <row r="437" ht="15.6" x14ac:dyDescent="0.3"/>
    <row r="438" ht="15.6" x14ac:dyDescent="0.3"/>
    <row r="439" ht="15.6" x14ac:dyDescent="0.3"/>
    <row r="440" ht="15.6" x14ac:dyDescent="0.3"/>
    <row r="441" ht="15.6" x14ac:dyDescent="0.3"/>
    <row r="442" ht="15.6" x14ac:dyDescent="0.3"/>
    <row r="443" ht="15.6" x14ac:dyDescent="0.3"/>
    <row r="444" ht="15.6" x14ac:dyDescent="0.3"/>
    <row r="445" ht="15.6" x14ac:dyDescent="0.3"/>
    <row r="446" ht="15.6" x14ac:dyDescent="0.3"/>
    <row r="447" ht="15.6" x14ac:dyDescent="0.3"/>
    <row r="448" ht="15.6" x14ac:dyDescent="0.3"/>
    <row r="449" ht="15.6" x14ac:dyDescent="0.3"/>
    <row r="450" ht="15.6" x14ac:dyDescent="0.3"/>
    <row r="451" ht="15.6" x14ac:dyDescent="0.3"/>
    <row r="452" ht="15.6" x14ac:dyDescent="0.3"/>
    <row r="453" ht="15.6" x14ac:dyDescent="0.3"/>
    <row r="454" ht="15.6" x14ac:dyDescent="0.3"/>
    <row r="455" ht="15.6" x14ac:dyDescent="0.3"/>
    <row r="456" ht="15.6" x14ac:dyDescent="0.3"/>
    <row r="457" ht="15.6" x14ac:dyDescent="0.3"/>
    <row r="458" ht="15.6" x14ac:dyDescent="0.3"/>
    <row r="459" ht="15.6" x14ac:dyDescent="0.3"/>
    <row r="460" ht="15.6" x14ac:dyDescent="0.3"/>
    <row r="461" ht="15.6" x14ac:dyDescent="0.3"/>
    <row r="462" ht="15.6" x14ac:dyDescent="0.3"/>
    <row r="463" ht="15.6" x14ac:dyDescent="0.3"/>
    <row r="464" ht="15.6" x14ac:dyDescent="0.3"/>
    <row r="465" ht="15.6" x14ac:dyDescent="0.3"/>
    <row r="466" ht="15.6" x14ac:dyDescent="0.3"/>
    <row r="467" ht="15.6" x14ac:dyDescent="0.3"/>
    <row r="468" ht="15.6" x14ac:dyDescent="0.3"/>
    <row r="469" ht="15.6" x14ac:dyDescent="0.3"/>
    <row r="470" ht="15.6" x14ac:dyDescent="0.3"/>
    <row r="471" ht="15.6" x14ac:dyDescent="0.3"/>
    <row r="472" ht="15.6" x14ac:dyDescent="0.3"/>
    <row r="473" ht="15.6" x14ac:dyDescent="0.3"/>
    <row r="474" ht="15.6" x14ac:dyDescent="0.3"/>
    <row r="475" ht="15.6" x14ac:dyDescent="0.3"/>
    <row r="476" ht="15.6" x14ac:dyDescent="0.3"/>
    <row r="477" ht="15.6" x14ac:dyDescent="0.3"/>
    <row r="478" ht="15.6" x14ac:dyDescent="0.3"/>
    <row r="479" ht="15.6" x14ac:dyDescent="0.3"/>
    <row r="480" ht="15.6" x14ac:dyDescent="0.3"/>
    <row r="481" ht="15.6" x14ac:dyDescent="0.3"/>
    <row r="482" ht="15.6" x14ac:dyDescent="0.3"/>
    <row r="483" ht="15.6" x14ac:dyDescent="0.3"/>
    <row r="484" ht="15.6" x14ac:dyDescent="0.3"/>
    <row r="485" ht="15.6" x14ac:dyDescent="0.3"/>
    <row r="486" ht="15.6" x14ac:dyDescent="0.3"/>
    <row r="487" ht="15.6" x14ac:dyDescent="0.3"/>
    <row r="488" ht="15.6" x14ac:dyDescent="0.3"/>
    <row r="489" ht="15.6" x14ac:dyDescent="0.3"/>
    <row r="490" ht="15.6" x14ac:dyDescent="0.3"/>
    <row r="491" ht="15.6" x14ac:dyDescent="0.3"/>
    <row r="492" ht="15.6" x14ac:dyDescent="0.3"/>
    <row r="493" ht="15.6" x14ac:dyDescent="0.3"/>
    <row r="494" ht="15.6" x14ac:dyDescent="0.3"/>
    <row r="495" ht="15.6" x14ac:dyDescent="0.3"/>
    <row r="496" ht="15.6" x14ac:dyDescent="0.3"/>
    <row r="497" ht="15.6" x14ac:dyDescent="0.3"/>
    <row r="498" ht="15.6" x14ac:dyDescent="0.3"/>
    <row r="499" ht="15.6" x14ac:dyDescent="0.3"/>
    <row r="500" ht="15.6" x14ac:dyDescent="0.3"/>
    <row r="501" ht="15.6" x14ac:dyDescent="0.3"/>
    <row r="502" ht="15.6" x14ac:dyDescent="0.3"/>
    <row r="503" ht="15.6" x14ac:dyDescent="0.3"/>
    <row r="504" ht="15.6" x14ac:dyDescent="0.3"/>
    <row r="505" ht="15.6" x14ac:dyDescent="0.3"/>
    <row r="506" ht="15.6" x14ac:dyDescent="0.3"/>
    <row r="507" ht="15.6" x14ac:dyDescent="0.3"/>
    <row r="508" ht="15.6" x14ac:dyDescent="0.3"/>
    <row r="509" ht="15.6" x14ac:dyDescent="0.3"/>
    <row r="510" ht="15.6" x14ac:dyDescent="0.3"/>
    <row r="511" ht="15.6" x14ac:dyDescent="0.3"/>
    <row r="512" ht="15.6" x14ac:dyDescent="0.3"/>
    <row r="513" ht="15.6" x14ac:dyDescent="0.3"/>
    <row r="514" ht="15.6" x14ac:dyDescent="0.3"/>
    <row r="515" ht="15.6" x14ac:dyDescent="0.3"/>
    <row r="516" ht="15.6" x14ac:dyDescent="0.3"/>
    <row r="517" ht="15.6" x14ac:dyDescent="0.3"/>
    <row r="518" ht="15.6" x14ac:dyDescent="0.3"/>
    <row r="519" ht="15.6" x14ac:dyDescent="0.3"/>
    <row r="520" ht="15.6" x14ac:dyDescent="0.3"/>
    <row r="521" ht="15.6" x14ac:dyDescent="0.3"/>
    <row r="522" ht="15.6" x14ac:dyDescent="0.3"/>
    <row r="523" ht="15.6" x14ac:dyDescent="0.3"/>
    <row r="524" ht="15.6" x14ac:dyDescent="0.3"/>
    <row r="525" ht="15.6" x14ac:dyDescent="0.3"/>
    <row r="526" ht="15.6" x14ac:dyDescent="0.3"/>
    <row r="527" ht="15.6" x14ac:dyDescent="0.3"/>
    <row r="528" ht="15.6" x14ac:dyDescent="0.3"/>
    <row r="529" ht="15.6" x14ac:dyDescent="0.3"/>
    <row r="530" ht="15.6" x14ac:dyDescent="0.3"/>
    <row r="531" ht="15.6" x14ac:dyDescent="0.3"/>
    <row r="532" ht="15.6" x14ac:dyDescent="0.3"/>
    <row r="533" ht="15.6" x14ac:dyDescent="0.3"/>
    <row r="534" ht="15.6" x14ac:dyDescent="0.3"/>
    <row r="535" ht="15.6" x14ac:dyDescent="0.3"/>
    <row r="536" ht="15.6" x14ac:dyDescent="0.3"/>
    <row r="537" ht="15.6" x14ac:dyDescent="0.3"/>
    <row r="538" ht="15.6" x14ac:dyDescent="0.3"/>
    <row r="539" ht="15.6" x14ac:dyDescent="0.3"/>
    <row r="540" ht="15.6" x14ac:dyDescent="0.3"/>
    <row r="541" ht="15.6" x14ac:dyDescent="0.3"/>
    <row r="542" ht="15.6" x14ac:dyDescent="0.3"/>
    <row r="543" ht="15.6" x14ac:dyDescent="0.3"/>
    <row r="544" ht="15.6" x14ac:dyDescent="0.3"/>
    <row r="545" ht="15.6" x14ac:dyDescent="0.3"/>
    <row r="546" ht="15.6" x14ac:dyDescent="0.3"/>
    <row r="547" ht="15.6" x14ac:dyDescent="0.3"/>
    <row r="548" ht="15.6" x14ac:dyDescent="0.3"/>
    <row r="549" ht="15.6" x14ac:dyDescent="0.3"/>
    <row r="550" ht="15.6" x14ac:dyDescent="0.3"/>
    <row r="551" ht="15.6" x14ac:dyDescent="0.3"/>
    <row r="552" ht="15.6" x14ac:dyDescent="0.3"/>
    <row r="553" ht="15.6" x14ac:dyDescent="0.3"/>
    <row r="554" ht="15.6" x14ac:dyDescent="0.3"/>
    <row r="555" ht="15.6" x14ac:dyDescent="0.3"/>
    <row r="556" ht="15.6" x14ac:dyDescent="0.3"/>
    <row r="557" ht="15.6" x14ac:dyDescent="0.3"/>
    <row r="558" ht="15.6" x14ac:dyDescent="0.3"/>
    <row r="559" ht="15.6" x14ac:dyDescent="0.3"/>
    <row r="560" ht="15.6" x14ac:dyDescent="0.3"/>
    <row r="561" ht="15.6" x14ac:dyDescent="0.3"/>
    <row r="562" ht="15.6" x14ac:dyDescent="0.3"/>
    <row r="563" ht="15.6" x14ac:dyDescent="0.3"/>
    <row r="564" ht="15.6" x14ac:dyDescent="0.3"/>
    <row r="565" ht="15.6" x14ac:dyDescent="0.3"/>
    <row r="566" ht="15.6" x14ac:dyDescent="0.3"/>
    <row r="567" ht="15.6" x14ac:dyDescent="0.3"/>
    <row r="568" ht="15.6" x14ac:dyDescent="0.3"/>
    <row r="569" ht="15.6" x14ac:dyDescent="0.3"/>
    <row r="570" ht="15.6" x14ac:dyDescent="0.3"/>
    <row r="571" ht="15.6" x14ac:dyDescent="0.3"/>
    <row r="572" ht="15.6" x14ac:dyDescent="0.3"/>
    <row r="573" ht="15.6" x14ac:dyDescent="0.3"/>
    <row r="574" ht="15.6" x14ac:dyDescent="0.3"/>
    <row r="575" ht="15.6" x14ac:dyDescent="0.3"/>
    <row r="576" ht="15.6" x14ac:dyDescent="0.3"/>
    <row r="577" ht="15.6" x14ac:dyDescent="0.3"/>
    <row r="578" ht="15.6" x14ac:dyDescent="0.3"/>
    <row r="579" ht="15.6" x14ac:dyDescent="0.3"/>
    <row r="580" ht="15.6" x14ac:dyDescent="0.3"/>
    <row r="581" ht="15.6" x14ac:dyDescent="0.3"/>
    <row r="582" ht="15.6" x14ac:dyDescent="0.3"/>
    <row r="583" ht="15.6" x14ac:dyDescent="0.3"/>
    <row r="584" ht="15.6" x14ac:dyDescent="0.3"/>
    <row r="585" ht="15.6" x14ac:dyDescent="0.3"/>
    <row r="586" ht="15.6" x14ac:dyDescent="0.3"/>
    <row r="587" ht="15.6" x14ac:dyDescent="0.3"/>
    <row r="588" ht="15.6" x14ac:dyDescent="0.3"/>
    <row r="589" ht="15.6" x14ac:dyDescent="0.3"/>
    <row r="590" ht="15.6" x14ac:dyDescent="0.3"/>
    <row r="591" ht="15.6" x14ac:dyDescent="0.3"/>
    <row r="592" ht="15.6" x14ac:dyDescent="0.3"/>
    <row r="593" ht="15.6" x14ac:dyDescent="0.3"/>
    <row r="594" ht="15.6" x14ac:dyDescent="0.3"/>
    <row r="595" ht="15.6" x14ac:dyDescent="0.3"/>
    <row r="596" ht="15.6" x14ac:dyDescent="0.3"/>
    <row r="597" ht="15.6" x14ac:dyDescent="0.3"/>
    <row r="598" ht="15.6" x14ac:dyDescent="0.3"/>
    <row r="599" ht="15.6" x14ac:dyDescent="0.3"/>
    <row r="600" ht="15.6" x14ac:dyDescent="0.3"/>
    <row r="601" ht="15.6" x14ac:dyDescent="0.3"/>
    <row r="602" ht="15.6" x14ac:dyDescent="0.3"/>
    <row r="603" ht="15.6" x14ac:dyDescent="0.3"/>
    <row r="604" ht="15.6" x14ac:dyDescent="0.3"/>
    <row r="605" ht="15.6" x14ac:dyDescent="0.3"/>
    <row r="606" ht="15.6" x14ac:dyDescent="0.3"/>
    <row r="607" ht="15.6" x14ac:dyDescent="0.3"/>
    <row r="608" ht="15.6" x14ac:dyDescent="0.3"/>
    <row r="609" ht="15.6" x14ac:dyDescent="0.3"/>
    <row r="610" ht="15.6" x14ac:dyDescent="0.3"/>
    <row r="611" ht="15.6" x14ac:dyDescent="0.3"/>
    <row r="612" ht="15.6" x14ac:dyDescent="0.3"/>
    <row r="613" ht="15.6" x14ac:dyDescent="0.3"/>
    <row r="614" ht="15.6" x14ac:dyDescent="0.3"/>
    <row r="615" ht="15.6" x14ac:dyDescent="0.3"/>
    <row r="616" ht="15.6" x14ac:dyDescent="0.3"/>
    <row r="617" ht="15.6" x14ac:dyDescent="0.3"/>
    <row r="618" ht="15.6" x14ac:dyDescent="0.3"/>
    <row r="619" ht="15.6" x14ac:dyDescent="0.3"/>
    <row r="620" ht="15.6" x14ac:dyDescent="0.3"/>
    <row r="621" ht="15.6" x14ac:dyDescent="0.3"/>
    <row r="622" ht="15.6" x14ac:dyDescent="0.3"/>
    <row r="623" ht="15.6" x14ac:dyDescent="0.3"/>
    <row r="624" ht="15.6" x14ac:dyDescent="0.3"/>
    <row r="625" ht="15.6" x14ac:dyDescent="0.3"/>
    <row r="626" ht="15.6" x14ac:dyDescent="0.3"/>
    <row r="627" ht="15.6" x14ac:dyDescent="0.3"/>
    <row r="628" ht="15.6" x14ac:dyDescent="0.3"/>
    <row r="629" ht="15.6" x14ac:dyDescent="0.3"/>
    <row r="630" ht="15.6" x14ac:dyDescent="0.3"/>
    <row r="631" ht="15.6" x14ac:dyDescent="0.3"/>
    <row r="632" ht="15.6" x14ac:dyDescent="0.3"/>
    <row r="633" ht="15.6" x14ac:dyDescent="0.3"/>
    <row r="634" ht="15.6" x14ac:dyDescent="0.3"/>
    <row r="635" ht="15.6" x14ac:dyDescent="0.3"/>
    <row r="636" ht="15.6" x14ac:dyDescent="0.3"/>
    <row r="637" ht="15.6" x14ac:dyDescent="0.3"/>
    <row r="638" ht="15.6" x14ac:dyDescent="0.3"/>
    <row r="639" ht="15.6" x14ac:dyDescent="0.3"/>
    <row r="640" ht="15.6" x14ac:dyDescent="0.3"/>
    <row r="641" ht="15.6" x14ac:dyDescent="0.3"/>
    <row r="642" ht="15.6" x14ac:dyDescent="0.3"/>
    <row r="643" ht="15.6" x14ac:dyDescent="0.3"/>
    <row r="644" ht="15.6" x14ac:dyDescent="0.3"/>
    <row r="645" ht="15.6" x14ac:dyDescent="0.3"/>
    <row r="646" ht="15.6" x14ac:dyDescent="0.3"/>
    <row r="647" ht="15.6" x14ac:dyDescent="0.3"/>
    <row r="648" ht="15.6" x14ac:dyDescent="0.3"/>
    <row r="649" ht="15.6" x14ac:dyDescent="0.3"/>
    <row r="650" ht="15.6" x14ac:dyDescent="0.3"/>
    <row r="651" ht="15.6" x14ac:dyDescent="0.3"/>
    <row r="652" ht="15.6" x14ac:dyDescent="0.3"/>
    <row r="653" ht="15.6" x14ac:dyDescent="0.3"/>
    <row r="654" ht="15.6" x14ac:dyDescent="0.3"/>
    <row r="655" ht="15.6" x14ac:dyDescent="0.3"/>
    <row r="656" ht="15.6" x14ac:dyDescent="0.3"/>
    <row r="657" ht="15.6" x14ac:dyDescent="0.3"/>
    <row r="658" ht="15.6" x14ac:dyDescent="0.3"/>
    <row r="659" ht="15.6" x14ac:dyDescent="0.3"/>
    <row r="660" ht="15.6" x14ac:dyDescent="0.3"/>
    <row r="661" ht="15.6" x14ac:dyDescent="0.3"/>
    <row r="662" ht="15.6" x14ac:dyDescent="0.3"/>
    <row r="663" ht="15.6" x14ac:dyDescent="0.3"/>
    <row r="664" ht="15.6" x14ac:dyDescent="0.3"/>
    <row r="665" ht="15.6" x14ac:dyDescent="0.3"/>
    <row r="666" ht="15.6" x14ac:dyDescent="0.3"/>
    <row r="667" ht="15.6" x14ac:dyDescent="0.3"/>
    <row r="668" ht="15.6" x14ac:dyDescent="0.3"/>
    <row r="669" ht="15.6" x14ac:dyDescent="0.3"/>
    <row r="670" ht="15.6" x14ac:dyDescent="0.3"/>
    <row r="671" ht="15.6" x14ac:dyDescent="0.3"/>
    <row r="672" ht="15.6" x14ac:dyDescent="0.3"/>
    <row r="673" ht="15.6" x14ac:dyDescent="0.3"/>
    <row r="674" ht="15.6" x14ac:dyDescent="0.3"/>
    <row r="675" ht="15.6" x14ac:dyDescent="0.3"/>
    <row r="676" ht="15.6" x14ac:dyDescent="0.3"/>
    <row r="677" ht="15.6" x14ac:dyDescent="0.3"/>
    <row r="678" ht="15.6" x14ac:dyDescent="0.3"/>
    <row r="679" ht="15.6" x14ac:dyDescent="0.3"/>
    <row r="680" ht="15.6" x14ac:dyDescent="0.3"/>
    <row r="681" ht="15.6" x14ac:dyDescent="0.3"/>
    <row r="682" ht="15.6" x14ac:dyDescent="0.3"/>
    <row r="683" ht="15.6" x14ac:dyDescent="0.3"/>
    <row r="684" ht="15.6" x14ac:dyDescent="0.3"/>
    <row r="685" ht="15.6" x14ac:dyDescent="0.3"/>
    <row r="686" ht="15.6" x14ac:dyDescent="0.3"/>
    <row r="687" ht="15.6" x14ac:dyDescent="0.3"/>
    <row r="688" ht="15.6" x14ac:dyDescent="0.3"/>
    <row r="689" ht="15.6" x14ac:dyDescent="0.3"/>
    <row r="690" ht="15.6" x14ac:dyDescent="0.3"/>
    <row r="691" ht="15.6" x14ac:dyDescent="0.3"/>
    <row r="692" ht="15.6" x14ac:dyDescent="0.3"/>
    <row r="693" ht="15.6" x14ac:dyDescent="0.3"/>
    <row r="694" ht="15.6" x14ac:dyDescent="0.3"/>
    <row r="695" ht="15.6" x14ac:dyDescent="0.3"/>
    <row r="696" ht="15.6" x14ac:dyDescent="0.3"/>
    <row r="697" ht="15.6" x14ac:dyDescent="0.3"/>
    <row r="698" ht="15.6" x14ac:dyDescent="0.3"/>
    <row r="699" ht="15.6" x14ac:dyDescent="0.3"/>
    <row r="700" ht="15.6" x14ac:dyDescent="0.3"/>
    <row r="701" ht="15.6" x14ac:dyDescent="0.3"/>
    <row r="702" ht="15.6" x14ac:dyDescent="0.3"/>
    <row r="703" ht="15.6" x14ac:dyDescent="0.3"/>
    <row r="704" ht="15.6" x14ac:dyDescent="0.3"/>
    <row r="705" ht="15.6" x14ac:dyDescent="0.3"/>
    <row r="706" ht="15.6" x14ac:dyDescent="0.3"/>
    <row r="707" ht="15.6" x14ac:dyDescent="0.3"/>
    <row r="708" ht="15.6" x14ac:dyDescent="0.3"/>
    <row r="709" ht="15.6" x14ac:dyDescent="0.3"/>
    <row r="710" ht="15.6" x14ac:dyDescent="0.3"/>
    <row r="711" ht="15.6" x14ac:dyDescent="0.3"/>
    <row r="712" ht="15.6" x14ac:dyDescent="0.3"/>
    <row r="713" ht="15.6" x14ac:dyDescent="0.3"/>
    <row r="714" ht="15.6" x14ac:dyDescent="0.3"/>
    <row r="715" ht="15.6" x14ac:dyDescent="0.3"/>
    <row r="716" ht="15.6" x14ac:dyDescent="0.3"/>
    <row r="717" ht="15.6" x14ac:dyDescent="0.3"/>
    <row r="718" ht="15.6" x14ac:dyDescent="0.3"/>
    <row r="719" ht="15.6" x14ac:dyDescent="0.3"/>
    <row r="720" ht="15.6" x14ac:dyDescent="0.3"/>
    <row r="721" ht="15.6" x14ac:dyDescent="0.3"/>
    <row r="722" ht="15.6" x14ac:dyDescent="0.3"/>
    <row r="723" ht="15.6" x14ac:dyDescent="0.3"/>
    <row r="724" ht="15.6" x14ac:dyDescent="0.3"/>
    <row r="725" ht="15.6" x14ac:dyDescent="0.3"/>
    <row r="726" ht="15.6" x14ac:dyDescent="0.3"/>
    <row r="727" ht="15.6" x14ac:dyDescent="0.3"/>
    <row r="728" ht="15.6" x14ac:dyDescent="0.3"/>
    <row r="729" ht="15.6" x14ac:dyDescent="0.3"/>
    <row r="730" ht="15.6" x14ac:dyDescent="0.3"/>
    <row r="731" ht="15.6" x14ac:dyDescent="0.3"/>
    <row r="732" ht="15.6" x14ac:dyDescent="0.3"/>
    <row r="733" ht="15.6" x14ac:dyDescent="0.3"/>
    <row r="734" ht="15.6" x14ac:dyDescent="0.3"/>
    <row r="735" ht="15.6" x14ac:dyDescent="0.3"/>
    <row r="736" ht="15.6" x14ac:dyDescent="0.3"/>
    <row r="737" ht="15.6" x14ac:dyDescent="0.3"/>
    <row r="738" ht="15.6" x14ac:dyDescent="0.3"/>
    <row r="739" ht="15.6" x14ac:dyDescent="0.3"/>
    <row r="740" ht="15.6" x14ac:dyDescent="0.3"/>
    <row r="741" ht="15.6" x14ac:dyDescent="0.3"/>
    <row r="742" ht="15.6" x14ac:dyDescent="0.3"/>
    <row r="743" ht="15.6" x14ac:dyDescent="0.3"/>
    <row r="744" ht="15.6" x14ac:dyDescent="0.3"/>
    <row r="745" ht="15.6" x14ac:dyDescent="0.3"/>
    <row r="746" ht="15.6" x14ac:dyDescent="0.3"/>
    <row r="747" ht="15.6" x14ac:dyDescent="0.3"/>
    <row r="748" ht="15.6" x14ac:dyDescent="0.3"/>
    <row r="749" ht="15.6" x14ac:dyDescent="0.3"/>
    <row r="750" ht="15.6" x14ac:dyDescent="0.3"/>
    <row r="751" ht="15.6" x14ac:dyDescent="0.3"/>
    <row r="752" ht="15.6" x14ac:dyDescent="0.3"/>
    <row r="753" ht="15.6" x14ac:dyDescent="0.3"/>
    <row r="754" ht="15.6" x14ac:dyDescent="0.3"/>
    <row r="755" ht="15.6" x14ac:dyDescent="0.3"/>
    <row r="756" ht="15.6" x14ac:dyDescent="0.3"/>
    <row r="757" ht="15.6" x14ac:dyDescent="0.3"/>
    <row r="758" ht="15.6" x14ac:dyDescent="0.3"/>
    <row r="759" ht="15.6" x14ac:dyDescent="0.3"/>
    <row r="760" ht="15.6" x14ac:dyDescent="0.3"/>
    <row r="761" ht="15.6" x14ac:dyDescent="0.3"/>
    <row r="762" ht="15.6" x14ac:dyDescent="0.3"/>
    <row r="763" ht="15.6" x14ac:dyDescent="0.3"/>
    <row r="764" ht="15.6" x14ac:dyDescent="0.3"/>
    <row r="765" ht="15.6" x14ac:dyDescent="0.3"/>
    <row r="766" ht="15.6" x14ac:dyDescent="0.3"/>
    <row r="767" ht="15.6" x14ac:dyDescent="0.3"/>
    <row r="768" ht="15.6" x14ac:dyDescent="0.3"/>
    <row r="769" ht="15.6" x14ac:dyDescent="0.3"/>
    <row r="770" ht="15.6" x14ac:dyDescent="0.3"/>
    <row r="771" ht="15.6" x14ac:dyDescent="0.3"/>
    <row r="772" ht="15.6" x14ac:dyDescent="0.3"/>
    <row r="773" ht="15.6" x14ac:dyDescent="0.3"/>
    <row r="774" ht="15.6" x14ac:dyDescent="0.3"/>
    <row r="775" ht="15.6" x14ac:dyDescent="0.3"/>
    <row r="776" ht="15.6" x14ac:dyDescent="0.3"/>
    <row r="777" ht="15.6" x14ac:dyDescent="0.3"/>
    <row r="778" ht="15.6" x14ac:dyDescent="0.3"/>
    <row r="779" ht="15.6" x14ac:dyDescent="0.3"/>
    <row r="780" ht="15.6" x14ac:dyDescent="0.3"/>
    <row r="781" ht="15.6" x14ac:dyDescent="0.3"/>
    <row r="782" ht="15.6" x14ac:dyDescent="0.3"/>
    <row r="783" ht="15.6" x14ac:dyDescent="0.3"/>
    <row r="784" ht="15.6" x14ac:dyDescent="0.3"/>
    <row r="785" ht="15.6" x14ac:dyDescent="0.3"/>
    <row r="786" ht="15.6" x14ac:dyDescent="0.3"/>
    <row r="787" ht="15.6" x14ac:dyDescent="0.3"/>
    <row r="788" ht="15.6" x14ac:dyDescent="0.3"/>
    <row r="789" ht="15.6" x14ac:dyDescent="0.3"/>
    <row r="790" ht="15.6" x14ac:dyDescent="0.3"/>
    <row r="791" ht="15.6" x14ac:dyDescent="0.3"/>
    <row r="792" ht="15.6" x14ac:dyDescent="0.3"/>
    <row r="793" ht="15.6" x14ac:dyDescent="0.3"/>
    <row r="794" ht="15.6" x14ac:dyDescent="0.3"/>
    <row r="795" ht="15.6" x14ac:dyDescent="0.3"/>
    <row r="796" ht="15.6" x14ac:dyDescent="0.3"/>
    <row r="797" ht="15.6" x14ac:dyDescent="0.3"/>
    <row r="798" ht="15.6" x14ac:dyDescent="0.3"/>
    <row r="799" ht="15.6" x14ac:dyDescent="0.3"/>
    <row r="800" ht="15.6" x14ac:dyDescent="0.3"/>
    <row r="801" ht="15.6" x14ac:dyDescent="0.3"/>
    <row r="802" ht="15.6" x14ac:dyDescent="0.3"/>
    <row r="803" ht="15.6" x14ac:dyDescent="0.3"/>
    <row r="804" ht="15.6" x14ac:dyDescent="0.3"/>
    <row r="805" ht="15.6" x14ac:dyDescent="0.3"/>
    <row r="806" ht="15.6" x14ac:dyDescent="0.3"/>
    <row r="807" ht="15.6" x14ac:dyDescent="0.3"/>
    <row r="808" ht="15.6" x14ac:dyDescent="0.3"/>
    <row r="809" ht="15.6" x14ac:dyDescent="0.3"/>
    <row r="810" ht="15.6" x14ac:dyDescent="0.3"/>
    <row r="811" ht="15.6" x14ac:dyDescent="0.3"/>
    <row r="812" ht="15.6" x14ac:dyDescent="0.3"/>
    <row r="813" ht="15.6" x14ac:dyDescent="0.3"/>
    <row r="814" ht="15.6" x14ac:dyDescent="0.3"/>
    <row r="815" ht="15.6" x14ac:dyDescent="0.3"/>
    <row r="816" ht="15.6" x14ac:dyDescent="0.3"/>
    <row r="817" ht="15.6" x14ac:dyDescent="0.3"/>
    <row r="818" ht="15.6" x14ac:dyDescent="0.3"/>
    <row r="819" ht="15.6" x14ac:dyDescent="0.3"/>
    <row r="820" ht="15.6" x14ac:dyDescent="0.3"/>
    <row r="821" ht="15.6" x14ac:dyDescent="0.3"/>
    <row r="822" ht="15.6" x14ac:dyDescent="0.3"/>
    <row r="823" ht="15.6" x14ac:dyDescent="0.3"/>
    <row r="824" ht="15.6" x14ac:dyDescent="0.3"/>
    <row r="825" ht="15.6" x14ac:dyDescent="0.3"/>
    <row r="826" ht="15.6" x14ac:dyDescent="0.3"/>
    <row r="827" ht="15.6" x14ac:dyDescent="0.3"/>
    <row r="828" ht="15.6" x14ac:dyDescent="0.3"/>
    <row r="829" ht="15.6" x14ac:dyDescent="0.3"/>
    <row r="830" ht="15.6" x14ac:dyDescent="0.3"/>
    <row r="831" ht="15.6" x14ac:dyDescent="0.3"/>
    <row r="832" ht="15.6" x14ac:dyDescent="0.3"/>
    <row r="833" ht="15.6" x14ac:dyDescent="0.3"/>
    <row r="834" ht="15.6" x14ac:dyDescent="0.3"/>
    <row r="835" ht="15.6" x14ac:dyDescent="0.3"/>
    <row r="836" ht="15.6" x14ac:dyDescent="0.3"/>
    <row r="837" ht="15.6" x14ac:dyDescent="0.3"/>
    <row r="838" ht="15.6" x14ac:dyDescent="0.3"/>
    <row r="839" ht="15.6" x14ac:dyDescent="0.3"/>
    <row r="840" ht="15.6" x14ac:dyDescent="0.3"/>
    <row r="841" ht="15.6" x14ac:dyDescent="0.3"/>
    <row r="842" ht="15.6" x14ac:dyDescent="0.3"/>
    <row r="843" ht="15.6" x14ac:dyDescent="0.3"/>
    <row r="844" ht="15.6" x14ac:dyDescent="0.3"/>
    <row r="845" ht="15.6" x14ac:dyDescent="0.3"/>
    <row r="846" ht="15.6" x14ac:dyDescent="0.3"/>
    <row r="847" ht="15.6" x14ac:dyDescent="0.3"/>
    <row r="848" ht="15.6" x14ac:dyDescent="0.3"/>
    <row r="849" ht="15.6" x14ac:dyDescent="0.3"/>
    <row r="850" ht="15.6" x14ac:dyDescent="0.3"/>
    <row r="851" ht="15.6" x14ac:dyDescent="0.3"/>
    <row r="852" ht="15.6" x14ac:dyDescent="0.3"/>
    <row r="853" ht="15.6" x14ac:dyDescent="0.3"/>
    <row r="854" ht="15.6" x14ac:dyDescent="0.3"/>
    <row r="855" ht="15.6" x14ac:dyDescent="0.3"/>
    <row r="856" ht="15.6" x14ac:dyDescent="0.3"/>
    <row r="857" ht="15.6" x14ac:dyDescent="0.3"/>
    <row r="858" ht="15.6" x14ac:dyDescent="0.3"/>
    <row r="859" ht="15.6" x14ac:dyDescent="0.3"/>
    <row r="860" ht="15.6" x14ac:dyDescent="0.3"/>
    <row r="861" ht="15.6" x14ac:dyDescent="0.3"/>
    <row r="862" ht="15.6" x14ac:dyDescent="0.3"/>
    <row r="863" ht="15.6" x14ac:dyDescent="0.3"/>
    <row r="864" ht="15.6" x14ac:dyDescent="0.3"/>
    <row r="865" ht="15.6" x14ac:dyDescent="0.3"/>
    <row r="866" ht="15.6" x14ac:dyDescent="0.3"/>
    <row r="867" ht="15.6" x14ac:dyDescent="0.3"/>
    <row r="868" ht="15.6" x14ac:dyDescent="0.3"/>
    <row r="869" ht="15.6" x14ac:dyDescent="0.3"/>
    <row r="870" ht="15.6" x14ac:dyDescent="0.3"/>
    <row r="871" ht="15.6" x14ac:dyDescent="0.3"/>
    <row r="872" ht="15.6" x14ac:dyDescent="0.3"/>
    <row r="873" ht="15.6" x14ac:dyDescent="0.3"/>
    <row r="874" ht="15.6" x14ac:dyDescent="0.3"/>
    <row r="875" ht="15.6" x14ac:dyDescent="0.3"/>
    <row r="876" ht="15.6" x14ac:dyDescent="0.3"/>
    <row r="877" ht="15.6" x14ac:dyDescent="0.3"/>
    <row r="878" ht="15.6" x14ac:dyDescent="0.3"/>
    <row r="879" ht="15.6" x14ac:dyDescent="0.3"/>
    <row r="880" ht="15.6" x14ac:dyDescent="0.3"/>
    <row r="881" ht="15.6" x14ac:dyDescent="0.3"/>
    <row r="882" ht="15.6" x14ac:dyDescent="0.3"/>
    <row r="883" ht="15.6" x14ac:dyDescent="0.3"/>
    <row r="884" ht="15.6" x14ac:dyDescent="0.3"/>
    <row r="885" ht="15.6" x14ac:dyDescent="0.3"/>
    <row r="886" ht="15.6" x14ac:dyDescent="0.3"/>
    <row r="887" ht="15.6" x14ac:dyDescent="0.3"/>
    <row r="888" ht="15.6" x14ac:dyDescent="0.3"/>
    <row r="889" ht="15.6" x14ac:dyDescent="0.3"/>
    <row r="890" ht="15.6" x14ac:dyDescent="0.3"/>
    <row r="891" ht="15.6" x14ac:dyDescent="0.3"/>
    <row r="892" ht="15.6" x14ac:dyDescent="0.3"/>
    <row r="893" ht="15.6" x14ac:dyDescent="0.3"/>
    <row r="894" ht="15.6" x14ac:dyDescent="0.3"/>
    <row r="895" ht="15.6" x14ac:dyDescent="0.3"/>
    <row r="896" ht="15.6" x14ac:dyDescent="0.3"/>
    <row r="897" ht="15.6" x14ac:dyDescent="0.3"/>
    <row r="898" ht="15.6" x14ac:dyDescent="0.3"/>
    <row r="899" ht="15.6" x14ac:dyDescent="0.3"/>
    <row r="900" ht="15.6" x14ac:dyDescent="0.3"/>
    <row r="901" ht="15.6" x14ac:dyDescent="0.3"/>
    <row r="902" ht="15.6" x14ac:dyDescent="0.3"/>
    <row r="903" ht="15.6" x14ac:dyDescent="0.3"/>
    <row r="904" ht="15.6" x14ac:dyDescent="0.3"/>
    <row r="905" ht="15.6" x14ac:dyDescent="0.3"/>
    <row r="906" ht="15.6" x14ac:dyDescent="0.3"/>
    <row r="907" ht="15.6" x14ac:dyDescent="0.3"/>
    <row r="908" ht="15.6" x14ac:dyDescent="0.3"/>
    <row r="909" ht="15.6" x14ac:dyDescent="0.3"/>
    <row r="910" ht="15.6" x14ac:dyDescent="0.3"/>
    <row r="911" ht="15.6" x14ac:dyDescent="0.3"/>
    <row r="912" ht="15.6" x14ac:dyDescent="0.3"/>
    <row r="913" ht="15.6" x14ac:dyDescent="0.3"/>
    <row r="914" ht="15.6" x14ac:dyDescent="0.3"/>
    <row r="915" ht="15.6" x14ac:dyDescent="0.3"/>
    <row r="916" ht="15.6" x14ac:dyDescent="0.3"/>
    <row r="917" ht="15.6" x14ac:dyDescent="0.3"/>
    <row r="918" ht="15.6" x14ac:dyDescent="0.3"/>
    <row r="919" ht="15.6" x14ac:dyDescent="0.3"/>
    <row r="920" ht="15.6" x14ac:dyDescent="0.3"/>
    <row r="921" ht="15.6" x14ac:dyDescent="0.3"/>
    <row r="922" ht="15.6" x14ac:dyDescent="0.3"/>
    <row r="923" ht="15.6" x14ac:dyDescent="0.3"/>
    <row r="924" ht="15.6" x14ac:dyDescent="0.3"/>
    <row r="925" ht="15.6" x14ac:dyDescent="0.3"/>
    <row r="926" ht="15.6" x14ac:dyDescent="0.3"/>
    <row r="927" ht="15.6" x14ac:dyDescent="0.3"/>
    <row r="928" ht="15.6" x14ac:dyDescent="0.3"/>
    <row r="929" ht="15.6" x14ac:dyDescent="0.3"/>
    <row r="930" ht="15.6" x14ac:dyDescent="0.3"/>
    <row r="931" ht="15.6" x14ac:dyDescent="0.3"/>
    <row r="932" ht="15.6" x14ac:dyDescent="0.3"/>
    <row r="933" ht="15.6" x14ac:dyDescent="0.3"/>
    <row r="934" ht="15.6" x14ac:dyDescent="0.3"/>
    <row r="935" ht="15.6" x14ac:dyDescent="0.3"/>
    <row r="936" ht="15.6" x14ac:dyDescent="0.3"/>
    <row r="937" ht="15.6" x14ac:dyDescent="0.3"/>
    <row r="938" ht="15.6" x14ac:dyDescent="0.3"/>
    <row r="939" ht="15.6" x14ac:dyDescent="0.3"/>
    <row r="940" ht="15.6" x14ac:dyDescent="0.3"/>
    <row r="941" ht="15.6" x14ac:dyDescent="0.3"/>
    <row r="942" ht="15.6" x14ac:dyDescent="0.3"/>
    <row r="943" ht="15.6" x14ac:dyDescent="0.3"/>
    <row r="944" ht="15.6" x14ac:dyDescent="0.3"/>
    <row r="945" ht="15.6" x14ac:dyDescent="0.3"/>
    <row r="946" ht="15.6" x14ac:dyDescent="0.3"/>
    <row r="947" ht="15.6" x14ac:dyDescent="0.3"/>
    <row r="948" ht="15.6" x14ac:dyDescent="0.3"/>
    <row r="949" ht="15.6" x14ac:dyDescent="0.3"/>
    <row r="950" ht="15.6" x14ac:dyDescent="0.3"/>
    <row r="951" ht="15.6" x14ac:dyDescent="0.3"/>
    <row r="952" ht="15.6" x14ac:dyDescent="0.3"/>
    <row r="953" ht="15.6" x14ac:dyDescent="0.3"/>
    <row r="954" ht="15.6" x14ac:dyDescent="0.3"/>
    <row r="955" ht="15.6" x14ac:dyDescent="0.3"/>
    <row r="956" ht="15.6" x14ac:dyDescent="0.3"/>
    <row r="957" ht="15.6" x14ac:dyDescent="0.3"/>
    <row r="958" ht="15.6" x14ac:dyDescent="0.3"/>
    <row r="959" ht="15.6" x14ac:dyDescent="0.3"/>
    <row r="960" ht="15.6" x14ac:dyDescent="0.3"/>
    <row r="961" ht="15.6" x14ac:dyDescent="0.3"/>
    <row r="962" ht="15.6" x14ac:dyDescent="0.3"/>
    <row r="963" ht="15.6" x14ac:dyDescent="0.3"/>
    <row r="964" ht="15.6" x14ac:dyDescent="0.3"/>
    <row r="965" ht="15.6" x14ac:dyDescent="0.3"/>
    <row r="966" ht="15.6" x14ac:dyDescent="0.3"/>
    <row r="967" ht="15.6" x14ac:dyDescent="0.3"/>
    <row r="968" ht="15.6" x14ac:dyDescent="0.3"/>
    <row r="969" ht="15.6" x14ac:dyDescent="0.3"/>
    <row r="970" ht="15.6" x14ac:dyDescent="0.3"/>
    <row r="971" ht="15.6" x14ac:dyDescent="0.3"/>
    <row r="972" ht="15.6" x14ac:dyDescent="0.3"/>
    <row r="973" ht="15.6" x14ac:dyDescent="0.3"/>
    <row r="974" ht="15.6" x14ac:dyDescent="0.3"/>
    <row r="975" ht="15.6" x14ac:dyDescent="0.3"/>
    <row r="976" ht="15.6" x14ac:dyDescent="0.3"/>
    <row r="977" ht="15.6" x14ac:dyDescent="0.3"/>
    <row r="978" ht="15.6" x14ac:dyDescent="0.3"/>
    <row r="979" ht="15.6" x14ac:dyDescent="0.3"/>
    <row r="980" ht="15.6" x14ac:dyDescent="0.3"/>
    <row r="981" ht="15.6" x14ac:dyDescent="0.3"/>
    <row r="982" ht="15.6" x14ac:dyDescent="0.3"/>
    <row r="983" ht="15.6" x14ac:dyDescent="0.3"/>
    <row r="984" ht="15.6" x14ac:dyDescent="0.3"/>
    <row r="985" ht="15.6" x14ac:dyDescent="0.3"/>
    <row r="986" ht="15.6" x14ac:dyDescent="0.3"/>
    <row r="987" ht="15.6" x14ac:dyDescent="0.3"/>
    <row r="988" ht="15.6" x14ac:dyDescent="0.3"/>
    <row r="989" ht="15.6" x14ac:dyDescent="0.3"/>
    <row r="990" ht="15.6" x14ac:dyDescent="0.3"/>
    <row r="991" ht="15.6" x14ac:dyDescent="0.3"/>
    <row r="992" ht="15.6" x14ac:dyDescent="0.3"/>
    <row r="993" ht="15.6" x14ac:dyDescent="0.3"/>
    <row r="994" ht="15.6" x14ac:dyDescent="0.3"/>
    <row r="995" ht="15.6" x14ac:dyDescent="0.3"/>
    <row r="996" ht="15.6" x14ac:dyDescent="0.3"/>
    <row r="997" ht="15.6" x14ac:dyDescent="0.3"/>
    <row r="998" ht="15.6" x14ac:dyDescent="0.3"/>
    <row r="999" ht="15.6" x14ac:dyDescent="0.3"/>
    <row r="1000" ht="15.6" x14ac:dyDescent="0.3"/>
    <row r="1001" ht="15.6" x14ac:dyDescent="0.3"/>
    <row r="1002" ht="15.6" x14ac:dyDescent="0.3"/>
    <row r="1003" ht="15.6" x14ac:dyDescent="0.3"/>
    <row r="1004" ht="15.6" x14ac:dyDescent="0.3"/>
    <row r="1005" ht="15.6" x14ac:dyDescent="0.3"/>
    <row r="1006" ht="15.6" x14ac:dyDescent="0.3"/>
    <row r="1007" ht="15.6" x14ac:dyDescent="0.3"/>
    <row r="1008" ht="15.6" x14ac:dyDescent="0.3"/>
    <row r="1009" ht="15.6" x14ac:dyDescent="0.3"/>
    <row r="1010" ht="15.6" x14ac:dyDescent="0.3"/>
    <row r="1011" ht="15.6" x14ac:dyDescent="0.3"/>
    <row r="1012" ht="15.6" x14ac:dyDescent="0.3"/>
    <row r="1013" ht="15.6" x14ac:dyDescent="0.3"/>
    <row r="1014" ht="15.6" x14ac:dyDescent="0.3"/>
    <row r="1015" ht="15.6" x14ac:dyDescent="0.3"/>
    <row r="1016" ht="15.6" x14ac:dyDescent="0.3"/>
    <row r="1017" ht="15.6" x14ac:dyDescent="0.3"/>
    <row r="1018" ht="15.6" x14ac:dyDescent="0.3"/>
    <row r="1019" ht="15.6" x14ac:dyDescent="0.3"/>
    <row r="1020" ht="15.6" x14ac:dyDescent="0.3"/>
    <row r="1021" ht="15.6" x14ac:dyDescent="0.3"/>
    <row r="1022" ht="15.6" x14ac:dyDescent="0.3"/>
    <row r="1023" ht="15.6" x14ac:dyDescent="0.3"/>
    <row r="1024" ht="15.6" x14ac:dyDescent="0.3"/>
    <row r="1025" ht="15.6" x14ac:dyDescent="0.3"/>
    <row r="1026" ht="15.6" x14ac:dyDescent="0.3"/>
    <row r="1027" ht="15.6" x14ac:dyDescent="0.3"/>
    <row r="1028" ht="15.6" x14ac:dyDescent="0.3"/>
    <row r="1029" ht="15.6" x14ac:dyDescent="0.3"/>
    <row r="1030" ht="15.6" x14ac:dyDescent="0.3"/>
    <row r="1031" ht="15.6" x14ac:dyDescent="0.3"/>
    <row r="1032" ht="15.6" x14ac:dyDescent="0.3"/>
    <row r="1033" ht="15.6" x14ac:dyDescent="0.3"/>
    <row r="1034" ht="15.6" x14ac:dyDescent="0.3"/>
    <row r="1035" ht="15.6" x14ac:dyDescent="0.3"/>
    <row r="1036" ht="15.6" x14ac:dyDescent="0.3"/>
    <row r="1037" ht="15.6" x14ac:dyDescent="0.3"/>
    <row r="1038" ht="15.6" x14ac:dyDescent="0.3"/>
    <row r="1039" ht="15.6" x14ac:dyDescent="0.3"/>
    <row r="1040" ht="15.6" x14ac:dyDescent="0.3"/>
    <row r="1041" ht="15.6" x14ac:dyDescent="0.3"/>
    <row r="1042" ht="15.6" x14ac:dyDescent="0.3"/>
    <row r="1043" ht="15.6" x14ac:dyDescent="0.3"/>
    <row r="1044" ht="15.6" x14ac:dyDescent="0.3"/>
    <row r="1045" ht="15.6" x14ac:dyDescent="0.3"/>
    <row r="1046" ht="15.6" x14ac:dyDescent="0.3"/>
    <row r="1047" ht="15.6" x14ac:dyDescent="0.3"/>
    <row r="1048" ht="15.6" x14ac:dyDescent="0.3"/>
    <row r="1049" ht="15.6" x14ac:dyDescent="0.3"/>
    <row r="1050" ht="15.6" x14ac:dyDescent="0.3"/>
    <row r="1051" ht="15.6" x14ac:dyDescent="0.3"/>
    <row r="1052" ht="15.6" x14ac:dyDescent="0.3"/>
    <row r="1053" ht="15.6" x14ac:dyDescent="0.3"/>
    <row r="1054" ht="15.6" x14ac:dyDescent="0.3"/>
    <row r="1055" ht="15.6" x14ac:dyDescent="0.3"/>
    <row r="1056" ht="15.6" x14ac:dyDescent="0.3"/>
    <row r="1057" ht="15.6" x14ac:dyDescent="0.3"/>
    <row r="1058" ht="15.6" x14ac:dyDescent="0.3"/>
    <row r="1059" ht="15.6" x14ac:dyDescent="0.3"/>
    <row r="1060" ht="15.6" x14ac:dyDescent="0.3"/>
    <row r="1061" ht="15.6" x14ac:dyDescent="0.3"/>
    <row r="1062" ht="15.6" x14ac:dyDescent="0.3"/>
    <row r="1063" ht="15.6" x14ac:dyDescent="0.3"/>
    <row r="1064" ht="15.6" x14ac:dyDescent="0.3"/>
    <row r="1065" ht="15.6" x14ac:dyDescent="0.3"/>
    <row r="1066" ht="15.6" x14ac:dyDescent="0.3"/>
    <row r="1067" ht="15.6" x14ac:dyDescent="0.3"/>
    <row r="1068" ht="15.6" x14ac:dyDescent="0.3"/>
    <row r="1069" ht="15.6" x14ac:dyDescent="0.3"/>
    <row r="1070" ht="15.6" x14ac:dyDescent="0.3"/>
    <row r="1071" ht="15.6" x14ac:dyDescent="0.3"/>
    <row r="1072" ht="15.6" x14ac:dyDescent="0.3"/>
    <row r="1073" ht="15.6" x14ac:dyDescent="0.3"/>
    <row r="1074" ht="15.6" x14ac:dyDescent="0.3"/>
    <row r="1075" ht="15.6" x14ac:dyDescent="0.3"/>
    <row r="1076" ht="15.6" x14ac:dyDescent="0.3"/>
    <row r="1077" ht="15.6" x14ac:dyDescent="0.3"/>
    <row r="1078" ht="15.6" x14ac:dyDescent="0.3"/>
    <row r="1079" ht="15.6" x14ac:dyDescent="0.3"/>
    <row r="1080" ht="15.6" x14ac:dyDescent="0.3"/>
    <row r="1081" ht="15.6" x14ac:dyDescent="0.3"/>
    <row r="1082" ht="15.6" x14ac:dyDescent="0.3"/>
    <row r="1083" ht="15.6" x14ac:dyDescent="0.3"/>
    <row r="1084" ht="15.6" x14ac:dyDescent="0.3"/>
    <row r="1085" ht="15.6" x14ac:dyDescent="0.3"/>
    <row r="1086" ht="15.6" x14ac:dyDescent="0.3"/>
    <row r="1087" ht="15.6" x14ac:dyDescent="0.3"/>
    <row r="1088" ht="15.6" x14ac:dyDescent="0.3"/>
    <row r="1089" ht="15.6" x14ac:dyDescent="0.3"/>
    <row r="1090" ht="15.6" x14ac:dyDescent="0.3"/>
    <row r="1091" ht="15.6" x14ac:dyDescent="0.3"/>
    <row r="1092" ht="15.6" x14ac:dyDescent="0.3"/>
    <row r="1093" ht="15.6" x14ac:dyDescent="0.3"/>
    <row r="1094" ht="15.6" x14ac:dyDescent="0.3"/>
    <row r="1095" ht="15.6" x14ac:dyDescent="0.3"/>
    <row r="1096" ht="15.6" x14ac:dyDescent="0.3"/>
    <row r="1097" ht="15.6" x14ac:dyDescent="0.3"/>
    <row r="1098" ht="15.6" x14ac:dyDescent="0.3"/>
    <row r="1099" ht="15.6" x14ac:dyDescent="0.3"/>
    <row r="1100" ht="15.6" x14ac:dyDescent="0.3"/>
    <row r="1101" ht="15.6" x14ac:dyDescent="0.3"/>
    <row r="1102" ht="15.6" x14ac:dyDescent="0.3"/>
    <row r="1103" ht="15.6" x14ac:dyDescent="0.3"/>
    <row r="1104" ht="15.6" x14ac:dyDescent="0.3"/>
    <row r="1105" ht="15.6" x14ac:dyDescent="0.3"/>
    <row r="1106" ht="15.6" x14ac:dyDescent="0.3"/>
    <row r="1107" ht="15.6" x14ac:dyDescent="0.3"/>
    <row r="1108" ht="15.6" x14ac:dyDescent="0.3"/>
    <row r="1109" ht="15.6" x14ac:dyDescent="0.3"/>
    <row r="1110" ht="15.6" x14ac:dyDescent="0.3"/>
    <row r="1111" ht="15.6" x14ac:dyDescent="0.3"/>
    <row r="1112" ht="15.6" x14ac:dyDescent="0.3"/>
    <row r="1113" ht="15.6" x14ac:dyDescent="0.3"/>
    <row r="1114" ht="15.6" x14ac:dyDescent="0.3"/>
    <row r="1115" ht="15.6" x14ac:dyDescent="0.3"/>
    <row r="1116" ht="15.6" x14ac:dyDescent="0.3"/>
    <row r="1117" ht="15.6" x14ac:dyDescent="0.3"/>
    <row r="1118" ht="15.6" x14ac:dyDescent="0.3"/>
    <row r="1119" ht="15.6" x14ac:dyDescent="0.3"/>
    <row r="1120" ht="15.6" x14ac:dyDescent="0.3"/>
    <row r="1121" ht="15.6" x14ac:dyDescent="0.3"/>
    <row r="1122" ht="15.6" x14ac:dyDescent="0.3"/>
    <row r="1123" ht="15.6" x14ac:dyDescent="0.3"/>
    <row r="1124" ht="15.6" x14ac:dyDescent="0.3"/>
    <row r="1125" ht="15.6" x14ac:dyDescent="0.3"/>
    <row r="1126" ht="15.6" x14ac:dyDescent="0.3"/>
    <row r="1127" ht="15.6" x14ac:dyDescent="0.3"/>
    <row r="1128" ht="15.6" x14ac:dyDescent="0.3"/>
    <row r="1129" ht="15.6" x14ac:dyDescent="0.3"/>
    <row r="1130" ht="15.6" x14ac:dyDescent="0.3"/>
    <row r="1131" ht="15.6" x14ac:dyDescent="0.3"/>
    <row r="1132" ht="15.6" x14ac:dyDescent="0.3"/>
    <row r="1133" ht="15.6" x14ac:dyDescent="0.3"/>
    <row r="1134" ht="15.6" x14ac:dyDescent="0.3"/>
    <row r="1135" ht="15.6" x14ac:dyDescent="0.3"/>
    <row r="1136" ht="15.6" x14ac:dyDescent="0.3"/>
    <row r="1137" ht="15.6" x14ac:dyDescent="0.3"/>
    <row r="1138" ht="15.6" x14ac:dyDescent="0.3"/>
    <row r="1139" ht="15.6" x14ac:dyDescent="0.3"/>
    <row r="1140" ht="15.6" x14ac:dyDescent="0.3"/>
    <row r="1141" ht="15.6" x14ac:dyDescent="0.3"/>
    <row r="1142" ht="15.6" x14ac:dyDescent="0.3"/>
    <row r="1143" ht="15.6" x14ac:dyDescent="0.3"/>
    <row r="1144" ht="15.6" x14ac:dyDescent="0.3"/>
    <row r="1145" ht="15.6" x14ac:dyDescent="0.3"/>
    <row r="1146" ht="15.6" x14ac:dyDescent="0.3"/>
    <row r="1147" ht="15.6" x14ac:dyDescent="0.3"/>
    <row r="1148" ht="15.6" x14ac:dyDescent="0.3"/>
    <row r="1149" ht="15.6" x14ac:dyDescent="0.3"/>
    <row r="1150" ht="15.6" x14ac:dyDescent="0.3"/>
    <row r="1151" ht="15.6" x14ac:dyDescent="0.3"/>
    <row r="1152" ht="15.6" x14ac:dyDescent="0.3"/>
    <row r="1153" ht="15.6" x14ac:dyDescent="0.3"/>
    <row r="1154" ht="15.6" x14ac:dyDescent="0.3"/>
    <row r="1155" ht="15.6" x14ac:dyDescent="0.3"/>
    <row r="1156" ht="15.6" x14ac:dyDescent="0.3"/>
    <row r="1157" ht="15.6" x14ac:dyDescent="0.3"/>
    <row r="1158" ht="15.6" x14ac:dyDescent="0.3"/>
    <row r="1159" ht="15.6" x14ac:dyDescent="0.3"/>
    <row r="1160" ht="15.6" x14ac:dyDescent="0.3"/>
    <row r="1161" ht="15.6" x14ac:dyDescent="0.3"/>
    <row r="1162" ht="15.6" x14ac:dyDescent="0.3"/>
    <row r="1163" ht="15.6" x14ac:dyDescent="0.3"/>
    <row r="1164" ht="15.6" x14ac:dyDescent="0.3"/>
    <row r="1165" ht="15.6" x14ac:dyDescent="0.3"/>
    <row r="1166" ht="15.6" x14ac:dyDescent="0.3"/>
    <row r="1167" ht="15.6" x14ac:dyDescent="0.3"/>
    <row r="1168" ht="15.6" x14ac:dyDescent="0.3"/>
    <row r="1169" ht="15.6" x14ac:dyDescent="0.3"/>
    <row r="1170" ht="15.6" x14ac:dyDescent="0.3"/>
    <row r="1171" ht="15.6" x14ac:dyDescent="0.3"/>
    <row r="1172" ht="15.6" x14ac:dyDescent="0.3"/>
    <row r="1173" ht="15.6" x14ac:dyDescent="0.3"/>
    <row r="1174" ht="15.6" x14ac:dyDescent="0.3"/>
    <row r="1175" ht="15.6" x14ac:dyDescent="0.3"/>
    <row r="1176" ht="15.6" x14ac:dyDescent="0.3"/>
    <row r="1177" ht="15.6" x14ac:dyDescent="0.3"/>
    <row r="1178" ht="15.6" x14ac:dyDescent="0.3"/>
    <row r="1179" ht="15.6" x14ac:dyDescent="0.3"/>
    <row r="1180" ht="15.6" x14ac:dyDescent="0.3"/>
    <row r="1181" ht="15.6" x14ac:dyDescent="0.3"/>
    <row r="1182" ht="15.6" x14ac:dyDescent="0.3"/>
    <row r="1183" ht="15.6" x14ac:dyDescent="0.3"/>
    <row r="1184" ht="15.6" x14ac:dyDescent="0.3"/>
    <row r="1185" ht="15.6" x14ac:dyDescent="0.3"/>
    <row r="1186" ht="15.6" x14ac:dyDescent="0.3"/>
    <row r="1187" ht="15.6" x14ac:dyDescent="0.3"/>
    <row r="1188" ht="15.6" x14ac:dyDescent="0.3"/>
    <row r="1189" ht="15.6" x14ac:dyDescent="0.3"/>
    <row r="1190" ht="15.6" x14ac:dyDescent="0.3"/>
    <row r="1191" ht="15.6" x14ac:dyDescent="0.3"/>
    <row r="1192" ht="15.6" x14ac:dyDescent="0.3"/>
    <row r="1193" ht="15.6" x14ac:dyDescent="0.3"/>
    <row r="1194" ht="15.6" x14ac:dyDescent="0.3"/>
    <row r="1195" ht="15.6" x14ac:dyDescent="0.3"/>
    <row r="1196" ht="15.6" x14ac:dyDescent="0.3"/>
    <row r="1197" ht="15.6" x14ac:dyDescent="0.3"/>
    <row r="1198" ht="15.6" x14ac:dyDescent="0.3"/>
    <row r="1199" ht="15.6" x14ac:dyDescent="0.3"/>
    <row r="1200" ht="15.6" x14ac:dyDescent="0.3"/>
    <row r="1201" ht="15.6" x14ac:dyDescent="0.3"/>
    <row r="1202" ht="15.6" x14ac:dyDescent="0.3"/>
    <row r="1203" ht="15.6" x14ac:dyDescent="0.3"/>
    <row r="1204" ht="15.6" x14ac:dyDescent="0.3"/>
    <row r="1205" ht="15.6" x14ac:dyDescent="0.3"/>
    <row r="1206" ht="15.6" x14ac:dyDescent="0.3"/>
    <row r="1207" ht="15.6" x14ac:dyDescent="0.3"/>
    <row r="1208" ht="15.6" x14ac:dyDescent="0.3"/>
    <row r="1209" ht="15.6" x14ac:dyDescent="0.3"/>
    <row r="1210" ht="15.6" x14ac:dyDescent="0.3"/>
    <row r="1211" ht="15.6" x14ac:dyDescent="0.3"/>
    <row r="1212" ht="15.6" x14ac:dyDescent="0.3"/>
    <row r="1213" ht="15.6" x14ac:dyDescent="0.3"/>
    <row r="1214" ht="15.6" x14ac:dyDescent="0.3"/>
    <row r="1215" ht="15.6" x14ac:dyDescent="0.3"/>
    <row r="1216" ht="15.6" x14ac:dyDescent="0.3"/>
    <row r="1217" ht="15.6" x14ac:dyDescent="0.3"/>
    <row r="1218" ht="15.6" x14ac:dyDescent="0.3"/>
    <row r="1219" ht="15.6" x14ac:dyDescent="0.3"/>
    <row r="1220" ht="15.6" x14ac:dyDescent="0.3"/>
    <row r="1221" ht="15.6" x14ac:dyDescent="0.3"/>
    <row r="1222" ht="15.6" x14ac:dyDescent="0.3"/>
    <row r="1223" ht="15.6" x14ac:dyDescent="0.3"/>
    <row r="1224" ht="15.6" x14ac:dyDescent="0.3"/>
    <row r="1225" ht="15.6" x14ac:dyDescent="0.3"/>
    <row r="1226" ht="15.6" x14ac:dyDescent="0.3"/>
    <row r="1227" ht="15.6" x14ac:dyDescent="0.3"/>
    <row r="1228" ht="15.6" x14ac:dyDescent="0.3"/>
    <row r="1229" ht="15.6" x14ac:dyDescent="0.3"/>
    <row r="1230" ht="15.6" x14ac:dyDescent="0.3"/>
    <row r="1231" ht="15.6" x14ac:dyDescent="0.3"/>
    <row r="1232" ht="15.6" x14ac:dyDescent="0.3"/>
    <row r="1233" ht="15.6" x14ac:dyDescent="0.3"/>
    <row r="1234" ht="15.6" x14ac:dyDescent="0.3"/>
    <row r="1235" ht="15.6" x14ac:dyDescent="0.3"/>
    <row r="1236" ht="15.6" x14ac:dyDescent="0.3"/>
    <row r="1237" ht="15.6" x14ac:dyDescent="0.3"/>
    <row r="1238" ht="15.6" x14ac:dyDescent="0.3"/>
    <row r="1239" ht="15.6" x14ac:dyDescent="0.3"/>
    <row r="1240" ht="15.6" x14ac:dyDescent="0.3"/>
    <row r="1241" ht="15.6" x14ac:dyDescent="0.3"/>
    <row r="1242" ht="15.6" x14ac:dyDescent="0.3"/>
    <row r="1243" ht="15.6" x14ac:dyDescent="0.3"/>
    <row r="1244" ht="15.6" x14ac:dyDescent="0.3"/>
    <row r="1245" ht="15.6" x14ac:dyDescent="0.3"/>
    <row r="1246" ht="15.6" x14ac:dyDescent="0.3"/>
    <row r="1247" ht="15.6" x14ac:dyDescent="0.3"/>
    <row r="1248" ht="15.6" x14ac:dyDescent="0.3"/>
    <row r="1249" ht="15.6" x14ac:dyDescent="0.3"/>
    <row r="1250" ht="15.6" x14ac:dyDescent="0.3"/>
    <row r="1251" ht="15.6" x14ac:dyDescent="0.3"/>
    <row r="1252" ht="15.6" x14ac:dyDescent="0.3"/>
    <row r="1253" ht="15.6" x14ac:dyDescent="0.3"/>
    <row r="1254" ht="15.6" x14ac:dyDescent="0.3"/>
    <row r="1255" ht="15.6" x14ac:dyDescent="0.3"/>
    <row r="1256" ht="15.6" x14ac:dyDescent="0.3"/>
    <row r="1257" ht="15.6" x14ac:dyDescent="0.3"/>
    <row r="1258" ht="15.6" x14ac:dyDescent="0.3"/>
    <row r="1259" ht="15.6" x14ac:dyDescent="0.3"/>
    <row r="1260" ht="15.6" x14ac:dyDescent="0.3"/>
    <row r="1261" ht="15.6" x14ac:dyDescent="0.3"/>
    <row r="1262" ht="15.6" x14ac:dyDescent="0.3"/>
    <row r="1263" ht="15.6" x14ac:dyDescent="0.3"/>
    <row r="1264" ht="15.6" x14ac:dyDescent="0.3"/>
    <row r="1265" ht="15.6" x14ac:dyDescent="0.3"/>
    <row r="1266" ht="15.6" x14ac:dyDescent="0.3"/>
    <row r="1267" ht="15.6" x14ac:dyDescent="0.3"/>
    <row r="1268" ht="15.6" x14ac:dyDescent="0.3"/>
    <row r="1269" ht="15.6" x14ac:dyDescent="0.3"/>
    <row r="1270" ht="15.6" x14ac:dyDescent="0.3"/>
    <row r="1271" ht="15.6" x14ac:dyDescent="0.3"/>
    <row r="1272" ht="15.6" x14ac:dyDescent="0.3"/>
    <row r="1273" ht="15.6" x14ac:dyDescent="0.3"/>
    <row r="1274" ht="15.6" x14ac:dyDescent="0.3"/>
    <row r="1275" ht="15.6" x14ac:dyDescent="0.3"/>
    <row r="1276" ht="15.6" x14ac:dyDescent="0.3"/>
    <row r="1277" ht="15.6" x14ac:dyDescent="0.3"/>
    <row r="1278" ht="15.6" x14ac:dyDescent="0.3"/>
    <row r="1279" ht="15.6" x14ac:dyDescent="0.3"/>
    <row r="1280" ht="15.6" x14ac:dyDescent="0.3"/>
    <row r="1281" ht="15.6" x14ac:dyDescent="0.3"/>
    <row r="1282" ht="15.6" x14ac:dyDescent="0.3"/>
    <row r="1283" ht="15.6" x14ac:dyDescent="0.3"/>
    <row r="1284" ht="15.6" x14ac:dyDescent="0.3"/>
    <row r="1285" ht="15.6" x14ac:dyDescent="0.3"/>
    <row r="1286" ht="15.6" x14ac:dyDescent="0.3"/>
    <row r="1287" ht="15.6" x14ac:dyDescent="0.3"/>
    <row r="1288" ht="15.6" x14ac:dyDescent="0.3"/>
    <row r="1289" ht="15.6" x14ac:dyDescent="0.3"/>
    <row r="1290" ht="15.6" x14ac:dyDescent="0.3"/>
    <row r="1291" ht="15.6" x14ac:dyDescent="0.3"/>
    <row r="1292" ht="15.6" x14ac:dyDescent="0.3"/>
    <row r="1293" ht="15.6" x14ac:dyDescent="0.3"/>
    <row r="1294" ht="15.6" x14ac:dyDescent="0.3"/>
    <row r="1295" ht="15.6" x14ac:dyDescent="0.3"/>
    <row r="1296" ht="15.6" x14ac:dyDescent="0.3"/>
    <row r="1297" ht="15.6" x14ac:dyDescent="0.3"/>
    <row r="1298" ht="15.6" x14ac:dyDescent="0.3"/>
    <row r="1299" ht="15.6" x14ac:dyDescent="0.3"/>
    <row r="1300" ht="15.6" x14ac:dyDescent="0.3"/>
    <row r="1301" ht="15.6" x14ac:dyDescent="0.3"/>
    <row r="1302" ht="15.6" x14ac:dyDescent="0.3"/>
    <row r="1303" ht="15.6" x14ac:dyDescent="0.3"/>
    <row r="1304" ht="15.6" x14ac:dyDescent="0.3"/>
    <row r="1305" ht="15.6" x14ac:dyDescent="0.3"/>
    <row r="1306" ht="15.6" x14ac:dyDescent="0.3"/>
    <row r="1307" ht="15.6" x14ac:dyDescent="0.3"/>
    <row r="1308" ht="15.6" x14ac:dyDescent="0.3"/>
    <row r="1309" ht="15.6" x14ac:dyDescent="0.3"/>
    <row r="1310" ht="15.6" x14ac:dyDescent="0.3"/>
    <row r="1311" ht="15.6" x14ac:dyDescent="0.3"/>
    <row r="1312" ht="15.6" x14ac:dyDescent="0.3"/>
    <row r="1313" ht="15.6" x14ac:dyDescent="0.3"/>
    <row r="1314" ht="15.6" x14ac:dyDescent="0.3"/>
    <row r="1315" ht="15.6" x14ac:dyDescent="0.3"/>
    <row r="1316" ht="15.6" x14ac:dyDescent="0.3"/>
    <row r="1317" ht="15.6" x14ac:dyDescent="0.3"/>
    <row r="1318" ht="15.6" x14ac:dyDescent="0.3"/>
    <row r="1319" ht="15.6" x14ac:dyDescent="0.3"/>
    <row r="1320" ht="15.6" x14ac:dyDescent="0.3"/>
    <row r="1321" ht="15.6" x14ac:dyDescent="0.3"/>
    <row r="1322" ht="15.6" x14ac:dyDescent="0.3"/>
    <row r="1323" ht="15.6" x14ac:dyDescent="0.3"/>
    <row r="1324" ht="15.6" x14ac:dyDescent="0.3"/>
    <row r="1325" ht="15.6" x14ac:dyDescent="0.3"/>
    <row r="1326" ht="15.6" x14ac:dyDescent="0.3"/>
    <row r="1327" ht="15.6" x14ac:dyDescent="0.3"/>
    <row r="1328" ht="15.6" x14ac:dyDescent="0.3"/>
    <row r="1329" ht="15.6" x14ac:dyDescent="0.3"/>
    <row r="1330" ht="15.6" x14ac:dyDescent="0.3"/>
    <row r="1331" ht="15.6" x14ac:dyDescent="0.3"/>
    <row r="1332" ht="15.6" x14ac:dyDescent="0.3"/>
    <row r="1333" ht="15.6" x14ac:dyDescent="0.3"/>
    <row r="1334" ht="15.6" x14ac:dyDescent="0.3"/>
    <row r="1335" ht="15.6" x14ac:dyDescent="0.3"/>
    <row r="1336" ht="15.6" x14ac:dyDescent="0.3"/>
    <row r="1337" ht="15.6" x14ac:dyDescent="0.3"/>
    <row r="1338" ht="15.6" x14ac:dyDescent="0.3"/>
    <row r="1339" ht="15.6" x14ac:dyDescent="0.3"/>
    <row r="1340" ht="15.6" x14ac:dyDescent="0.3"/>
    <row r="1341" ht="15.6" x14ac:dyDescent="0.3"/>
    <row r="1342" ht="15.6" x14ac:dyDescent="0.3"/>
    <row r="1343" ht="15.6" x14ac:dyDescent="0.3"/>
    <row r="1344" ht="15.6" x14ac:dyDescent="0.3"/>
    <row r="1345" ht="15.6" x14ac:dyDescent="0.3"/>
    <row r="1346" ht="15.6" x14ac:dyDescent="0.3"/>
    <row r="1347" ht="15.6" x14ac:dyDescent="0.3"/>
    <row r="1348" ht="15.6" x14ac:dyDescent="0.3"/>
    <row r="1349" ht="15.6" x14ac:dyDescent="0.3"/>
    <row r="1350" ht="15.6" x14ac:dyDescent="0.3"/>
    <row r="1351" ht="15.6" x14ac:dyDescent="0.3"/>
    <row r="1352" ht="15.6" x14ac:dyDescent="0.3"/>
    <row r="1353" ht="15.6" x14ac:dyDescent="0.3"/>
    <row r="1354" ht="15.6" x14ac:dyDescent="0.3"/>
    <row r="1355" ht="15.6" x14ac:dyDescent="0.3"/>
    <row r="1356" ht="15.6" x14ac:dyDescent="0.3"/>
    <row r="1357" ht="15.6" x14ac:dyDescent="0.3"/>
    <row r="1358" ht="15.6" x14ac:dyDescent="0.3"/>
    <row r="1359" ht="15.6" x14ac:dyDescent="0.3"/>
    <row r="1360" ht="15.6" x14ac:dyDescent="0.3"/>
    <row r="1361" ht="15.6" x14ac:dyDescent="0.3"/>
    <row r="1362" ht="15.6" x14ac:dyDescent="0.3"/>
    <row r="1363" ht="15.6" x14ac:dyDescent="0.3"/>
    <row r="1364" ht="15.6" x14ac:dyDescent="0.3"/>
    <row r="1365" ht="15.6" x14ac:dyDescent="0.3"/>
    <row r="1366" ht="15.6" x14ac:dyDescent="0.3"/>
    <row r="1367" ht="15.6" x14ac:dyDescent="0.3"/>
    <row r="1368" ht="15.6" x14ac:dyDescent="0.3"/>
    <row r="1369" ht="15.6" x14ac:dyDescent="0.3"/>
    <row r="1370" ht="15.6" x14ac:dyDescent="0.3"/>
    <row r="1371" ht="15.6" x14ac:dyDescent="0.3"/>
    <row r="1372" ht="15.6" x14ac:dyDescent="0.3"/>
    <row r="1373" ht="15.6" x14ac:dyDescent="0.3"/>
    <row r="1374" ht="15.6" x14ac:dyDescent="0.3"/>
    <row r="1375" ht="15.6" x14ac:dyDescent="0.3"/>
    <row r="1376" ht="15.6" x14ac:dyDescent="0.3"/>
    <row r="1377" ht="15.6" x14ac:dyDescent="0.3"/>
    <row r="1378" ht="15.6" x14ac:dyDescent="0.3"/>
    <row r="1379" ht="15.6" x14ac:dyDescent="0.3"/>
    <row r="1380" ht="15.6" x14ac:dyDescent="0.3"/>
    <row r="1381" ht="15.6" x14ac:dyDescent="0.3"/>
    <row r="1382" ht="15.6" x14ac:dyDescent="0.3"/>
    <row r="1383" ht="15.6" x14ac:dyDescent="0.3"/>
    <row r="1384" ht="15.6" x14ac:dyDescent="0.3"/>
    <row r="1385" ht="15.6" x14ac:dyDescent="0.3"/>
    <row r="1386" ht="15.6" x14ac:dyDescent="0.3"/>
    <row r="1387" ht="15.6" x14ac:dyDescent="0.3"/>
    <row r="1388" ht="15.6" x14ac:dyDescent="0.3"/>
    <row r="1389" ht="15.6" x14ac:dyDescent="0.3"/>
    <row r="1390" ht="15.6" x14ac:dyDescent="0.3"/>
    <row r="1391" ht="15.6" x14ac:dyDescent="0.3"/>
    <row r="1392" ht="15.6" x14ac:dyDescent="0.3"/>
    <row r="1393" ht="15.6" x14ac:dyDescent="0.3"/>
    <row r="1394" ht="15.6" x14ac:dyDescent="0.3"/>
    <row r="1395" ht="15.6" x14ac:dyDescent="0.3"/>
    <row r="1396" ht="15.6" x14ac:dyDescent="0.3"/>
    <row r="1397" ht="15.6" x14ac:dyDescent="0.3"/>
    <row r="1398" ht="15.6" x14ac:dyDescent="0.3"/>
    <row r="1399" ht="15.6" x14ac:dyDescent="0.3"/>
    <row r="1400" ht="15.6" x14ac:dyDescent="0.3"/>
    <row r="1401" ht="15.6" x14ac:dyDescent="0.3"/>
    <row r="1402" ht="15.6" x14ac:dyDescent="0.3"/>
    <row r="1403" ht="15.6" x14ac:dyDescent="0.3"/>
    <row r="1404" ht="15.6" x14ac:dyDescent="0.3"/>
    <row r="1405" ht="15.6" x14ac:dyDescent="0.3"/>
    <row r="1406" ht="15.6" x14ac:dyDescent="0.3"/>
    <row r="1407" ht="15.6" x14ac:dyDescent="0.3"/>
    <row r="1408" ht="15.6" x14ac:dyDescent="0.3"/>
    <row r="1409" ht="15.6" x14ac:dyDescent="0.3"/>
    <row r="1410" ht="15.6" x14ac:dyDescent="0.3"/>
    <row r="1411" ht="15.6" x14ac:dyDescent="0.3"/>
    <row r="1412" ht="15.6" x14ac:dyDescent="0.3"/>
    <row r="1413" ht="15.6" x14ac:dyDescent="0.3"/>
    <row r="1414" ht="15.6" x14ac:dyDescent="0.3"/>
    <row r="1415" ht="15.6" x14ac:dyDescent="0.3"/>
    <row r="1416" ht="15.6" x14ac:dyDescent="0.3"/>
    <row r="1417" ht="15.6" x14ac:dyDescent="0.3"/>
    <row r="1418" ht="15.6" x14ac:dyDescent="0.3"/>
    <row r="1419" ht="15.6" x14ac:dyDescent="0.3"/>
    <row r="1420" ht="15.6" x14ac:dyDescent="0.3"/>
    <row r="1421" ht="15.6" x14ac:dyDescent="0.3"/>
    <row r="1422" ht="15.6" x14ac:dyDescent="0.3"/>
    <row r="1423" ht="15.6" x14ac:dyDescent="0.3"/>
    <row r="1424" ht="15.6" x14ac:dyDescent="0.3"/>
    <row r="1425" ht="15.6" x14ac:dyDescent="0.3"/>
    <row r="1426" ht="15.6" x14ac:dyDescent="0.3"/>
    <row r="1427" ht="15.6" x14ac:dyDescent="0.3"/>
    <row r="1428" ht="15.6" x14ac:dyDescent="0.3"/>
    <row r="1429" ht="15.6" x14ac:dyDescent="0.3"/>
    <row r="1430" ht="15.6" x14ac:dyDescent="0.3"/>
    <row r="1431" ht="15.6" x14ac:dyDescent="0.3"/>
    <row r="1432" ht="15.6" x14ac:dyDescent="0.3"/>
    <row r="1433" ht="15.6" x14ac:dyDescent="0.3"/>
    <row r="1434" ht="15.6" x14ac:dyDescent="0.3"/>
    <row r="1435" ht="15.6" x14ac:dyDescent="0.3"/>
    <row r="1436" ht="15.6" x14ac:dyDescent="0.3"/>
    <row r="1437" ht="15.6" x14ac:dyDescent="0.3"/>
    <row r="1438" ht="15.6" x14ac:dyDescent="0.3"/>
    <row r="1439" ht="15.6" x14ac:dyDescent="0.3"/>
    <row r="1440" ht="15.6" x14ac:dyDescent="0.3"/>
    <row r="1441" ht="15.6" x14ac:dyDescent="0.3"/>
    <row r="1442" ht="15.6" x14ac:dyDescent="0.3"/>
    <row r="1443" ht="15.6" x14ac:dyDescent="0.3"/>
    <row r="1444" ht="15.6" x14ac:dyDescent="0.3"/>
    <row r="1445" ht="15.6" x14ac:dyDescent="0.3"/>
    <row r="1446" ht="15.6" x14ac:dyDescent="0.3"/>
    <row r="1447" ht="15.6" x14ac:dyDescent="0.3"/>
    <row r="1448" ht="15.6" x14ac:dyDescent="0.3"/>
    <row r="1449" ht="15.6" x14ac:dyDescent="0.3"/>
    <row r="1450" ht="15.6" x14ac:dyDescent="0.3"/>
    <row r="1451" ht="15.6" x14ac:dyDescent="0.3"/>
    <row r="1452" ht="15.6" x14ac:dyDescent="0.3"/>
    <row r="1453" ht="15.6" x14ac:dyDescent="0.3"/>
    <row r="1454" ht="15.6" x14ac:dyDescent="0.3"/>
    <row r="1455" ht="15.6" x14ac:dyDescent="0.3"/>
    <row r="1456" ht="15.6" x14ac:dyDescent="0.3"/>
    <row r="1457" ht="15.6" x14ac:dyDescent="0.3"/>
    <row r="1458" ht="15.6" x14ac:dyDescent="0.3"/>
    <row r="1459" ht="15.6" x14ac:dyDescent="0.3"/>
    <row r="1460" ht="15.6" x14ac:dyDescent="0.3"/>
    <row r="1461" ht="15.6" x14ac:dyDescent="0.3"/>
    <row r="1462" ht="15.6" x14ac:dyDescent="0.3"/>
    <row r="1463" ht="15.6" x14ac:dyDescent="0.3"/>
    <row r="1464" ht="15.6" x14ac:dyDescent="0.3"/>
    <row r="1465" ht="15.6" x14ac:dyDescent="0.3"/>
    <row r="1466" ht="15.6" x14ac:dyDescent="0.3"/>
    <row r="1467" ht="15.6" x14ac:dyDescent="0.3"/>
    <row r="1468" ht="15.6" x14ac:dyDescent="0.3"/>
    <row r="1469" ht="15.6" x14ac:dyDescent="0.3"/>
    <row r="1470" ht="15.6" x14ac:dyDescent="0.3"/>
    <row r="1471" ht="15.6" x14ac:dyDescent="0.3"/>
    <row r="1472" ht="15.6" x14ac:dyDescent="0.3"/>
    <row r="1473" ht="15.6" x14ac:dyDescent="0.3"/>
    <row r="1474" ht="15.6" x14ac:dyDescent="0.3"/>
    <row r="1475" ht="15.6" x14ac:dyDescent="0.3"/>
    <row r="1476" ht="15.6" x14ac:dyDescent="0.3"/>
    <row r="1477" ht="15.6" x14ac:dyDescent="0.3"/>
    <row r="1478" ht="15.6" x14ac:dyDescent="0.3"/>
    <row r="1479" ht="15.6" x14ac:dyDescent="0.3"/>
    <row r="1480" ht="15.6" x14ac:dyDescent="0.3"/>
    <row r="1481" ht="15.6" x14ac:dyDescent="0.3"/>
    <row r="1482" ht="15.6" x14ac:dyDescent="0.3"/>
    <row r="1483" ht="15.6" x14ac:dyDescent="0.3"/>
    <row r="1484" ht="15.6" x14ac:dyDescent="0.3"/>
    <row r="1485" ht="15.6" x14ac:dyDescent="0.3"/>
    <row r="1486" ht="15.6" x14ac:dyDescent="0.3"/>
    <row r="1487" ht="15.6" x14ac:dyDescent="0.3"/>
    <row r="1488" ht="15.6" x14ac:dyDescent="0.3"/>
    <row r="1489" ht="15.6" x14ac:dyDescent="0.3"/>
    <row r="1490" ht="15.6" x14ac:dyDescent="0.3"/>
    <row r="1491" ht="15.6" x14ac:dyDescent="0.3"/>
    <row r="1492" ht="15.6" x14ac:dyDescent="0.3"/>
    <row r="1493" ht="15.6" x14ac:dyDescent="0.3"/>
    <row r="1494" ht="15.6" x14ac:dyDescent="0.3"/>
    <row r="1495" ht="15.6" x14ac:dyDescent="0.3"/>
    <row r="1496" ht="15.6" x14ac:dyDescent="0.3"/>
    <row r="1497" ht="15.6" x14ac:dyDescent="0.3"/>
    <row r="1498" ht="15.6" x14ac:dyDescent="0.3"/>
    <row r="1499" ht="15.6" x14ac:dyDescent="0.3"/>
    <row r="1500" ht="15.6" x14ac:dyDescent="0.3"/>
    <row r="1501" ht="15.6" x14ac:dyDescent="0.3"/>
    <row r="1502" ht="15.6" x14ac:dyDescent="0.3"/>
    <row r="1503" ht="15.6" x14ac:dyDescent="0.3"/>
    <row r="1504" ht="15.6" x14ac:dyDescent="0.3"/>
    <row r="1505" ht="15.6" x14ac:dyDescent="0.3"/>
    <row r="1506" ht="15.6" x14ac:dyDescent="0.3"/>
    <row r="1507" ht="15.6" x14ac:dyDescent="0.3"/>
    <row r="1508" ht="15.6" x14ac:dyDescent="0.3"/>
    <row r="1509" ht="15.6" x14ac:dyDescent="0.3"/>
    <row r="1510" ht="15.6" x14ac:dyDescent="0.3"/>
    <row r="1511" ht="15.6" x14ac:dyDescent="0.3"/>
    <row r="1512" ht="15.6" x14ac:dyDescent="0.3"/>
    <row r="1513" ht="15.6" x14ac:dyDescent="0.3"/>
    <row r="1514" ht="15.6" x14ac:dyDescent="0.3"/>
    <row r="1515" ht="15.6" x14ac:dyDescent="0.3"/>
    <row r="1516" ht="15.6" x14ac:dyDescent="0.3"/>
    <row r="1517" ht="15.6" x14ac:dyDescent="0.3"/>
    <row r="1518" ht="15.6" x14ac:dyDescent="0.3"/>
    <row r="1519" ht="15.6" x14ac:dyDescent="0.3"/>
    <row r="1520" ht="15.6" x14ac:dyDescent="0.3"/>
    <row r="1521" ht="15.6" x14ac:dyDescent="0.3"/>
    <row r="1522" ht="15.6" x14ac:dyDescent="0.3"/>
    <row r="1523" ht="15.6" x14ac:dyDescent="0.3"/>
    <row r="1524" ht="15.6" x14ac:dyDescent="0.3"/>
    <row r="1525" ht="15.6" x14ac:dyDescent="0.3"/>
    <row r="1526" ht="15.6" x14ac:dyDescent="0.3"/>
    <row r="1527" ht="15.6" x14ac:dyDescent="0.3"/>
    <row r="1528" ht="15.6" x14ac:dyDescent="0.3"/>
    <row r="1529" ht="15.6" x14ac:dyDescent="0.3"/>
    <row r="1530" ht="15.6" x14ac:dyDescent="0.3"/>
    <row r="1531" ht="15.6" x14ac:dyDescent="0.3"/>
    <row r="1532" ht="15.6" x14ac:dyDescent="0.3"/>
    <row r="1533" ht="15.6" x14ac:dyDescent="0.3"/>
    <row r="1534" ht="15.6" x14ac:dyDescent="0.3"/>
    <row r="1535" ht="15.6" x14ac:dyDescent="0.3"/>
    <row r="1536" ht="15.6" x14ac:dyDescent="0.3"/>
    <row r="1537" ht="15.6" x14ac:dyDescent="0.3"/>
    <row r="1538" ht="15.6" x14ac:dyDescent="0.3"/>
    <row r="1539" ht="15.6" x14ac:dyDescent="0.3"/>
    <row r="1540" ht="15.6" x14ac:dyDescent="0.3"/>
    <row r="1541" ht="15.6" x14ac:dyDescent="0.3"/>
    <row r="1542" ht="15.6" x14ac:dyDescent="0.3"/>
    <row r="1543" ht="15.6" x14ac:dyDescent="0.3"/>
    <row r="1544" ht="15.6" x14ac:dyDescent="0.3"/>
    <row r="1545" ht="15.6" x14ac:dyDescent="0.3"/>
    <row r="1546" ht="15.6" x14ac:dyDescent="0.3"/>
    <row r="1547" ht="15.6" x14ac:dyDescent="0.3"/>
    <row r="1548" ht="15.6" x14ac:dyDescent="0.3"/>
    <row r="1549" ht="15.6" x14ac:dyDescent="0.3"/>
    <row r="1550" ht="15.6" x14ac:dyDescent="0.3"/>
    <row r="1551" ht="15.6" x14ac:dyDescent="0.3"/>
    <row r="1552" ht="15.6" x14ac:dyDescent="0.3"/>
    <row r="1553" ht="15.6" x14ac:dyDescent="0.3"/>
    <row r="1554" ht="15.6" x14ac:dyDescent="0.3"/>
    <row r="1555" ht="15.6" x14ac:dyDescent="0.3"/>
    <row r="1556" ht="15.6" x14ac:dyDescent="0.3"/>
    <row r="1557" ht="15.6" x14ac:dyDescent="0.3"/>
    <row r="1558" ht="15.6" x14ac:dyDescent="0.3"/>
    <row r="1559" ht="15.6" x14ac:dyDescent="0.3"/>
    <row r="1560" ht="15.6" x14ac:dyDescent="0.3"/>
    <row r="1561" ht="15.6" x14ac:dyDescent="0.3"/>
    <row r="1562" ht="15.6" x14ac:dyDescent="0.3"/>
    <row r="1563" ht="15.6" x14ac:dyDescent="0.3"/>
    <row r="1564" ht="15.6" x14ac:dyDescent="0.3"/>
    <row r="1565" ht="15.6" x14ac:dyDescent="0.3"/>
    <row r="1566" ht="15.6" x14ac:dyDescent="0.3"/>
    <row r="1567" ht="15.6" x14ac:dyDescent="0.3"/>
    <row r="1568" ht="15.6" x14ac:dyDescent="0.3"/>
    <row r="1569" ht="15.6" x14ac:dyDescent="0.3"/>
    <row r="1570" ht="15.6" x14ac:dyDescent="0.3"/>
    <row r="1571" ht="15.6" x14ac:dyDescent="0.3"/>
    <row r="1572" ht="15.6" x14ac:dyDescent="0.3"/>
    <row r="1573" ht="15.6" x14ac:dyDescent="0.3"/>
    <row r="1574" ht="15.6" x14ac:dyDescent="0.3"/>
    <row r="1575" ht="15.6" x14ac:dyDescent="0.3"/>
    <row r="1576" ht="15.6" x14ac:dyDescent="0.3"/>
    <row r="1577" ht="15.6" x14ac:dyDescent="0.3"/>
    <row r="1578" ht="15.6" x14ac:dyDescent="0.3"/>
    <row r="1579" ht="15.6" x14ac:dyDescent="0.3"/>
    <row r="1580" ht="15.6" x14ac:dyDescent="0.3"/>
    <row r="1581" ht="15.6" x14ac:dyDescent="0.3"/>
    <row r="1582" ht="15.6" x14ac:dyDescent="0.3"/>
    <row r="1583" ht="15.6" x14ac:dyDescent="0.3"/>
    <row r="1584" ht="15.6" x14ac:dyDescent="0.3"/>
    <row r="1585" ht="15.6" x14ac:dyDescent="0.3"/>
    <row r="1586" ht="15.6" x14ac:dyDescent="0.3"/>
    <row r="1587" ht="15.6" x14ac:dyDescent="0.3"/>
    <row r="1588" ht="15.6" x14ac:dyDescent="0.3"/>
    <row r="1589" ht="15.6" x14ac:dyDescent="0.3"/>
    <row r="1590" ht="15.6" x14ac:dyDescent="0.3"/>
    <row r="1591" ht="15.6" x14ac:dyDescent="0.3"/>
    <row r="1592" ht="15.6" x14ac:dyDescent="0.3"/>
    <row r="1593" ht="15.6" x14ac:dyDescent="0.3"/>
    <row r="1594" ht="15.6" x14ac:dyDescent="0.3"/>
    <row r="1595" ht="15.6" x14ac:dyDescent="0.3"/>
    <row r="1596" ht="15.6" x14ac:dyDescent="0.3"/>
    <row r="1597" ht="15.6" x14ac:dyDescent="0.3"/>
    <row r="1598" ht="15.6" x14ac:dyDescent="0.3"/>
    <row r="1599" ht="15.6" x14ac:dyDescent="0.3"/>
    <row r="1600" ht="15.6" x14ac:dyDescent="0.3"/>
    <row r="1601" ht="15.6" x14ac:dyDescent="0.3"/>
    <row r="1602" ht="15.6" x14ac:dyDescent="0.3"/>
    <row r="1603" ht="15.6" x14ac:dyDescent="0.3"/>
    <row r="1604" ht="15.6" x14ac:dyDescent="0.3"/>
    <row r="1605" ht="15.6" x14ac:dyDescent="0.3"/>
    <row r="1606" ht="15.6" x14ac:dyDescent="0.3"/>
    <row r="1607" ht="15.6" x14ac:dyDescent="0.3"/>
    <row r="1608" ht="15.6" x14ac:dyDescent="0.3"/>
    <row r="1609" ht="15.6" x14ac:dyDescent="0.3"/>
    <row r="1610" ht="15.6" x14ac:dyDescent="0.3"/>
    <row r="1611" ht="15.6" x14ac:dyDescent="0.3"/>
    <row r="1612" ht="15.6" x14ac:dyDescent="0.3"/>
    <row r="1613" ht="15.6" x14ac:dyDescent="0.3"/>
    <row r="1614" ht="15.6" x14ac:dyDescent="0.3"/>
    <row r="1615" ht="15.6" x14ac:dyDescent="0.3"/>
    <row r="1616" ht="15.6" x14ac:dyDescent="0.3"/>
    <row r="1617" ht="15.6" x14ac:dyDescent="0.3"/>
    <row r="1618" ht="15.6" x14ac:dyDescent="0.3"/>
    <row r="1619" ht="15.6" x14ac:dyDescent="0.3"/>
    <row r="1620" ht="15.6" x14ac:dyDescent="0.3"/>
    <row r="1621" ht="15.6" x14ac:dyDescent="0.3"/>
    <row r="1622" ht="15.6" x14ac:dyDescent="0.3"/>
    <row r="1623" ht="15.6" x14ac:dyDescent="0.3"/>
    <row r="1624" ht="15.6" x14ac:dyDescent="0.3"/>
    <row r="1625" ht="15.6" x14ac:dyDescent="0.3"/>
    <row r="1626" ht="15.6" x14ac:dyDescent="0.3"/>
    <row r="1627" ht="15.6" x14ac:dyDescent="0.3"/>
    <row r="1628" ht="15.6" x14ac:dyDescent="0.3"/>
    <row r="1629" ht="15.6" x14ac:dyDescent="0.3"/>
    <row r="1630" ht="15.6" x14ac:dyDescent="0.3"/>
    <row r="1631" ht="15.6" x14ac:dyDescent="0.3"/>
    <row r="1632" ht="15.6" x14ac:dyDescent="0.3"/>
    <row r="1633" ht="15.6" x14ac:dyDescent="0.3"/>
    <row r="1634" ht="15.6" x14ac:dyDescent="0.3"/>
    <row r="1635" ht="15.6" x14ac:dyDescent="0.3"/>
    <row r="1636" ht="15.6" x14ac:dyDescent="0.3"/>
    <row r="1637" ht="15.6" x14ac:dyDescent="0.3"/>
    <row r="1638" ht="15.6" x14ac:dyDescent="0.3"/>
    <row r="1639" ht="15.6" x14ac:dyDescent="0.3"/>
    <row r="1640" ht="15.6" x14ac:dyDescent="0.3"/>
    <row r="1641" ht="15.6" x14ac:dyDescent="0.3"/>
    <row r="1642" ht="15.6" x14ac:dyDescent="0.3"/>
    <row r="1643" ht="15.6" x14ac:dyDescent="0.3"/>
    <row r="1644" ht="15.6" x14ac:dyDescent="0.3"/>
    <row r="1645" ht="15.6" x14ac:dyDescent="0.3"/>
    <row r="1646" ht="15.6" x14ac:dyDescent="0.3"/>
    <row r="1647" ht="15.6" x14ac:dyDescent="0.3"/>
    <row r="1648" ht="15.6" x14ac:dyDescent="0.3"/>
    <row r="1649" ht="15.6" x14ac:dyDescent="0.3"/>
    <row r="1650" ht="15.6" x14ac:dyDescent="0.3"/>
    <row r="1651" ht="15.6" x14ac:dyDescent="0.3"/>
    <row r="1652" ht="15.6" x14ac:dyDescent="0.3"/>
    <row r="1653" ht="15.6" x14ac:dyDescent="0.3"/>
    <row r="1654" ht="15.6" x14ac:dyDescent="0.3"/>
    <row r="1655" ht="15.6" x14ac:dyDescent="0.3"/>
    <row r="1656" ht="15.6" x14ac:dyDescent="0.3"/>
    <row r="1657" ht="15.6" x14ac:dyDescent="0.3"/>
    <row r="1658" ht="15.6" x14ac:dyDescent="0.3"/>
    <row r="1659" ht="15.6" x14ac:dyDescent="0.3"/>
    <row r="1660" ht="15.6" x14ac:dyDescent="0.3"/>
    <row r="1661" ht="15.6" x14ac:dyDescent="0.3"/>
    <row r="1662" ht="15.6" x14ac:dyDescent="0.3"/>
    <row r="1663" ht="15.6" x14ac:dyDescent="0.3"/>
    <row r="1664" ht="15.6" x14ac:dyDescent="0.3"/>
    <row r="1665" ht="15.6" x14ac:dyDescent="0.3"/>
    <row r="1666" ht="15.6" x14ac:dyDescent="0.3"/>
    <row r="1667" ht="15.6" x14ac:dyDescent="0.3"/>
    <row r="1668" ht="15.6" x14ac:dyDescent="0.3"/>
    <row r="1669" ht="15.6" x14ac:dyDescent="0.3"/>
    <row r="1670" ht="15.6" x14ac:dyDescent="0.3"/>
    <row r="1671" ht="15.6" x14ac:dyDescent="0.3"/>
    <row r="1672" ht="15.6" x14ac:dyDescent="0.3"/>
    <row r="1673" ht="15.6" x14ac:dyDescent="0.3"/>
    <row r="1674" ht="15.6" x14ac:dyDescent="0.3"/>
    <row r="1675" ht="15.6" x14ac:dyDescent="0.3"/>
    <row r="1676" ht="15.6" x14ac:dyDescent="0.3"/>
    <row r="1677" ht="15.6" x14ac:dyDescent="0.3"/>
    <row r="1678" ht="15.6" x14ac:dyDescent="0.3"/>
    <row r="1679" ht="15.6" x14ac:dyDescent="0.3"/>
    <row r="1680" ht="15.6" x14ac:dyDescent="0.3"/>
    <row r="1681" ht="15.6" x14ac:dyDescent="0.3"/>
    <row r="1682" ht="15.6" x14ac:dyDescent="0.3"/>
    <row r="1683" ht="15.6" x14ac:dyDescent="0.3"/>
    <row r="1684" ht="15.6" x14ac:dyDescent="0.3"/>
    <row r="1685" ht="15.6" x14ac:dyDescent="0.3"/>
    <row r="1686" ht="15.6" x14ac:dyDescent="0.3"/>
    <row r="1687" ht="15.6" x14ac:dyDescent="0.3"/>
    <row r="1688" ht="15.6" x14ac:dyDescent="0.3"/>
    <row r="1689" ht="15.6" x14ac:dyDescent="0.3"/>
    <row r="1690" ht="15.6" x14ac:dyDescent="0.3"/>
    <row r="1691" ht="15.6" x14ac:dyDescent="0.3"/>
    <row r="1692" ht="15.6" x14ac:dyDescent="0.3"/>
    <row r="1693" ht="15.6" x14ac:dyDescent="0.3"/>
    <row r="1694" ht="15.6" x14ac:dyDescent="0.3"/>
    <row r="1695" ht="15.6" x14ac:dyDescent="0.3"/>
    <row r="1696" ht="15.6" x14ac:dyDescent="0.3"/>
    <row r="1697" ht="15.6" x14ac:dyDescent="0.3"/>
    <row r="1698" ht="15.6" x14ac:dyDescent="0.3"/>
    <row r="1699" ht="15.6" x14ac:dyDescent="0.3"/>
    <row r="1700" ht="15.6" x14ac:dyDescent="0.3"/>
    <row r="1701" ht="15.6" x14ac:dyDescent="0.3"/>
    <row r="1702" ht="15.6" x14ac:dyDescent="0.3"/>
    <row r="1703" ht="15.6" x14ac:dyDescent="0.3"/>
    <row r="1704" ht="15.6" x14ac:dyDescent="0.3"/>
    <row r="1705" ht="15.6" x14ac:dyDescent="0.3"/>
    <row r="1706" ht="15.6" x14ac:dyDescent="0.3"/>
    <row r="1707" ht="15.6" x14ac:dyDescent="0.3"/>
    <row r="1708" ht="15.6" x14ac:dyDescent="0.3"/>
    <row r="1709" ht="15.6" x14ac:dyDescent="0.3"/>
    <row r="1710" ht="15.6" x14ac:dyDescent="0.3"/>
    <row r="1711" ht="15.6" x14ac:dyDescent="0.3"/>
    <row r="1712" ht="15.6" x14ac:dyDescent="0.3"/>
    <row r="1713" ht="15.6" x14ac:dyDescent="0.3"/>
    <row r="1714" ht="15.6" x14ac:dyDescent="0.3"/>
    <row r="1715" ht="15.6" x14ac:dyDescent="0.3"/>
    <row r="1716" ht="15.6" x14ac:dyDescent="0.3"/>
    <row r="1717" ht="15.6" x14ac:dyDescent="0.3"/>
    <row r="1718" ht="15.6" x14ac:dyDescent="0.3"/>
    <row r="1719" ht="15.6" x14ac:dyDescent="0.3"/>
    <row r="1720" ht="15.6" x14ac:dyDescent="0.3"/>
    <row r="1721" ht="15.6" x14ac:dyDescent="0.3"/>
    <row r="1722" ht="15.6" x14ac:dyDescent="0.3"/>
    <row r="1723" ht="15.6" x14ac:dyDescent="0.3"/>
    <row r="1724" ht="15.6" x14ac:dyDescent="0.3"/>
    <row r="1725" ht="15.6" x14ac:dyDescent="0.3"/>
    <row r="1726" ht="15.6" x14ac:dyDescent="0.3"/>
    <row r="1727" ht="15.6" x14ac:dyDescent="0.3"/>
    <row r="1728" ht="15.6" x14ac:dyDescent="0.3"/>
    <row r="1729" ht="15.6" x14ac:dyDescent="0.3"/>
    <row r="1730" ht="15.6" x14ac:dyDescent="0.3"/>
    <row r="1731" ht="15.6" x14ac:dyDescent="0.3"/>
    <row r="1732" ht="15.6" x14ac:dyDescent="0.3"/>
    <row r="1733" ht="15.6" x14ac:dyDescent="0.3"/>
    <row r="1734" ht="15.6" x14ac:dyDescent="0.3"/>
    <row r="1735" ht="15.6" x14ac:dyDescent="0.3"/>
    <row r="1736" ht="15.6" x14ac:dyDescent="0.3"/>
    <row r="1737" ht="15.6" x14ac:dyDescent="0.3"/>
    <row r="1738" ht="15.6" x14ac:dyDescent="0.3"/>
    <row r="1739" ht="15.6" x14ac:dyDescent="0.3"/>
    <row r="1740" ht="15.6" x14ac:dyDescent="0.3"/>
    <row r="1741" ht="15.6" x14ac:dyDescent="0.3"/>
    <row r="1742" ht="15.6" x14ac:dyDescent="0.3"/>
    <row r="1743" ht="15.6" x14ac:dyDescent="0.3"/>
    <row r="1744" ht="15.6" x14ac:dyDescent="0.3"/>
    <row r="1745" ht="15.6" x14ac:dyDescent="0.3"/>
    <row r="1746" ht="15.6" x14ac:dyDescent="0.3"/>
    <row r="1747" ht="15.6" x14ac:dyDescent="0.3"/>
    <row r="1748" ht="15.6" x14ac:dyDescent="0.3"/>
    <row r="1749" ht="15.6" x14ac:dyDescent="0.3"/>
    <row r="1750" ht="15.6" x14ac:dyDescent="0.3"/>
    <row r="1751" ht="15.6" x14ac:dyDescent="0.3"/>
    <row r="1752" ht="15.6" x14ac:dyDescent="0.3"/>
    <row r="1753" ht="15.6" x14ac:dyDescent="0.3"/>
    <row r="1754" ht="15.6" x14ac:dyDescent="0.3"/>
    <row r="1755" ht="15.6" x14ac:dyDescent="0.3"/>
    <row r="1756" ht="15.6" x14ac:dyDescent="0.3"/>
    <row r="1757" ht="15.6" x14ac:dyDescent="0.3"/>
    <row r="1758" ht="15.6" x14ac:dyDescent="0.3"/>
    <row r="1759" ht="15.6" x14ac:dyDescent="0.3"/>
    <row r="1760" ht="15.6" x14ac:dyDescent="0.3"/>
    <row r="1761" ht="15.6" x14ac:dyDescent="0.3"/>
    <row r="1762" ht="15.6" x14ac:dyDescent="0.3"/>
    <row r="1763" ht="15.6" x14ac:dyDescent="0.3"/>
    <row r="1764" ht="15.6" x14ac:dyDescent="0.3"/>
    <row r="1765" ht="15.6" x14ac:dyDescent="0.3"/>
    <row r="1766" ht="15.6" x14ac:dyDescent="0.3"/>
    <row r="1767" ht="15.6" x14ac:dyDescent="0.3"/>
    <row r="1768" ht="15.6" x14ac:dyDescent="0.3"/>
    <row r="1769" ht="15.6" x14ac:dyDescent="0.3"/>
    <row r="1770" ht="15.6" x14ac:dyDescent="0.3"/>
    <row r="1771" ht="15.6" x14ac:dyDescent="0.3"/>
    <row r="1772" ht="15.6" x14ac:dyDescent="0.3"/>
    <row r="1773" ht="15.6" x14ac:dyDescent="0.3"/>
    <row r="1774" ht="15.6" x14ac:dyDescent="0.3"/>
    <row r="1775" ht="15.6" x14ac:dyDescent="0.3"/>
    <row r="1776" ht="15.6" x14ac:dyDescent="0.3"/>
    <row r="1777" ht="15.6" x14ac:dyDescent="0.3"/>
    <row r="1778" ht="15.6" x14ac:dyDescent="0.3"/>
    <row r="1779" ht="15.6" x14ac:dyDescent="0.3"/>
    <row r="1780" ht="15.6" x14ac:dyDescent="0.3"/>
    <row r="1781" ht="15.6" x14ac:dyDescent="0.3"/>
    <row r="1782" ht="15.6" x14ac:dyDescent="0.3"/>
    <row r="1783" ht="15.6" x14ac:dyDescent="0.3"/>
    <row r="1784" ht="15.6" x14ac:dyDescent="0.3"/>
    <row r="1785" ht="15.6" x14ac:dyDescent="0.3"/>
    <row r="1786" ht="15.6" x14ac:dyDescent="0.3"/>
    <row r="1787" ht="15.6" x14ac:dyDescent="0.3"/>
    <row r="1788" ht="15.6" x14ac:dyDescent="0.3"/>
    <row r="1789" ht="15.6" x14ac:dyDescent="0.3"/>
    <row r="1790" ht="15.6" x14ac:dyDescent="0.3"/>
    <row r="1791" ht="15.6" x14ac:dyDescent="0.3"/>
    <row r="1792" ht="15.6" x14ac:dyDescent="0.3"/>
    <row r="1793" ht="15.6" x14ac:dyDescent="0.3"/>
    <row r="1794" ht="15.6" x14ac:dyDescent="0.3"/>
    <row r="1795" ht="15.6" x14ac:dyDescent="0.3"/>
    <row r="1796" ht="15.6" x14ac:dyDescent="0.3"/>
    <row r="1797" ht="15.6" x14ac:dyDescent="0.3"/>
    <row r="1798" ht="15.6" x14ac:dyDescent="0.3"/>
    <row r="1799" ht="15.6" x14ac:dyDescent="0.3"/>
    <row r="1800" ht="15.6" x14ac:dyDescent="0.3"/>
    <row r="1801" ht="15.6" x14ac:dyDescent="0.3"/>
    <row r="1802" ht="15.6" x14ac:dyDescent="0.3"/>
    <row r="1803" ht="15.6" x14ac:dyDescent="0.3"/>
    <row r="1804" ht="15.6" x14ac:dyDescent="0.3"/>
    <row r="1805" ht="15.6" x14ac:dyDescent="0.3"/>
    <row r="1806" ht="15.6" x14ac:dyDescent="0.3"/>
    <row r="1807" ht="15.6" x14ac:dyDescent="0.3"/>
    <row r="1808" ht="15.6" x14ac:dyDescent="0.3"/>
    <row r="1809" ht="15.6" x14ac:dyDescent="0.3"/>
    <row r="1810" ht="15.6" x14ac:dyDescent="0.3"/>
    <row r="1811" ht="15.6" x14ac:dyDescent="0.3"/>
    <row r="1812" ht="15.6" x14ac:dyDescent="0.3"/>
    <row r="1813" ht="15.6" x14ac:dyDescent="0.3"/>
    <row r="1814" ht="15.6" x14ac:dyDescent="0.3"/>
    <row r="1815" ht="15.6" x14ac:dyDescent="0.3"/>
    <row r="1816" ht="15.6" x14ac:dyDescent="0.3"/>
    <row r="1817" ht="15.6" x14ac:dyDescent="0.3"/>
    <row r="1818" ht="15.6" x14ac:dyDescent="0.3"/>
    <row r="1819" ht="15.6" x14ac:dyDescent="0.3"/>
    <row r="1820" ht="15.6" x14ac:dyDescent="0.3"/>
    <row r="1821" ht="15.6" x14ac:dyDescent="0.3"/>
    <row r="1822" ht="15.6" x14ac:dyDescent="0.3"/>
    <row r="1823" ht="15.6" x14ac:dyDescent="0.3"/>
    <row r="1824" ht="15.6" x14ac:dyDescent="0.3"/>
    <row r="1825" ht="15.6" x14ac:dyDescent="0.3"/>
    <row r="1826" ht="15.6" x14ac:dyDescent="0.3"/>
    <row r="1827" ht="15.6" x14ac:dyDescent="0.3"/>
    <row r="1828" ht="15.6" x14ac:dyDescent="0.3"/>
    <row r="1829" ht="15.6" x14ac:dyDescent="0.3"/>
    <row r="1830" ht="15.6" x14ac:dyDescent="0.3"/>
    <row r="1831" ht="15.6" x14ac:dyDescent="0.3"/>
    <row r="1832" ht="15.6" x14ac:dyDescent="0.3"/>
    <row r="1833" ht="15.6" x14ac:dyDescent="0.3"/>
    <row r="1834" ht="15.6" x14ac:dyDescent="0.3"/>
    <row r="1835" ht="15.6" x14ac:dyDescent="0.3"/>
    <row r="1836" ht="15.6" x14ac:dyDescent="0.3"/>
    <row r="1837" ht="15.6" x14ac:dyDescent="0.3"/>
    <row r="1838" ht="15.6" x14ac:dyDescent="0.3"/>
    <row r="1839" ht="15.6" x14ac:dyDescent="0.3"/>
    <row r="1840" ht="15.6" x14ac:dyDescent="0.3"/>
    <row r="1841" ht="15.6" x14ac:dyDescent="0.3"/>
    <row r="1842" ht="15.6" x14ac:dyDescent="0.3"/>
    <row r="1843" ht="15.6" x14ac:dyDescent="0.3"/>
    <row r="1844" ht="15.6" x14ac:dyDescent="0.3"/>
    <row r="1845" ht="15.6" x14ac:dyDescent="0.3"/>
    <row r="1846" ht="15.6" x14ac:dyDescent="0.3"/>
    <row r="1847" ht="15.6" x14ac:dyDescent="0.3"/>
    <row r="1848" ht="15.6" x14ac:dyDescent="0.3"/>
    <row r="1849" ht="15.6" x14ac:dyDescent="0.3"/>
    <row r="1850" ht="15.6" x14ac:dyDescent="0.3"/>
    <row r="1851" ht="15.6" x14ac:dyDescent="0.3"/>
    <row r="1852" ht="15.6" x14ac:dyDescent="0.3"/>
    <row r="1853" ht="15.6" x14ac:dyDescent="0.3"/>
    <row r="1854" ht="15.6" x14ac:dyDescent="0.3"/>
    <row r="1855" ht="15.6" x14ac:dyDescent="0.3"/>
    <row r="1856" ht="15.6" x14ac:dyDescent="0.3"/>
    <row r="1857" ht="15.6" x14ac:dyDescent="0.3"/>
    <row r="1858" ht="15.6" x14ac:dyDescent="0.3"/>
    <row r="1859" ht="15.6" x14ac:dyDescent="0.3"/>
    <row r="1860" ht="15.6" x14ac:dyDescent="0.3"/>
    <row r="1861" ht="15.6" x14ac:dyDescent="0.3"/>
    <row r="1862" ht="15.6" x14ac:dyDescent="0.3"/>
    <row r="1863" ht="15.6" x14ac:dyDescent="0.3"/>
    <row r="1864" ht="15.6" x14ac:dyDescent="0.3"/>
    <row r="1865" ht="15.6" x14ac:dyDescent="0.3"/>
    <row r="1866" ht="15.6" x14ac:dyDescent="0.3"/>
    <row r="1867" ht="15.6" x14ac:dyDescent="0.3"/>
    <row r="1868" ht="15.6" x14ac:dyDescent="0.3"/>
    <row r="1869" ht="15.6" x14ac:dyDescent="0.3"/>
    <row r="1870" ht="15.6" x14ac:dyDescent="0.3"/>
    <row r="1871" ht="15.6" x14ac:dyDescent="0.3"/>
    <row r="1872" ht="15.6" x14ac:dyDescent="0.3"/>
    <row r="1873" ht="15.6" x14ac:dyDescent="0.3"/>
    <row r="1874" ht="15.6" x14ac:dyDescent="0.3"/>
    <row r="1875" ht="15.6" x14ac:dyDescent="0.3"/>
    <row r="1876" ht="15.6" x14ac:dyDescent="0.3"/>
    <row r="1877" ht="15.6" x14ac:dyDescent="0.3"/>
    <row r="1878" ht="15.6" x14ac:dyDescent="0.3"/>
    <row r="1879" ht="15.6" x14ac:dyDescent="0.3"/>
    <row r="1880" ht="15.6" x14ac:dyDescent="0.3"/>
    <row r="1881" ht="15.6" x14ac:dyDescent="0.3"/>
    <row r="1882" ht="15.6" x14ac:dyDescent="0.3"/>
    <row r="1883" ht="15.6" x14ac:dyDescent="0.3"/>
    <row r="1884" ht="15.6" x14ac:dyDescent="0.3"/>
    <row r="1885" ht="15.6" x14ac:dyDescent="0.3"/>
    <row r="1886" ht="15.6" x14ac:dyDescent="0.3"/>
    <row r="1887" ht="15.6" x14ac:dyDescent="0.3"/>
    <row r="1888" ht="15.6" x14ac:dyDescent="0.3"/>
    <row r="1889" ht="15.6" x14ac:dyDescent="0.3"/>
    <row r="1890" ht="15.6" x14ac:dyDescent="0.3"/>
    <row r="1891" ht="15.6" x14ac:dyDescent="0.3"/>
    <row r="1892" ht="15.6" x14ac:dyDescent="0.3"/>
    <row r="1893" ht="15.6" x14ac:dyDescent="0.3"/>
    <row r="1894" ht="15.6" x14ac:dyDescent="0.3"/>
    <row r="1895" ht="15.6" x14ac:dyDescent="0.3"/>
    <row r="1896" ht="15.6" x14ac:dyDescent="0.3"/>
    <row r="1897" ht="15.6" x14ac:dyDescent="0.3"/>
    <row r="1898" ht="15.6" x14ac:dyDescent="0.3"/>
    <row r="1899" ht="15.6" x14ac:dyDescent="0.3"/>
    <row r="1900" ht="15.6" x14ac:dyDescent="0.3"/>
    <row r="1901" ht="15.6" x14ac:dyDescent="0.3"/>
    <row r="1902" ht="15.6" x14ac:dyDescent="0.3"/>
    <row r="1903" ht="15.6" x14ac:dyDescent="0.3"/>
    <row r="1904" ht="15.6" x14ac:dyDescent="0.3"/>
    <row r="1905" ht="15.6" x14ac:dyDescent="0.3"/>
    <row r="1906" ht="15.6" x14ac:dyDescent="0.3"/>
    <row r="1907" ht="15.6" x14ac:dyDescent="0.3"/>
    <row r="1908" ht="15.6" x14ac:dyDescent="0.3"/>
    <row r="1909" ht="15.6" x14ac:dyDescent="0.3"/>
    <row r="1910" ht="15.6" x14ac:dyDescent="0.3"/>
    <row r="1911" ht="15.6" x14ac:dyDescent="0.3"/>
    <row r="1912" ht="15.6" x14ac:dyDescent="0.3"/>
    <row r="1913" ht="15.6" x14ac:dyDescent="0.3"/>
    <row r="1914" ht="15.6" x14ac:dyDescent="0.3"/>
    <row r="1915" ht="15.6" x14ac:dyDescent="0.3"/>
    <row r="1916" ht="15.6" x14ac:dyDescent="0.3"/>
    <row r="1917" ht="15.6" x14ac:dyDescent="0.3"/>
    <row r="1918" ht="15.6" x14ac:dyDescent="0.3"/>
    <row r="1919" ht="15.6" x14ac:dyDescent="0.3"/>
    <row r="1920" ht="15.6" x14ac:dyDescent="0.3"/>
    <row r="1921" ht="15.6" x14ac:dyDescent="0.3"/>
    <row r="1922" ht="15.6" x14ac:dyDescent="0.3"/>
    <row r="1923" ht="15.6" x14ac:dyDescent="0.3"/>
    <row r="1924" ht="15.6" x14ac:dyDescent="0.3"/>
    <row r="1925" ht="15.6" x14ac:dyDescent="0.3"/>
    <row r="1926" ht="15.6" x14ac:dyDescent="0.3"/>
    <row r="1927" ht="15.6" x14ac:dyDescent="0.3"/>
    <row r="1928" ht="15.6" x14ac:dyDescent="0.3"/>
    <row r="1929" ht="15.6" x14ac:dyDescent="0.3"/>
    <row r="1930" ht="15.6" x14ac:dyDescent="0.3"/>
    <row r="1931" ht="15.6" x14ac:dyDescent="0.3"/>
    <row r="1932" ht="15.6" x14ac:dyDescent="0.3"/>
    <row r="1933" ht="15.6" x14ac:dyDescent="0.3"/>
    <row r="1934" ht="15.6" x14ac:dyDescent="0.3"/>
    <row r="1935" ht="15.6" x14ac:dyDescent="0.3"/>
    <row r="1936" ht="15.6" x14ac:dyDescent="0.3"/>
    <row r="1937" ht="15.6" x14ac:dyDescent="0.3"/>
    <row r="1938" ht="15.6" x14ac:dyDescent="0.3"/>
    <row r="1939" ht="15.6" x14ac:dyDescent="0.3"/>
    <row r="1940" ht="15.6" x14ac:dyDescent="0.3"/>
    <row r="1941" ht="15.6" x14ac:dyDescent="0.3"/>
    <row r="1942" ht="15.6" x14ac:dyDescent="0.3"/>
    <row r="1943" ht="15.6" x14ac:dyDescent="0.3"/>
    <row r="1944" ht="15.6" x14ac:dyDescent="0.3"/>
    <row r="1945" ht="15.6" x14ac:dyDescent="0.3"/>
    <row r="1946" ht="15.6" x14ac:dyDescent="0.3"/>
    <row r="1947" ht="15.6" x14ac:dyDescent="0.3"/>
    <row r="1948" ht="15.6" x14ac:dyDescent="0.3"/>
    <row r="1949" ht="15.6" x14ac:dyDescent="0.3"/>
    <row r="1950" ht="15.6" x14ac:dyDescent="0.3"/>
    <row r="1951" ht="15.6" x14ac:dyDescent="0.3"/>
    <row r="1952" ht="15.6" x14ac:dyDescent="0.3"/>
    <row r="1953" ht="15.6" x14ac:dyDescent="0.3"/>
    <row r="1954" ht="15.6" x14ac:dyDescent="0.3"/>
    <row r="1955" ht="15.6" x14ac:dyDescent="0.3"/>
    <row r="1956" ht="15.6" x14ac:dyDescent="0.3"/>
    <row r="1957" ht="15.6" x14ac:dyDescent="0.3"/>
    <row r="1958" ht="15.6" x14ac:dyDescent="0.3"/>
    <row r="1959" ht="15.6" x14ac:dyDescent="0.3"/>
    <row r="1960" ht="15.6" x14ac:dyDescent="0.3"/>
    <row r="1961" ht="15.6" x14ac:dyDescent="0.3"/>
    <row r="1962" ht="15.6" x14ac:dyDescent="0.3"/>
    <row r="1963" ht="15.6" x14ac:dyDescent="0.3"/>
    <row r="1964" ht="15.6" x14ac:dyDescent="0.3"/>
    <row r="1965" ht="15.6" x14ac:dyDescent="0.3"/>
    <row r="1966" ht="15.6" x14ac:dyDescent="0.3"/>
    <row r="1967" ht="15.6" x14ac:dyDescent="0.3"/>
    <row r="1968" ht="15.6" x14ac:dyDescent="0.3"/>
    <row r="1969" ht="15.6" x14ac:dyDescent="0.3"/>
    <row r="1970" ht="15.6" x14ac:dyDescent="0.3"/>
    <row r="1971" ht="15.6" x14ac:dyDescent="0.3"/>
    <row r="1972" ht="15.6" x14ac:dyDescent="0.3"/>
    <row r="1973" ht="15.6" x14ac:dyDescent="0.3"/>
    <row r="1974" ht="15.6" x14ac:dyDescent="0.3"/>
    <row r="1975" ht="15.6" x14ac:dyDescent="0.3"/>
    <row r="1976" ht="15.6" x14ac:dyDescent="0.3"/>
    <row r="1977" ht="15.6" x14ac:dyDescent="0.3"/>
    <row r="1978" ht="15.6" x14ac:dyDescent="0.3"/>
    <row r="1979" ht="15.6" x14ac:dyDescent="0.3"/>
    <row r="1980" ht="15.6" x14ac:dyDescent="0.3"/>
    <row r="1981" ht="15.6" x14ac:dyDescent="0.3"/>
    <row r="1982" ht="15.6" x14ac:dyDescent="0.3"/>
    <row r="1983" ht="15.6" x14ac:dyDescent="0.3"/>
    <row r="1984" ht="15.6" x14ac:dyDescent="0.3"/>
    <row r="1985" ht="15.6" x14ac:dyDescent="0.3"/>
    <row r="1986" ht="15.6" x14ac:dyDescent="0.3"/>
    <row r="1987" ht="15.6" x14ac:dyDescent="0.3"/>
    <row r="1988" ht="15.6" x14ac:dyDescent="0.3"/>
    <row r="1989" ht="15.6" x14ac:dyDescent="0.3"/>
    <row r="1990" ht="15.6" x14ac:dyDescent="0.3"/>
    <row r="1991" ht="15.6" x14ac:dyDescent="0.3"/>
    <row r="1992" ht="15.6" x14ac:dyDescent="0.3"/>
    <row r="1993" ht="15.6" x14ac:dyDescent="0.3"/>
    <row r="1994" ht="15.6" x14ac:dyDescent="0.3"/>
    <row r="1995" ht="15.6" x14ac:dyDescent="0.3"/>
    <row r="1996" ht="15.6" x14ac:dyDescent="0.3"/>
    <row r="1997" ht="15.6" x14ac:dyDescent="0.3"/>
    <row r="1998" ht="15.6" x14ac:dyDescent="0.3"/>
    <row r="1999" ht="15.6" x14ac:dyDescent="0.3"/>
    <row r="2000" ht="15.6" x14ac:dyDescent="0.3"/>
    <row r="2001" ht="15.6" x14ac:dyDescent="0.3"/>
    <row r="2002" ht="15.6" x14ac:dyDescent="0.3"/>
    <row r="2003" ht="15.6" x14ac:dyDescent="0.3"/>
    <row r="2004" ht="15.6" x14ac:dyDescent="0.3"/>
    <row r="2005" ht="15.6" x14ac:dyDescent="0.3"/>
    <row r="2006" ht="15.6" x14ac:dyDescent="0.3"/>
    <row r="2007" ht="15.6" x14ac:dyDescent="0.3"/>
    <row r="2008" ht="15.6" x14ac:dyDescent="0.3"/>
    <row r="2009" ht="15.6" x14ac:dyDescent="0.3"/>
    <row r="2010" ht="15.6" x14ac:dyDescent="0.3"/>
    <row r="2011" ht="15.6" x14ac:dyDescent="0.3"/>
    <row r="2012" ht="15.6" x14ac:dyDescent="0.3"/>
    <row r="2013" ht="15.6" x14ac:dyDescent="0.3"/>
    <row r="2014" ht="15.6" x14ac:dyDescent="0.3"/>
    <row r="2015" ht="15.6" x14ac:dyDescent="0.3"/>
    <row r="2016" ht="15.6" x14ac:dyDescent="0.3"/>
    <row r="2017" ht="15.6" x14ac:dyDescent="0.3"/>
    <row r="2018" ht="15.6" x14ac:dyDescent="0.3"/>
    <row r="2019" ht="15.6" x14ac:dyDescent="0.3"/>
    <row r="2020" ht="15.6" x14ac:dyDescent="0.3"/>
    <row r="2021" ht="15.6" x14ac:dyDescent="0.3"/>
    <row r="2022" ht="15.6" x14ac:dyDescent="0.3"/>
    <row r="2023" ht="15.6" x14ac:dyDescent="0.3"/>
    <row r="2024" ht="15.6" x14ac:dyDescent="0.3"/>
    <row r="2025" ht="15.6" x14ac:dyDescent="0.3"/>
    <row r="2026" ht="15.6" x14ac:dyDescent="0.3"/>
    <row r="2027" ht="15.6" x14ac:dyDescent="0.3"/>
    <row r="2028" ht="15.6" x14ac:dyDescent="0.3"/>
    <row r="2029" ht="15.6" x14ac:dyDescent="0.3"/>
    <row r="2030" ht="15.6" x14ac:dyDescent="0.3"/>
    <row r="2031" ht="15.6" x14ac:dyDescent="0.3"/>
    <row r="2032" ht="15.6" x14ac:dyDescent="0.3"/>
    <row r="2033" ht="15.6" x14ac:dyDescent="0.3"/>
    <row r="2034" ht="15.6" x14ac:dyDescent="0.3"/>
    <row r="2035" ht="15.6" x14ac:dyDescent="0.3"/>
    <row r="2036" ht="15.6" x14ac:dyDescent="0.3"/>
    <row r="2037" ht="15.6" x14ac:dyDescent="0.3"/>
    <row r="2038" ht="15.6" x14ac:dyDescent="0.3"/>
    <row r="2039" ht="15.6" x14ac:dyDescent="0.3"/>
    <row r="2040" ht="15.6" x14ac:dyDescent="0.3"/>
    <row r="2041" ht="15.6" x14ac:dyDescent="0.3"/>
    <row r="2042" ht="15.6" x14ac:dyDescent="0.3"/>
    <row r="2043" ht="15.6" x14ac:dyDescent="0.3"/>
    <row r="2044" ht="15.6" x14ac:dyDescent="0.3"/>
    <row r="2045" ht="15.6" x14ac:dyDescent="0.3"/>
    <row r="2046" ht="15.6" x14ac:dyDescent="0.3"/>
    <row r="2047" ht="15.6" x14ac:dyDescent="0.3"/>
    <row r="2048" ht="15.6" x14ac:dyDescent="0.3"/>
    <row r="2049" ht="15.6" x14ac:dyDescent="0.3"/>
    <row r="2050" ht="15.6" x14ac:dyDescent="0.3"/>
    <row r="2051" ht="15.6" x14ac:dyDescent="0.3"/>
    <row r="2052" ht="15.6" x14ac:dyDescent="0.3"/>
    <row r="2053" ht="15.6" x14ac:dyDescent="0.3"/>
    <row r="2054" ht="15.6" x14ac:dyDescent="0.3"/>
    <row r="2055" ht="15.6" x14ac:dyDescent="0.3"/>
    <row r="2056" ht="15.6" x14ac:dyDescent="0.3"/>
    <row r="2057" ht="15.6" x14ac:dyDescent="0.3"/>
    <row r="2058" ht="15.6" x14ac:dyDescent="0.3"/>
    <row r="2059" ht="15.6" x14ac:dyDescent="0.3"/>
    <row r="2060" ht="15.6" x14ac:dyDescent="0.3"/>
    <row r="2061" ht="15.6" x14ac:dyDescent="0.3"/>
    <row r="2062" ht="15.6" x14ac:dyDescent="0.3"/>
    <row r="2063" ht="15.6" x14ac:dyDescent="0.3"/>
    <row r="2064" ht="15.6" x14ac:dyDescent="0.3"/>
    <row r="2065" ht="15.6" x14ac:dyDescent="0.3"/>
    <row r="2066" ht="15.6" x14ac:dyDescent="0.3"/>
    <row r="2067" ht="15.6" x14ac:dyDescent="0.3"/>
    <row r="2068" ht="15.6" x14ac:dyDescent="0.3"/>
    <row r="2069" ht="15.6" x14ac:dyDescent="0.3"/>
    <row r="2070" ht="15.6" x14ac:dyDescent="0.3"/>
    <row r="2071" ht="15.6" x14ac:dyDescent="0.3"/>
    <row r="2072" ht="15.6" x14ac:dyDescent="0.3"/>
    <row r="2073" ht="15.6" x14ac:dyDescent="0.3"/>
    <row r="2074" ht="15.6" x14ac:dyDescent="0.3"/>
    <row r="2075" ht="15.6" x14ac:dyDescent="0.3"/>
    <row r="2076" ht="15.6" x14ac:dyDescent="0.3"/>
    <row r="2077" ht="15.6" x14ac:dyDescent="0.3"/>
    <row r="2078" ht="15.6" x14ac:dyDescent="0.3"/>
    <row r="2079" ht="15.6" x14ac:dyDescent="0.3"/>
    <row r="2080" ht="15.6" x14ac:dyDescent="0.3"/>
    <row r="2081" ht="15.6" x14ac:dyDescent="0.3"/>
    <row r="2082" ht="15.6" x14ac:dyDescent="0.3"/>
    <row r="2083" ht="15.6" x14ac:dyDescent="0.3"/>
    <row r="2084" ht="15.6" x14ac:dyDescent="0.3"/>
    <row r="2085" ht="15.6" x14ac:dyDescent="0.3"/>
    <row r="2086" ht="15.6" x14ac:dyDescent="0.3"/>
    <row r="2087" ht="15.6" x14ac:dyDescent="0.3"/>
    <row r="2088" ht="15.6" x14ac:dyDescent="0.3"/>
    <row r="2089" ht="15.6" x14ac:dyDescent="0.3"/>
    <row r="2090" ht="15.6" x14ac:dyDescent="0.3"/>
    <row r="2091" ht="15.6" x14ac:dyDescent="0.3"/>
    <row r="2092" ht="15.6" x14ac:dyDescent="0.3"/>
    <row r="2093" ht="15.6" x14ac:dyDescent="0.3"/>
    <row r="2094" ht="15.6" x14ac:dyDescent="0.3"/>
    <row r="2095" ht="15.6" x14ac:dyDescent="0.3"/>
    <row r="2096" ht="15.6" x14ac:dyDescent="0.3"/>
    <row r="2097" ht="15.6" x14ac:dyDescent="0.3"/>
    <row r="2098" ht="15.6" x14ac:dyDescent="0.3"/>
    <row r="2099" ht="15.6" x14ac:dyDescent="0.3"/>
    <row r="2100" ht="15.6" x14ac:dyDescent="0.3"/>
    <row r="2101" ht="15.6" x14ac:dyDescent="0.3"/>
    <row r="2102" ht="15.6" x14ac:dyDescent="0.3"/>
    <row r="2103" ht="15.6" x14ac:dyDescent="0.3"/>
    <row r="2104" ht="15.6" x14ac:dyDescent="0.3"/>
    <row r="2105" ht="15.6" x14ac:dyDescent="0.3"/>
    <row r="2106" ht="15.6" x14ac:dyDescent="0.3"/>
    <row r="2107" ht="15.6" x14ac:dyDescent="0.3"/>
    <row r="2108" ht="15.6" x14ac:dyDescent="0.3"/>
    <row r="2109" ht="15.6" x14ac:dyDescent="0.3"/>
    <row r="2110" ht="15.6" x14ac:dyDescent="0.3"/>
    <row r="2111" ht="15.6" x14ac:dyDescent="0.3"/>
    <row r="2112" ht="15.6" x14ac:dyDescent="0.3"/>
    <row r="2113" ht="15.6" x14ac:dyDescent="0.3"/>
    <row r="2114" ht="15.6" x14ac:dyDescent="0.3"/>
    <row r="2115" ht="15.6" x14ac:dyDescent="0.3"/>
    <row r="2116" ht="15.6" x14ac:dyDescent="0.3"/>
    <row r="2117" ht="15.6" x14ac:dyDescent="0.3"/>
    <row r="2118" ht="15.6" x14ac:dyDescent="0.3"/>
    <row r="2119" ht="15.6" x14ac:dyDescent="0.3"/>
    <row r="2120" ht="15.6" x14ac:dyDescent="0.3"/>
    <row r="2121" ht="15.6" x14ac:dyDescent="0.3"/>
    <row r="2122" ht="15.6" x14ac:dyDescent="0.3"/>
    <row r="2123" ht="15.6" x14ac:dyDescent="0.3"/>
    <row r="2124" ht="15.6" x14ac:dyDescent="0.3"/>
    <row r="2125" ht="15.6" x14ac:dyDescent="0.3"/>
    <row r="2126" ht="15.6" x14ac:dyDescent="0.3"/>
    <row r="2127" ht="15.6" x14ac:dyDescent="0.3"/>
    <row r="2128" ht="15.6" x14ac:dyDescent="0.3"/>
    <row r="2129" ht="15.6" x14ac:dyDescent="0.3"/>
    <row r="2130" ht="15.6" x14ac:dyDescent="0.3"/>
    <row r="2131" ht="15.6" x14ac:dyDescent="0.3"/>
    <row r="2132" ht="15.6" x14ac:dyDescent="0.3"/>
    <row r="2133" ht="15.6" x14ac:dyDescent="0.3"/>
    <row r="2134" ht="15.6" x14ac:dyDescent="0.3"/>
    <row r="2135" ht="15.6" x14ac:dyDescent="0.3"/>
    <row r="2136" ht="15.6" x14ac:dyDescent="0.3"/>
    <row r="2137" ht="15.6" x14ac:dyDescent="0.3"/>
    <row r="2138" ht="15.6" x14ac:dyDescent="0.3"/>
    <row r="2139" ht="15.6" x14ac:dyDescent="0.3"/>
    <row r="2140" ht="15.6" x14ac:dyDescent="0.3"/>
    <row r="2141" ht="15.6" x14ac:dyDescent="0.3"/>
    <row r="2142" ht="15.6" x14ac:dyDescent="0.3"/>
    <row r="2143" ht="15.6" x14ac:dyDescent="0.3"/>
    <row r="2144" ht="15.6" x14ac:dyDescent="0.3"/>
    <row r="2145" ht="15.6" x14ac:dyDescent="0.3"/>
    <row r="2146" ht="15.6" x14ac:dyDescent="0.3"/>
    <row r="2147" ht="15.6" x14ac:dyDescent="0.3"/>
    <row r="2148" ht="15.6" x14ac:dyDescent="0.3"/>
    <row r="2149" ht="15.6" x14ac:dyDescent="0.3"/>
    <row r="2150" ht="15.6" x14ac:dyDescent="0.3"/>
    <row r="2151" ht="15.6" x14ac:dyDescent="0.3"/>
    <row r="2152" ht="15.6" x14ac:dyDescent="0.3"/>
    <row r="2153" ht="15.6" x14ac:dyDescent="0.3"/>
    <row r="2154" ht="15.6" x14ac:dyDescent="0.3"/>
    <row r="2155" ht="15.6" x14ac:dyDescent="0.3"/>
    <row r="2156" ht="15.6" x14ac:dyDescent="0.3"/>
    <row r="2157" ht="15.6" x14ac:dyDescent="0.3"/>
    <row r="2158" ht="15.6" x14ac:dyDescent="0.3"/>
    <row r="2159" ht="15.6" x14ac:dyDescent="0.3"/>
    <row r="2160" ht="15.6" x14ac:dyDescent="0.3"/>
    <row r="2161" ht="15.6" x14ac:dyDescent="0.3"/>
    <row r="2162" ht="15.6" x14ac:dyDescent="0.3"/>
    <row r="2163" ht="15.6" x14ac:dyDescent="0.3"/>
    <row r="2164" ht="15.6" x14ac:dyDescent="0.3"/>
    <row r="2165" ht="15.6" x14ac:dyDescent="0.3"/>
    <row r="2166" ht="15.6" x14ac:dyDescent="0.3"/>
    <row r="2167" ht="15.6" x14ac:dyDescent="0.3"/>
    <row r="2168" ht="15.6" x14ac:dyDescent="0.3"/>
    <row r="2169" ht="15.6" x14ac:dyDescent="0.3"/>
    <row r="2170" ht="15.6" x14ac:dyDescent="0.3"/>
    <row r="2171" ht="15.6" x14ac:dyDescent="0.3"/>
    <row r="2172" ht="15.6" x14ac:dyDescent="0.3"/>
    <row r="2173" ht="15.6" x14ac:dyDescent="0.3"/>
    <row r="2174" ht="15.6" x14ac:dyDescent="0.3"/>
    <row r="2175" ht="15.6" x14ac:dyDescent="0.3"/>
    <row r="2176" ht="15.6" x14ac:dyDescent="0.3"/>
    <row r="2177" ht="15.6" x14ac:dyDescent="0.3"/>
    <row r="2178" ht="15.6" x14ac:dyDescent="0.3"/>
    <row r="2179" ht="15.6" x14ac:dyDescent="0.3"/>
    <row r="2180" ht="15.6" x14ac:dyDescent="0.3"/>
    <row r="2181" ht="15.6" x14ac:dyDescent="0.3"/>
    <row r="2182" ht="15.6" x14ac:dyDescent="0.3"/>
    <row r="2183" ht="15.6" x14ac:dyDescent="0.3"/>
    <row r="2184" ht="15.6" x14ac:dyDescent="0.3"/>
    <row r="2185" ht="15.6" x14ac:dyDescent="0.3"/>
    <row r="2186" ht="15.6" x14ac:dyDescent="0.3"/>
    <row r="2187" ht="15.6" x14ac:dyDescent="0.3"/>
    <row r="2188" ht="15.6" x14ac:dyDescent="0.3"/>
    <row r="2189" ht="15.6" x14ac:dyDescent="0.3"/>
    <row r="2190" ht="15.6" x14ac:dyDescent="0.3"/>
    <row r="2191" ht="15.6" x14ac:dyDescent="0.3"/>
    <row r="2192" ht="15.6" x14ac:dyDescent="0.3"/>
    <row r="2193" ht="15.6" x14ac:dyDescent="0.3"/>
    <row r="2194" ht="15.6" x14ac:dyDescent="0.3"/>
    <row r="2195" ht="15.6" x14ac:dyDescent="0.3"/>
    <row r="2196" ht="15.6" x14ac:dyDescent="0.3"/>
    <row r="2197" ht="15.6" x14ac:dyDescent="0.3"/>
    <row r="2198" ht="15.6" x14ac:dyDescent="0.3"/>
    <row r="2199" ht="15.6" x14ac:dyDescent="0.3"/>
    <row r="2200" ht="15.6" x14ac:dyDescent="0.3"/>
    <row r="2201" ht="15.6" x14ac:dyDescent="0.3"/>
    <row r="2202" ht="15.6" x14ac:dyDescent="0.3"/>
    <row r="2203" ht="15.6" x14ac:dyDescent="0.3"/>
    <row r="2204" ht="15.6" x14ac:dyDescent="0.3"/>
    <row r="2205" ht="15.6" x14ac:dyDescent="0.3"/>
    <row r="2206" ht="15.6" x14ac:dyDescent="0.3"/>
    <row r="2207" ht="15.6" x14ac:dyDescent="0.3"/>
    <row r="2208" ht="15.6" x14ac:dyDescent="0.3"/>
    <row r="2209" ht="15.6" x14ac:dyDescent="0.3"/>
    <row r="2210" ht="15.6" x14ac:dyDescent="0.3"/>
    <row r="2211" ht="15.6" x14ac:dyDescent="0.3"/>
    <row r="2212" ht="15.6" x14ac:dyDescent="0.3"/>
    <row r="2213" ht="15.6" x14ac:dyDescent="0.3"/>
    <row r="2214" ht="15.6" x14ac:dyDescent="0.3"/>
    <row r="2215" ht="15.6" x14ac:dyDescent="0.3"/>
    <row r="2216" ht="15.6" x14ac:dyDescent="0.3"/>
    <row r="2217" ht="15.6" x14ac:dyDescent="0.3"/>
    <row r="2218" ht="15.6" x14ac:dyDescent="0.3"/>
    <row r="2219" ht="15.6" x14ac:dyDescent="0.3"/>
    <row r="2220" ht="15.6" x14ac:dyDescent="0.3"/>
    <row r="2221" ht="15.6" x14ac:dyDescent="0.3"/>
    <row r="2222" ht="15.6" x14ac:dyDescent="0.3"/>
    <row r="2223" ht="15.6" x14ac:dyDescent="0.3"/>
    <row r="2224" ht="15.6" x14ac:dyDescent="0.3"/>
    <row r="2225" ht="15.6" x14ac:dyDescent="0.3"/>
    <row r="2226" ht="15.6" x14ac:dyDescent="0.3"/>
    <row r="2227" ht="15.6" x14ac:dyDescent="0.3"/>
    <row r="2228" ht="15.6" x14ac:dyDescent="0.3"/>
    <row r="2229" ht="15.6" x14ac:dyDescent="0.3"/>
    <row r="2230" ht="15.6" x14ac:dyDescent="0.3"/>
    <row r="2231" ht="15.6" x14ac:dyDescent="0.3"/>
    <row r="2232" ht="15.6" x14ac:dyDescent="0.3"/>
    <row r="2233" ht="15.6" x14ac:dyDescent="0.3"/>
    <row r="2234" ht="15.6" x14ac:dyDescent="0.3"/>
    <row r="2235" ht="15.6" x14ac:dyDescent="0.3"/>
    <row r="2236" ht="15.6" x14ac:dyDescent="0.3"/>
    <row r="2237" ht="15.6" x14ac:dyDescent="0.3"/>
    <row r="2238" ht="15.6" x14ac:dyDescent="0.3"/>
    <row r="2239" ht="15.6" x14ac:dyDescent="0.3"/>
    <row r="2240" ht="15.6" x14ac:dyDescent="0.3"/>
    <row r="2241" ht="15.6" x14ac:dyDescent="0.3"/>
    <row r="2242" ht="15.6" x14ac:dyDescent="0.3"/>
    <row r="2243" ht="15.6" x14ac:dyDescent="0.3"/>
    <row r="2244" ht="15.6" x14ac:dyDescent="0.3"/>
    <row r="2245" ht="15.6" x14ac:dyDescent="0.3"/>
    <row r="2246" ht="15.6" x14ac:dyDescent="0.3"/>
    <row r="2247" ht="15.6" x14ac:dyDescent="0.3"/>
    <row r="2248" ht="15.6" x14ac:dyDescent="0.3"/>
    <row r="2249" ht="15.6" x14ac:dyDescent="0.3"/>
    <row r="2250" ht="15.6" x14ac:dyDescent="0.3"/>
    <row r="2251" ht="15.6" x14ac:dyDescent="0.3"/>
    <row r="2252" ht="15.6" x14ac:dyDescent="0.3"/>
    <row r="2253" ht="15.6" x14ac:dyDescent="0.3"/>
    <row r="2254" ht="15.6" x14ac:dyDescent="0.3"/>
    <row r="2255" ht="15.6" x14ac:dyDescent="0.3"/>
    <row r="2256" ht="15.6" x14ac:dyDescent="0.3"/>
    <row r="2257" ht="15.6" x14ac:dyDescent="0.3"/>
    <row r="2258" ht="15.6" x14ac:dyDescent="0.3"/>
    <row r="2259" ht="15.6" x14ac:dyDescent="0.3"/>
    <row r="2260" ht="15.6" x14ac:dyDescent="0.3"/>
    <row r="2261" ht="15.6" x14ac:dyDescent="0.3"/>
    <row r="2262" ht="15.6" x14ac:dyDescent="0.3"/>
    <row r="2263" ht="15.6" x14ac:dyDescent="0.3"/>
    <row r="2264" ht="15.6" x14ac:dyDescent="0.3"/>
    <row r="2265" ht="15.6" x14ac:dyDescent="0.3"/>
    <row r="2266" ht="15.6" x14ac:dyDescent="0.3"/>
    <row r="2267" ht="15.6" x14ac:dyDescent="0.3"/>
    <row r="2268" ht="15.6" x14ac:dyDescent="0.3"/>
    <row r="2269" ht="15.6" x14ac:dyDescent="0.3"/>
    <row r="2270" ht="15.6" x14ac:dyDescent="0.3"/>
    <row r="2271" ht="15.6" x14ac:dyDescent="0.3"/>
    <row r="2272" ht="15.6" x14ac:dyDescent="0.3"/>
    <row r="2273" ht="15.6" x14ac:dyDescent="0.3"/>
    <row r="2274" ht="15.6" x14ac:dyDescent="0.3"/>
    <row r="2275" ht="15.6" x14ac:dyDescent="0.3"/>
    <row r="2276" ht="15.6" x14ac:dyDescent="0.3"/>
    <row r="2277" ht="15.6" x14ac:dyDescent="0.3"/>
    <row r="2278" ht="15.6" x14ac:dyDescent="0.3"/>
    <row r="2279" ht="15.6" x14ac:dyDescent="0.3"/>
    <row r="2280" ht="15.6" x14ac:dyDescent="0.3"/>
    <row r="2281" ht="15.6" x14ac:dyDescent="0.3"/>
    <row r="2282" ht="15.6" x14ac:dyDescent="0.3"/>
    <row r="2283" ht="15.6" x14ac:dyDescent="0.3"/>
    <row r="2284" ht="15.6" x14ac:dyDescent="0.3"/>
    <row r="2285" ht="15.6" x14ac:dyDescent="0.3"/>
    <row r="2286" ht="15.6" x14ac:dyDescent="0.3"/>
    <row r="2287" ht="15.6" x14ac:dyDescent="0.3"/>
    <row r="2288" ht="15.6" x14ac:dyDescent="0.3"/>
    <row r="2289" ht="15.6" x14ac:dyDescent="0.3"/>
    <row r="2290" ht="15.6" x14ac:dyDescent="0.3"/>
    <row r="2291" ht="15.6" x14ac:dyDescent="0.3"/>
    <row r="2292" ht="15.6" x14ac:dyDescent="0.3"/>
    <row r="2293" ht="15.6" x14ac:dyDescent="0.3"/>
    <row r="2294" ht="15.6" x14ac:dyDescent="0.3"/>
    <row r="2295" ht="15.6" x14ac:dyDescent="0.3"/>
    <row r="2296" ht="15.6" x14ac:dyDescent="0.3"/>
    <row r="2297" ht="15.6" x14ac:dyDescent="0.3"/>
    <row r="2298" ht="15.6" x14ac:dyDescent="0.3"/>
    <row r="2299" ht="15.6" x14ac:dyDescent="0.3"/>
    <row r="2300" ht="15.6" x14ac:dyDescent="0.3"/>
    <row r="2301" ht="15.6" x14ac:dyDescent="0.3"/>
    <row r="2302" ht="15.6" x14ac:dyDescent="0.3"/>
    <row r="2303" ht="15.6" x14ac:dyDescent="0.3"/>
    <row r="2304" ht="15.6" x14ac:dyDescent="0.3"/>
    <row r="2305" ht="15.6" x14ac:dyDescent="0.3"/>
    <row r="2306" ht="15.6" x14ac:dyDescent="0.3"/>
    <row r="2307" ht="15.6" x14ac:dyDescent="0.3"/>
    <row r="2308" ht="15.6" x14ac:dyDescent="0.3"/>
    <row r="2309" ht="15.6" x14ac:dyDescent="0.3"/>
    <row r="2310" ht="15.6" x14ac:dyDescent="0.3"/>
    <row r="2311" ht="15.6" x14ac:dyDescent="0.3"/>
    <row r="2312" ht="15.6" x14ac:dyDescent="0.3"/>
    <row r="2313" ht="15.6" x14ac:dyDescent="0.3"/>
    <row r="2314" ht="15.6" x14ac:dyDescent="0.3"/>
    <row r="2315" ht="15.6" x14ac:dyDescent="0.3"/>
    <row r="2316" ht="15.6" x14ac:dyDescent="0.3"/>
    <row r="2317" ht="15.6" x14ac:dyDescent="0.3"/>
    <row r="2318" ht="15.6" x14ac:dyDescent="0.3"/>
    <row r="2319" ht="15.6" x14ac:dyDescent="0.3"/>
    <row r="2320" ht="15.6" x14ac:dyDescent="0.3"/>
    <row r="2321" ht="15.6" x14ac:dyDescent="0.3"/>
    <row r="2322" ht="15.6" x14ac:dyDescent="0.3"/>
    <row r="2323" ht="15.6" x14ac:dyDescent="0.3"/>
    <row r="2324" ht="15.6" x14ac:dyDescent="0.3"/>
    <row r="2325" ht="15.6" x14ac:dyDescent="0.3"/>
    <row r="2326" ht="15.6" x14ac:dyDescent="0.3"/>
    <row r="2327" ht="15.6" x14ac:dyDescent="0.3"/>
    <row r="2328" ht="15.6" x14ac:dyDescent="0.3"/>
    <row r="2329" ht="15.6" x14ac:dyDescent="0.3"/>
    <row r="2330" ht="15.6" x14ac:dyDescent="0.3"/>
    <row r="2331" ht="15.6" x14ac:dyDescent="0.3"/>
    <row r="2332" ht="15.6" x14ac:dyDescent="0.3"/>
    <row r="2333" ht="15.6" x14ac:dyDescent="0.3"/>
    <row r="2334" ht="15.6" x14ac:dyDescent="0.3"/>
    <row r="2335" ht="15.6" x14ac:dyDescent="0.3"/>
    <row r="2336" ht="15.6" x14ac:dyDescent="0.3"/>
    <row r="2337" ht="15.6" x14ac:dyDescent="0.3"/>
    <row r="2338" ht="15.6" x14ac:dyDescent="0.3"/>
    <row r="2339" ht="15.6" x14ac:dyDescent="0.3"/>
    <row r="2340" ht="15.6" x14ac:dyDescent="0.3"/>
    <row r="2341" ht="15.6" x14ac:dyDescent="0.3"/>
    <row r="2342" ht="15.6" x14ac:dyDescent="0.3"/>
    <row r="2343" ht="15.6" x14ac:dyDescent="0.3"/>
    <row r="2344" ht="15.6" x14ac:dyDescent="0.3"/>
    <row r="2345" ht="15.6" x14ac:dyDescent="0.3"/>
    <row r="2346" ht="15.6" x14ac:dyDescent="0.3"/>
    <row r="2347" ht="15.6" x14ac:dyDescent="0.3"/>
    <row r="2348" ht="15.6" x14ac:dyDescent="0.3"/>
    <row r="2349" ht="15.6" x14ac:dyDescent="0.3"/>
    <row r="2350" ht="15.6" x14ac:dyDescent="0.3"/>
    <row r="2351" ht="15.6" x14ac:dyDescent="0.3"/>
    <row r="2352" ht="15.6" x14ac:dyDescent="0.3"/>
    <row r="2353" ht="15.6" x14ac:dyDescent="0.3"/>
    <row r="2354" ht="15.6" x14ac:dyDescent="0.3"/>
    <row r="2355" ht="15.6" x14ac:dyDescent="0.3"/>
    <row r="2356" ht="15.6" x14ac:dyDescent="0.3"/>
    <row r="2357" ht="15.6" x14ac:dyDescent="0.3"/>
    <row r="2358" ht="15.6" x14ac:dyDescent="0.3"/>
    <row r="2359" ht="15.6" x14ac:dyDescent="0.3"/>
    <row r="2360" ht="15.6" x14ac:dyDescent="0.3"/>
    <row r="2361" ht="15.6" x14ac:dyDescent="0.3"/>
    <row r="2362" ht="15.6" x14ac:dyDescent="0.3"/>
    <row r="2363" ht="15.6" x14ac:dyDescent="0.3"/>
    <row r="2364" ht="15.6" x14ac:dyDescent="0.3"/>
    <row r="2365" ht="15.6" x14ac:dyDescent="0.3"/>
    <row r="2366" ht="15.6" x14ac:dyDescent="0.3"/>
    <row r="2367" ht="15.6" x14ac:dyDescent="0.3"/>
    <row r="2368" ht="15.6" x14ac:dyDescent="0.3"/>
    <row r="2369" ht="15.6" x14ac:dyDescent="0.3"/>
    <row r="2370" ht="15.6" x14ac:dyDescent="0.3"/>
    <row r="2371" ht="15.6" x14ac:dyDescent="0.3"/>
    <row r="2372" ht="15.6" x14ac:dyDescent="0.3"/>
    <row r="2373" ht="15.6" x14ac:dyDescent="0.3"/>
    <row r="2374" ht="15.6" x14ac:dyDescent="0.3"/>
    <row r="2375" ht="15.6" x14ac:dyDescent="0.3"/>
    <row r="2376" ht="15.6" x14ac:dyDescent="0.3"/>
    <row r="2377" ht="15.6" x14ac:dyDescent="0.3"/>
    <row r="2378" ht="15.6" x14ac:dyDescent="0.3"/>
    <row r="2379" ht="15.6" x14ac:dyDescent="0.3"/>
    <row r="2380" ht="15.6" x14ac:dyDescent="0.3"/>
    <row r="2381" ht="15.6" x14ac:dyDescent="0.3"/>
    <row r="2382" ht="15.6" x14ac:dyDescent="0.3"/>
    <row r="2383" ht="15.6" x14ac:dyDescent="0.3"/>
    <row r="2384" ht="15.6" x14ac:dyDescent="0.3"/>
    <row r="2385" ht="15.6" x14ac:dyDescent="0.3"/>
    <row r="2386" ht="15.6" x14ac:dyDescent="0.3"/>
    <row r="2387" ht="15.6" x14ac:dyDescent="0.3"/>
    <row r="2388" ht="15.6" x14ac:dyDescent="0.3"/>
    <row r="2389" ht="15.6" x14ac:dyDescent="0.3"/>
    <row r="2390" ht="15.6" x14ac:dyDescent="0.3"/>
    <row r="2391" ht="15.6" x14ac:dyDescent="0.3"/>
    <row r="2392" ht="15.6" x14ac:dyDescent="0.3"/>
    <row r="2393" ht="15.6" x14ac:dyDescent="0.3"/>
    <row r="2394" ht="15.6" x14ac:dyDescent="0.3"/>
    <row r="2395" ht="15.6" x14ac:dyDescent="0.3"/>
    <row r="2396" ht="15.6" x14ac:dyDescent="0.3"/>
    <row r="2397" ht="15.6" x14ac:dyDescent="0.3"/>
    <row r="2398" ht="15.6" x14ac:dyDescent="0.3"/>
    <row r="2399" ht="15.6" x14ac:dyDescent="0.3"/>
    <row r="2400" ht="15.6" x14ac:dyDescent="0.3"/>
    <row r="2401" ht="15.6" x14ac:dyDescent="0.3"/>
    <row r="2402" ht="15.6" x14ac:dyDescent="0.3"/>
    <row r="2403" ht="15.6" x14ac:dyDescent="0.3"/>
    <row r="2404" ht="15.6" x14ac:dyDescent="0.3"/>
    <row r="2405" ht="15.6" x14ac:dyDescent="0.3"/>
    <row r="2406" ht="15.6" x14ac:dyDescent="0.3"/>
    <row r="2407" ht="15.6" x14ac:dyDescent="0.3"/>
    <row r="2408" ht="15.6" x14ac:dyDescent="0.3"/>
    <row r="2409" ht="15.6" x14ac:dyDescent="0.3"/>
    <row r="2410" ht="15.6" x14ac:dyDescent="0.3"/>
    <row r="2411" ht="15.6" x14ac:dyDescent="0.3"/>
    <row r="2412" ht="15.6" x14ac:dyDescent="0.3"/>
    <row r="2413" ht="15.6" x14ac:dyDescent="0.3"/>
    <row r="2414" ht="15.6" x14ac:dyDescent="0.3"/>
    <row r="2415" ht="15.6" x14ac:dyDescent="0.3"/>
    <row r="2416" ht="15.6" x14ac:dyDescent="0.3"/>
    <row r="2417" ht="15.6" x14ac:dyDescent="0.3"/>
    <row r="2418" ht="15.6" x14ac:dyDescent="0.3"/>
    <row r="2419" ht="15.6" x14ac:dyDescent="0.3"/>
    <row r="2420" ht="15.6" x14ac:dyDescent="0.3"/>
    <row r="2421" ht="15.6" x14ac:dyDescent="0.3"/>
    <row r="2422" ht="15.6" x14ac:dyDescent="0.3"/>
    <row r="2423" ht="15.6" x14ac:dyDescent="0.3"/>
    <row r="2424" ht="15.6" x14ac:dyDescent="0.3"/>
    <row r="2425" ht="15.6" x14ac:dyDescent="0.3"/>
    <row r="2426" ht="15.6" x14ac:dyDescent="0.3"/>
    <row r="2427" ht="15.6" x14ac:dyDescent="0.3"/>
    <row r="2428" ht="15.6" x14ac:dyDescent="0.3"/>
    <row r="2429" ht="15.6" x14ac:dyDescent="0.3"/>
    <row r="2430" ht="15.6" x14ac:dyDescent="0.3"/>
    <row r="2431" ht="15.6" x14ac:dyDescent="0.3"/>
    <row r="2432" ht="15.6" x14ac:dyDescent="0.3"/>
    <row r="2433" ht="15.6" x14ac:dyDescent="0.3"/>
    <row r="2434" ht="15.6" x14ac:dyDescent="0.3"/>
    <row r="2435" ht="15.6" x14ac:dyDescent="0.3"/>
    <row r="2436" ht="15.6" x14ac:dyDescent="0.3"/>
    <row r="2437" ht="15.6" x14ac:dyDescent="0.3"/>
    <row r="2438" ht="15.6" x14ac:dyDescent="0.3"/>
    <row r="2439" ht="15.6" x14ac:dyDescent="0.3"/>
    <row r="2440" ht="15.6" x14ac:dyDescent="0.3"/>
    <row r="2441" ht="15.6" x14ac:dyDescent="0.3"/>
    <row r="2442" ht="15.6" x14ac:dyDescent="0.3"/>
    <row r="2443" ht="15.6" x14ac:dyDescent="0.3"/>
    <row r="2444" ht="15.6" x14ac:dyDescent="0.3"/>
    <row r="2445" ht="15.6" x14ac:dyDescent="0.3"/>
    <row r="2446" ht="15.6" x14ac:dyDescent="0.3"/>
    <row r="2447" ht="15.6" x14ac:dyDescent="0.3"/>
    <row r="2448" ht="15.6" x14ac:dyDescent="0.3"/>
    <row r="2449" ht="15.6" x14ac:dyDescent="0.3"/>
    <row r="2450" ht="15.6" x14ac:dyDescent="0.3"/>
    <row r="2451" ht="15.6" x14ac:dyDescent="0.3"/>
    <row r="2452" ht="15.6" x14ac:dyDescent="0.3"/>
    <row r="2453" ht="15.6" x14ac:dyDescent="0.3"/>
    <row r="2454" ht="15.6" x14ac:dyDescent="0.3"/>
    <row r="2455" ht="15.6" x14ac:dyDescent="0.3"/>
    <row r="2456" ht="15.6" x14ac:dyDescent="0.3"/>
    <row r="2457" ht="15.6" x14ac:dyDescent="0.3"/>
    <row r="2458" ht="15.6" x14ac:dyDescent="0.3"/>
    <row r="2459" ht="15.6" x14ac:dyDescent="0.3"/>
    <row r="2460" ht="15.6" x14ac:dyDescent="0.3"/>
    <row r="2461" ht="15.6" x14ac:dyDescent="0.3"/>
    <row r="2462" ht="15.6" x14ac:dyDescent="0.3"/>
    <row r="2463" ht="15.6" x14ac:dyDescent="0.3"/>
    <row r="2464" ht="15.6" x14ac:dyDescent="0.3"/>
    <row r="2465" ht="15.6" x14ac:dyDescent="0.3"/>
    <row r="2466" ht="15.6" x14ac:dyDescent="0.3"/>
    <row r="2467" ht="15.6" x14ac:dyDescent="0.3"/>
    <row r="2468" ht="15.6" x14ac:dyDescent="0.3"/>
    <row r="2469" ht="15.6" x14ac:dyDescent="0.3"/>
    <row r="2470" ht="15.6" x14ac:dyDescent="0.3"/>
    <row r="2471" ht="15.6" x14ac:dyDescent="0.3"/>
    <row r="2472" ht="15.6" x14ac:dyDescent="0.3"/>
    <row r="2473" ht="15.6" x14ac:dyDescent="0.3"/>
    <row r="2474" ht="15.6" x14ac:dyDescent="0.3"/>
    <row r="2475" ht="15.6" x14ac:dyDescent="0.3"/>
    <row r="2476" ht="15.6" x14ac:dyDescent="0.3"/>
    <row r="2477" ht="15.6" x14ac:dyDescent="0.3"/>
    <row r="2478" ht="15.6" x14ac:dyDescent="0.3"/>
    <row r="2479" ht="15.6" x14ac:dyDescent="0.3"/>
    <row r="2480" ht="15.6" x14ac:dyDescent="0.3"/>
    <row r="2481" ht="15.6" x14ac:dyDescent="0.3"/>
    <row r="2482" ht="15.6" x14ac:dyDescent="0.3"/>
    <row r="2483" ht="15.6" x14ac:dyDescent="0.3"/>
    <row r="2484" ht="15.6" x14ac:dyDescent="0.3"/>
    <row r="2485" ht="15.6" x14ac:dyDescent="0.3"/>
    <row r="2486" ht="15.6" x14ac:dyDescent="0.3"/>
    <row r="2487" ht="15.6" x14ac:dyDescent="0.3"/>
    <row r="2488" ht="15.6" x14ac:dyDescent="0.3"/>
    <row r="2489" ht="15.6" x14ac:dyDescent="0.3"/>
    <row r="2490" ht="15.6" x14ac:dyDescent="0.3"/>
    <row r="2491" ht="15.6" x14ac:dyDescent="0.3"/>
    <row r="2492" ht="15.6" x14ac:dyDescent="0.3"/>
    <row r="2493" ht="15.6" x14ac:dyDescent="0.3"/>
    <row r="2494" ht="15.6" x14ac:dyDescent="0.3"/>
    <row r="2495" ht="15.6" x14ac:dyDescent="0.3"/>
    <row r="2496" ht="15.6" x14ac:dyDescent="0.3"/>
    <row r="2497" ht="15.6" x14ac:dyDescent="0.3"/>
    <row r="2498" ht="15.6" x14ac:dyDescent="0.3"/>
    <row r="2499" ht="15.6" x14ac:dyDescent="0.3"/>
    <row r="2500" ht="15.6" x14ac:dyDescent="0.3"/>
    <row r="2501" ht="15.6" x14ac:dyDescent="0.3"/>
    <row r="2502" ht="15.6" x14ac:dyDescent="0.3"/>
    <row r="2503" ht="15.6" x14ac:dyDescent="0.3"/>
    <row r="2504" ht="15.6" x14ac:dyDescent="0.3"/>
    <row r="2505" ht="15.6" x14ac:dyDescent="0.3"/>
    <row r="2506" ht="15.6" x14ac:dyDescent="0.3"/>
    <row r="2507" ht="15.6" x14ac:dyDescent="0.3"/>
    <row r="2508" ht="15.6" x14ac:dyDescent="0.3"/>
    <row r="2509" ht="15.6" x14ac:dyDescent="0.3"/>
    <row r="2510" ht="15.6" x14ac:dyDescent="0.3"/>
    <row r="2511" ht="15.6" x14ac:dyDescent="0.3"/>
    <row r="2512" ht="15.6" x14ac:dyDescent="0.3"/>
    <row r="2513" ht="15.6" x14ac:dyDescent="0.3"/>
    <row r="2514" ht="15.6" x14ac:dyDescent="0.3"/>
    <row r="2515" ht="15.6" x14ac:dyDescent="0.3"/>
    <row r="2516" ht="15.6" x14ac:dyDescent="0.3"/>
    <row r="2517" ht="15.6" x14ac:dyDescent="0.3"/>
    <row r="2518" ht="15.6" x14ac:dyDescent="0.3"/>
    <row r="2519" ht="15.6" x14ac:dyDescent="0.3"/>
    <row r="2520" ht="15.6" x14ac:dyDescent="0.3"/>
    <row r="2521" ht="15.6" x14ac:dyDescent="0.3"/>
    <row r="2522" ht="15.6" x14ac:dyDescent="0.3"/>
    <row r="2523" ht="15.6" x14ac:dyDescent="0.3"/>
    <row r="2524" ht="15.6" x14ac:dyDescent="0.3"/>
    <row r="2525" ht="15.6" x14ac:dyDescent="0.3"/>
    <row r="2526" ht="15.6" x14ac:dyDescent="0.3"/>
    <row r="2527" ht="15.6" x14ac:dyDescent="0.3"/>
    <row r="2528" ht="15.6" x14ac:dyDescent="0.3"/>
    <row r="2529" ht="15.6" x14ac:dyDescent="0.3"/>
    <row r="2530" ht="15.6" x14ac:dyDescent="0.3"/>
    <row r="2531" ht="15.6" x14ac:dyDescent="0.3"/>
    <row r="2532" ht="15.6" x14ac:dyDescent="0.3"/>
    <row r="2533" ht="15.6" x14ac:dyDescent="0.3"/>
    <row r="2534" ht="15.6" x14ac:dyDescent="0.3"/>
    <row r="2535" ht="15.6" x14ac:dyDescent="0.3"/>
    <row r="2536" ht="15.6" x14ac:dyDescent="0.3"/>
    <row r="2537" ht="15.6" x14ac:dyDescent="0.3"/>
    <row r="2538" ht="15.6" x14ac:dyDescent="0.3"/>
    <row r="2539" ht="15.6" x14ac:dyDescent="0.3"/>
    <row r="2540" ht="15.6" x14ac:dyDescent="0.3"/>
    <row r="2541" ht="15.6" x14ac:dyDescent="0.3"/>
    <row r="2542" ht="15.6" x14ac:dyDescent="0.3"/>
    <row r="2543" ht="15.6" x14ac:dyDescent="0.3"/>
    <row r="2544" ht="15.6" x14ac:dyDescent="0.3"/>
    <row r="2545" ht="15.6" x14ac:dyDescent="0.3"/>
    <row r="2546" ht="15.6" x14ac:dyDescent="0.3"/>
    <row r="2547" ht="15.6" x14ac:dyDescent="0.3"/>
    <row r="2548" ht="15.6" x14ac:dyDescent="0.3"/>
    <row r="2549" ht="15.6" x14ac:dyDescent="0.3"/>
    <row r="2550" ht="15.6" x14ac:dyDescent="0.3"/>
    <row r="2551" ht="15.6" x14ac:dyDescent="0.3"/>
    <row r="2552" ht="15.6" x14ac:dyDescent="0.3"/>
    <row r="2553" ht="15.6" x14ac:dyDescent="0.3"/>
    <row r="2554" ht="15.6" x14ac:dyDescent="0.3"/>
    <row r="2555" ht="15.6" x14ac:dyDescent="0.3"/>
    <row r="2556" ht="15.6" x14ac:dyDescent="0.3"/>
    <row r="2557" ht="15.6" x14ac:dyDescent="0.3"/>
    <row r="2558" ht="15.6" x14ac:dyDescent="0.3"/>
    <row r="2559" ht="15.6" x14ac:dyDescent="0.3"/>
    <row r="2560" ht="15.6" x14ac:dyDescent="0.3"/>
    <row r="2561" ht="15.6" x14ac:dyDescent="0.3"/>
    <row r="2562" ht="15.6" x14ac:dyDescent="0.3"/>
    <row r="2563" ht="15.6" x14ac:dyDescent="0.3"/>
    <row r="2564" ht="15.6" x14ac:dyDescent="0.3"/>
    <row r="2565" ht="15.6" x14ac:dyDescent="0.3"/>
    <row r="2566" ht="15.6" x14ac:dyDescent="0.3"/>
    <row r="2567" ht="15.6" x14ac:dyDescent="0.3"/>
    <row r="2568" ht="15.6" x14ac:dyDescent="0.3"/>
    <row r="2569" ht="15.6" x14ac:dyDescent="0.3"/>
    <row r="2570" ht="15.6" x14ac:dyDescent="0.3"/>
    <row r="2571" ht="15.6" x14ac:dyDescent="0.3"/>
    <row r="2572" ht="15.6" x14ac:dyDescent="0.3"/>
    <row r="2573" ht="15.6" x14ac:dyDescent="0.3"/>
    <row r="2574" ht="15.6" x14ac:dyDescent="0.3"/>
    <row r="2575" ht="15.6" x14ac:dyDescent="0.3"/>
    <row r="2576" ht="15.6" x14ac:dyDescent="0.3"/>
    <row r="2577" ht="15.6" x14ac:dyDescent="0.3"/>
    <row r="2578" ht="15.6" x14ac:dyDescent="0.3"/>
    <row r="2579" ht="15.6" x14ac:dyDescent="0.3"/>
    <row r="2580" ht="15.6" x14ac:dyDescent="0.3"/>
    <row r="2581" ht="15.6" x14ac:dyDescent="0.3"/>
    <row r="2582" ht="15.6" x14ac:dyDescent="0.3"/>
    <row r="2583" ht="15.6" x14ac:dyDescent="0.3"/>
    <row r="2584" ht="15.6" x14ac:dyDescent="0.3"/>
    <row r="2585" ht="15.6" x14ac:dyDescent="0.3"/>
    <row r="2586" ht="15.6" x14ac:dyDescent="0.3"/>
    <row r="2587" ht="15.6" x14ac:dyDescent="0.3"/>
    <row r="2588" ht="15.6" x14ac:dyDescent="0.3"/>
    <row r="2589" ht="15.6" x14ac:dyDescent="0.3"/>
    <row r="2590" ht="15.6" x14ac:dyDescent="0.3"/>
    <row r="2591" ht="15.6" x14ac:dyDescent="0.3"/>
    <row r="2592" ht="15.6" x14ac:dyDescent="0.3"/>
    <row r="2593" ht="15.6" x14ac:dyDescent="0.3"/>
    <row r="2594" ht="15.6" x14ac:dyDescent="0.3"/>
    <row r="2595" ht="15.6" x14ac:dyDescent="0.3"/>
    <row r="2596" ht="15.6" x14ac:dyDescent="0.3"/>
    <row r="2597" ht="15.6" x14ac:dyDescent="0.3"/>
    <row r="2598" ht="15.6" x14ac:dyDescent="0.3"/>
    <row r="2599" ht="15.6" x14ac:dyDescent="0.3"/>
    <row r="2600" ht="15.6" x14ac:dyDescent="0.3"/>
    <row r="2601" ht="15.6" x14ac:dyDescent="0.3"/>
    <row r="2602" ht="15.6" x14ac:dyDescent="0.3"/>
    <row r="2603" ht="15.6" x14ac:dyDescent="0.3"/>
    <row r="2604" ht="15.6" x14ac:dyDescent="0.3"/>
    <row r="2605" ht="15.6" x14ac:dyDescent="0.3"/>
    <row r="2606" ht="15.6" x14ac:dyDescent="0.3"/>
    <row r="2607" ht="15.6" x14ac:dyDescent="0.3"/>
    <row r="2608" ht="15.6" x14ac:dyDescent="0.3"/>
    <row r="2609" ht="15.6" x14ac:dyDescent="0.3"/>
    <row r="2610" ht="15.6" x14ac:dyDescent="0.3"/>
    <row r="2611" ht="15.6" x14ac:dyDescent="0.3"/>
    <row r="2612" ht="15.6" x14ac:dyDescent="0.3"/>
    <row r="2613" ht="15.6" x14ac:dyDescent="0.3"/>
    <row r="2614" ht="15.6" x14ac:dyDescent="0.3"/>
    <row r="2615" ht="15.6" x14ac:dyDescent="0.3"/>
    <row r="2616" ht="15.6" x14ac:dyDescent="0.3"/>
    <row r="2617" ht="15.6" x14ac:dyDescent="0.3"/>
    <row r="2618" ht="15.6" x14ac:dyDescent="0.3"/>
    <row r="2619" ht="15.6" x14ac:dyDescent="0.3"/>
    <row r="2620" ht="15.6" x14ac:dyDescent="0.3"/>
    <row r="2621" ht="15.6" x14ac:dyDescent="0.3"/>
    <row r="2622" ht="15.6" x14ac:dyDescent="0.3"/>
    <row r="2623" ht="15.6" x14ac:dyDescent="0.3"/>
    <row r="2624" ht="15.6" x14ac:dyDescent="0.3"/>
    <row r="2625" ht="15.6" x14ac:dyDescent="0.3"/>
    <row r="2626" ht="15.6" x14ac:dyDescent="0.3"/>
    <row r="2627" ht="15.6" x14ac:dyDescent="0.3"/>
    <row r="2628" ht="15.6" x14ac:dyDescent="0.3"/>
    <row r="2629" ht="15.6" x14ac:dyDescent="0.3"/>
    <row r="2630" ht="15.6" x14ac:dyDescent="0.3"/>
    <row r="2631" ht="15.6" x14ac:dyDescent="0.3"/>
    <row r="2632" ht="15.6" x14ac:dyDescent="0.3"/>
    <row r="2633" ht="15.6" x14ac:dyDescent="0.3"/>
    <row r="2634" ht="15.6" x14ac:dyDescent="0.3"/>
    <row r="2635" ht="15.6" x14ac:dyDescent="0.3"/>
    <row r="2636" ht="15.6" x14ac:dyDescent="0.3"/>
    <row r="2637" ht="15.6" x14ac:dyDescent="0.3"/>
    <row r="2638" ht="15.6" x14ac:dyDescent="0.3"/>
    <row r="2639" ht="15.6" x14ac:dyDescent="0.3"/>
    <row r="2640" ht="15.6" x14ac:dyDescent="0.3"/>
    <row r="2641" ht="15.6" x14ac:dyDescent="0.3"/>
    <row r="2642" ht="15.6" x14ac:dyDescent="0.3"/>
    <row r="2643" ht="15.6" x14ac:dyDescent="0.3"/>
    <row r="2644" ht="15.6" x14ac:dyDescent="0.3"/>
    <row r="2645" ht="15.6" x14ac:dyDescent="0.3"/>
    <row r="2646" ht="15.6" x14ac:dyDescent="0.3"/>
    <row r="2647" ht="15.6" x14ac:dyDescent="0.3"/>
    <row r="2648" ht="15.6" x14ac:dyDescent="0.3"/>
    <row r="2649" ht="15.6" x14ac:dyDescent="0.3"/>
    <row r="2650" ht="15.6" x14ac:dyDescent="0.3"/>
    <row r="2651" ht="15.6" x14ac:dyDescent="0.3"/>
    <row r="2652" ht="15.6" x14ac:dyDescent="0.3"/>
    <row r="2653" ht="15.6" x14ac:dyDescent="0.3"/>
    <row r="2654" ht="15.6" x14ac:dyDescent="0.3"/>
    <row r="2655" ht="15.6" x14ac:dyDescent="0.3"/>
    <row r="2656" ht="15.6" x14ac:dyDescent="0.3"/>
    <row r="2657" ht="15.6" x14ac:dyDescent="0.3"/>
    <row r="2658" ht="15.6" x14ac:dyDescent="0.3"/>
    <row r="2659" ht="15.6" x14ac:dyDescent="0.3"/>
    <row r="2660" ht="15.6" x14ac:dyDescent="0.3"/>
    <row r="2661" ht="15.6" x14ac:dyDescent="0.3"/>
    <row r="2662" ht="15.6" x14ac:dyDescent="0.3"/>
    <row r="2663" ht="15.6" x14ac:dyDescent="0.3"/>
    <row r="2664" ht="15.6" x14ac:dyDescent="0.3"/>
    <row r="2665" ht="15.6" x14ac:dyDescent="0.3"/>
    <row r="2666" ht="15.6" x14ac:dyDescent="0.3"/>
    <row r="2667" ht="15.6" x14ac:dyDescent="0.3"/>
    <row r="2668" ht="15.6" x14ac:dyDescent="0.3"/>
    <row r="2669" ht="15.6" x14ac:dyDescent="0.3"/>
    <row r="2670" ht="15.6" x14ac:dyDescent="0.3"/>
    <row r="2671" ht="15.6" x14ac:dyDescent="0.3"/>
    <row r="2672" ht="15.6" x14ac:dyDescent="0.3"/>
    <row r="2673" ht="15.6" x14ac:dyDescent="0.3"/>
    <row r="2674" ht="15.6" x14ac:dyDescent="0.3"/>
    <row r="2675" ht="15.6" x14ac:dyDescent="0.3"/>
    <row r="2676" ht="15.6" x14ac:dyDescent="0.3"/>
    <row r="2677" ht="15.6" x14ac:dyDescent="0.3"/>
    <row r="2678" ht="15.6" x14ac:dyDescent="0.3"/>
    <row r="2679" ht="15.6" x14ac:dyDescent="0.3"/>
    <row r="2680" ht="15.6" x14ac:dyDescent="0.3"/>
    <row r="2681" ht="15.6" x14ac:dyDescent="0.3"/>
    <row r="2682" ht="15.6" x14ac:dyDescent="0.3"/>
    <row r="2683" ht="15.6" x14ac:dyDescent="0.3"/>
    <row r="2684" ht="15.6" x14ac:dyDescent="0.3"/>
    <row r="2685" ht="15.6" x14ac:dyDescent="0.3"/>
    <row r="2686" ht="15.6" x14ac:dyDescent="0.3"/>
    <row r="2687" ht="15.6" x14ac:dyDescent="0.3"/>
    <row r="2688" ht="15.6" x14ac:dyDescent="0.3"/>
    <row r="2689" ht="15.6" x14ac:dyDescent="0.3"/>
    <row r="2690" ht="15.6" x14ac:dyDescent="0.3"/>
    <row r="2691" ht="15.6" x14ac:dyDescent="0.3"/>
    <row r="2692" ht="15.6" x14ac:dyDescent="0.3"/>
    <row r="2693" ht="15.6" x14ac:dyDescent="0.3"/>
    <row r="2694" ht="15.6" x14ac:dyDescent="0.3"/>
    <row r="2695" ht="15.6" x14ac:dyDescent="0.3"/>
    <row r="2696" ht="15.6" x14ac:dyDescent="0.3"/>
    <row r="2697" ht="15.6" x14ac:dyDescent="0.3"/>
    <row r="2698" ht="15.6" x14ac:dyDescent="0.3"/>
    <row r="2699" ht="15.6" x14ac:dyDescent="0.3"/>
    <row r="2700" ht="15.6" x14ac:dyDescent="0.3"/>
    <row r="2701" ht="15.6" x14ac:dyDescent="0.3"/>
    <row r="2702" ht="15.6" x14ac:dyDescent="0.3"/>
    <row r="2703" ht="15.6" x14ac:dyDescent="0.3"/>
    <row r="2704" ht="15.6" x14ac:dyDescent="0.3"/>
    <row r="2705" ht="15.6" x14ac:dyDescent="0.3"/>
    <row r="2706" ht="15.6" x14ac:dyDescent="0.3"/>
    <row r="2707" ht="15.6" x14ac:dyDescent="0.3"/>
    <row r="2708" ht="15.6" x14ac:dyDescent="0.3"/>
    <row r="2709" ht="15.6" x14ac:dyDescent="0.3"/>
    <row r="2710" ht="15.6" x14ac:dyDescent="0.3"/>
    <row r="2711" ht="15.6" x14ac:dyDescent="0.3"/>
    <row r="2712" ht="15.6" x14ac:dyDescent="0.3"/>
    <row r="2713" ht="15.6" x14ac:dyDescent="0.3"/>
    <row r="2714" ht="15.6" x14ac:dyDescent="0.3"/>
    <row r="2715" ht="15.6" x14ac:dyDescent="0.3"/>
    <row r="2716" ht="15.6" x14ac:dyDescent="0.3"/>
    <row r="2717" ht="15.6" x14ac:dyDescent="0.3"/>
    <row r="2718" ht="15.6" x14ac:dyDescent="0.3"/>
    <row r="2719" ht="15.6" x14ac:dyDescent="0.3"/>
    <row r="2720" ht="15.6" x14ac:dyDescent="0.3"/>
    <row r="2721" ht="15.6" x14ac:dyDescent="0.3"/>
    <row r="2722" ht="15.6" x14ac:dyDescent="0.3"/>
    <row r="2723" ht="15.6" x14ac:dyDescent="0.3"/>
    <row r="2724" ht="15.6" x14ac:dyDescent="0.3"/>
    <row r="2725" ht="15.6" x14ac:dyDescent="0.3"/>
    <row r="2726" ht="15.6" x14ac:dyDescent="0.3"/>
    <row r="2727" ht="15.6" x14ac:dyDescent="0.3"/>
    <row r="2728" ht="15.6" x14ac:dyDescent="0.3"/>
    <row r="2729" ht="15.6" x14ac:dyDescent="0.3"/>
    <row r="2730" ht="15.6" x14ac:dyDescent="0.3"/>
    <row r="2731" ht="15.6" x14ac:dyDescent="0.3"/>
    <row r="2732" ht="15.6" x14ac:dyDescent="0.3"/>
    <row r="2733" ht="15.6" x14ac:dyDescent="0.3"/>
    <row r="2734" ht="15.6" x14ac:dyDescent="0.3"/>
    <row r="2735" ht="15.6" x14ac:dyDescent="0.3"/>
    <row r="2736" ht="15.6" x14ac:dyDescent="0.3"/>
    <row r="2737" ht="15.6" x14ac:dyDescent="0.3"/>
    <row r="2738" ht="15.6" x14ac:dyDescent="0.3"/>
    <row r="2739" ht="15.6" x14ac:dyDescent="0.3"/>
    <row r="2740" ht="15.6" x14ac:dyDescent="0.3"/>
    <row r="2741" ht="15.6" x14ac:dyDescent="0.3"/>
    <row r="2742" ht="15.6" x14ac:dyDescent="0.3"/>
    <row r="2743" ht="15.6" x14ac:dyDescent="0.3"/>
    <row r="2744" ht="15.6" x14ac:dyDescent="0.3"/>
    <row r="2745" ht="15.6" x14ac:dyDescent="0.3"/>
    <row r="2746" ht="15.6" x14ac:dyDescent="0.3"/>
    <row r="2747" ht="15.6" x14ac:dyDescent="0.3"/>
    <row r="2748" ht="15.6" x14ac:dyDescent="0.3"/>
    <row r="2749" ht="15.6" x14ac:dyDescent="0.3"/>
    <row r="2750" ht="15.6" x14ac:dyDescent="0.3"/>
    <row r="2751" ht="15.6" x14ac:dyDescent="0.3"/>
    <row r="2752" ht="15.6" x14ac:dyDescent="0.3"/>
    <row r="2753" ht="15.6" x14ac:dyDescent="0.3"/>
    <row r="2754" ht="15.6" x14ac:dyDescent="0.3"/>
    <row r="2755" ht="15.6" x14ac:dyDescent="0.3"/>
    <row r="2756" ht="15.6" x14ac:dyDescent="0.3"/>
    <row r="2757" ht="15.6" x14ac:dyDescent="0.3"/>
    <row r="2758" ht="15.6" x14ac:dyDescent="0.3"/>
    <row r="2759" ht="15.6" x14ac:dyDescent="0.3"/>
    <row r="2760" ht="15.6" x14ac:dyDescent="0.3"/>
    <row r="2761" ht="15.6" x14ac:dyDescent="0.3"/>
    <row r="2762" ht="15.6" x14ac:dyDescent="0.3"/>
    <row r="2763" ht="15.6" x14ac:dyDescent="0.3"/>
    <row r="2764" ht="15.6" x14ac:dyDescent="0.3"/>
    <row r="2765" ht="15.6" x14ac:dyDescent="0.3"/>
    <row r="2766" ht="15.6" x14ac:dyDescent="0.3"/>
    <row r="2767" ht="15.6" x14ac:dyDescent="0.3"/>
    <row r="2768" ht="15.6" x14ac:dyDescent="0.3"/>
    <row r="2769" ht="15.6" x14ac:dyDescent="0.3"/>
    <row r="2770" ht="15.6" x14ac:dyDescent="0.3"/>
    <row r="2771" ht="15.6" x14ac:dyDescent="0.3"/>
    <row r="2772" ht="15.6" x14ac:dyDescent="0.3"/>
    <row r="2773" ht="15.6" x14ac:dyDescent="0.3"/>
    <row r="2774" ht="15.6" x14ac:dyDescent="0.3"/>
    <row r="2775" ht="15.6" x14ac:dyDescent="0.3"/>
    <row r="2776" ht="15.6" x14ac:dyDescent="0.3"/>
    <row r="2777" ht="15.6" x14ac:dyDescent="0.3"/>
    <row r="2778" ht="15.6" x14ac:dyDescent="0.3"/>
    <row r="2779" ht="15.6" x14ac:dyDescent="0.3"/>
    <row r="2780" ht="15.6" x14ac:dyDescent="0.3"/>
    <row r="2781" ht="15.6" x14ac:dyDescent="0.3"/>
    <row r="2782" ht="15.6" x14ac:dyDescent="0.3"/>
    <row r="2783" ht="15.6" x14ac:dyDescent="0.3"/>
    <row r="2784" ht="15.6" x14ac:dyDescent="0.3"/>
    <row r="2785" ht="15.6" x14ac:dyDescent="0.3"/>
    <row r="2786" ht="15.6" x14ac:dyDescent="0.3"/>
    <row r="2787" ht="15.6" x14ac:dyDescent="0.3"/>
    <row r="2788" ht="15.6" x14ac:dyDescent="0.3"/>
    <row r="2789" ht="15.6" x14ac:dyDescent="0.3"/>
    <row r="2790" ht="15.6" x14ac:dyDescent="0.3"/>
    <row r="2791" ht="15.6" x14ac:dyDescent="0.3"/>
    <row r="2792" ht="15.6" x14ac:dyDescent="0.3"/>
    <row r="2793" ht="15.6" x14ac:dyDescent="0.3"/>
    <row r="2794" ht="15.6" x14ac:dyDescent="0.3"/>
    <row r="2795" ht="15.6" x14ac:dyDescent="0.3"/>
    <row r="2796" ht="15.6" x14ac:dyDescent="0.3"/>
    <row r="2797" ht="15.6" x14ac:dyDescent="0.3"/>
    <row r="2798" ht="15.6" x14ac:dyDescent="0.3"/>
    <row r="2799" ht="15.6" x14ac:dyDescent="0.3"/>
    <row r="2800" ht="15.6" x14ac:dyDescent="0.3"/>
    <row r="2801" ht="15.6" x14ac:dyDescent="0.3"/>
    <row r="2802" ht="15.6" x14ac:dyDescent="0.3"/>
    <row r="2803" ht="15.6" x14ac:dyDescent="0.3"/>
    <row r="2804" ht="15.6" x14ac:dyDescent="0.3"/>
    <row r="2805" ht="15.6" x14ac:dyDescent="0.3"/>
    <row r="2806" ht="15.6" x14ac:dyDescent="0.3"/>
    <row r="2807" ht="15.6" x14ac:dyDescent="0.3"/>
    <row r="2808" ht="15.6" x14ac:dyDescent="0.3"/>
    <row r="2809" ht="15.6" x14ac:dyDescent="0.3"/>
    <row r="2810" ht="15.6" x14ac:dyDescent="0.3"/>
    <row r="2811" ht="15.6" x14ac:dyDescent="0.3"/>
    <row r="2812" ht="15.6" x14ac:dyDescent="0.3"/>
    <row r="2813" ht="15.6" x14ac:dyDescent="0.3"/>
    <row r="2814" ht="15.6" x14ac:dyDescent="0.3"/>
    <row r="2815" ht="15.6" x14ac:dyDescent="0.3"/>
    <row r="2816" ht="15.6" x14ac:dyDescent="0.3"/>
    <row r="2817" ht="15.6" x14ac:dyDescent="0.3"/>
    <row r="2818" ht="15.6" x14ac:dyDescent="0.3"/>
    <row r="2819" ht="15.6" x14ac:dyDescent="0.3"/>
    <row r="2820" ht="15.6" x14ac:dyDescent="0.3"/>
    <row r="2821" ht="15.6" x14ac:dyDescent="0.3"/>
    <row r="2822" ht="15.6" x14ac:dyDescent="0.3"/>
    <row r="2823" ht="15.6" x14ac:dyDescent="0.3"/>
    <row r="2824" ht="15.6" x14ac:dyDescent="0.3"/>
    <row r="2825" ht="15.6" x14ac:dyDescent="0.3"/>
    <row r="2826" ht="15.6" x14ac:dyDescent="0.3"/>
    <row r="2827" ht="15.6" x14ac:dyDescent="0.3"/>
    <row r="2828" ht="15.6" x14ac:dyDescent="0.3"/>
    <row r="2829" ht="15.6" x14ac:dyDescent="0.3"/>
    <row r="2830" ht="15.6" x14ac:dyDescent="0.3"/>
    <row r="2831" ht="15.6" x14ac:dyDescent="0.3"/>
    <row r="2832" ht="15.6" x14ac:dyDescent="0.3"/>
    <row r="2833" ht="15.6" x14ac:dyDescent="0.3"/>
    <row r="2834" ht="15.6" x14ac:dyDescent="0.3"/>
    <row r="2835" ht="15.6" x14ac:dyDescent="0.3"/>
    <row r="2836" ht="15.6" x14ac:dyDescent="0.3"/>
    <row r="2837" ht="15.6" x14ac:dyDescent="0.3"/>
    <row r="2838" ht="15.6" x14ac:dyDescent="0.3"/>
    <row r="2839" ht="15.6" x14ac:dyDescent="0.3"/>
    <row r="2840" ht="15.6" x14ac:dyDescent="0.3"/>
    <row r="2841" ht="15.6" x14ac:dyDescent="0.3"/>
    <row r="2842" ht="15.6" x14ac:dyDescent="0.3"/>
    <row r="2843" ht="15.6" x14ac:dyDescent="0.3"/>
    <row r="2844" ht="15.6" x14ac:dyDescent="0.3"/>
    <row r="2845" ht="15.6" x14ac:dyDescent="0.3"/>
    <row r="2846" ht="15.6" x14ac:dyDescent="0.3"/>
    <row r="2847" ht="15.6" x14ac:dyDescent="0.3"/>
    <row r="2848" ht="15.6" x14ac:dyDescent="0.3"/>
    <row r="2849" ht="15.6" x14ac:dyDescent="0.3"/>
    <row r="2850" ht="15.6" x14ac:dyDescent="0.3"/>
    <row r="2851" ht="15.6" x14ac:dyDescent="0.3"/>
    <row r="2852" ht="15.6" x14ac:dyDescent="0.3"/>
    <row r="2853" ht="15.6" x14ac:dyDescent="0.3"/>
    <row r="2854" ht="15.6" x14ac:dyDescent="0.3"/>
    <row r="2855" ht="15.6" x14ac:dyDescent="0.3"/>
    <row r="2856" ht="15.6" x14ac:dyDescent="0.3"/>
    <row r="2857" ht="15.6" x14ac:dyDescent="0.3"/>
    <row r="2858" ht="15.6" x14ac:dyDescent="0.3"/>
    <row r="2859" ht="15.6" x14ac:dyDescent="0.3"/>
    <row r="2860" ht="15.6" x14ac:dyDescent="0.3"/>
    <row r="2861" ht="15.6" x14ac:dyDescent="0.3"/>
    <row r="2862" ht="15.6" x14ac:dyDescent="0.3"/>
    <row r="2863" ht="15.6" x14ac:dyDescent="0.3"/>
    <row r="2864" ht="15.6" x14ac:dyDescent="0.3"/>
    <row r="2865" ht="15.6" x14ac:dyDescent="0.3"/>
    <row r="2866" ht="15.6" x14ac:dyDescent="0.3"/>
    <row r="2867" ht="15.6" x14ac:dyDescent="0.3"/>
    <row r="2868" ht="15.6" x14ac:dyDescent="0.3"/>
    <row r="2869" ht="15.6" x14ac:dyDescent="0.3"/>
    <row r="2870" ht="15.6" x14ac:dyDescent="0.3"/>
    <row r="2871" ht="15.6" x14ac:dyDescent="0.3"/>
    <row r="2872" ht="15.6" x14ac:dyDescent="0.3"/>
    <row r="2873" ht="15.6" x14ac:dyDescent="0.3"/>
    <row r="2874" ht="15.6" x14ac:dyDescent="0.3"/>
    <row r="2875" ht="15.6" x14ac:dyDescent="0.3"/>
    <row r="2876" ht="15.6" x14ac:dyDescent="0.3"/>
    <row r="2877" ht="15.6" x14ac:dyDescent="0.3"/>
    <row r="2878" ht="15.6" x14ac:dyDescent="0.3"/>
    <row r="2879" ht="15.6" x14ac:dyDescent="0.3"/>
    <row r="2880" ht="15.6" x14ac:dyDescent="0.3"/>
    <row r="2881" ht="15.6" x14ac:dyDescent="0.3"/>
    <row r="2882" ht="15.6" x14ac:dyDescent="0.3"/>
    <row r="2883" ht="15.6" x14ac:dyDescent="0.3"/>
    <row r="2884" ht="15.6" x14ac:dyDescent="0.3"/>
    <row r="2885" ht="15.6" x14ac:dyDescent="0.3"/>
    <row r="2886" ht="15.6" x14ac:dyDescent="0.3"/>
    <row r="2887" ht="15.6" x14ac:dyDescent="0.3"/>
    <row r="2888" ht="15.6" x14ac:dyDescent="0.3"/>
    <row r="2889" ht="15.6" x14ac:dyDescent="0.3"/>
    <row r="2890" ht="15.6" x14ac:dyDescent="0.3"/>
    <row r="2891" ht="15.6" x14ac:dyDescent="0.3"/>
    <row r="2892" ht="15.6" x14ac:dyDescent="0.3"/>
    <row r="2893" ht="15.6" x14ac:dyDescent="0.3"/>
    <row r="2894" ht="15.6" x14ac:dyDescent="0.3"/>
    <row r="2895" ht="15.6" x14ac:dyDescent="0.3"/>
    <row r="2896" ht="15.6" x14ac:dyDescent="0.3"/>
    <row r="2897" ht="15.6" x14ac:dyDescent="0.3"/>
    <row r="2898" ht="15.6" x14ac:dyDescent="0.3"/>
    <row r="2899" ht="15.6" x14ac:dyDescent="0.3"/>
    <row r="2900" ht="15.6" x14ac:dyDescent="0.3"/>
    <row r="2901" ht="15.6" x14ac:dyDescent="0.3"/>
    <row r="2902" ht="15.6" x14ac:dyDescent="0.3"/>
    <row r="2903" ht="15.6" x14ac:dyDescent="0.3"/>
    <row r="2904" ht="15.6" x14ac:dyDescent="0.3"/>
    <row r="2905" ht="15.6" x14ac:dyDescent="0.3"/>
    <row r="2906" ht="15.6" x14ac:dyDescent="0.3"/>
    <row r="2907" ht="15.6" x14ac:dyDescent="0.3"/>
    <row r="2908" ht="15.6" x14ac:dyDescent="0.3"/>
    <row r="2909" ht="15.6" x14ac:dyDescent="0.3"/>
    <row r="2910" ht="15.6" x14ac:dyDescent="0.3"/>
    <row r="2911" ht="15.6" x14ac:dyDescent="0.3"/>
    <row r="2912" ht="15.6" x14ac:dyDescent="0.3"/>
    <row r="2913" ht="15.6" x14ac:dyDescent="0.3"/>
    <row r="2914" ht="15.6" x14ac:dyDescent="0.3"/>
    <row r="2915" ht="15.6" x14ac:dyDescent="0.3"/>
    <row r="2916" ht="15.6" x14ac:dyDescent="0.3"/>
    <row r="2917" ht="15.6" x14ac:dyDescent="0.3"/>
    <row r="2918" ht="15.6" x14ac:dyDescent="0.3"/>
    <row r="2919" ht="15.6" x14ac:dyDescent="0.3"/>
    <row r="2920" ht="15.6" x14ac:dyDescent="0.3"/>
    <row r="2921" ht="15.6" x14ac:dyDescent="0.3"/>
    <row r="2922" ht="15.6" x14ac:dyDescent="0.3"/>
    <row r="2923" ht="15.6" x14ac:dyDescent="0.3"/>
    <row r="2924" ht="15.6" x14ac:dyDescent="0.3"/>
    <row r="2925" ht="15.6" x14ac:dyDescent="0.3"/>
    <row r="2926" ht="15.6" x14ac:dyDescent="0.3"/>
    <row r="2927" ht="15.6" x14ac:dyDescent="0.3"/>
    <row r="2928" ht="15.6" x14ac:dyDescent="0.3"/>
    <row r="2929" ht="15.6" x14ac:dyDescent="0.3"/>
    <row r="2930" ht="15.6" x14ac:dyDescent="0.3"/>
    <row r="2931" ht="15.6" x14ac:dyDescent="0.3"/>
    <row r="2932" ht="15.6" x14ac:dyDescent="0.3"/>
    <row r="2933" ht="15.6" x14ac:dyDescent="0.3"/>
    <row r="2934" ht="15.6" x14ac:dyDescent="0.3"/>
    <row r="2935" ht="15.6" x14ac:dyDescent="0.3"/>
    <row r="2936" ht="15.6" x14ac:dyDescent="0.3"/>
    <row r="2937" ht="15.6" x14ac:dyDescent="0.3"/>
    <row r="2938" ht="15.6" x14ac:dyDescent="0.3"/>
    <row r="2939" ht="15.6" x14ac:dyDescent="0.3"/>
    <row r="2940" ht="15.6" x14ac:dyDescent="0.3"/>
    <row r="2941" ht="15.6" x14ac:dyDescent="0.3"/>
    <row r="2942" ht="15.6" x14ac:dyDescent="0.3"/>
    <row r="2943" ht="15.6" x14ac:dyDescent="0.3"/>
    <row r="2944" ht="15.6" x14ac:dyDescent="0.3"/>
    <row r="2945" ht="15.6" x14ac:dyDescent="0.3"/>
    <row r="2946" ht="15.6" x14ac:dyDescent="0.3"/>
    <row r="2947" ht="15.6" x14ac:dyDescent="0.3"/>
    <row r="2948" ht="15.6" x14ac:dyDescent="0.3"/>
    <row r="2949" ht="15.6" x14ac:dyDescent="0.3"/>
    <row r="2950" ht="15.6" x14ac:dyDescent="0.3"/>
    <row r="2951" ht="15.6" x14ac:dyDescent="0.3"/>
    <row r="2952" ht="15.6" x14ac:dyDescent="0.3"/>
    <row r="2953" ht="15.6" x14ac:dyDescent="0.3"/>
    <row r="2954" ht="15.6" x14ac:dyDescent="0.3"/>
    <row r="2955" ht="15.6" x14ac:dyDescent="0.3"/>
    <row r="2956" ht="15.6" x14ac:dyDescent="0.3"/>
    <row r="2957" ht="15.6" x14ac:dyDescent="0.3"/>
    <row r="2958" ht="15.6" x14ac:dyDescent="0.3"/>
    <row r="2959" ht="15.6" x14ac:dyDescent="0.3"/>
    <row r="2960" ht="15.6" x14ac:dyDescent="0.3"/>
    <row r="2961" ht="15.6" x14ac:dyDescent="0.3"/>
    <row r="2962" ht="15.6" x14ac:dyDescent="0.3"/>
    <row r="2963" ht="15.6" x14ac:dyDescent="0.3"/>
    <row r="2964" ht="15.6" x14ac:dyDescent="0.3"/>
    <row r="2965" ht="15.6" x14ac:dyDescent="0.3"/>
    <row r="2966" ht="15.6" x14ac:dyDescent="0.3"/>
    <row r="2967" ht="15.6" x14ac:dyDescent="0.3"/>
    <row r="2968" ht="15.6" x14ac:dyDescent="0.3"/>
    <row r="2969" ht="15.6" x14ac:dyDescent="0.3"/>
    <row r="2970" ht="15.6" x14ac:dyDescent="0.3"/>
    <row r="2971" ht="15.6" x14ac:dyDescent="0.3"/>
    <row r="2972" ht="15.6" x14ac:dyDescent="0.3"/>
    <row r="2973" ht="15.6" x14ac:dyDescent="0.3"/>
    <row r="2974" ht="15.6" x14ac:dyDescent="0.3"/>
    <row r="2975" ht="15.6" x14ac:dyDescent="0.3"/>
    <row r="2976" ht="15.6" x14ac:dyDescent="0.3"/>
    <row r="2977" ht="15.6" x14ac:dyDescent="0.3"/>
    <row r="2978" ht="15.6" x14ac:dyDescent="0.3"/>
    <row r="2979" ht="15.6" x14ac:dyDescent="0.3"/>
    <row r="2980" ht="15.6" x14ac:dyDescent="0.3"/>
    <row r="2981" ht="15.6" x14ac:dyDescent="0.3"/>
    <row r="2982" ht="15.6" x14ac:dyDescent="0.3"/>
    <row r="2983" ht="15.6" x14ac:dyDescent="0.3"/>
    <row r="2984" ht="15.6" x14ac:dyDescent="0.3"/>
    <row r="2985" ht="15.6" x14ac:dyDescent="0.3"/>
    <row r="2986" ht="15.6" x14ac:dyDescent="0.3"/>
    <row r="2987" ht="15.6" x14ac:dyDescent="0.3"/>
    <row r="2988" ht="15.6" x14ac:dyDescent="0.3"/>
    <row r="2989" ht="15.6" x14ac:dyDescent="0.3"/>
    <row r="2990" ht="15.6" x14ac:dyDescent="0.3"/>
    <row r="2991" ht="15.6" x14ac:dyDescent="0.3"/>
    <row r="2992" ht="15.6" x14ac:dyDescent="0.3"/>
    <row r="2993" ht="15.6" x14ac:dyDescent="0.3"/>
    <row r="2994" ht="15.6" x14ac:dyDescent="0.3"/>
    <row r="2995" ht="15.6" x14ac:dyDescent="0.3"/>
    <row r="2996" ht="15.6" x14ac:dyDescent="0.3"/>
    <row r="2997" ht="15.6" x14ac:dyDescent="0.3"/>
    <row r="2998" ht="15.6" x14ac:dyDescent="0.3"/>
    <row r="2999" ht="15.6" x14ac:dyDescent="0.3"/>
    <row r="3000" ht="15.6" x14ac:dyDescent="0.3"/>
    <row r="3001" ht="15.6" x14ac:dyDescent="0.3"/>
    <row r="3002" ht="15.6" x14ac:dyDescent="0.3"/>
    <row r="3003" ht="15.6" x14ac:dyDescent="0.3"/>
    <row r="3004" ht="15.6" x14ac:dyDescent="0.3"/>
    <row r="3005" ht="15.6" x14ac:dyDescent="0.3"/>
    <row r="3006" ht="15.6" x14ac:dyDescent="0.3"/>
    <row r="3007" ht="15.6" x14ac:dyDescent="0.3"/>
    <row r="3008" ht="15.6" x14ac:dyDescent="0.3"/>
    <row r="3009" ht="15.6" x14ac:dyDescent="0.3"/>
    <row r="3010" ht="15.6" x14ac:dyDescent="0.3"/>
    <row r="3011" ht="15.6" x14ac:dyDescent="0.3"/>
    <row r="3012" ht="15.6" x14ac:dyDescent="0.3"/>
    <row r="3013" ht="15.6" x14ac:dyDescent="0.3"/>
    <row r="3014" ht="15.6" x14ac:dyDescent="0.3"/>
    <row r="3015" ht="15.6" x14ac:dyDescent="0.3"/>
    <row r="3016" ht="15.6" x14ac:dyDescent="0.3"/>
    <row r="3017" ht="15.6" x14ac:dyDescent="0.3"/>
    <row r="3018" ht="15.6" x14ac:dyDescent="0.3"/>
    <row r="3019" ht="15.6" x14ac:dyDescent="0.3"/>
    <row r="3020" ht="15.6" x14ac:dyDescent="0.3"/>
    <row r="3021" ht="15.6" x14ac:dyDescent="0.3"/>
    <row r="3022" ht="15.6" x14ac:dyDescent="0.3"/>
    <row r="3023" ht="15.6" x14ac:dyDescent="0.3"/>
    <row r="3024" ht="15.6" x14ac:dyDescent="0.3"/>
    <row r="3025" ht="15.6" x14ac:dyDescent="0.3"/>
    <row r="3026" ht="15.6" x14ac:dyDescent="0.3"/>
    <row r="3027" ht="15.6" x14ac:dyDescent="0.3"/>
    <row r="3028" ht="15.6" x14ac:dyDescent="0.3"/>
    <row r="3029" ht="15.6" x14ac:dyDescent="0.3"/>
    <row r="3030" ht="15.6" x14ac:dyDescent="0.3"/>
    <row r="3031" ht="15.6" x14ac:dyDescent="0.3"/>
    <row r="3032" ht="15.6" x14ac:dyDescent="0.3"/>
    <row r="3033" ht="15.6" x14ac:dyDescent="0.3"/>
    <row r="3034" ht="15.6" x14ac:dyDescent="0.3"/>
    <row r="3035" ht="15.6" x14ac:dyDescent="0.3"/>
    <row r="3036" ht="15.6" x14ac:dyDescent="0.3"/>
    <row r="3037" ht="15.6" x14ac:dyDescent="0.3"/>
    <row r="3038" ht="15.6" x14ac:dyDescent="0.3"/>
    <row r="3039" ht="15.6" x14ac:dyDescent="0.3"/>
    <row r="3040" ht="15.6" x14ac:dyDescent="0.3"/>
    <row r="3041" ht="15.6" x14ac:dyDescent="0.3"/>
    <row r="3042" ht="15.6" x14ac:dyDescent="0.3"/>
    <row r="3043" ht="15.6" x14ac:dyDescent="0.3"/>
    <row r="3044" ht="15.6" x14ac:dyDescent="0.3"/>
    <row r="3045" ht="15.6" x14ac:dyDescent="0.3"/>
    <row r="3046" ht="15.6" x14ac:dyDescent="0.3"/>
    <row r="3047" ht="15.6" x14ac:dyDescent="0.3"/>
    <row r="3048" ht="15.6" x14ac:dyDescent="0.3"/>
    <row r="3049" ht="15.6" x14ac:dyDescent="0.3"/>
    <row r="3050" ht="15.6" x14ac:dyDescent="0.3"/>
    <row r="3051" ht="15.6" x14ac:dyDescent="0.3"/>
    <row r="3052" ht="15.6" x14ac:dyDescent="0.3"/>
    <row r="3053" ht="15.6" x14ac:dyDescent="0.3"/>
    <row r="3054" ht="15.6" x14ac:dyDescent="0.3"/>
    <row r="3055" ht="15.6" x14ac:dyDescent="0.3"/>
    <row r="3056" ht="15.6" x14ac:dyDescent="0.3"/>
    <row r="3057" ht="15.6" x14ac:dyDescent="0.3"/>
    <row r="3058" ht="15.6" x14ac:dyDescent="0.3"/>
    <row r="3059" ht="15.6" x14ac:dyDescent="0.3"/>
    <row r="3060" ht="15.6" x14ac:dyDescent="0.3"/>
    <row r="3061" ht="15.6" x14ac:dyDescent="0.3"/>
    <row r="3062" ht="15.6" x14ac:dyDescent="0.3"/>
    <row r="3063" ht="15.6" x14ac:dyDescent="0.3"/>
    <row r="3064" ht="15.6" x14ac:dyDescent="0.3"/>
    <row r="3065" ht="15.6" x14ac:dyDescent="0.3"/>
    <row r="3066" ht="15.6" x14ac:dyDescent="0.3"/>
    <row r="3067" ht="15.6" x14ac:dyDescent="0.3"/>
    <row r="3068" ht="15.6" x14ac:dyDescent="0.3"/>
    <row r="3069" ht="15.6" x14ac:dyDescent="0.3"/>
    <row r="3070" ht="15.6" x14ac:dyDescent="0.3"/>
    <row r="3071" ht="15.6" x14ac:dyDescent="0.3"/>
    <row r="3072" ht="15.6" x14ac:dyDescent="0.3"/>
    <row r="3073" ht="15.6" x14ac:dyDescent="0.3"/>
    <row r="3074" ht="15.6" x14ac:dyDescent="0.3"/>
    <row r="3075" ht="15.6" x14ac:dyDescent="0.3"/>
    <row r="3076" ht="15.6" x14ac:dyDescent="0.3"/>
    <row r="3077" ht="15.6" x14ac:dyDescent="0.3"/>
    <row r="3078" ht="15.6" x14ac:dyDescent="0.3"/>
    <row r="3079" ht="15.6" x14ac:dyDescent="0.3"/>
    <row r="3080" ht="15.6" x14ac:dyDescent="0.3"/>
    <row r="3081" ht="15.6" x14ac:dyDescent="0.3"/>
    <row r="3082" ht="15.6" x14ac:dyDescent="0.3"/>
    <row r="3083" ht="15.6" x14ac:dyDescent="0.3"/>
    <row r="3084" ht="15.6" x14ac:dyDescent="0.3"/>
    <row r="3085" ht="15.6" x14ac:dyDescent="0.3"/>
    <row r="3086" ht="15.6" x14ac:dyDescent="0.3"/>
    <row r="3087" ht="15.6" x14ac:dyDescent="0.3"/>
    <row r="3088" ht="15.6" x14ac:dyDescent="0.3"/>
    <row r="3089" ht="15.6" x14ac:dyDescent="0.3"/>
    <row r="3090" ht="15.6" x14ac:dyDescent="0.3"/>
    <row r="3091" ht="15.6" x14ac:dyDescent="0.3"/>
    <row r="3092" ht="15.6" x14ac:dyDescent="0.3"/>
    <row r="3093" ht="15.6" x14ac:dyDescent="0.3"/>
    <row r="3094" ht="15.6" x14ac:dyDescent="0.3"/>
    <row r="3095" ht="15.6" x14ac:dyDescent="0.3"/>
    <row r="3096" ht="15.6" x14ac:dyDescent="0.3"/>
    <row r="3097" ht="15.6" x14ac:dyDescent="0.3"/>
    <row r="3098" ht="15.6" x14ac:dyDescent="0.3"/>
    <row r="3099" ht="15.6" x14ac:dyDescent="0.3"/>
    <row r="3100" ht="15.6" x14ac:dyDescent="0.3"/>
    <row r="3101" ht="15.6" x14ac:dyDescent="0.3"/>
    <row r="3102" ht="15.6" x14ac:dyDescent="0.3"/>
    <row r="3103" ht="15.6" x14ac:dyDescent="0.3"/>
    <row r="3104" ht="15.6" x14ac:dyDescent="0.3"/>
    <row r="3105" ht="15.6" x14ac:dyDescent="0.3"/>
    <row r="3106" ht="15.6" x14ac:dyDescent="0.3"/>
    <row r="3107" ht="15.6" x14ac:dyDescent="0.3"/>
    <row r="3108" ht="15.6" x14ac:dyDescent="0.3"/>
    <row r="3109" ht="15.6" x14ac:dyDescent="0.3"/>
    <row r="3110" ht="15.6" x14ac:dyDescent="0.3"/>
    <row r="3111" ht="15.6" x14ac:dyDescent="0.3"/>
    <row r="3112" ht="15.6" x14ac:dyDescent="0.3"/>
    <row r="3113" ht="15.6" x14ac:dyDescent="0.3"/>
    <row r="3114" ht="15.6" x14ac:dyDescent="0.3"/>
    <row r="3115" ht="15.6" x14ac:dyDescent="0.3"/>
    <row r="3116" ht="15.6" x14ac:dyDescent="0.3"/>
    <row r="3117" ht="15.6" x14ac:dyDescent="0.3"/>
    <row r="3118" ht="15.6" x14ac:dyDescent="0.3"/>
    <row r="3119" ht="15.6" x14ac:dyDescent="0.3"/>
    <row r="3120" ht="15.6" x14ac:dyDescent="0.3"/>
    <row r="3121" ht="15.6" x14ac:dyDescent="0.3"/>
    <row r="3122" ht="15.6" x14ac:dyDescent="0.3"/>
    <row r="3123" ht="15.6" x14ac:dyDescent="0.3"/>
    <row r="3124" ht="15.6" x14ac:dyDescent="0.3"/>
    <row r="3125" ht="15.6" x14ac:dyDescent="0.3"/>
    <row r="3126" ht="15.6" x14ac:dyDescent="0.3"/>
    <row r="3127" ht="15.6" x14ac:dyDescent="0.3"/>
    <row r="3128" ht="15.6" x14ac:dyDescent="0.3"/>
    <row r="3129" ht="15.6" x14ac:dyDescent="0.3"/>
    <row r="3130" ht="15.6" x14ac:dyDescent="0.3"/>
    <row r="3131" ht="15.6" x14ac:dyDescent="0.3"/>
    <row r="3132" ht="15.6" x14ac:dyDescent="0.3"/>
    <row r="3133" ht="15.6" x14ac:dyDescent="0.3"/>
    <row r="3134" ht="15.6" x14ac:dyDescent="0.3"/>
    <row r="3135" ht="15.6" x14ac:dyDescent="0.3"/>
    <row r="3136" ht="15.6" x14ac:dyDescent="0.3"/>
    <row r="3137" ht="15.6" x14ac:dyDescent="0.3"/>
    <row r="3138" ht="15.6" x14ac:dyDescent="0.3"/>
    <row r="3139" ht="15.6" x14ac:dyDescent="0.3"/>
    <row r="3140" ht="15.6" x14ac:dyDescent="0.3"/>
    <row r="3141" ht="15.6" x14ac:dyDescent="0.3"/>
    <row r="3142" ht="15.6" x14ac:dyDescent="0.3"/>
    <row r="3143" ht="15.6" x14ac:dyDescent="0.3"/>
    <row r="3144" ht="15.6" x14ac:dyDescent="0.3"/>
    <row r="3145" ht="15.6" x14ac:dyDescent="0.3"/>
    <row r="3146" ht="15.6" x14ac:dyDescent="0.3"/>
    <row r="3147" ht="15.6" x14ac:dyDescent="0.3"/>
    <row r="3148" ht="15.6" x14ac:dyDescent="0.3"/>
    <row r="3149" ht="15.6" x14ac:dyDescent="0.3"/>
    <row r="3150" ht="15.6" x14ac:dyDescent="0.3"/>
    <row r="3151" ht="15.6" x14ac:dyDescent="0.3"/>
    <row r="3152" ht="15.6" x14ac:dyDescent="0.3"/>
    <row r="3153" ht="15.6" x14ac:dyDescent="0.3"/>
    <row r="3154" ht="15.6" x14ac:dyDescent="0.3"/>
    <row r="3155" ht="15.6" x14ac:dyDescent="0.3"/>
    <row r="3156" ht="15.6" x14ac:dyDescent="0.3"/>
    <row r="3157" ht="15.6" x14ac:dyDescent="0.3"/>
    <row r="3158" ht="15.6" x14ac:dyDescent="0.3"/>
    <row r="3159" ht="15.6" x14ac:dyDescent="0.3"/>
    <row r="3160" ht="15.6" x14ac:dyDescent="0.3"/>
    <row r="3161" ht="15.6" x14ac:dyDescent="0.3"/>
    <row r="3162" ht="15.6" x14ac:dyDescent="0.3"/>
    <row r="3163" ht="15.6" x14ac:dyDescent="0.3"/>
    <row r="3164" ht="15.6" x14ac:dyDescent="0.3"/>
    <row r="3165" ht="15.6" x14ac:dyDescent="0.3"/>
    <row r="3166" ht="15.6" x14ac:dyDescent="0.3"/>
    <row r="3167" ht="15.6" x14ac:dyDescent="0.3"/>
    <row r="3168" ht="15.6" x14ac:dyDescent="0.3"/>
    <row r="3169" ht="15.6" x14ac:dyDescent="0.3"/>
    <row r="3170" ht="15.6" x14ac:dyDescent="0.3"/>
    <row r="3171" ht="15.6" x14ac:dyDescent="0.3"/>
    <row r="3172" ht="15.6" x14ac:dyDescent="0.3"/>
    <row r="3173" ht="15.6" x14ac:dyDescent="0.3"/>
    <row r="3174" ht="15.6" x14ac:dyDescent="0.3"/>
    <row r="3175" ht="15.6" x14ac:dyDescent="0.3"/>
    <row r="3176" ht="15.6" x14ac:dyDescent="0.3"/>
    <row r="3177" ht="15.6" x14ac:dyDescent="0.3"/>
    <row r="3178" ht="15.6" x14ac:dyDescent="0.3"/>
    <row r="3179" ht="15.6" x14ac:dyDescent="0.3"/>
    <row r="3180" ht="15.6" x14ac:dyDescent="0.3"/>
    <row r="3181" ht="15.6" x14ac:dyDescent="0.3"/>
    <row r="3182" ht="15.6" x14ac:dyDescent="0.3"/>
    <row r="3183" ht="15.6" x14ac:dyDescent="0.3"/>
    <row r="3184" ht="15.6" x14ac:dyDescent="0.3"/>
    <row r="3185" ht="15.6" x14ac:dyDescent="0.3"/>
    <row r="3186" ht="15.6" x14ac:dyDescent="0.3"/>
    <row r="3187" ht="15.6" x14ac:dyDescent="0.3"/>
    <row r="3188" ht="15.6" x14ac:dyDescent="0.3"/>
    <row r="3189" ht="15.6" x14ac:dyDescent="0.3"/>
    <row r="3190" ht="15.6" x14ac:dyDescent="0.3"/>
    <row r="3191" ht="15.6" x14ac:dyDescent="0.3"/>
    <row r="3192" ht="15.6" x14ac:dyDescent="0.3"/>
    <row r="3193" ht="15.6" x14ac:dyDescent="0.3"/>
    <row r="3194" ht="15.6" x14ac:dyDescent="0.3"/>
    <row r="3195" ht="15.6" x14ac:dyDescent="0.3"/>
    <row r="3196" ht="15.6" x14ac:dyDescent="0.3"/>
    <row r="3197" ht="15.6" x14ac:dyDescent="0.3"/>
    <row r="3198" ht="15.6" x14ac:dyDescent="0.3"/>
    <row r="3199" ht="15.6" x14ac:dyDescent="0.3"/>
    <row r="3200" ht="15.6" x14ac:dyDescent="0.3"/>
    <row r="3201" ht="15.6" x14ac:dyDescent="0.3"/>
    <row r="3202" ht="15.6" x14ac:dyDescent="0.3"/>
    <row r="3203" ht="15.6" x14ac:dyDescent="0.3"/>
    <row r="3204" ht="15.6" x14ac:dyDescent="0.3"/>
    <row r="3205" ht="15.6" x14ac:dyDescent="0.3"/>
    <row r="3206" ht="15.6" x14ac:dyDescent="0.3"/>
    <row r="3207" ht="15.6" x14ac:dyDescent="0.3"/>
    <row r="3208" ht="15.6" x14ac:dyDescent="0.3"/>
    <row r="3209" ht="15.6" x14ac:dyDescent="0.3"/>
    <row r="3210" ht="15.6" x14ac:dyDescent="0.3"/>
    <row r="3211" ht="15.6" x14ac:dyDescent="0.3"/>
    <row r="3212" ht="15.6" x14ac:dyDescent="0.3"/>
    <row r="3213" ht="15.6" x14ac:dyDescent="0.3"/>
    <row r="3214" ht="15.6" x14ac:dyDescent="0.3"/>
    <row r="3215" ht="15.6" x14ac:dyDescent="0.3"/>
    <row r="3216" ht="15.6" x14ac:dyDescent="0.3"/>
    <row r="3217" ht="15.6" x14ac:dyDescent="0.3"/>
    <row r="3218" ht="15.6" x14ac:dyDescent="0.3"/>
    <row r="3219" ht="15.6" x14ac:dyDescent="0.3"/>
    <row r="3220" ht="15.6" x14ac:dyDescent="0.3"/>
    <row r="3221" ht="15.6" x14ac:dyDescent="0.3"/>
    <row r="3222" ht="15.6" x14ac:dyDescent="0.3"/>
    <row r="3223" ht="15.6" x14ac:dyDescent="0.3"/>
    <row r="3224" ht="15.6" x14ac:dyDescent="0.3"/>
    <row r="3225" ht="15.6" x14ac:dyDescent="0.3"/>
    <row r="3226" ht="15.6" x14ac:dyDescent="0.3"/>
    <row r="3227" ht="15.6" x14ac:dyDescent="0.3"/>
    <row r="3228" ht="15.6" x14ac:dyDescent="0.3"/>
    <row r="3229" ht="15.6" x14ac:dyDescent="0.3"/>
    <row r="3230" ht="15.6" x14ac:dyDescent="0.3"/>
    <row r="3231" ht="15.6" x14ac:dyDescent="0.3"/>
    <row r="3232" ht="15.6" x14ac:dyDescent="0.3"/>
    <row r="3233" ht="15.6" x14ac:dyDescent="0.3"/>
    <row r="3234" ht="15.6" x14ac:dyDescent="0.3"/>
    <row r="3235" ht="15.6" x14ac:dyDescent="0.3"/>
    <row r="3236" ht="15.6" x14ac:dyDescent="0.3"/>
    <row r="3237" ht="15.6" x14ac:dyDescent="0.3"/>
    <row r="3238" ht="15.6" x14ac:dyDescent="0.3"/>
    <row r="3239" ht="15.6" x14ac:dyDescent="0.3"/>
    <row r="3240" ht="15.6" x14ac:dyDescent="0.3"/>
    <row r="3241" ht="15.6" x14ac:dyDescent="0.3"/>
    <row r="3242" ht="15.6" x14ac:dyDescent="0.3"/>
    <row r="3243" ht="15.6" x14ac:dyDescent="0.3"/>
    <row r="3244" ht="15.6" x14ac:dyDescent="0.3"/>
    <row r="3245" ht="15.6" x14ac:dyDescent="0.3"/>
    <row r="3246" ht="15.6" x14ac:dyDescent="0.3"/>
    <row r="3247" ht="15.6" x14ac:dyDescent="0.3"/>
    <row r="3248" ht="15.6" x14ac:dyDescent="0.3"/>
    <row r="3249" ht="15.6" x14ac:dyDescent="0.3"/>
    <row r="3250" ht="15.6" x14ac:dyDescent="0.3"/>
    <row r="3251" ht="15.6" x14ac:dyDescent="0.3"/>
    <row r="3252" ht="15.6" x14ac:dyDescent="0.3"/>
    <row r="3253" ht="15.6" x14ac:dyDescent="0.3"/>
    <row r="3254" ht="15.6" x14ac:dyDescent="0.3"/>
    <row r="3255" ht="15.6" x14ac:dyDescent="0.3"/>
    <row r="3256" ht="15.6" x14ac:dyDescent="0.3"/>
    <row r="3257" ht="15.6" x14ac:dyDescent="0.3"/>
    <row r="3258" ht="15.6" x14ac:dyDescent="0.3"/>
    <row r="3259" ht="15.6" x14ac:dyDescent="0.3"/>
    <row r="3260" ht="15.6" x14ac:dyDescent="0.3"/>
    <row r="3261" ht="15.6" x14ac:dyDescent="0.3"/>
    <row r="3262" ht="15.6" x14ac:dyDescent="0.3"/>
    <row r="3263" ht="15.6" x14ac:dyDescent="0.3"/>
    <row r="3264" ht="15.6" x14ac:dyDescent="0.3"/>
    <row r="3265" ht="15.6" x14ac:dyDescent="0.3"/>
    <row r="3266" ht="15.6" x14ac:dyDescent="0.3"/>
    <row r="3267" ht="15.6" x14ac:dyDescent="0.3"/>
    <row r="3268" ht="15.6" x14ac:dyDescent="0.3"/>
    <row r="3269" ht="15.6" x14ac:dyDescent="0.3"/>
    <row r="3270" ht="15.6" x14ac:dyDescent="0.3"/>
    <row r="3271" ht="15.6" x14ac:dyDescent="0.3"/>
    <row r="3272" ht="15.6" x14ac:dyDescent="0.3"/>
    <row r="3273" ht="15.6" x14ac:dyDescent="0.3"/>
    <row r="3274" ht="15.6" x14ac:dyDescent="0.3"/>
    <row r="3275" ht="15.6" x14ac:dyDescent="0.3"/>
    <row r="3276" ht="15.6" x14ac:dyDescent="0.3"/>
    <row r="3277" ht="15.6" x14ac:dyDescent="0.3"/>
    <row r="3278" ht="15.6" x14ac:dyDescent="0.3"/>
    <row r="3279" ht="15.6" x14ac:dyDescent="0.3"/>
    <row r="3280" ht="15.6" x14ac:dyDescent="0.3"/>
    <row r="3281" ht="15.6" x14ac:dyDescent="0.3"/>
    <row r="3282" ht="15.6" x14ac:dyDescent="0.3"/>
    <row r="3283" ht="15.6" x14ac:dyDescent="0.3"/>
    <row r="3284" ht="15.6" x14ac:dyDescent="0.3"/>
    <row r="3285" ht="15.6" x14ac:dyDescent="0.3"/>
    <row r="3286" ht="15.6" x14ac:dyDescent="0.3"/>
    <row r="3287" ht="15.6" x14ac:dyDescent="0.3"/>
    <row r="3288" ht="15.6" x14ac:dyDescent="0.3"/>
    <row r="3289" ht="15.6" x14ac:dyDescent="0.3"/>
    <row r="3290" ht="15.6" x14ac:dyDescent="0.3"/>
    <row r="3291" ht="15.6" x14ac:dyDescent="0.3"/>
    <row r="3292" ht="15.6" x14ac:dyDescent="0.3"/>
    <row r="3293" ht="15.6" x14ac:dyDescent="0.3"/>
    <row r="3294" ht="15.6" x14ac:dyDescent="0.3"/>
    <row r="3295" ht="15.6" x14ac:dyDescent="0.3"/>
    <row r="3296" ht="15.6" x14ac:dyDescent="0.3"/>
    <row r="3297" ht="15.6" x14ac:dyDescent="0.3"/>
    <row r="3298" ht="15.6" x14ac:dyDescent="0.3"/>
    <row r="3299" ht="15.6" x14ac:dyDescent="0.3"/>
    <row r="3300" ht="15.6" x14ac:dyDescent="0.3"/>
    <row r="3301" ht="15.6" x14ac:dyDescent="0.3"/>
    <row r="3302" ht="15.6" x14ac:dyDescent="0.3"/>
    <row r="3303" ht="15.6" x14ac:dyDescent="0.3"/>
    <row r="3304" ht="15.6" x14ac:dyDescent="0.3"/>
    <row r="3305" ht="15.6" x14ac:dyDescent="0.3"/>
    <row r="3306" ht="15.6" x14ac:dyDescent="0.3"/>
    <row r="3307" ht="15.6" x14ac:dyDescent="0.3"/>
    <row r="3308" ht="15.6" x14ac:dyDescent="0.3"/>
    <row r="3309" ht="15.6" x14ac:dyDescent="0.3"/>
    <row r="3310" ht="15.6" x14ac:dyDescent="0.3"/>
    <row r="3311" ht="15.6" x14ac:dyDescent="0.3"/>
    <row r="3312" ht="15.6" x14ac:dyDescent="0.3"/>
    <row r="3313" ht="15.6" x14ac:dyDescent="0.3"/>
    <row r="3314" ht="15.6" x14ac:dyDescent="0.3"/>
    <row r="3315" ht="15.6" x14ac:dyDescent="0.3"/>
    <row r="3316" ht="15.6" x14ac:dyDescent="0.3"/>
    <row r="3317" ht="15.6" x14ac:dyDescent="0.3"/>
    <row r="3318" ht="15.6" x14ac:dyDescent="0.3"/>
    <row r="3319" ht="15.6" x14ac:dyDescent="0.3"/>
    <row r="3320" ht="15.6" x14ac:dyDescent="0.3"/>
    <row r="3321" ht="15.6" x14ac:dyDescent="0.3"/>
    <row r="3322" ht="15.6" x14ac:dyDescent="0.3"/>
    <row r="3323" ht="15.6" x14ac:dyDescent="0.3"/>
    <row r="3324" ht="15.6" x14ac:dyDescent="0.3"/>
    <row r="3325" ht="15.6" x14ac:dyDescent="0.3"/>
    <row r="3326" ht="15.6" x14ac:dyDescent="0.3"/>
    <row r="3327" ht="15.6" x14ac:dyDescent="0.3"/>
    <row r="3328" ht="15.6" x14ac:dyDescent="0.3"/>
    <row r="3329" ht="15.6" x14ac:dyDescent="0.3"/>
    <row r="3330" ht="15.6" x14ac:dyDescent="0.3"/>
    <row r="3331" ht="15.6" x14ac:dyDescent="0.3"/>
    <row r="3332" ht="15.6" x14ac:dyDescent="0.3"/>
    <row r="3333" ht="15.6" x14ac:dyDescent="0.3"/>
    <row r="3334" ht="15.6" x14ac:dyDescent="0.3"/>
    <row r="3335" ht="15.6" x14ac:dyDescent="0.3"/>
    <row r="3336" ht="15.6" x14ac:dyDescent="0.3"/>
    <row r="3337" ht="15.6" x14ac:dyDescent="0.3"/>
    <row r="3338" ht="15.6" x14ac:dyDescent="0.3"/>
    <row r="3339" ht="15.6" x14ac:dyDescent="0.3"/>
    <row r="3340" ht="15.6" x14ac:dyDescent="0.3"/>
    <row r="3341" ht="15.6" x14ac:dyDescent="0.3"/>
    <row r="3342" ht="15.6" x14ac:dyDescent="0.3"/>
    <row r="3343" ht="15.6" x14ac:dyDescent="0.3"/>
    <row r="3344" ht="15.6" x14ac:dyDescent="0.3"/>
    <row r="3345" ht="15.6" x14ac:dyDescent="0.3"/>
    <row r="3346" ht="15.6" x14ac:dyDescent="0.3"/>
    <row r="3347" ht="15.6" x14ac:dyDescent="0.3"/>
    <row r="3348" ht="15.6" x14ac:dyDescent="0.3"/>
    <row r="3349" ht="15.6" x14ac:dyDescent="0.3"/>
    <row r="3350" ht="15.6" x14ac:dyDescent="0.3"/>
    <row r="3351" ht="15.6" x14ac:dyDescent="0.3"/>
    <row r="3352" ht="15.6" x14ac:dyDescent="0.3"/>
    <row r="3353" ht="15.6" x14ac:dyDescent="0.3"/>
    <row r="3354" ht="15.6" x14ac:dyDescent="0.3"/>
    <row r="3355" ht="15.6" x14ac:dyDescent="0.3"/>
    <row r="3356" ht="15.6" x14ac:dyDescent="0.3"/>
    <row r="3357" ht="15.6" x14ac:dyDescent="0.3"/>
    <row r="3358" ht="15.6" x14ac:dyDescent="0.3"/>
    <row r="3359" ht="15.6" x14ac:dyDescent="0.3"/>
    <row r="3360" ht="15.6" x14ac:dyDescent="0.3"/>
    <row r="3361" ht="15.6" x14ac:dyDescent="0.3"/>
    <row r="3362" ht="15.6" x14ac:dyDescent="0.3"/>
    <row r="3363" ht="15.6" x14ac:dyDescent="0.3"/>
    <row r="3364" ht="15.6" x14ac:dyDescent="0.3"/>
    <row r="3365" ht="15.6" x14ac:dyDescent="0.3"/>
    <row r="3366" ht="15.6" x14ac:dyDescent="0.3"/>
    <row r="3367" ht="15.6" x14ac:dyDescent="0.3"/>
    <row r="3368" ht="15.6" x14ac:dyDescent="0.3"/>
    <row r="3369" ht="15.6" x14ac:dyDescent="0.3"/>
    <row r="3370" ht="15.6" x14ac:dyDescent="0.3"/>
    <row r="3371" ht="15.6" x14ac:dyDescent="0.3"/>
    <row r="3372" ht="15.6" x14ac:dyDescent="0.3"/>
    <row r="3373" ht="15.6" x14ac:dyDescent="0.3"/>
    <row r="3374" ht="15.6" x14ac:dyDescent="0.3"/>
    <row r="3375" ht="15.6" x14ac:dyDescent="0.3"/>
    <row r="3376" ht="15.6" x14ac:dyDescent="0.3"/>
    <row r="3377" ht="15.6" x14ac:dyDescent="0.3"/>
    <row r="3378" ht="15.6" x14ac:dyDescent="0.3"/>
    <row r="3379" ht="15.6" x14ac:dyDescent="0.3"/>
    <row r="3380" ht="15.6" x14ac:dyDescent="0.3"/>
    <row r="3381" ht="15.6" x14ac:dyDescent="0.3"/>
    <row r="3382" ht="15.6" x14ac:dyDescent="0.3"/>
    <row r="3383" ht="15.6" x14ac:dyDescent="0.3"/>
    <row r="3384" ht="15.6" x14ac:dyDescent="0.3"/>
    <row r="3385" ht="15.6" x14ac:dyDescent="0.3"/>
    <row r="3386" ht="15.6" x14ac:dyDescent="0.3"/>
    <row r="3387" ht="15.6" x14ac:dyDescent="0.3"/>
    <row r="3388" ht="15.6" x14ac:dyDescent="0.3"/>
    <row r="3389" ht="15.6" x14ac:dyDescent="0.3"/>
    <row r="3390" ht="15.6" x14ac:dyDescent="0.3"/>
    <row r="3391" ht="15.6" x14ac:dyDescent="0.3"/>
    <row r="3392" ht="15.6" x14ac:dyDescent="0.3"/>
    <row r="3393" ht="15.6" x14ac:dyDescent="0.3"/>
    <row r="3394" ht="15.6" x14ac:dyDescent="0.3"/>
    <row r="3395" ht="15.6" x14ac:dyDescent="0.3"/>
    <row r="3396" ht="15.6" x14ac:dyDescent="0.3"/>
    <row r="3397" ht="15.6" x14ac:dyDescent="0.3"/>
    <row r="3398" ht="15.6" x14ac:dyDescent="0.3"/>
    <row r="3399" ht="15.6" x14ac:dyDescent="0.3"/>
    <row r="3400" ht="15.6" x14ac:dyDescent="0.3"/>
    <row r="3401" ht="15.6" x14ac:dyDescent="0.3"/>
    <row r="3402" ht="15.6" x14ac:dyDescent="0.3"/>
    <row r="3403" ht="15.6" x14ac:dyDescent="0.3"/>
    <row r="3404" ht="15.6" x14ac:dyDescent="0.3"/>
    <row r="3405" ht="15.6" x14ac:dyDescent="0.3"/>
    <row r="3406" ht="15.6" x14ac:dyDescent="0.3"/>
    <row r="3407" ht="15.6" x14ac:dyDescent="0.3"/>
    <row r="3408" ht="15.6" x14ac:dyDescent="0.3"/>
    <row r="3409" ht="15.6" x14ac:dyDescent="0.3"/>
    <row r="3410" ht="15.6" x14ac:dyDescent="0.3"/>
    <row r="3411" ht="15.6" x14ac:dyDescent="0.3"/>
    <row r="3412" ht="15.6" x14ac:dyDescent="0.3"/>
    <row r="3413" ht="15.6" x14ac:dyDescent="0.3"/>
    <row r="3414" ht="15.6" x14ac:dyDescent="0.3"/>
    <row r="3415" ht="15.6" x14ac:dyDescent="0.3"/>
    <row r="3416" ht="15.6" x14ac:dyDescent="0.3"/>
    <row r="3417" ht="15.6" x14ac:dyDescent="0.3"/>
    <row r="3418" ht="15.6" x14ac:dyDescent="0.3"/>
    <row r="3419" ht="15.6" x14ac:dyDescent="0.3"/>
    <row r="3420" ht="15.6" x14ac:dyDescent="0.3"/>
    <row r="3421" ht="15.6" x14ac:dyDescent="0.3"/>
    <row r="3422" ht="15.6" x14ac:dyDescent="0.3"/>
    <row r="3423" ht="15.6" x14ac:dyDescent="0.3"/>
    <row r="3424" ht="15.6" x14ac:dyDescent="0.3"/>
    <row r="3425" ht="15.6" x14ac:dyDescent="0.3"/>
    <row r="3426" ht="15.6" x14ac:dyDescent="0.3"/>
    <row r="3427" ht="15.6" x14ac:dyDescent="0.3"/>
    <row r="3428" ht="15.6" x14ac:dyDescent="0.3"/>
    <row r="3429" ht="15.6" x14ac:dyDescent="0.3"/>
    <row r="3430" ht="15.6" x14ac:dyDescent="0.3"/>
    <row r="3431" ht="15.6" x14ac:dyDescent="0.3"/>
    <row r="3432" ht="15.6" x14ac:dyDescent="0.3"/>
    <row r="3433" ht="15.6" x14ac:dyDescent="0.3"/>
    <row r="3434" ht="15.6" x14ac:dyDescent="0.3"/>
    <row r="3435" ht="15.6" x14ac:dyDescent="0.3"/>
    <row r="3436" ht="15.6" x14ac:dyDescent="0.3"/>
    <row r="3437" ht="15.6" x14ac:dyDescent="0.3"/>
    <row r="3438" ht="15.6" x14ac:dyDescent="0.3"/>
    <row r="3439" ht="15.6" x14ac:dyDescent="0.3"/>
    <row r="3440" ht="15.6" x14ac:dyDescent="0.3"/>
    <row r="3441" ht="15.6" x14ac:dyDescent="0.3"/>
    <row r="3442" ht="15.6" x14ac:dyDescent="0.3"/>
    <row r="3443" ht="15.6" x14ac:dyDescent="0.3"/>
    <row r="3444" ht="15.6" x14ac:dyDescent="0.3"/>
    <row r="3445" ht="15.6" x14ac:dyDescent="0.3"/>
    <row r="3446" ht="15.6" x14ac:dyDescent="0.3"/>
    <row r="3447" ht="15.6" x14ac:dyDescent="0.3"/>
    <row r="3448" ht="15.6" x14ac:dyDescent="0.3"/>
    <row r="3449" ht="15.6" x14ac:dyDescent="0.3"/>
    <row r="3450" ht="15.6" x14ac:dyDescent="0.3"/>
    <row r="3451" ht="15.6" x14ac:dyDescent="0.3"/>
    <row r="3452" ht="15.6" x14ac:dyDescent="0.3"/>
    <row r="3453" ht="15.6" x14ac:dyDescent="0.3"/>
    <row r="3454" ht="15.6" x14ac:dyDescent="0.3"/>
    <row r="3455" ht="15.6" x14ac:dyDescent="0.3"/>
    <row r="3456" ht="15.6" x14ac:dyDescent="0.3"/>
    <row r="3457" ht="15.6" x14ac:dyDescent="0.3"/>
    <row r="3458" ht="15.6" x14ac:dyDescent="0.3"/>
    <row r="3459" ht="15.6" x14ac:dyDescent="0.3"/>
    <row r="3460" ht="15.6" x14ac:dyDescent="0.3"/>
    <row r="3461" ht="15.6" x14ac:dyDescent="0.3"/>
    <row r="3462" ht="15.6" x14ac:dyDescent="0.3"/>
    <row r="3463" ht="15.6" x14ac:dyDescent="0.3"/>
    <row r="3464" ht="15.6" x14ac:dyDescent="0.3"/>
    <row r="3465" ht="15.6" x14ac:dyDescent="0.3"/>
    <row r="3466" ht="15.6" x14ac:dyDescent="0.3"/>
    <row r="3467" ht="15.6" x14ac:dyDescent="0.3"/>
    <row r="3468" ht="15.6" x14ac:dyDescent="0.3"/>
    <row r="3469" ht="15.6" x14ac:dyDescent="0.3"/>
    <row r="3470" ht="15.6" x14ac:dyDescent="0.3"/>
    <row r="3471" ht="15.6" x14ac:dyDescent="0.3"/>
    <row r="3472" ht="15.6" x14ac:dyDescent="0.3"/>
    <row r="3473" ht="15.6" x14ac:dyDescent="0.3"/>
    <row r="3474" ht="15.6" x14ac:dyDescent="0.3"/>
    <row r="3475" ht="15.6" x14ac:dyDescent="0.3"/>
    <row r="3476" ht="15.6" x14ac:dyDescent="0.3"/>
    <row r="3477" ht="15.6" x14ac:dyDescent="0.3"/>
    <row r="3478" ht="15.6" x14ac:dyDescent="0.3"/>
    <row r="3479" ht="15.6" x14ac:dyDescent="0.3"/>
    <row r="3480" ht="15.6" x14ac:dyDescent="0.3"/>
    <row r="3481" ht="15.6" x14ac:dyDescent="0.3"/>
    <row r="3482" ht="15.6" x14ac:dyDescent="0.3"/>
    <row r="3483" ht="15.6" x14ac:dyDescent="0.3"/>
    <row r="3484" ht="15.6" x14ac:dyDescent="0.3"/>
    <row r="3485" ht="15.6" x14ac:dyDescent="0.3"/>
    <row r="3486" ht="15.6" x14ac:dyDescent="0.3"/>
    <row r="3487" ht="15.6" x14ac:dyDescent="0.3"/>
    <row r="3488" ht="15.6" x14ac:dyDescent="0.3"/>
    <row r="3489" ht="15.6" x14ac:dyDescent="0.3"/>
    <row r="3490" ht="15.6" x14ac:dyDescent="0.3"/>
    <row r="3491" ht="15.6" x14ac:dyDescent="0.3"/>
    <row r="3492" ht="15.6" x14ac:dyDescent="0.3"/>
    <row r="3493" ht="15.6" x14ac:dyDescent="0.3"/>
    <row r="3494" ht="15.6" x14ac:dyDescent="0.3"/>
    <row r="3495" ht="15.6" x14ac:dyDescent="0.3"/>
    <row r="3496" ht="15.6" x14ac:dyDescent="0.3"/>
    <row r="3497" ht="15.6" x14ac:dyDescent="0.3"/>
    <row r="3498" ht="15.6" x14ac:dyDescent="0.3"/>
    <row r="3499" ht="15.6" x14ac:dyDescent="0.3"/>
    <row r="3500" ht="15.6" x14ac:dyDescent="0.3"/>
    <row r="3501" ht="15.6" x14ac:dyDescent="0.3"/>
    <row r="3502" ht="15.6" x14ac:dyDescent="0.3"/>
    <row r="3503" ht="15.6" x14ac:dyDescent="0.3"/>
    <row r="3504" ht="15.6" x14ac:dyDescent="0.3"/>
    <row r="3505" ht="15.6" x14ac:dyDescent="0.3"/>
    <row r="3506" ht="15.6" x14ac:dyDescent="0.3"/>
    <row r="3507" ht="15.6" x14ac:dyDescent="0.3"/>
    <row r="3508" ht="15.6" x14ac:dyDescent="0.3"/>
    <row r="3509" ht="15.6" x14ac:dyDescent="0.3"/>
    <row r="3510" ht="15.6" x14ac:dyDescent="0.3"/>
    <row r="3511" ht="15.6" x14ac:dyDescent="0.3"/>
    <row r="3512" ht="15.6" x14ac:dyDescent="0.3"/>
    <row r="3513" ht="15.6" x14ac:dyDescent="0.3"/>
    <row r="3514" ht="15.6" x14ac:dyDescent="0.3"/>
    <row r="3515" ht="15.6" x14ac:dyDescent="0.3"/>
    <row r="3516" ht="15.6" x14ac:dyDescent="0.3"/>
    <row r="3517" ht="15.6" x14ac:dyDescent="0.3"/>
    <row r="3518" ht="15.6" x14ac:dyDescent="0.3"/>
    <row r="3519" ht="15.6" x14ac:dyDescent="0.3"/>
    <row r="3520" ht="15.6" x14ac:dyDescent="0.3"/>
    <row r="3521" ht="15.6" x14ac:dyDescent="0.3"/>
    <row r="3522" ht="15.6" x14ac:dyDescent="0.3"/>
    <row r="3523" ht="15.6" x14ac:dyDescent="0.3"/>
    <row r="3524" ht="15.6" x14ac:dyDescent="0.3"/>
    <row r="3525" ht="15.6" x14ac:dyDescent="0.3"/>
    <row r="3526" ht="15.6" x14ac:dyDescent="0.3"/>
    <row r="3527" ht="15.6" x14ac:dyDescent="0.3"/>
    <row r="3528" ht="15.6" x14ac:dyDescent="0.3"/>
    <row r="3529" ht="15.6" x14ac:dyDescent="0.3"/>
    <row r="3530" ht="15.6" x14ac:dyDescent="0.3"/>
    <row r="3531" ht="15.6" x14ac:dyDescent="0.3"/>
    <row r="3532" ht="15.6" x14ac:dyDescent="0.3"/>
    <row r="3533" ht="15.6" x14ac:dyDescent="0.3"/>
    <row r="3534" ht="15.6" x14ac:dyDescent="0.3"/>
    <row r="3535" ht="15.6" x14ac:dyDescent="0.3"/>
    <row r="3536" ht="15.6" x14ac:dyDescent="0.3"/>
    <row r="3537" ht="15.6" x14ac:dyDescent="0.3"/>
    <row r="3538" ht="15.6" x14ac:dyDescent="0.3"/>
    <row r="3539" ht="15.6" x14ac:dyDescent="0.3"/>
    <row r="3540" ht="15.6" x14ac:dyDescent="0.3"/>
    <row r="3541" ht="15.6" x14ac:dyDescent="0.3"/>
    <row r="3542" ht="15.6" x14ac:dyDescent="0.3"/>
    <row r="3543" ht="15.6" x14ac:dyDescent="0.3"/>
    <row r="3544" ht="15.6" x14ac:dyDescent="0.3"/>
    <row r="3545" ht="15.6" x14ac:dyDescent="0.3"/>
    <row r="3546" ht="15.6" x14ac:dyDescent="0.3"/>
    <row r="3547" ht="15.6" x14ac:dyDescent="0.3"/>
    <row r="3548" ht="15.6" x14ac:dyDescent="0.3"/>
    <row r="3549" ht="15.6" x14ac:dyDescent="0.3"/>
    <row r="3550" ht="15.6" x14ac:dyDescent="0.3"/>
    <row r="3551" ht="15.6" x14ac:dyDescent="0.3"/>
    <row r="3552" ht="15.6" x14ac:dyDescent="0.3"/>
    <row r="3553" ht="15.6" x14ac:dyDescent="0.3"/>
    <row r="3554" ht="15.6" x14ac:dyDescent="0.3"/>
    <row r="3555" ht="15.6" x14ac:dyDescent="0.3"/>
    <row r="3556" ht="15.6" x14ac:dyDescent="0.3"/>
    <row r="3557" ht="15.6" x14ac:dyDescent="0.3"/>
    <row r="3558" ht="15.6" x14ac:dyDescent="0.3"/>
    <row r="3559" ht="15.6" x14ac:dyDescent="0.3"/>
    <row r="3560" ht="15.6" x14ac:dyDescent="0.3"/>
    <row r="3561" ht="15.6" x14ac:dyDescent="0.3"/>
    <row r="3562" ht="15.6" x14ac:dyDescent="0.3"/>
    <row r="3563" ht="15.6" x14ac:dyDescent="0.3"/>
    <row r="3564" ht="15.6" x14ac:dyDescent="0.3"/>
    <row r="3565" ht="15.6" x14ac:dyDescent="0.3"/>
    <row r="3566" ht="15.6" x14ac:dyDescent="0.3"/>
    <row r="3567" ht="15.6" x14ac:dyDescent="0.3"/>
    <row r="3568" ht="15.6" x14ac:dyDescent="0.3"/>
    <row r="3569" ht="15.6" x14ac:dyDescent="0.3"/>
    <row r="3570" ht="15.6" x14ac:dyDescent="0.3"/>
    <row r="3571" ht="15.6" x14ac:dyDescent="0.3"/>
    <row r="3572" ht="15.6" x14ac:dyDescent="0.3"/>
    <row r="3573" ht="15.6" x14ac:dyDescent="0.3"/>
    <row r="3574" ht="15.6" x14ac:dyDescent="0.3"/>
    <row r="3575" ht="15.6" x14ac:dyDescent="0.3"/>
    <row r="3576" ht="15.6" x14ac:dyDescent="0.3"/>
    <row r="3577" ht="15.6" x14ac:dyDescent="0.3"/>
    <row r="3578" ht="15.6" x14ac:dyDescent="0.3"/>
    <row r="3579" ht="15.6" x14ac:dyDescent="0.3"/>
    <row r="3580" ht="15.6" x14ac:dyDescent="0.3"/>
    <row r="3581" ht="15.6" x14ac:dyDescent="0.3"/>
    <row r="3582" ht="15.6" x14ac:dyDescent="0.3"/>
    <row r="3583" ht="15.6" x14ac:dyDescent="0.3"/>
    <row r="3584" ht="15.6" x14ac:dyDescent="0.3"/>
    <row r="3585" ht="15.6" x14ac:dyDescent="0.3"/>
    <row r="3586" ht="15.6" x14ac:dyDescent="0.3"/>
    <row r="3587" ht="15.6" x14ac:dyDescent="0.3"/>
    <row r="3588" ht="15.6" x14ac:dyDescent="0.3"/>
    <row r="3589" ht="15.6" x14ac:dyDescent="0.3"/>
    <row r="3590" ht="15.6" x14ac:dyDescent="0.3"/>
    <row r="3591" ht="15.6" x14ac:dyDescent="0.3"/>
    <row r="3592" ht="15.6" x14ac:dyDescent="0.3"/>
    <row r="3593" ht="15.6" x14ac:dyDescent="0.3"/>
    <row r="3594" ht="15.6" x14ac:dyDescent="0.3"/>
    <row r="3595" ht="15.6" x14ac:dyDescent="0.3"/>
    <row r="3596" ht="15.6" x14ac:dyDescent="0.3"/>
    <row r="3597" ht="15.6" x14ac:dyDescent="0.3"/>
    <row r="3598" ht="15.6" x14ac:dyDescent="0.3"/>
    <row r="3599" ht="15.6" x14ac:dyDescent="0.3"/>
    <row r="3600" ht="15.6" x14ac:dyDescent="0.3"/>
    <row r="3601" ht="15.6" x14ac:dyDescent="0.3"/>
    <row r="3602" ht="15.6" x14ac:dyDescent="0.3"/>
    <row r="3603" ht="15.6" x14ac:dyDescent="0.3"/>
    <row r="3604" ht="15.6" x14ac:dyDescent="0.3"/>
    <row r="3605" ht="15.6" x14ac:dyDescent="0.3"/>
    <row r="3606" ht="15.6" x14ac:dyDescent="0.3"/>
    <row r="3607" ht="15.6" x14ac:dyDescent="0.3"/>
    <row r="3608" ht="15.6" x14ac:dyDescent="0.3"/>
    <row r="3609" ht="15.6" x14ac:dyDescent="0.3"/>
    <row r="3610" ht="15.6" x14ac:dyDescent="0.3"/>
    <row r="3611" ht="15.6" x14ac:dyDescent="0.3"/>
    <row r="3612" ht="15.6" x14ac:dyDescent="0.3"/>
    <row r="3613" ht="15.6" x14ac:dyDescent="0.3"/>
    <row r="3614" ht="15.6" x14ac:dyDescent="0.3"/>
    <row r="3615" ht="15.6" x14ac:dyDescent="0.3"/>
    <row r="3616" ht="15.6" x14ac:dyDescent="0.3"/>
    <row r="3617" ht="15.6" x14ac:dyDescent="0.3"/>
    <row r="3618" ht="15.6" x14ac:dyDescent="0.3"/>
    <row r="3619" ht="15.6" x14ac:dyDescent="0.3"/>
    <row r="3620" ht="15.6" x14ac:dyDescent="0.3"/>
    <row r="3621" ht="15.6" x14ac:dyDescent="0.3"/>
    <row r="3622" ht="15.6" x14ac:dyDescent="0.3"/>
    <row r="3623" ht="15.6" x14ac:dyDescent="0.3"/>
    <row r="3624" ht="15.6" x14ac:dyDescent="0.3"/>
    <row r="3625" ht="15.6" x14ac:dyDescent="0.3"/>
    <row r="3626" ht="15.6" x14ac:dyDescent="0.3"/>
    <row r="3627" ht="15.6" x14ac:dyDescent="0.3"/>
    <row r="3628" ht="15.6" x14ac:dyDescent="0.3"/>
    <row r="3629" ht="15.6" x14ac:dyDescent="0.3"/>
    <row r="3630" ht="15.6" x14ac:dyDescent="0.3"/>
    <row r="3631" ht="15.6" x14ac:dyDescent="0.3"/>
    <row r="3632" ht="15.6" x14ac:dyDescent="0.3"/>
    <row r="3633" ht="15.6" x14ac:dyDescent="0.3"/>
    <row r="3634" ht="15.6" x14ac:dyDescent="0.3"/>
    <row r="3635" ht="15.6" x14ac:dyDescent="0.3"/>
    <row r="3636" ht="15.6" x14ac:dyDescent="0.3"/>
    <row r="3637" ht="15.6" x14ac:dyDescent="0.3"/>
    <row r="3638" ht="15.6" x14ac:dyDescent="0.3"/>
    <row r="3639" ht="15.6" x14ac:dyDescent="0.3"/>
    <row r="3640" ht="15.6" x14ac:dyDescent="0.3"/>
    <row r="3641" ht="15.6" x14ac:dyDescent="0.3"/>
    <row r="3642" ht="15.6" x14ac:dyDescent="0.3"/>
    <row r="3643" ht="15.6" x14ac:dyDescent="0.3"/>
    <row r="3644" ht="15.6" x14ac:dyDescent="0.3"/>
    <row r="3645" ht="15.6" x14ac:dyDescent="0.3"/>
    <row r="3646" ht="15.6" x14ac:dyDescent="0.3"/>
    <row r="3647" ht="15.6" x14ac:dyDescent="0.3"/>
    <row r="3648" ht="15.6" x14ac:dyDescent="0.3"/>
    <row r="3649" ht="15.6" x14ac:dyDescent="0.3"/>
    <row r="3650" ht="15.6" x14ac:dyDescent="0.3"/>
    <row r="3651" ht="15.6" x14ac:dyDescent="0.3"/>
    <row r="3652" ht="15.6" x14ac:dyDescent="0.3"/>
    <row r="3653" ht="15.6" x14ac:dyDescent="0.3"/>
    <row r="3654" ht="15.6" x14ac:dyDescent="0.3"/>
    <row r="3655" ht="15.6" x14ac:dyDescent="0.3"/>
    <row r="3656" ht="15.6" x14ac:dyDescent="0.3"/>
    <row r="3657" ht="15.6" x14ac:dyDescent="0.3"/>
    <row r="3658" ht="15.6" x14ac:dyDescent="0.3"/>
    <row r="3659" ht="15.6" x14ac:dyDescent="0.3"/>
    <row r="3660" ht="15.6" x14ac:dyDescent="0.3"/>
    <row r="3661" ht="15.6" x14ac:dyDescent="0.3"/>
    <row r="3662" ht="15.6" x14ac:dyDescent="0.3"/>
    <row r="3663" ht="15.6" x14ac:dyDescent="0.3"/>
    <row r="3664" ht="15.6" x14ac:dyDescent="0.3"/>
    <row r="3665" ht="15.6" x14ac:dyDescent="0.3"/>
    <row r="3666" ht="15.6" x14ac:dyDescent="0.3"/>
    <row r="3667" ht="15.6" x14ac:dyDescent="0.3"/>
    <row r="3668" ht="15.6" x14ac:dyDescent="0.3"/>
    <row r="3669" ht="15.6" x14ac:dyDescent="0.3"/>
    <row r="3670" ht="15.6" x14ac:dyDescent="0.3"/>
    <row r="3671" ht="15.6" x14ac:dyDescent="0.3"/>
    <row r="3672" ht="15.6" x14ac:dyDescent="0.3"/>
    <row r="3673" ht="15.6" x14ac:dyDescent="0.3"/>
    <row r="3674" ht="15.6" x14ac:dyDescent="0.3"/>
    <row r="3675" ht="15.6" x14ac:dyDescent="0.3"/>
    <row r="3676" ht="15.6" x14ac:dyDescent="0.3"/>
    <row r="3677" ht="15.6" x14ac:dyDescent="0.3"/>
    <row r="3678" ht="15.6" x14ac:dyDescent="0.3"/>
    <row r="3679" ht="15.6" x14ac:dyDescent="0.3"/>
    <row r="3680" ht="15.6" x14ac:dyDescent="0.3"/>
    <row r="3681" ht="15.6" x14ac:dyDescent="0.3"/>
    <row r="3682" ht="15.6" x14ac:dyDescent="0.3"/>
    <row r="3683" ht="15.6" x14ac:dyDescent="0.3"/>
    <row r="3684" ht="15.6" x14ac:dyDescent="0.3"/>
    <row r="3685" ht="15.6" x14ac:dyDescent="0.3"/>
    <row r="3686" ht="15.6" x14ac:dyDescent="0.3"/>
    <row r="3687" ht="15.6" x14ac:dyDescent="0.3"/>
    <row r="3688" ht="15.6" x14ac:dyDescent="0.3"/>
    <row r="3689" ht="15.6" x14ac:dyDescent="0.3"/>
    <row r="3690" ht="15.6" x14ac:dyDescent="0.3"/>
    <row r="3691" ht="15.6" x14ac:dyDescent="0.3"/>
    <row r="3692" ht="15.6" x14ac:dyDescent="0.3"/>
    <row r="3693" ht="15.6" x14ac:dyDescent="0.3"/>
    <row r="3694" ht="15.6" x14ac:dyDescent="0.3"/>
    <row r="3695" ht="15.6" x14ac:dyDescent="0.3"/>
    <row r="3696" ht="15.6" x14ac:dyDescent="0.3"/>
    <row r="3697" ht="15.6" x14ac:dyDescent="0.3"/>
    <row r="3698" ht="15.6" x14ac:dyDescent="0.3"/>
    <row r="3699" ht="15.6" x14ac:dyDescent="0.3"/>
    <row r="3700" ht="15.6" x14ac:dyDescent="0.3"/>
    <row r="3701" ht="15.6" x14ac:dyDescent="0.3"/>
    <row r="3702" ht="15.6" x14ac:dyDescent="0.3"/>
    <row r="3703" ht="15.6" x14ac:dyDescent="0.3"/>
    <row r="3704" ht="15.6" x14ac:dyDescent="0.3"/>
    <row r="3705" ht="15.6" x14ac:dyDescent="0.3"/>
    <row r="3706" ht="15.6" x14ac:dyDescent="0.3"/>
    <row r="3707" ht="15.6" x14ac:dyDescent="0.3"/>
    <row r="3708" ht="15.6" x14ac:dyDescent="0.3"/>
    <row r="3709" ht="15.6" x14ac:dyDescent="0.3"/>
    <row r="3710" ht="15.6" x14ac:dyDescent="0.3"/>
    <row r="3711" ht="15.6" x14ac:dyDescent="0.3"/>
    <row r="3712" ht="15.6" x14ac:dyDescent="0.3"/>
    <row r="3713" ht="15.6" x14ac:dyDescent="0.3"/>
    <row r="3714" ht="15.6" x14ac:dyDescent="0.3"/>
    <row r="3715" ht="15.6" x14ac:dyDescent="0.3"/>
    <row r="3716" ht="15.6" x14ac:dyDescent="0.3"/>
    <row r="3717" ht="15.6" x14ac:dyDescent="0.3"/>
    <row r="3718" ht="15.6" x14ac:dyDescent="0.3"/>
    <row r="3719" ht="15.6" x14ac:dyDescent="0.3"/>
    <row r="3720" ht="15.6" x14ac:dyDescent="0.3"/>
    <row r="3721" ht="15.6" x14ac:dyDescent="0.3"/>
    <row r="3722" ht="15.6" x14ac:dyDescent="0.3"/>
    <row r="3723" ht="15.6" x14ac:dyDescent="0.3"/>
    <row r="3724" ht="15.6" x14ac:dyDescent="0.3"/>
    <row r="3725" ht="15.6" x14ac:dyDescent="0.3"/>
    <row r="3726" ht="15.6" x14ac:dyDescent="0.3"/>
    <row r="3727" ht="15.6" x14ac:dyDescent="0.3"/>
    <row r="3728" ht="15.6" x14ac:dyDescent="0.3"/>
    <row r="3729" ht="15.6" x14ac:dyDescent="0.3"/>
    <row r="3730" ht="15.6" x14ac:dyDescent="0.3"/>
    <row r="3731" ht="15.6" x14ac:dyDescent="0.3"/>
    <row r="3732" ht="15.6" x14ac:dyDescent="0.3"/>
    <row r="3733" ht="15.6" x14ac:dyDescent="0.3"/>
    <row r="3734" ht="15.6" x14ac:dyDescent="0.3"/>
    <row r="3735" ht="15.6" x14ac:dyDescent="0.3"/>
    <row r="3736" ht="15.6" x14ac:dyDescent="0.3"/>
    <row r="3737" ht="15.6" x14ac:dyDescent="0.3"/>
    <row r="3738" ht="15.6" x14ac:dyDescent="0.3"/>
    <row r="3739" ht="15.6" x14ac:dyDescent="0.3"/>
    <row r="3740" ht="15.6" x14ac:dyDescent="0.3"/>
    <row r="3741" ht="15.6" x14ac:dyDescent="0.3"/>
    <row r="3742" ht="15.6" x14ac:dyDescent="0.3"/>
    <row r="3743" ht="15.6" x14ac:dyDescent="0.3"/>
    <row r="3744" ht="15.6" x14ac:dyDescent="0.3"/>
    <row r="3745" ht="15.6" x14ac:dyDescent="0.3"/>
    <row r="3746" ht="15.6" x14ac:dyDescent="0.3"/>
    <row r="3747" ht="15.6" x14ac:dyDescent="0.3"/>
    <row r="3748" ht="15.6" x14ac:dyDescent="0.3"/>
    <row r="3749" ht="15.6" x14ac:dyDescent="0.3"/>
    <row r="3750" ht="15.6" x14ac:dyDescent="0.3"/>
    <row r="3751" ht="15.6" x14ac:dyDescent="0.3"/>
    <row r="3752" ht="15.6" x14ac:dyDescent="0.3"/>
    <row r="3753" ht="15.6" x14ac:dyDescent="0.3"/>
    <row r="3754" ht="15.6" x14ac:dyDescent="0.3"/>
    <row r="3755" ht="15.6" x14ac:dyDescent="0.3"/>
    <row r="3756" ht="15.6" x14ac:dyDescent="0.3"/>
    <row r="3757" ht="15.6" x14ac:dyDescent="0.3"/>
    <row r="3758" ht="15.6" x14ac:dyDescent="0.3"/>
    <row r="3759" ht="15.6" x14ac:dyDescent="0.3"/>
    <row r="3760" ht="15.6" x14ac:dyDescent="0.3"/>
    <row r="3761" ht="15.6" x14ac:dyDescent="0.3"/>
    <row r="3762" ht="15.6" x14ac:dyDescent="0.3"/>
    <row r="3763" ht="15.6" x14ac:dyDescent="0.3"/>
    <row r="3764" ht="15.6" x14ac:dyDescent="0.3"/>
    <row r="3765" ht="15.6" x14ac:dyDescent="0.3"/>
    <row r="3766" ht="15.6" x14ac:dyDescent="0.3"/>
    <row r="3767" ht="15.6" x14ac:dyDescent="0.3"/>
    <row r="3768" ht="15.6" x14ac:dyDescent="0.3"/>
    <row r="3769" ht="15.6" x14ac:dyDescent="0.3"/>
    <row r="3770" ht="15.6" x14ac:dyDescent="0.3"/>
    <row r="3771" ht="15.6" x14ac:dyDescent="0.3"/>
    <row r="3772" ht="15.6" x14ac:dyDescent="0.3"/>
    <row r="3773" ht="15.6" x14ac:dyDescent="0.3"/>
    <row r="3774" ht="15.6" x14ac:dyDescent="0.3"/>
    <row r="3775" ht="15.6" x14ac:dyDescent="0.3"/>
    <row r="3776" ht="15.6" x14ac:dyDescent="0.3"/>
    <row r="3777" ht="15.6" x14ac:dyDescent="0.3"/>
    <row r="3778" ht="15.6" x14ac:dyDescent="0.3"/>
    <row r="3779" ht="15.6" x14ac:dyDescent="0.3"/>
    <row r="3780" ht="15.6" x14ac:dyDescent="0.3"/>
    <row r="3781" ht="15.6" x14ac:dyDescent="0.3"/>
    <row r="3782" ht="15.6" x14ac:dyDescent="0.3"/>
    <row r="3783" ht="15.6" x14ac:dyDescent="0.3"/>
    <row r="3784" ht="15.6" x14ac:dyDescent="0.3"/>
    <row r="3785" ht="15.6" x14ac:dyDescent="0.3"/>
    <row r="3786" ht="15.6" x14ac:dyDescent="0.3"/>
    <row r="3787" ht="15.6" x14ac:dyDescent="0.3"/>
    <row r="3788" ht="15.6" x14ac:dyDescent="0.3"/>
    <row r="3789" ht="15.6" x14ac:dyDescent="0.3"/>
    <row r="3790" ht="15.6" x14ac:dyDescent="0.3"/>
    <row r="3791" ht="15.6" x14ac:dyDescent="0.3"/>
    <row r="3792" ht="15.6" x14ac:dyDescent="0.3"/>
    <row r="3793" ht="15.6" x14ac:dyDescent="0.3"/>
    <row r="3794" ht="15.6" x14ac:dyDescent="0.3"/>
    <row r="3795" ht="15.6" x14ac:dyDescent="0.3"/>
    <row r="3796" ht="15.6" x14ac:dyDescent="0.3"/>
    <row r="3797" ht="15.6" x14ac:dyDescent="0.3"/>
    <row r="3798" ht="15.6" x14ac:dyDescent="0.3"/>
    <row r="3799" ht="15.6" x14ac:dyDescent="0.3"/>
    <row r="3800" ht="15.6" x14ac:dyDescent="0.3"/>
    <row r="3801" ht="15.6" x14ac:dyDescent="0.3"/>
    <row r="3802" ht="15.6" x14ac:dyDescent="0.3"/>
    <row r="3803" ht="15.6" x14ac:dyDescent="0.3"/>
    <row r="3804" ht="15.6" x14ac:dyDescent="0.3"/>
    <row r="3805" ht="15.6" x14ac:dyDescent="0.3"/>
    <row r="3806" ht="15.6" x14ac:dyDescent="0.3"/>
    <row r="3807" ht="15.6" x14ac:dyDescent="0.3"/>
    <row r="3808" ht="15.6" x14ac:dyDescent="0.3"/>
    <row r="3809" ht="15.6" x14ac:dyDescent="0.3"/>
    <row r="3810" ht="15.6" x14ac:dyDescent="0.3"/>
    <row r="3811" ht="15.6" x14ac:dyDescent="0.3"/>
    <row r="3812" ht="15.6" x14ac:dyDescent="0.3"/>
    <row r="3813" ht="15.6" x14ac:dyDescent="0.3"/>
    <row r="3814" ht="15.6" x14ac:dyDescent="0.3"/>
    <row r="3815" ht="15.6" x14ac:dyDescent="0.3"/>
    <row r="3816" ht="15.6" x14ac:dyDescent="0.3"/>
    <row r="3817" ht="15.6" x14ac:dyDescent="0.3"/>
    <row r="3818" ht="15.6" x14ac:dyDescent="0.3"/>
    <row r="3819" ht="15.6" x14ac:dyDescent="0.3"/>
    <row r="3820" ht="15.6" x14ac:dyDescent="0.3"/>
    <row r="3821" ht="15.6" x14ac:dyDescent="0.3"/>
    <row r="3822" ht="15.6" x14ac:dyDescent="0.3"/>
    <row r="3823" ht="15.6" x14ac:dyDescent="0.3"/>
    <row r="3824" ht="15.6" x14ac:dyDescent="0.3"/>
    <row r="3825" ht="15.6" x14ac:dyDescent="0.3"/>
    <row r="3826" ht="15.6" x14ac:dyDescent="0.3"/>
    <row r="3827" ht="15.6" x14ac:dyDescent="0.3"/>
    <row r="3828" ht="15.6" x14ac:dyDescent="0.3"/>
    <row r="3829" ht="15.6" x14ac:dyDescent="0.3"/>
    <row r="3830" ht="15.6" x14ac:dyDescent="0.3"/>
    <row r="3831" ht="15.6" x14ac:dyDescent="0.3"/>
    <row r="3832" ht="15.6" x14ac:dyDescent="0.3"/>
    <row r="3833" ht="15.6" x14ac:dyDescent="0.3"/>
    <row r="3834" ht="15.6" x14ac:dyDescent="0.3"/>
    <row r="3835" ht="15.6" x14ac:dyDescent="0.3"/>
    <row r="3836" ht="15.6" x14ac:dyDescent="0.3"/>
    <row r="3837" ht="15.6" x14ac:dyDescent="0.3"/>
    <row r="3838" ht="15.6" x14ac:dyDescent="0.3"/>
    <row r="3839" ht="15.6" x14ac:dyDescent="0.3"/>
    <row r="3840" ht="15.6" x14ac:dyDescent="0.3"/>
    <row r="3841" ht="15.6" x14ac:dyDescent="0.3"/>
    <row r="3842" ht="15.6" x14ac:dyDescent="0.3"/>
    <row r="3843" ht="15.6" x14ac:dyDescent="0.3"/>
    <row r="3844" ht="15.6" x14ac:dyDescent="0.3"/>
    <row r="3845" ht="15.6" x14ac:dyDescent="0.3"/>
    <row r="3846" ht="15.6" x14ac:dyDescent="0.3"/>
    <row r="3847" ht="15.6" x14ac:dyDescent="0.3"/>
    <row r="3848" ht="15.6" x14ac:dyDescent="0.3"/>
    <row r="3849" ht="15.6" x14ac:dyDescent="0.3"/>
    <row r="3850" ht="15.6" x14ac:dyDescent="0.3"/>
    <row r="3851" ht="15.6" x14ac:dyDescent="0.3"/>
    <row r="3852" ht="15.6" x14ac:dyDescent="0.3"/>
    <row r="3853" ht="15.6" x14ac:dyDescent="0.3"/>
    <row r="3854" ht="15.6" x14ac:dyDescent="0.3"/>
    <row r="3855" ht="15.6" x14ac:dyDescent="0.3"/>
    <row r="3856" ht="15.6" x14ac:dyDescent="0.3"/>
    <row r="3857" ht="15.6" x14ac:dyDescent="0.3"/>
    <row r="3858" ht="15.6" x14ac:dyDescent="0.3"/>
    <row r="3859" ht="15.6" x14ac:dyDescent="0.3"/>
    <row r="3860" ht="15.6" x14ac:dyDescent="0.3"/>
    <row r="3861" ht="15.6" x14ac:dyDescent="0.3"/>
    <row r="3862" ht="15.6" x14ac:dyDescent="0.3"/>
    <row r="3863" ht="15.6" x14ac:dyDescent="0.3"/>
    <row r="3864" ht="15.6" x14ac:dyDescent="0.3"/>
    <row r="3865" ht="15.6" x14ac:dyDescent="0.3"/>
    <row r="3866" ht="15.6" x14ac:dyDescent="0.3"/>
    <row r="3867" ht="15.6" x14ac:dyDescent="0.3"/>
    <row r="3868" ht="15.6" x14ac:dyDescent="0.3"/>
    <row r="3869" ht="15.6" x14ac:dyDescent="0.3"/>
    <row r="3870" ht="15.6" x14ac:dyDescent="0.3"/>
    <row r="3871" ht="15.6" x14ac:dyDescent="0.3"/>
    <row r="3872" ht="15.6" x14ac:dyDescent="0.3"/>
    <row r="3873" ht="15.6" x14ac:dyDescent="0.3"/>
    <row r="3874" ht="15.6" x14ac:dyDescent="0.3"/>
    <row r="3875" ht="15.6" x14ac:dyDescent="0.3"/>
    <row r="3876" ht="15.6" x14ac:dyDescent="0.3"/>
    <row r="3877" ht="15.6" x14ac:dyDescent="0.3"/>
    <row r="3878" ht="15.6" x14ac:dyDescent="0.3"/>
    <row r="3879" ht="15.6" x14ac:dyDescent="0.3"/>
    <row r="3880" ht="15.6" x14ac:dyDescent="0.3"/>
    <row r="3881" ht="15.6" x14ac:dyDescent="0.3"/>
    <row r="3882" ht="15.6" x14ac:dyDescent="0.3"/>
    <row r="3883" ht="15.6" x14ac:dyDescent="0.3"/>
    <row r="3884" ht="15.6" x14ac:dyDescent="0.3"/>
    <row r="3885" ht="15.6" x14ac:dyDescent="0.3"/>
    <row r="3886" ht="15.6" x14ac:dyDescent="0.3"/>
    <row r="3887" ht="15.6" x14ac:dyDescent="0.3"/>
    <row r="3888" ht="15.6" x14ac:dyDescent="0.3"/>
    <row r="3889" ht="15.6" x14ac:dyDescent="0.3"/>
    <row r="3890" ht="15.6" x14ac:dyDescent="0.3"/>
    <row r="3891" ht="15.6" x14ac:dyDescent="0.3"/>
    <row r="3892" ht="15.6" x14ac:dyDescent="0.3"/>
    <row r="3893" ht="15.6" x14ac:dyDescent="0.3"/>
    <row r="3894" ht="15.6" x14ac:dyDescent="0.3"/>
    <row r="3895" ht="15.6" x14ac:dyDescent="0.3"/>
    <row r="3896" ht="15.6" x14ac:dyDescent="0.3"/>
    <row r="3897" ht="15.6" x14ac:dyDescent="0.3"/>
    <row r="3898" ht="15.6" x14ac:dyDescent="0.3"/>
    <row r="3899" ht="15.6" x14ac:dyDescent="0.3"/>
    <row r="3900" ht="15.6" x14ac:dyDescent="0.3"/>
    <row r="3901" ht="15.6" x14ac:dyDescent="0.3"/>
    <row r="3902" ht="15.6" x14ac:dyDescent="0.3"/>
    <row r="3903" ht="15.6" x14ac:dyDescent="0.3"/>
    <row r="3904" ht="15.6" x14ac:dyDescent="0.3"/>
    <row r="3905" ht="15.6" x14ac:dyDescent="0.3"/>
    <row r="3906" ht="15.6" x14ac:dyDescent="0.3"/>
    <row r="3907" ht="15.6" x14ac:dyDescent="0.3"/>
    <row r="3908" ht="15.6" x14ac:dyDescent="0.3"/>
    <row r="3909" ht="15.6" x14ac:dyDescent="0.3"/>
    <row r="3910" ht="15.6" x14ac:dyDescent="0.3"/>
    <row r="3911" ht="15.6" x14ac:dyDescent="0.3"/>
    <row r="3912" ht="15.6" x14ac:dyDescent="0.3"/>
    <row r="3913" ht="15.6" x14ac:dyDescent="0.3"/>
    <row r="3914" ht="15.6" x14ac:dyDescent="0.3"/>
    <row r="3915" ht="15.6" x14ac:dyDescent="0.3"/>
    <row r="3916" ht="15.6" x14ac:dyDescent="0.3"/>
    <row r="3917" ht="15.6" x14ac:dyDescent="0.3"/>
    <row r="3918" ht="15.6" x14ac:dyDescent="0.3"/>
    <row r="3919" ht="15.6" x14ac:dyDescent="0.3"/>
    <row r="3920" ht="15.6" x14ac:dyDescent="0.3"/>
    <row r="3921" ht="15.6" x14ac:dyDescent="0.3"/>
    <row r="3922" ht="15.6" x14ac:dyDescent="0.3"/>
    <row r="3923" ht="15.6" x14ac:dyDescent="0.3"/>
    <row r="3924" ht="15.6" x14ac:dyDescent="0.3"/>
    <row r="3925" ht="15.6" x14ac:dyDescent="0.3"/>
    <row r="3926" ht="15.6" x14ac:dyDescent="0.3"/>
    <row r="3927" ht="15.6" x14ac:dyDescent="0.3"/>
    <row r="3928" ht="15.6" x14ac:dyDescent="0.3"/>
    <row r="3929" ht="15.6" x14ac:dyDescent="0.3"/>
    <row r="3930" ht="15.6" x14ac:dyDescent="0.3"/>
    <row r="3931" ht="15.6" x14ac:dyDescent="0.3"/>
    <row r="3932" ht="15.6" x14ac:dyDescent="0.3"/>
    <row r="3933" ht="15.6" x14ac:dyDescent="0.3"/>
    <row r="3934" ht="15.6" x14ac:dyDescent="0.3"/>
    <row r="3935" ht="15.6" x14ac:dyDescent="0.3"/>
    <row r="3936" ht="15.6" x14ac:dyDescent="0.3"/>
    <row r="3937" ht="15.6" x14ac:dyDescent="0.3"/>
    <row r="3938" ht="15.6" x14ac:dyDescent="0.3"/>
    <row r="3939" ht="15.6" x14ac:dyDescent="0.3"/>
    <row r="3940" ht="15.6" x14ac:dyDescent="0.3"/>
    <row r="3941" ht="15.6" x14ac:dyDescent="0.3"/>
    <row r="3942" ht="15.6" x14ac:dyDescent="0.3"/>
    <row r="3943" ht="15.6" x14ac:dyDescent="0.3"/>
    <row r="3944" ht="15.6" x14ac:dyDescent="0.3"/>
    <row r="3945" ht="15.6" x14ac:dyDescent="0.3"/>
    <row r="3946" ht="15.6" x14ac:dyDescent="0.3"/>
    <row r="3947" ht="15.6" x14ac:dyDescent="0.3"/>
    <row r="3948" ht="15.6" x14ac:dyDescent="0.3"/>
    <row r="3949" ht="15.6" x14ac:dyDescent="0.3"/>
    <row r="3950" ht="15.6" x14ac:dyDescent="0.3"/>
    <row r="3951" ht="15.6" x14ac:dyDescent="0.3"/>
    <row r="3952" ht="15.6" x14ac:dyDescent="0.3"/>
    <row r="3953" ht="15.6" x14ac:dyDescent="0.3"/>
    <row r="3954" ht="15.6" x14ac:dyDescent="0.3"/>
    <row r="3955" ht="15.6" x14ac:dyDescent="0.3"/>
    <row r="3956" ht="15.6" x14ac:dyDescent="0.3"/>
    <row r="3957" ht="15.6" x14ac:dyDescent="0.3"/>
    <row r="3958" ht="15.6" x14ac:dyDescent="0.3"/>
    <row r="3959" ht="15.6" x14ac:dyDescent="0.3"/>
    <row r="3960" ht="15.6" x14ac:dyDescent="0.3"/>
    <row r="3961" ht="15.6" x14ac:dyDescent="0.3"/>
    <row r="3962" ht="15.6" x14ac:dyDescent="0.3"/>
    <row r="3963" ht="15.6" x14ac:dyDescent="0.3"/>
    <row r="3964" ht="15.6" x14ac:dyDescent="0.3"/>
    <row r="3965" ht="15.6" x14ac:dyDescent="0.3"/>
    <row r="3966" ht="15.6" x14ac:dyDescent="0.3"/>
    <row r="3967" ht="15.6" x14ac:dyDescent="0.3"/>
    <row r="3968" ht="15.6" x14ac:dyDescent="0.3"/>
    <row r="3969" ht="15.6" x14ac:dyDescent="0.3"/>
    <row r="3970" ht="15.6" x14ac:dyDescent="0.3"/>
    <row r="3971" ht="15.6" x14ac:dyDescent="0.3"/>
    <row r="3972" ht="15.6" x14ac:dyDescent="0.3"/>
    <row r="3973" ht="15.6" x14ac:dyDescent="0.3"/>
    <row r="3974" ht="15.6" x14ac:dyDescent="0.3"/>
    <row r="3975" ht="15.6" x14ac:dyDescent="0.3"/>
    <row r="3976" ht="15.6" x14ac:dyDescent="0.3"/>
    <row r="3977" ht="15.6" x14ac:dyDescent="0.3"/>
    <row r="3978" ht="15.6" x14ac:dyDescent="0.3"/>
    <row r="3979" ht="15.6" x14ac:dyDescent="0.3"/>
    <row r="3980" ht="15.6" x14ac:dyDescent="0.3"/>
    <row r="3981" ht="15.6" x14ac:dyDescent="0.3"/>
    <row r="3982" ht="15.6" x14ac:dyDescent="0.3"/>
    <row r="3983" ht="15.6" x14ac:dyDescent="0.3"/>
    <row r="3984" ht="15.6" x14ac:dyDescent="0.3"/>
    <row r="3985" ht="15.6" x14ac:dyDescent="0.3"/>
    <row r="3986" ht="15.6" x14ac:dyDescent="0.3"/>
    <row r="3987" ht="15.6" x14ac:dyDescent="0.3"/>
    <row r="3988" ht="15.6" x14ac:dyDescent="0.3"/>
    <row r="3989" ht="15.6" x14ac:dyDescent="0.3"/>
    <row r="3990" ht="15.6" x14ac:dyDescent="0.3"/>
    <row r="3991" ht="15.6" x14ac:dyDescent="0.3"/>
    <row r="3992" ht="15.6" x14ac:dyDescent="0.3"/>
    <row r="3993" ht="15.6" x14ac:dyDescent="0.3"/>
    <row r="3994" ht="15.6" x14ac:dyDescent="0.3"/>
    <row r="3995" ht="15.6" x14ac:dyDescent="0.3"/>
    <row r="3996" ht="15.6" x14ac:dyDescent="0.3"/>
    <row r="3997" ht="15.6" x14ac:dyDescent="0.3"/>
    <row r="3998" ht="15.6" x14ac:dyDescent="0.3"/>
    <row r="3999" ht="15.6" x14ac:dyDescent="0.3"/>
    <row r="4000" ht="15.6" x14ac:dyDescent="0.3"/>
    <row r="4001" ht="15.6" x14ac:dyDescent="0.3"/>
    <row r="4002" ht="15.6" x14ac:dyDescent="0.3"/>
    <row r="4003" ht="15.6" x14ac:dyDescent="0.3"/>
    <row r="4004" ht="15.6" x14ac:dyDescent="0.3"/>
    <row r="4005" ht="15.6" x14ac:dyDescent="0.3"/>
    <row r="4006" ht="15.6" x14ac:dyDescent="0.3"/>
    <row r="4007" ht="15.6" x14ac:dyDescent="0.3"/>
    <row r="4008" ht="15.6" x14ac:dyDescent="0.3"/>
    <row r="4009" ht="15.6" x14ac:dyDescent="0.3"/>
    <row r="4010" ht="15.6" x14ac:dyDescent="0.3"/>
    <row r="4011" ht="15.6" x14ac:dyDescent="0.3"/>
    <row r="4012" ht="15.6" x14ac:dyDescent="0.3"/>
    <row r="4013" ht="15.6" x14ac:dyDescent="0.3"/>
    <row r="4014" ht="15.6" x14ac:dyDescent="0.3"/>
    <row r="4015" ht="15.6" x14ac:dyDescent="0.3"/>
    <row r="4016" ht="15.6" x14ac:dyDescent="0.3"/>
    <row r="4017" ht="15.6" x14ac:dyDescent="0.3"/>
    <row r="4018" ht="15.6" x14ac:dyDescent="0.3"/>
    <row r="4019" ht="15.6" x14ac:dyDescent="0.3"/>
    <row r="4020" ht="15.6" x14ac:dyDescent="0.3"/>
    <row r="4021" ht="15.6" x14ac:dyDescent="0.3"/>
    <row r="4022" ht="15.6" x14ac:dyDescent="0.3"/>
    <row r="4023" ht="15.6" x14ac:dyDescent="0.3"/>
    <row r="4024" ht="15.6" x14ac:dyDescent="0.3"/>
    <row r="4025" ht="15.6" x14ac:dyDescent="0.3"/>
    <row r="4026" ht="15.6" x14ac:dyDescent="0.3"/>
    <row r="4027" ht="15.6" x14ac:dyDescent="0.3"/>
    <row r="4028" ht="15.6" x14ac:dyDescent="0.3"/>
    <row r="4029" ht="15.6" x14ac:dyDescent="0.3"/>
    <row r="4030" ht="15.6" x14ac:dyDescent="0.3"/>
    <row r="4031" ht="15.6" x14ac:dyDescent="0.3"/>
    <row r="4032" ht="15.6" x14ac:dyDescent="0.3"/>
    <row r="4033" ht="15.6" x14ac:dyDescent="0.3"/>
    <row r="4034" ht="15.6" x14ac:dyDescent="0.3"/>
    <row r="4035" ht="15.6" x14ac:dyDescent="0.3"/>
    <row r="4036" ht="15.6" x14ac:dyDescent="0.3"/>
    <row r="4037" ht="15.6" x14ac:dyDescent="0.3"/>
    <row r="4038" ht="15.6" x14ac:dyDescent="0.3"/>
    <row r="4039" ht="15.6" x14ac:dyDescent="0.3"/>
    <row r="4040" ht="15.6" x14ac:dyDescent="0.3"/>
    <row r="4041" ht="15.6" x14ac:dyDescent="0.3"/>
    <row r="4042" ht="15.6" x14ac:dyDescent="0.3"/>
    <row r="4043" ht="15.6" x14ac:dyDescent="0.3"/>
    <row r="4044" ht="15.6" x14ac:dyDescent="0.3"/>
    <row r="4045" ht="15.6" x14ac:dyDescent="0.3"/>
    <row r="4046" ht="15.6" x14ac:dyDescent="0.3"/>
    <row r="4047" ht="15.6" x14ac:dyDescent="0.3"/>
    <row r="4048" ht="15.6" x14ac:dyDescent="0.3"/>
    <row r="4049" ht="15.6" x14ac:dyDescent="0.3"/>
    <row r="4050" ht="15.6" x14ac:dyDescent="0.3"/>
    <row r="4051" ht="15.6" x14ac:dyDescent="0.3"/>
    <row r="4052" ht="15.6" x14ac:dyDescent="0.3"/>
    <row r="4053" ht="15.6" x14ac:dyDescent="0.3"/>
    <row r="4054" ht="15.6" x14ac:dyDescent="0.3"/>
    <row r="4055" ht="15.6" x14ac:dyDescent="0.3"/>
    <row r="4056" ht="15.6" x14ac:dyDescent="0.3"/>
    <row r="4057" ht="15.6" x14ac:dyDescent="0.3"/>
    <row r="4058" ht="15.6" x14ac:dyDescent="0.3"/>
    <row r="4059" ht="15.6" x14ac:dyDescent="0.3"/>
    <row r="4060" ht="15.6" x14ac:dyDescent="0.3"/>
    <row r="4061" ht="15.6" x14ac:dyDescent="0.3"/>
    <row r="4062" ht="15.6" x14ac:dyDescent="0.3"/>
    <row r="4063" ht="15.6" x14ac:dyDescent="0.3"/>
    <row r="4064" ht="15.6" x14ac:dyDescent="0.3"/>
    <row r="4065" ht="15.6" x14ac:dyDescent="0.3"/>
    <row r="4066" ht="15.6" x14ac:dyDescent="0.3"/>
    <row r="4067" ht="15.6" x14ac:dyDescent="0.3"/>
    <row r="4068" ht="15.6" x14ac:dyDescent="0.3"/>
    <row r="4069" ht="15.6" x14ac:dyDescent="0.3"/>
    <row r="4070" ht="15.6" x14ac:dyDescent="0.3"/>
    <row r="4071" ht="15.6" x14ac:dyDescent="0.3"/>
    <row r="4072" ht="15.6" x14ac:dyDescent="0.3"/>
    <row r="4073" ht="15.6" x14ac:dyDescent="0.3"/>
    <row r="4074" ht="15.6" x14ac:dyDescent="0.3"/>
    <row r="4075" ht="15.6" x14ac:dyDescent="0.3"/>
    <row r="4076" ht="15.6" x14ac:dyDescent="0.3"/>
    <row r="4077" ht="15.6" x14ac:dyDescent="0.3"/>
    <row r="4078" ht="15.6" x14ac:dyDescent="0.3"/>
    <row r="4079" ht="15.6" x14ac:dyDescent="0.3"/>
    <row r="4080" ht="15.6" x14ac:dyDescent="0.3"/>
    <row r="4081" ht="15.6" x14ac:dyDescent="0.3"/>
    <row r="4082" ht="15.6" x14ac:dyDescent="0.3"/>
    <row r="4083" ht="15.6" x14ac:dyDescent="0.3"/>
    <row r="4084" ht="15.6" x14ac:dyDescent="0.3"/>
    <row r="4085" ht="15.6" x14ac:dyDescent="0.3"/>
    <row r="4086" ht="15.6" x14ac:dyDescent="0.3"/>
    <row r="4087" ht="15.6" x14ac:dyDescent="0.3"/>
    <row r="4088" ht="15.6" x14ac:dyDescent="0.3"/>
    <row r="4089" ht="15.6" x14ac:dyDescent="0.3"/>
    <row r="4090" ht="15.6" x14ac:dyDescent="0.3"/>
    <row r="4091" ht="15.6" x14ac:dyDescent="0.3"/>
    <row r="4092" ht="15.6" x14ac:dyDescent="0.3"/>
    <row r="4093" ht="15.6" x14ac:dyDescent="0.3"/>
    <row r="4094" ht="15.6" x14ac:dyDescent="0.3"/>
    <row r="4095" ht="15.6" x14ac:dyDescent="0.3"/>
    <row r="4096" ht="15.6" x14ac:dyDescent="0.3"/>
    <row r="4097" ht="15.6" x14ac:dyDescent="0.3"/>
    <row r="4098" ht="15.6" x14ac:dyDescent="0.3"/>
    <row r="4099" ht="15.6" x14ac:dyDescent="0.3"/>
    <row r="4100" ht="15.6" x14ac:dyDescent="0.3"/>
    <row r="4101" ht="15.6" x14ac:dyDescent="0.3"/>
    <row r="4102" ht="15.6" x14ac:dyDescent="0.3"/>
    <row r="4103" ht="15.6" x14ac:dyDescent="0.3"/>
    <row r="4104" ht="15.6" x14ac:dyDescent="0.3"/>
    <row r="4105" ht="15.6" x14ac:dyDescent="0.3"/>
    <row r="4106" ht="15.6" x14ac:dyDescent="0.3"/>
    <row r="4107" ht="15.6" x14ac:dyDescent="0.3"/>
    <row r="4108" ht="15.6" x14ac:dyDescent="0.3"/>
    <row r="4109" ht="15.6" x14ac:dyDescent="0.3"/>
    <row r="4110" ht="15.6" x14ac:dyDescent="0.3"/>
    <row r="4111" ht="15.6" x14ac:dyDescent="0.3"/>
    <row r="4112" ht="15.6" x14ac:dyDescent="0.3"/>
    <row r="4113" ht="15.6" x14ac:dyDescent="0.3"/>
    <row r="4114" ht="15.6" x14ac:dyDescent="0.3"/>
    <row r="4115" ht="15.6" x14ac:dyDescent="0.3"/>
    <row r="4116" ht="15.6" x14ac:dyDescent="0.3"/>
    <row r="4117" ht="15.6" x14ac:dyDescent="0.3"/>
    <row r="4118" ht="15.6" x14ac:dyDescent="0.3"/>
    <row r="4119" ht="15.6" x14ac:dyDescent="0.3"/>
    <row r="4120" ht="15.6" x14ac:dyDescent="0.3"/>
    <row r="4121" ht="15.6" x14ac:dyDescent="0.3"/>
    <row r="4122" ht="15.6" x14ac:dyDescent="0.3"/>
    <row r="4123" ht="15.6" x14ac:dyDescent="0.3"/>
    <row r="4124" ht="15.6" x14ac:dyDescent="0.3"/>
    <row r="4125" ht="15.6" x14ac:dyDescent="0.3"/>
    <row r="4126" ht="15.6" x14ac:dyDescent="0.3"/>
    <row r="4127" ht="15.6" x14ac:dyDescent="0.3"/>
    <row r="4128" ht="15.6" x14ac:dyDescent="0.3"/>
    <row r="4129" ht="15.6" x14ac:dyDescent="0.3"/>
    <row r="4130" ht="15.6" x14ac:dyDescent="0.3"/>
    <row r="4131" ht="15.6" x14ac:dyDescent="0.3"/>
    <row r="4132" ht="15.6" x14ac:dyDescent="0.3"/>
    <row r="4133" ht="15.6" x14ac:dyDescent="0.3"/>
    <row r="4134" ht="15.6" x14ac:dyDescent="0.3"/>
    <row r="4135" ht="15.6" x14ac:dyDescent="0.3"/>
    <row r="4136" ht="15.6" x14ac:dyDescent="0.3"/>
    <row r="4137" ht="15.6" x14ac:dyDescent="0.3"/>
    <row r="4138" ht="15.6" x14ac:dyDescent="0.3"/>
    <row r="4139" ht="15.6" x14ac:dyDescent="0.3"/>
    <row r="4140" ht="15.6" x14ac:dyDescent="0.3"/>
    <row r="4141" ht="15.6" x14ac:dyDescent="0.3"/>
    <row r="4142" ht="15.6" x14ac:dyDescent="0.3"/>
    <row r="4143" ht="15.6" x14ac:dyDescent="0.3"/>
    <row r="4144" ht="15.6" x14ac:dyDescent="0.3"/>
    <row r="4145" ht="15.6" x14ac:dyDescent="0.3"/>
    <row r="4146" ht="15.6" x14ac:dyDescent="0.3"/>
    <row r="4147" ht="15.6" x14ac:dyDescent="0.3"/>
    <row r="4148" ht="15.6" x14ac:dyDescent="0.3"/>
    <row r="4149" ht="15.6" x14ac:dyDescent="0.3"/>
    <row r="4150" ht="15.6" x14ac:dyDescent="0.3"/>
    <row r="4151" ht="15.6" x14ac:dyDescent="0.3"/>
    <row r="4152" ht="15.6" x14ac:dyDescent="0.3"/>
    <row r="4153" ht="15.6" x14ac:dyDescent="0.3"/>
    <row r="4154" ht="15.6" x14ac:dyDescent="0.3"/>
    <row r="4155" ht="15.6" x14ac:dyDescent="0.3"/>
    <row r="4156" ht="15.6" x14ac:dyDescent="0.3"/>
    <row r="4157" ht="15.6" x14ac:dyDescent="0.3"/>
    <row r="4158" ht="15.6" x14ac:dyDescent="0.3"/>
    <row r="4159" ht="15.6" x14ac:dyDescent="0.3"/>
    <row r="4160" ht="15.6" x14ac:dyDescent="0.3"/>
    <row r="4161" ht="15.6" x14ac:dyDescent="0.3"/>
    <row r="4162" ht="15.6" x14ac:dyDescent="0.3"/>
    <row r="4163" ht="15.6" x14ac:dyDescent="0.3"/>
    <row r="4164" ht="15.6" x14ac:dyDescent="0.3"/>
    <row r="4165" ht="15.6" x14ac:dyDescent="0.3"/>
    <row r="4166" ht="15.6" x14ac:dyDescent="0.3"/>
    <row r="4167" ht="15.6" x14ac:dyDescent="0.3"/>
    <row r="4168" ht="15.6" x14ac:dyDescent="0.3"/>
    <row r="4169" ht="15.6" x14ac:dyDescent="0.3"/>
    <row r="4170" ht="15.6" x14ac:dyDescent="0.3"/>
    <row r="4171" ht="15.6" x14ac:dyDescent="0.3"/>
    <row r="4172" ht="15.6" x14ac:dyDescent="0.3"/>
    <row r="4173" ht="15.6" x14ac:dyDescent="0.3"/>
    <row r="4174" ht="15.6" x14ac:dyDescent="0.3"/>
    <row r="4175" ht="15.6" x14ac:dyDescent="0.3"/>
    <row r="4176" ht="15.6" x14ac:dyDescent="0.3"/>
    <row r="4177" ht="15.6" x14ac:dyDescent="0.3"/>
    <row r="4178" ht="15.6" x14ac:dyDescent="0.3"/>
    <row r="4179" ht="15.6" x14ac:dyDescent="0.3"/>
    <row r="4180" ht="15.6" x14ac:dyDescent="0.3"/>
    <row r="4181" ht="15.6" x14ac:dyDescent="0.3"/>
    <row r="4182" ht="15.6" x14ac:dyDescent="0.3"/>
    <row r="4183" ht="15.6" x14ac:dyDescent="0.3"/>
    <row r="4184" ht="15.6" x14ac:dyDescent="0.3"/>
    <row r="4185" ht="15.6" x14ac:dyDescent="0.3"/>
    <row r="4186" ht="15.6" x14ac:dyDescent="0.3"/>
    <row r="4187" ht="15.6" x14ac:dyDescent="0.3"/>
    <row r="4188" ht="15.6" x14ac:dyDescent="0.3"/>
    <row r="4189" ht="15.6" x14ac:dyDescent="0.3"/>
    <row r="4190" ht="15.6" x14ac:dyDescent="0.3"/>
    <row r="4191" ht="15.6" x14ac:dyDescent="0.3"/>
    <row r="4192" ht="15.6" x14ac:dyDescent="0.3"/>
    <row r="4193" ht="15.6" x14ac:dyDescent="0.3"/>
    <row r="4194" ht="15.6" x14ac:dyDescent="0.3"/>
    <row r="4195" ht="15.6" x14ac:dyDescent="0.3"/>
    <row r="4196" ht="15.6" x14ac:dyDescent="0.3"/>
    <row r="4197" ht="15.6" x14ac:dyDescent="0.3"/>
    <row r="4198" ht="15.6" x14ac:dyDescent="0.3"/>
    <row r="4199" ht="15.6" x14ac:dyDescent="0.3"/>
    <row r="4200" ht="15.6" x14ac:dyDescent="0.3"/>
    <row r="4201" ht="15.6" x14ac:dyDescent="0.3"/>
    <row r="4202" ht="15.6" x14ac:dyDescent="0.3"/>
    <row r="4203" ht="15.6" x14ac:dyDescent="0.3"/>
    <row r="4204" ht="15.6" x14ac:dyDescent="0.3"/>
    <row r="4205" ht="15.6" x14ac:dyDescent="0.3"/>
    <row r="4206" ht="15.6" x14ac:dyDescent="0.3"/>
    <row r="4207" ht="15.6" x14ac:dyDescent="0.3"/>
    <row r="4208" ht="15.6" x14ac:dyDescent="0.3"/>
    <row r="4209" ht="15.6" x14ac:dyDescent="0.3"/>
    <row r="4210" ht="15.6" x14ac:dyDescent="0.3"/>
    <row r="4211" ht="15.6" x14ac:dyDescent="0.3"/>
    <row r="4212" ht="15.6" x14ac:dyDescent="0.3"/>
    <row r="4213" ht="15.6" x14ac:dyDescent="0.3"/>
    <row r="4214" ht="15.6" x14ac:dyDescent="0.3"/>
    <row r="4215" ht="15.6" x14ac:dyDescent="0.3"/>
    <row r="4216" ht="15.6" x14ac:dyDescent="0.3"/>
    <row r="4217" ht="15.6" x14ac:dyDescent="0.3"/>
    <row r="4218" ht="15.6" x14ac:dyDescent="0.3"/>
    <row r="4219" ht="15.6" x14ac:dyDescent="0.3"/>
    <row r="4220" ht="15.6" x14ac:dyDescent="0.3"/>
    <row r="4221" ht="15.6" x14ac:dyDescent="0.3"/>
    <row r="4222" ht="15.6" x14ac:dyDescent="0.3"/>
    <row r="4223" ht="15.6" x14ac:dyDescent="0.3"/>
    <row r="4224" ht="15.6" x14ac:dyDescent="0.3"/>
    <row r="4225" ht="15.6" x14ac:dyDescent="0.3"/>
    <row r="4226" ht="15.6" x14ac:dyDescent="0.3"/>
    <row r="4227" ht="15.6" x14ac:dyDescent="0.3"/>
    <row r="4228" ht="15.6" x14ac:dyDescent="0.3"/>
    <row r="4229" ht="15.6" x14ac:dyDescent="0.3"/>
    <row r="4230" ht="15.6" x14ac:dyDescent="0.3"/>
    <row r="4231" ht="15.6" x14ac:dyDescent="0.3"/>
    <row r="4232" ht="15.6" x14ac:dyDescent="0.3"/>
    <row r="4233" ht="15.6" x14ac:dyDescent="0.3"/>
    <row r="4234" ht="15.6" x14ac:dyDescent="0.3"/>
    <row r="4235" ht="15.6" x14ac:dyDescent="0.3"/>
    <row r="4236" ht="15.6" x14ac:dyDescent="0.3"/>
    <row r="4237" ht="15.6" x14ac:dyDescent="0.3"/>
    <row r="4238" ht="15.6" x14ac:dyDescent="0.3"/>
    <row r="4239" ht="15.6" x14ac:dyDescent="0.3"/>
    <row r="4240" ht="15.6" x14ac:dyDescent="0.3"/>
    <row r="4241" ht="15.6" x14ac:dyDescent="0.3"/>
    <row r="4242" ht="15.6" x14ac:dyDescent="0.3"/>
    <row r="4243" ht="15.6" x14ac:dyDescent="0.3"/>
    <row r="4244" ht="15.6" x14ac:dyDescent="0.3"/>
    <row r="4245" ht="15.6" x14ac:dyDescent="0.3"/>
    <row r="4246" ht="15.6" x14ac:dyDescent="0.3"/>
    <row r="4247" ht="15.6" x14ac:dyDescent="0.3"/>
    <row r="4248" ht="15.6" x14ac:dyDescent="0.3"/>
    <row r="4249" ht="15.6" x14ac:dyDescent="0.3"/>
    <row r="4250" ht="15.6" x14ac:dyDescent="0.3"/>
    <row r="4251" ht="15.6" x14ac:dyDescent="0.3"/>
    <row r="4252" ht="15.6" x14ac:dyDescent="0.3"/>
    <row r="4253" ht="15.6" x14ac:dyDescent="0.3"/>
    <row r="4254" ht="15.6" x14ac:dyDescent="0.3"/>
    <row r="4255" ht="15.6" x14ac:dyDescent="0.3"/>
    <row r="4256" ht="15.6" x14ac:dyDescent="0.3"/>
    <row r="4257" ht="15.6" x14ac:dyDescent="0.3"/>
    <row r="4258" ht="15.6" x14ac:dyDescent="0.3"/>
    <row r="4259" ht="15.6" x14ac:dyDescent="0.3"/>
    <row r="4260" ht="15.6" x14ac:dyDescent="0.3"/>
    <row r="4261" ht="15.6" x14ac:dyDescent="0.3"/>
    <row r="4262" ht="15.6" x14ac:dyDescent="0.3"/>
    <row r="4263" ht="15.6" x14ac:dyDescent="0.3"/>
    <row r="4264" ht="15.6" x14ac:dyDescent="0.3"/>
    <row r="4265" ht="15.6" x14ac:dyDescent="0.3"/>
    <row r="4266" ht="15.6" x14ac:dyDescent="0.3"/>
    <row r="4267" ht="15.6" x14ac:dyDescent="0.3"/>
    <row r="4268" ht="15.6" x14ac:dyDescent="0.3"/>
    <row r="4269" ht="15.6" x14ac:dyDescent="0.3"/>
    <row r="4270" ht="15.6" x14ac:dyDescent="0.3"/>
    <row r="4271" ht="15.6" x14ac:dyDescent="0.3"/>
    <row r="4272" ht="15.6" x14ac:dyDescent="0.3"/>
    <row r="4273" ht="15.6" x14ac:dyDescent="0.3"/>
    <row r="4274" ht="15.6" x14ac:dyDescent="0.3"/>
    <row r="4275" ht="15.6" x14ac:dyDescent="0.3"/>
    <row r="4276" ht="15.6" x14ac:dyDescent="0.3"/>
    <row r="4277" ht="15.6" x14ac:dyDescent="0.3"/>
    <row r="4278" ht="15.6" x14ac:dyDescent="0.3"/>
    <row r="4279" ht="15.6" x14ac:dyDescent="0.3"/>
    <row r="4280" ht="15.6" x14ac:dyDescent="0.3"/>
    <row r="4281" ht="15.6" x14ac:dyDescent="0.3"/>
    <row r="4282" ht="15.6" x14ac:dyDescent="0.3"/>
    <row r="4283" ht="15.6" x14ac:dyDescent="0.3"/>
    <row r="4284" ht="15.6" x14ac:dyDescent="0.3"/>
    <row r="4285" ht="15.6" x14ac:dyDescent="0.3"/>
    <row r="4286" ht="15.6" x14ac:dyDescent="0.3"/>
    <row r="4287" ht="15.6" x14ac:dyDescent="0.3"/>
    <row r="4288" ht="15.6" x14ac:dyDescent="0.3"/>
    <row r="4289" ht="15.6" x14ac:dyDescent="0.3"/>
    <row r="4290" ht="15.6" x14ac:dyDescent="0.3"/>
    <row r="4291" ht="15.6" x14ac:dyDescent="0.3"/>
    <row r="4292" ht="15.6" x14ac:dyDescent="0.3"/>
    <row r="4293" ht="15.6" x14ac:dyDescent="0.3"/>
    <row r="4294" ht="15.6" x14ac:dyDescent="0.3"/>
    <row r="4295" ht="15.6" x14ac:dyDescent="0.3"/>
    <row r="4296" ht="15.6" x14ac:dyDescent="0.3"/>
    <row r="4297" ht="15.6" x14ac:dyDescent="0.3"/>
    <row r="4298" ht="15.6" x14ac:dyDescent="0.3"/>
    <row r="4299" ht="15.6" x14ac:dyDescent="0.3"/>
    <row r="4300" ht="15.6" x14ac:dyDescent="0.3"/>
    <row r="4301" ht="15.6" x14ac:dyDescent="0.3"/>
    <row r="4302" ht="15.6" x14ac:dyDescent="0.3"/>
    <row r="4303" ht="15.6" x14ac:dyDescent="0.3"/>
    <row r="4304" ht="15.6" x14ac:dyDescent="0.3"/>
    <row r="4305" ht="15.6" x14ac:dyDescent="0.3"/>
    <row r="4306" ht="15.6" x14ac:dyDescent="0.3"/>
    <row r="4307" ht="15.6" x14ac:dyDescent="0.3"/>
    <row r="4308" ht="15.6" x14ac:dyDescent="0.3"/>
    <row r="4309" ht="15.6" x14ac:dyDescent="0.3"/>
    <row r="4310" ht="15.6" x14ac:dyDescent="0.3"/>
    <row r="4311" ht="15.6" x14ac:dyDescent="0.3"/>
    <row r="4312" ht="15.6" x14ac:dyDescent="0.3"/>
    <row r="4313" ht="15.6" x14ac:dyDescent="0.3"/>
    <row r="4314" ht="15.6" x14ac:dyDescent="0.3"/>
    <row r="4315" ht="15.6" x14ac:dyDescent="0.3"/>
    <row r="4316" ht="15.6" x14ac:dyDescent="0.3"/>
    <row r="4317" ht="15.6" x14ac:dyDescent="0.3"/>
    <row r="4318" ht="15.6" x14ac:dyDescent="0.3"/>
    <row r="4319" ht="15.6" x14ac:dyDescent="0.3"/>
    <row r="4320" ht="15.6" x14ac:dyDescent="0.3"/>
    <row r="4321" ht="15.6" x14ac:dyDescent="0.3"/>
    <row r="4322" ht="15.6" x14ac:dyDescent="0.3"/>
    <row r="4323" ht="15.6" x14ac:dyDescent="0.3"/>
    <row r="4324" ht="15.6" x14ac:dyDescent="0.3"/>
    <row r="4325" ht="15.6" x14ac:dyDescent="0.3"/>
    <row r="4326" ht="15.6" x14ac:dyDescent="0.3"/>
    <row r="4327" ht="15.6" x14ac:dyDescent="0.3"/>
    <row r="4328" ht="15.6" x14ac:dyDescent="0.3"/>
    <row r="4329" ht="15.6" x14ac:dyDescent="0.3"/>
    <row r="4330" ht="15.6" x14ac:dyDescent="0.3"/>
    <row r="4331" ht="15.6" x14ac:dyDescent="0.3"/>
    <row r="4332" ht="15.6" x14ac:dyDescent="0.3"/>
    <row r="4333" ht="15.6" x14ac:dyDescent="0.3"/>
    <row r="4334" ht="15.6" x14ac:dyDescent="0.3"/>
    <row r="4335" ht="15.6" x14ac:dyDescent="0.3"/>
    <row r="4336" ht="15.6" x14ac:dyDescent="0.3"/>
    <row r="4337" ht="15.6" x14ac:dyDescent="0.3"/>
    <row r="4338" ht="15.6" x14ac:dyDescent="0.3"/>
    <row r="4339" ht="15.6" x14ac:dyDescent="0.3"/>
    <row r="4340" ht="15.6" x14ac:dyDescent="0.3"/>
    <row r="4341" ht="15.6" x14ac:dyDescent="0.3"/>
    <row r="4342" ht="15.6" x14ac:dyDescent="0.3"/>
    <row r="4343" ht="15.6" x14ac:dyDescent="0.3"/>
    <row r="4344" ht="15.6" x14ac:dyDescent="0.3"/>
    <row r="4345" ht="15.6" x14ac:dyDescent="0.3"/>
    <row r="4346" ht="15.6" x14ac:dyDescent="0.3"/>
    <row r="4347" ht="15.6" x14ac:dyDescent="0.3"/>
    <row r="4348" ht="15.6" x14ac:dyDescent="0.3"/>
    <row r="4349" ht="15.6" x14ac:dyDescent="0.3"/>
    <row r="4350" ht="15.6" x14ac:dyDescent="0.3"/>
    <row r="4351" ht="15.6" x14ac:dyDescent="0.3"/>
    <row r="4352" ht="15.6" x14ac:dyDescent="0.3"/>
    <row r="4353" ht="15.6" x14ac:dyDescent="0.3"/>
    <row r="4354" ht="15.6" x14ac:dyDescent="0.3"/>
    <row r="4355" ht="15.6" x14ac:dyDescent="0.3"/>
    <row r="4356" ht="15.6" x14ac:dyDescent="0.3"/>
    <row r="4357" ht="15.6" x14ac:dyDescent="0.3"/>
    <row r="4358" ht="15.6" x14ac:dyDescent="0.3"/>
    <row r="4359" ht="15.6" x14ac:dyDescent="0.3"/>
    <row r="4360" ht="15.6" x14ac:dyDescent="0.3"/>
    <row r="4361" ht="15.6" x14ac:dyDescent="0.3"/>
    <row r="4362" ht="15.6" x14ac:dyDescent="0.3"/>
    <row r="4363" ht="15.6" x14ac:dyDescent="0.3"/>
    <row r="4364" ht="15.6" x14ac:dyDescent="0.3"/>
    <row r="4365" ht="15.6" x14ac:dyDescent="0.3"/>
    <row r="4366" ht="15.6" x14ac:dyDescent="0.3"/>
    <row r="4367" ht="15.6" x14ac:dyDescent="0.3"/>
    <row r="4368" ht="15.6" x14ac:dyDescent="0.3"/>
    <row r="4369" ht="15.6" x14ac:dyDescent="0.3"/>
    <row r="4370" ht="15.6" x14ac:dyDescent="0.3"/>
    <row r="4371" ht="15.6" x14ac:dyDescent="0.3"/>
    <row r="4372" ht="15.6" x14ac:dyDescent="0.3"/>
    <row r="4373" ht="15.6" x14ac:dyDescent="0.3"/>
    <row r="4374" ht="15.6" x14ac:dyDescent="0.3"/>
    <row r="4375" ht="15.6" x14ac:dyDescent="0.3"/>
    <row r="4376" ht="15.6" x14ac:dyDescent="0.3"/>
    <row r="4377" ht="15.6" x14ac:dyDescent="0.3"/>
    <row r="4378" ht="15.6" x14ac:dyDescent="0.3"/>
    <row r="4379" ht="15.6" x14ac:dyDescent="0.3"/>
    <row r="4380" ht="15.6" x14ac:dyDescent="0.3"/>
    <row r="4381" ht="15.6" x14ac:dyDescent="0.3"/>
    <row r="4382" ht="15.6" x14ac:dyDescent="0.3"/>
    <row r="4383" ht="15.6" x14ac:dyDescent="0.3"/>
    <row r="4384" ht="15.6" x14ac:dyDescent="0.3"/>
    <row r="4385" ht="15.6" x14ac:dyDescent="0.3"/>
    <row r="4386" ht="15.6" x14ac:dyDescent="0.3"/>
    <row r="4387" ht="15.6" x14ac:dyDescent="0.3"/>
    <row r="4388" ht="15.6" x14ac:dyDescent="0.3"/>
    <row r="4389" ht="15.6" x14ac:dyDescent="0.3"/>
    <row r="4390" ht="15.6" x14ac:dyDescent="0.3"/>
    <row r="4391" ht="15.6" x14ac:dyDescent="0.3"/>
    <row r="4392" ht="15.6" x14ac:dyDescent="0.3"/>
    <row r="4393" ht="15.6" x14ac:dyDescent="0.3"/>
    <row r="4394" ht="15.6" x14ac:dyDescent="0.3"/>
    <row r="4395" ht="15.6" x14ac:dyDescent="0.3"/>
    <row r="4396" ht="15.6" x14ac:dyDescent="0.3"/>
    <row r="4397" ht="15.6" x14ac:dyDescent="0.3"/>
    <row r="4398" ht="15.6" x14ac:dyDescent="0.3"/>
    <row r="4399" ht="15.6" x14ac:dyDescent="0.3"/>
    <row r="4400" ht="15.6" x14ac:dyDescent="0.3"/>
    <row r="4401" ht="15.6" x14ac:dyDescent="0.3"/>
    <row r="4402" ht="15.6" x14ac:dyDescent="0.3"/>
    <row r="4403" ht="15.6" x14ac:dyDescent="0.3"/>
    <row r="4404" ht="15.6" x14ac:dyDescent="0.3"/>
    <row r="4405" ht="15.6" x14ac:dyDescent="0.3"/>
    <row r="4406" ht="15.6" x14ac:dyDescent="0.3"/>
    <row r="4407" ht="15.6" x14ac:dyDescent="0.3"/>
    <row r="4408" ht="15.6" x14ac:dyDescent="0.3"/>
    <row r="4409" ht="15.6" x14ac:dyDescent="0.3"/>
    <row r="4410" ht="15.6" x14ac:dyDescent="0.3"/>
    <row r="4411" ht="15.6" x14ac:dyDescent="0.3"/>
    <row r="4412" ht="15.6" x14ac:dyDescent="0.3"/>
    <row r="4413" ht="15.6" x14ac:dyDescent="0.3"/>
    <row r="4414" ht="15.6" x14ac:dyDescent="0.3"/>
    <row r="4415" ht="15.6" x14ac:dyDescent="0.3"/>
    <row r="4416" ht="15.6" x14ac:dyDescent="0.3"/>
    <row r="4417" ht="15.6" x14ac:dyDescent="0.3"/>
    <row r="4418" ht="15.6" x14ac:dyDescent="0.3"/>
    <row r="4419" ht="15.6" x14ac:dyDescent="0.3"/>
    <row r="4420" ht="15.6" x14ac:dyDescent="0.3"/>
    <row r="4421" ht="15.6" x14ac:dyDescent="0.3"/>
    <row r="4422" ht="15.6" x14ac:dyDescent="0.3"/>
    <row r="4423" ht="15.6" x14ac:dyDescent="0.3"/>
    <row r="4424" ht="15.6" x14ac:dyDescent="0.3"/>
    <row r="4425" ht="15.6" x14ac:dyDescent="0.3"/>
    <row r="4426" ht="15.6" x14ac:dyDescent="0.3"/>
    <row r="4427" ht="15.6" x14ac:dyDescent="0.3"/>
    <row r="4428" ht="15.6" x14ac:dyDescent="0.3"/>
    <row r="4429" ht="15.6" x14ac:dyDescent="0.3"/>
    <row r="4430" ht="15.6" x14ac:dyDescent="0.3"/>
    <row r="4431" ht="15.6" x14ac:dyDescent="0.3"/>
    <row r="4432" ht="15.6" x14ac:dyDescent="0.3"/>
    <row r="4433" ht="15.6" x14ac:dyDescent="0.3"/>
    <row r="4434" ht="15.6" x14ac:dyDescent="0.3"/>
    <row r="4435" ht="15.6" x14ac:dyDescent="0.3"/>
    <row r="4436" ht="15.6" x14ac:dyDescent="0.3"/>
    <row r="4437" ht="15.6" x14ac:dyDescent="0.3"/>
    <row r="4438" ht="15.6" x14ac:dyDescent="0.3"/>
    <row r="4439" ht="15.6" x14ac:dyDescent="0.3"/>
    <row r="4440" ht="15.6" x14ac:dyDescent="0.3"/>
    <row r="4441" ht="15.6" x14ac:dyDescent="0.3"/>
    <row r="4442" ht="15.6" x14ac:dyDescent="0.3"/>
    <row r="4443" ht="15.6" x14ac:dyDescent="0.3"/>
    <row r="4444" ht="15.6" x14ac:dyDescent="0.3"/>
    <row r="4445" ht="15.6" x14ac:dyDescent="0.3"/>
    <row r="4446" ht="15.6" x14ac:dyDescent="0.3"/>
    <row r="4447" ht="15.6" x14ac:dyDescent="0.3"/>
    <row r="4448" ht="15.6" x14ac:dyDescent="0.3"/>
    <row r="4449" ht="15.6" x14ac:dyDescent="0.3"/>
    <row r="4450" ht="15.6" x14ac:dyDescent="0.3"/>
    <row r="4451" ht="15.6" x14ac:dyDescent="0.3"/>
    <row r="4452" ht="15.6" x14ac:dyDescent="0.3"/>
    <row r="4453" ht="15.6" x14ac:dyDescent="0.3"/>
    <row r="4454" ht="15.6" x14ac:dyDescent="0.3"/>
    <row r="4455" ht="15.6" x14ac:dyDescent="0.3"/>
    <row r="4456" ht="15.6" x14ac:dyDescent="0.3"/>
    <row r="4457" ht="15.6" x14ac:dyDescent="0.3"/>
    <row r="4458" ht="15.6" x14ac:dyDescent="0.3"/>
    <row r="4459" ht="15.6" x14ac:dyDescent="0.3"/>
    <row r="4460" ht="15.6" x14ac:dyDescent="0.3"/>
    <row r="4461" ht="15.6" x14ac:dyDescent="0.3"/>
    <row r="4462" ht="15.6" x14ac:dyDescent="0.3"/>
    <row r="4463" ht="15.6" x14ac:dyDescent="0.3"/>
    <row r="4464" ht="15.6" x14ac:dyDescent="0.3"/>
    <row r="4465" ht="15.6" x14ac:dyDescent="0.3"/>
    <row r="4466" ht="15.6" x14ac:dyDescent="0.3"/>
    <row r="4467" ht="15.6" x14ac:dyDescent="0.3"/>
    <row r="4468" ht="15.6" x14ac:dyDescent="0.3"/>
    <row r="4469" ht="15.6" x14ac:dyDescent="0.3"/>
    <row r="4470" ht="15.6" x14ac:dyDescent="0.3"/>
    <row r="4471" ht="15.6" x14ac:dyDescent="0.3"/>
    <row r="4472" ht="15.6" x14ac:dyDescent="0.3"/>
    <row r="4473" ht="15.6" x14ac:dyDescent="0.3"/>
    <row r="4474" ht="15.6" x14ac:dyDescent="0.3"/>
    <row r="4475" ht="15.6" x14ac:dyDescent="0.3"/>
    <row r="4476" ht="15.6" x14ac:dyDescent="0.3"/>
    <row r="4477" ht="15.6" x14ac:dyDescent="0.3"/>
    <row r="4478" ht="15.6" x14ac:dyDescent="0.3"/>
    <row r="4479" ht="15.6" x14ac:dyDescent="0.3"/>
    <row r="4480" ht="15.6" x14ac:dyDescent="0.3"/>
    <row r="4481" ht="15.6" x14ac:dyDescent="0.3"/>
    <row r="4482" ht="15.6" x14ac:dyDescent="0.3"/>
    <row r="4483" ht="15.6" x14ac:dyDescent="0.3"/>
    <row r="4484" ht="15.6" x14ac:dyDescent="0.3"/>
    <row r="4485" ht="15.6" x14ac:dyDescent="0.3"/>
    <row r="4486" ht="15.6" x14ac:dyDescent="0.3"/>
    <row r="4487" ht="15.6" x14ac:dyDescent="0.3"/>
    <row r="4488" ht="15.6" x14ac:dyDescent="0.3"/>
    <row r="4489" ht="15.6" x14ac:dyDescent="0.3"/>
    <row r="4490" ht="15.6" x14ac:dyDescent="0.3"/>
    <row r="4491" ht="15.6" x14ac:dyDescent="0.3"/>
    <row r="4492" ht="15.6" x14ac:dyDescent="0.3"/>
    <row r="4493" ht="15.6" x14ac:dyDescent="0.3"/>
    <row r="4494" ht="15.6" x14ac:dyDescent="0.3"/>
    <row r="4495" ht="15.6" x14ac:dyDescent="0.3"/>
    <row r="4496" ht="15.6" x14ac:dyDescent="0.3"/>
    <row r="4497" ht="15.6" x14ac:dyDescent="0.3"/>
    <row r="4498" ht="15.6" x14ac:dyDescent="0.3"/>
    <row r="4499" ht="15.6" x14ac:dyDescent="0.3"/>
    <row r="4500" ht="15.6" x14ac:dyDescent="0.3"/>
    <row r="4501" ht="15.6" x14ac:dyDescent="0.3"/>
    <row r="4502" ht="15.6" x14ac:dyDescent="0.3"/>
    <row r="4503" ht="15.6" x14ac:dyDescent="0.3"/>
    <row r="4504" ht="15.6" x14ac:dyDescent="0.3"/>
    <row r="4505" ht="15.6" x14ac:dyDescent="0.3"/>
    <row r="4506" ht="15.6" x14ac:dyDescent="0.3"/>
    <row r="4507" ht="15.6" x14ac:dyDescent="0.3"/>
    <row r="4508" ht="15.6" x14ac:dyDescent="0.3"/>
    <row r="4509" ht="15.6" x14ac:dyDescent="0.3"/>
    <row r="4510" ht="15.6" x14ac:dyDescent="0.3"/>
    <row r="4511" ht="15.6" x14ac:dyDescent="0.3"/>
    <row r="4512" ht="15.6" x14ac:dyDescent="0.3"/>
    <row r="4513" ht="15.6" x14ac:dyDescent="0.3"/>
    <row r="4514" ht="15.6" x14ac:dyDescent="0.3"/>
    <row r="4515" ht="15.6" x14ac:dyDescent="0.3"/>
    <row r="4516" ht="15.6" x14ac:dyDescent="0.3"/>
    <row r="4517" ht="15.6" x14ac:dyDescent="0.3"/>
    <row r="4518" ht="15.6" x14ac:dyDescent="0.3"/>
    <row r="4519" ht="15.6" x14ac:dyDescent="0.3"/>
    <row r="4520" ht="15.6" x14ac:dyDescent="0.3"/>
    <row r="4521" ht="15.6" x14ac:dyDescent="0.3"/>
    <row r="4522" ht="15.6" x14ac:dyDescent="0.3"/>
    <row r="4523" ht="15.6" x14ac:dyDescent="0.3"/>
    <row r="4524" ht="15.6" x14ac:dyDescent="0.3"/>
    <row r="4525" ht="15.6" x14ac:dyDescent="0.3"/>
    <row r="4526" ht="15.6" x14ac:dyDescent="0.3"/>
    <row r="4527" ht="15.6" x14ac:dyDescent="0.3"/>
    <row r="4528" ht="15.6" x14ac:dyDescent="0.3"/>
    <row r="4529" ht="15.6" x14ac:dyDescent="0.3"/>
    <row r="4530" ht="15.6" x14ac:dyDescent="0.3"/>
    <row r="4531" ht="15.6" x14ac:dyDescent="0.3"/>
    <row r="4532" ht="15.6" x14ac:dyDescent="0.3"/>
    <row r="4533" ht="15.6" x14ac:dyDescent="0.3"/>
    <row r="4534" ht="15.6" x14ac:dyDescent="0.3"/>
    <row r="4535" ht="15.6" x14ac:dyDescent="0.3"/>
    <row r="4536" ht="15.6" x14ac:dyDescent="0.3"/>
    <row r="4537" ht="15.6" x14ac:dyDescent="0.3"/>
    <row r="4538" ht="15.6" x14ac:dyDescent="0.3"/>
    <row r="4539" ht="15.6" x14ac:dyDescent="0.3"/>
    <row r="4540" ht="15.6" x14ac:dyDescent="0.3"/>
    <row r="4541" ht="15.6" x14ac:dyDescent="0.3"/>
    <row r="4542" ht="15.6" x14ac:dyDescent="0.3"/>
    <row r="4543" ht="15.6" x14ac:dyDescent="0.3"/>
    <row r="4544" ht="15.6" x14ac:dyDescent="0.3"/>
    <row r="4545" ht="15.6" x14ac:dyDescent="0.3"/>
    <row r="4546" ht="15.6" x14ac:dyDescent="0.3"/>
    <row r="4547" ht="15.6" x14ac:dyDescent="0.3"/>
    <row r="4548" ht="15.6" x14ac:dyDescent="0.3"/>
    <row r="4549" ht="15.6" x14ac:dyDescent="0.3"/>
    <row r="4550" ht="15.6" x14ac:dyDescent="0.3"/>
    <row r="4551" ht="15.6" x14ac:dyDescent="0.3"/>
    <row r="4552" ht="15.6" x14ac:dyDescent="0.3"/>
    <row r="4553" ht="15.6" x14ac:dyDescent="0.3"/>
    <row r="4554" ht="15.6" x14ac:dyDescent="0.3"/>
    <row r="4555" ht="15.6" x14ac:dyDescent="0.3"/>
    <row r="4556" ht="15.6" x14ac:dyDescent="0.3"/>
    <row r="4557" ht="15.6" x14ac:dyDescent="0.3"/>
    <row r="4558" ht="15.6" x14ac:dyDescent="0.3"/>
    <row r="4559" ht="15.6" x14ac:dyDescent="0.3"/>
    <row r="4560" ht="15.6" x14ac:dyDescent="0.3"/>
    <row r="4561" ht="15.6" x14ac:dyDescent="0.3"/>
    <row r="4562" ht="15.6" x14ac:dyDescent="0.3"/>
    <row r="4563" ht="15.6" x14ac:dyDescent="0.3"/>
    <row r="4564" ht="15.6" x14ac:dyDescent="0.3"/>
    <row r="4565" ht="15.6" x14ac:dyDescent="0.3"/>
    <row r="4566" ht="15.6" x14ac:dyDescent="0.3"/>
    <row r="4567" ht="15.6" x14ac:dyDescent="0.3"/>
    <row r="4568" ht="15.6" x14ac:dyDescent="0.3"/>
    <row r="4569" ht="15.6" x14ac:dyDescent="0.3"/>
    <row r="4570" ht="15.6" x14ac:dyDescent="0.3"/>
    <row r="4571" ht="15.6" x14ac:dyDescent="0.3"/>
    <row r="4572" ht="15.6" x14ac:dyDescent="0.3"/>
    <row r="4573" ht="15.6" x14ac:dyDescent="0.3"/>
    <row r="4574" ht="15.6" x14ac:dyDescent="0.3"/>
    <row r="4575" ht="15.6" x14ac:dyDescent="0.3"/>
    <row r="4576" ht="15.6" x14ac:dyDescent="0.3"/>
    <row r="4577" ht="15.6" x14ac:dyDescent="0.3"/>
    <row r="4578" ht="15.6" x14ac:dyDescent="0.3"/>
    <row r="4579" ht="15.6" x14ac:dyDescent="0.3"/>
    <row r="4580" ht="15.6" x14ac:dyDescent="0.3"/>
    <row r="4581" ht="15.6" x14ac:dyDescent="0.3"/>
    <row r="4582" ht="15.6" x14ac:dyDescent="0.3"/>
    <row r="4583" ht="15.6" x14ac:dyDescent="0.3"/>
    <row r="4584" ht="15.6" x14ac:dyDescent="0.3"/>
    <row r="4585" ht="15.6" x14ac:dyDescent="0.3"/>
    <row r="4586" ht="15.6" x14ac:dyDescent="0.3"/>
    <row r="4587" ht="15.6" x14ac:dyDescent="0.3"/>
    <row r="4588" ht="15.6" x14ac:dyDescent="0.3"/>
    <row r="4589" ht="15.6" x14ac:dyDescent="0.3"/>
    <row r="4590" ht="15.6" x14ac:dyDescent="0.3"/>
    <row r="4591" ht="15.6" x14ac:dyDescent="0.3"/>
    <row r="4592" ht="15.6" x14ac:dyDescent="0.3"/>
    <row r="4593" ht="15.6" x14ac:dyDescent="0.3"/>
    <row r="4594" ht="15.6" x14ac:dyDescent="0.3"/>
    <row r="4595" ht="15.6" x14ac:dyDescent="0.3"/>
    <row r="4596" ht="15.6" x14ac:dyDescent="0.3"/>
    <row r="4597" ht="15.6" x14ac:dyDescent="0.3"/>
    <row r="4598" ht="15.6" x14ac:dyDescent="0.3"/>
    <row r="4599" ht="15.6" x14ac:dyDescent="0.3"/>
    <row r="4600" ht="15.6" x14ac:dyDescent="0.3"/>
    <row r="4601" ht="15.6" x14ac:dyDescent="0.3"/>
    <row r="4602" ht="15.6" x14ac:dyDescent="0.3"/>
    <row r="4603" ht="15.6" x14ac:dyDescent="0.3"/>
    <row r="4604" ht="15.6" x14ac:dyDescent="0.3"/>
    <row r="4605" ht="15.6" x14ac:dyDescent="0.3"/>
    <row r="4606" ht="15.6" x14ac:dyDescent="0.3"/>
    <row r="4607" ht="15.6" x14ac:dyDescent="0.3"/>
    <row r="4608" ht="15.6" x14ac:dyDescent="0.3"/>
    <row r="4609" ht="15.6" x14ac:dyDescent="0.3"/>
    <row r="4610" ht="15.6" x14ac:dyDescent="0.3"/>
    <row r="4611" ht="15.6" x14ac:dyDescent="0.3"/>
    <row r="4612" ht="15.6" x14ac:dyDescent="0.3"/>
    <row r="4613" ht="15.6" x14ac:dyDescent="0.3"/>
    <row r="4614" ht="15.6" x14ac:dyDescent="0.3"/>
    <row r="4615" ht="15.6" x14ac:dyDescent="0.3"/>
    <row r="4616" ht="15.6" x14ac:dyDescent="0.3"/>
    <row r="4617" ht="15.6" x14ac:dyDescent="0.3"/>
    <row r="4618" ht="15.6" x14ac:dyDescent="0.3"/>
    <row r="4619" ht="15.6" x14ac:dyDescent="0.3"/>
    <row r="4620" ht="15.6" x14ac:dyDescent="0.3"/>
    <row r="4621" ht="15.6" x14ac:dyDescent="0.3"/>
    <row r="4622" ht="15.6" x14ac:dyDescent="0.3"/>
    <row r="4623" ht="15.6" x14ac:dyDescent="0.3"/>
    <row r="4624" ht="15.6" x14ac:dyDescent="0.3"/>
    <row r="4625" ht="15.6" x14ac:dyDescent="0.3"/>
    <row r="4626" ht="15.6" x14ac:dyDescent="0.3"/>
    <row r="4627" ht="15.6" x14ac:dyDescent="0.3"/>
    <row r="4628" ht="15.6" x14ac:dyDescent="0.3"/>
    <row r="4629" ht="15.6" x14ac:dyDescent="0.3"/>
    <row r="4630" ht="15.6" x14ac:dyDescent="0.3"/>
    <row r="4631" ht="15.6" x14ac:dyDescent="0.3"/>
    <row r="4632" ht="15.6" x14ac:dyDescent="0.3"/>
    <row r="4633" ht="15.6" x14ac:dyDescent="0.3"/>
    <row r="4634" ht="15.6" x14ac:dyDescent="0.3"/>
    <row r="4635" ht="15.6" x14ac:dyDescent="0.3"/>
    <row r="4636" ht="15.6" x14ac:dyDescent="0.3"/>
    <row r="4637" ht="15.6" x14ac:dyDescent="0.3"/>
    <row r="4638" ht="15.6" x14ac:dyDescent="0.3"/>
    <row r="4639" ht="15.6" x14ac:dyDescent="0.3"/>
    <row r="4640" ht="15.6" x14ac:dyDescent="0.3"/>
    <row r="4641" ht="15.6" x14ac:dyDescent="0.3"/>
    <row r="4642" ht="15.6" x14ac:dyDescent="0.3"/>
    <row r="4643" ht="15.6" x14ac:dyDescent="0.3"/>
    <row r="4644" ht="15.6" x14ac:dyDescent="0.3"/>
    <row r="4645" ht="15.6" x14ac:dyDescent="0.3"/>
    <row r="4646" ht="15.6" x14ac:dyDescent="0.3"/>
    <row r="4647" ht="15.6" x14ac:dyDescent="0.3"/>
    <row r="4648" ht="15.6" x14ac:dyDescent="0.3"/>
    <row r="4649" ht="15.6" x14ac:dyDescent="0.3"/>
    <row r="4650" ht="15.6" x14ac:dyDescent="0.3"/>
    <row r="4651" ht="15.6" x14ac:dyDescent="0.3"/>
    <row r="4652" ht="15.6" x14ac:dyDescent="0.3"/>
    <row r="4653" ht="15.6" x14ac:dyDescent="0.3"/>
    <row r="4654" ht="15.6" x14ac:dyDescent="0.3"/>
    <row r="4655" ht="15.6" x14ac:dyDescent="0.3"/>
    <row r="4656" ht="15.6" x14ac:dyDescent="0.3"/>
    <row r="4657" ht="15.6" x14ac:dyDescent="0.3"/>
    <row r="4658" ht="15.6" x14ac:dyDescent="0.3"/>
    <row r="4659" ht="15.6" x14ac:dyDescent="0.3"/>
    <row r="4660" ht="15.6" x14ac:dyDescent="0.3"/>
    <row r="4661" ht="15.6" x14ac:dyDescent="0.3"/>
    <row r="4662" ht="15.6" x14ac:dyDescent="0.3"/>
    <row r="4663" ht="15.6" x14ac:dyDescent="0.3"/>
    <row r="4664" ht="15.6" x14ac:dyDescent="0.3"/>
    <row r="4665" ht="15.6" x14ac:dyDescent="0.3"/>
    <row r="4666" ht="15.6" x14ac:dyDescent="0.3"/>
    <row r="4667" ht="15.6" x14ac:dyDescent="0.3"/>
    <row r="4668" ht="15.6" x14ac:dyDescent="0.3"/>
    <row r="4669" ht="15.6" x14ac:dyDescent="0.3"/>
    <row r="4670" ht="15.6" x14ac:dyDescent="0.3"/>
    <row r="4671" ht="15.6" x14ac:dyDescent="0.3"/>
    <row r="4672" ht="15.6" x14ac:dyDescent="0.3"/>
    <row r="4673" ht="15.6" x14ac:dyDescent="0.3"/>
    <row r="4674" ht="15.6" x14ac:dyDescent="0.3"/>
    <row r="4675" ht="15.6" x14ac:dyDescent="0.3"/>
    <row r="4676" ht="15.6" x14ac:dyDescent="0.3"/>
    <row r="4677" ht="15.6" x14ac:dyDescent="0.3"/>
    <row r="4678" ht="15.6" x14ac:dyDescent="0.3"/>
    <row r="4679" ht="15.6" x14ac:dyDescent="0.3"/>
    <row r="4680" ht="15.6" x14ac:dyDescent="0.3"/>
    <row r="4681" ht="15.6" x14ac:dyDescent="0.3"/>
    <row r="4682" ht="15.6" x14ac:dyDescent="0.3"/>
    <row r="4683" ht="15.6" x14ac:dyDescent="0.3"/>
    <row r="4684" ht="15.6" x14ac:dyDescent="0.3"/>
    <row r="4685" ht="15.6" x14ac:dyDescent="0.3"/>
    <row r="4686" ht="15.6" x14ac:dyDescent="0.3"/>
    <row r="4687" ht="15.6" x14ac:dyDescent="0.3"/>
    <row r="4688" ht="15.6" x14ac:dyDescent="0.3"/>
    <row r="4689" ht="15.6" x14ac:dyDescent="0.3"/>
    <row r="4690" ht="15.6" x14ac:dyDescent="0.3"/>
    <row r="4691" ht="15.6" x14ac:dyDescent="0.3"/>
    <row r="4692" ht="15.6" x14ac:dyDescent="0.3"/>
    <row r="4693" ht="15.6" x14ac:dyDescent="0.3"/>
    <row r="4694" ht="15.6" x14ac:dyDescent="0.3"/>
    <row r="4695" ht="15.6" x14ac:dyDescent="0.3"/>
    <row r="4696" ht="15.6" x14ac:dyDescent="0.3"/>
    <row r="4697" ht="15.6" x14ac:dyDescent="0.3"/>
    <row r="4698" ht="15.6" x14ac:dyDescent="0.3"/>
    <row r="4699" ht="15.6" x14ac:dyDescent="0.3"/>
    <row r="4700" ht="15.6" x14ac:dyDescent="0.3"/>
    <row r="4701" ht="15.6" x14ac:dyDescent="0.3"/>
    <row r="4702" ht="15.6" x14ac:dyDescent="0.3"/>
    <row r="4703" ht="15.6" x14ac:dyDescent="0.3"/>
    <row r="4704" ht="15.6" x14ac:dyDescent="0.3"/>
    <row r="4705" ht="15.6" x14ac:dyDescent="0.3"/>
    <row r="4706" ht="15.6" x14ac:dyDescent="0.3"/>
    <row r="4707" ht="15.6" x14ac:dyDescent="0.3"/>
    <row r="4708" ht="15.6" x14ac:dyDescent="0.3"/>
    <row r="4709" ht="15.6" x14ac:dyDescent="0.3"/>
    <row r="4710" ht="15.6" x14ac:dyDescent="0.3"/>
    <row r="4711" ht="15.6" x14ac:dyDescent="0.3"/>
    <row r="4712" ht="15.6" x14ac:dyDescent="0.3"/>
    <row r="4713" ht="15.6" x14ac:dyDescent="0.3"/>
    <row r="4714" ht="15.6" x14ac:dyDescent="0.3"/>
    <row r="4715" ht="15.6" x14ac:dyDescent="0.3"/>
    <row r="4716" ht="15.6" x14ac:dyDescent="0.3"/>
    <row r="4717" ht="15.6" x14ac:dyDescent="0.3"/>
    <row r="4718" ht="15.6" x14ac:dyDescent="0.3"/>
    <row r="4719" ht="15.6" x14ac:dyDescent="0.3"/>
    <row r="4720" ht="15.6" x14ac:dyDescent="0.3"/>
    <row r="4721" ht="15.6" x14ac:dyDescent="0.3"/>
    <row r="4722" ht="15.6" x14ac:dyDescent="0.3"/>
    <row r="4723" ht="15.6" x14ac:dyDescent="0.3"/>
    <row r="4724" ht="15.6" x14ac:dyDescent="0.3"/>
    <row r="4725" ht="15.6" x14ac:dyDescent="0.3"/>
    <row r="4726" ht="15.6" x14ac:dyDescent="0.3"/>
    <row r="4727" ht="15.6" x14ac:dyDescent="0.3"/>
    <row r="4728" ht="15.6" x14ac:dyDescent="0.3"/>
    <row r="4729" ht="15.6" x14ac:dyDescent="0.3"/>
    <row r="4730" ht="15.6" x14ac:dyDescent="0.3"/>
    <row r="4731" ht="15.6" x14ac:dyDescent="0.3"/>
    <row r="4732" ht="15.6" x14ac:dyDescent="0.3"/>
    <row r="4733" ht="15.6" x14ac:dyDescent="0.3"/>
    <row r="4734" ht="15.6" x14ac:dyDescent="0.3"/>
    <row r="4735" ht="15.6" x14ac:dyDescent="0.3"/>
    <row r="4736" ht="15.6" x14ac:dyDescent="0.3"/>
    <row r="4737" ht="15.6" x14ac:dyDescent="0.3"/>
    <row r="4738" ht="15.6" x14ac:dyDescent="0.3"/>
    <row r="4739" ht="15.6" x14ac:dyDescent="0.3"/>
    <row r="4740" ht="15.6" x14ac:dyDescent="0.3"/>
    <row r="4741" ht="15.6" x14ac:dyDescent="0.3"/>
    <row r="4742" ht="15.6" x14ac:dyDescent="0.3"/>
    <row r="4743" ht="15.6" x14ac:dyDescent="0.3"/>
    <row r="4744" ht="15.6" x14ac:dyDescent="0.3"/>
    <row r="4745" ht="15.6" x14ac:dyDescent="0.3"/>
    <row r="4746" ht="15.6" x14ac:dyDescent="0.3"/>
    <row r="4747" ht="15.6" x14ac:dyDescent="0.3"/>
    <row r="4748" ht="15.6" x14ac:dyDescent="0.3"/>
    <row r="4749" ht="15.6" x14ac:dyDescent="0.3"/>
    <row r="4750" ht="15.6" x14ac:dyDescent="0.3"/>
    <row r="4751" ht="15.6" x14ac:dyDescent="0.3"/>
    <row r="4752" ht="15.6" x14ac:dyDescent="0.3"/>
    <row r="4753" ht="15.6" x14ac:dyDescent="0.3"/>
    <row r="4754" ht="15.6" x14ac:dyDescent="0.3"/>
    <row r="4755" ht="15.6" x14ac:dyDescent="0.3"/>
    <row r="4756" ht="15.6" x14ac:dyDescent="0.3"/>
    <row r="4757" ht="15.6" x14ac:dyDescent="0.3"/>
    <row r="4758" ht="15.6" x14ac:dyDescent="0.3"/>
    <row r="4759" ht="15.6" x14ac:dyDescent="0.3"/>
    <row r="4760" ht="15.6" x14ac:dyDescent="0.3"/>
    <row r="4761" ht="15.6" x14ac:dyDescent="0.3"/>
    <row r="4762" ht="15.6" x14ac:dyDescent="0.3"/>
    <row r="4763" ht="15.6" x14ac:dyDescent="0.3"/>
    <row r="4764" ht="15.6" x14ac:dyDescent="0.3"/>
    <row r="4765" ht="15.6" x14ac:dyDescent="0.3"/>
    <row r="4766" ht="15.6" x14ac:dyDescent="0.3"/>
    <row r="4767" ht="15.6" x14ac:dyDescent="0.3"/>
    <row r="4768" ht="15.6" x14ac:dyDescent="0.3"/>
    <row r="4769" ht="15.6" x14ac:dyDescent="0.3"/>
    <row r="4770" ht="15.6" x14ac:dyDescent="0.3"/>
    <row r="4771" ht="15.6" x14ac:dyDescent="0.3"/>
    <row r="4772" ht="15.6" x14ac:dyDescent="0.3"/>
    <row r="4773" ht="15.6" x14ac:dyDescent="0.3"/>
    <row r="4774" ht="15.6" x14ac:dyDescent="0.3"/>
    <row r="4775" ht="15.6" x14ac:dyDescent="0.3"/>
    <row r="4776" ht="15.6" x14ac:dyDescent="0.3"/>
    <row r="4777" ht="15.6" x14ac:dyDescent="0.3"/>
    <row r="4778" ht="15.6" x14ac:dyDescent="0.3"/>
    <row r="4779" ht="15.6" x14ac:dyDescent="0.3"/>
    <row r="4780" ht="15.6" x14ac:dyDescent="0.3"/>
    <row r="4781" ht="15.6" x14ac:dyDescent="0.3"/>
    <row r="4782" ht="15.6" x14ac:dyDescent="0.3"/>
    <row r="4783" ht="15.6" x14ac:dyDescent="0.3"/>
    <row r="4784" ht="15.6" x14ac:dyDescent="0.3"/>
    <row r="4785" ht="15.6" x14ac:dyDescent="0.3"/>
    <row r="4786" ht="15.6" x14ac:dyDescent="0.3"/>
    <row r="4787" ht="15.6" x14ac:dyDescent="0.3"/>
    <row r="4788" ht="15.6" x14ac:dyDescent="0.3"/>
    <row r="4789" ht="15.6" x14ac:dyDescent="0.3"/>
    <row r="4790" ht="15.6" x14ac:dyDescent="0.3"/>
    <row r="4791" ht="15.6" x14ac:dyDescent="0.3"/>
    <row r="4792" ht="15.6" x14ac:dyDescent="0.3"/>
    <row r="4793" ht="15.6" x14ac:dyDescent="0.3"/>
    <row r="4794" ht="15.6" x14ac:dyDescent="0.3"/>
    <row r="4795" ht="15.6" x14ac:dyDescent="0.3"/>
    <row r="4796" ht="15.6" x14ac:dyDescent="0.3"/>
    <row r="4797" ht="15.6" x14ac:dyDescent="0.3"/>
    <row r="4798" ht="15.6" x14ac:dyDescent="0.3"/>
    <row r="4799" ht="15.6" x14ac:dyDescent="0.3"/>
    <row r="4800" ht="15.6" x14ac:dyDescent="0.3"/>
    <row r="4801" ht="15.6" x14ac:dyDescent="0.3"/>
    <row r="4802" ht="15.6" x14ac:dyDescent="0.3"/>
    <row r="4803" ht="15.6" x14ac:dyDescent="0.3"/>
    <row r="4804" ht="15.6" x14ac:dyDescent="0.3"/>
    <row r="4805" ht="15.6" x14ac:dyDescent="0.3"/>
    <row r="4806" ht="15.6" x14ac:dyDescent="0.3"/>
    <row r="4807" ht="15.6" x14ac:dyDescent="0.3"/>
    <row r="4808" ht="15.6" x14ac:dyDescent="0.3"/>
    <row r="4809" ht="15.6" x14ac:dyDescent="0.3"/>
    <row r="4810" ht="15.6" x14ac:dyDescent="0.3"/>
    <row r="4811" ht="15.6" x14ac:dyDescent="0.3"/>
    <row r="4812" ht="15.6" x14ac:dyDescent="0.3"/>
    <row r="4813" ht="15.6" x14ac:dyDescent="0.3"/>
    <row r="4814" ht="15.6" x14ac:dyDescent="0.3"/>
    <row r="4815" ht="15.6" x14ac:dyDescent="0.3"/>
    <row r="4816" ht="15.6" x14ac:dyDescent="0.3"/>
    <row r="4817" ht="15.6" x14ac:dyDescent="0.3"/>
    <row r="4818" ht="15.6" x14ac:dyDescent="0.3"/>
    <row r="4819" ht="15.6" x14ac:dyDescent="0.3"/>
    <row r="4820" ht="15.6" x14ac:dyDescent="0.3"/>
    <row r="4821" ht="15.6" x14ac:dyDescent="0.3"/>
    <row r="4822" ht="15.6" x14ac:dyDescent="0.3"/>
    <row r="4823" ht="15.6" x14ac:dyDescent="0.3"/>
    <row r="4824" ht="15.6" x14ac:dyDescent="0.3"/>
    <row r="4825" ht="15.6" x14ac:dyDescent="0.3"/>
    <row r="4826" ht="15.6" x14ac:dyDescent="0.3"/>
    <row r="4827" ht="15.6" x14ac:dyDescent="0.3"/>
    <row r="4828" ht="15.6" x14ac:dyDescent="0.3"/>
    <row r="4829" ht="15.6" x14ac:dyDescent="0.3"/>
    <row r="4830" ht="15.6" x14ac:dyDescent="0.3"/>
    <row r="4831" ht="15.6" x14ac:dyDescent="0.3"/>
    <row r="4832" ht="15.6" x14ac:dyDescent="0.3"/>
    <row r="4833" ht="15.6" x14ac:dyDescent="0.3"/>
    <row r="4834" ht="15.6" x14ac:dyDescent="0.3"/>
    <row r="4835" ht="15.6" x14ac:dyDescent="0.3"/>
    <row r="4836" ht="15.6" x14ac:dyDescent="0.3"/>
    <row r="4837" ht="15.6" x14ac:dyDescent="0.3"/>
    <row r="4838" ht="15.6" x14ac:dyDescent="0.3"/>
    <row r="4839" ht="15.6" x14ac:dyDescent="0.3"/>
    <row r="4840" ht="15.6" x14ac:dyDescent="0.3"/>
    <row r="4841" ht="15.6" x14ac:dyDescent="0.3"/>
    <row r="4842" ht="15.6" x14ac:dyDescent="0.3"/>
    <row r="4843" ht="15.6" x14ac:dyDescent="0.3"/>
    <row r="4844" ht="15.6" x14ac:dyDescent="0.3"/>
    <row r="4845" ht="15.6" x14ac:dyDescent="0.3"/>
    <row r="4846" ht="15.6" x14ac:dyDescent="0.3"/>
    <row r="4847" ht="15.6" x14ac:dyDescent="0.3"/>
    <row r="4848" ht="15.6" x14ac:dyDescent="0.3"/>
    <row r="4849" ht="15.6" x14ac:dyDescent="0.3"/>
    <row r="4850" ht="15.6" x14ac:dyDescent="0.3"/>
    <row r="4851" ht="15.6" x14ac:dyDescent="0.3"/>
    <row r="4852" ht="15.6" x14ac:dyDescent="0.3"/>
    <row r="4853" ht="15.6" x14ac:dyDescent="0.3"/>
    <row r="4854" ht="15.6" x14ac:dyDescent="0.3"/>
    <row r="4855" ht="15.6" x14ac:dyDescent="0.3"/>
    <row r="4856" ht="15.6" x14ac:dyDescent="0.3"/>
    <row r="4857" ht="15.6" x14ac:dyDescent="0.3"/>
    <row r="4858" ht="15.6" x14ac:dyDescent="0.3"/>
    <row r="4859" ht="15.6" x14ac:dyDescent="0.3"/>
    <row r="4860" ht="15.6" x14ac:dyDescent="0.3"/>
    <row r="4861" ht="15.6" x14ac:dyDescent="0.3"/>
    <row r="4862" ht="15.6" x14ac:dyDescent="0.3"/>
    <row r="4863" ht="15.6" x14ac:dyDescent="0.3"/>
    <row r="4864" ht="15.6" x14ac:dyDescent="0.3"/>
    <row r="4865" ht="15.6" x14ac:dyDescent="0.3"/>
    <row r="4866" ht="15.6" x14ac:dyDescent="0.3"/>
    <row r="4867" ht="15.6" x14ac:dyDescent="0.3"/>
    <row r="4868" ht="15.6" x14ac:dyDescent="0.3"/>
    <row r="4869" ht="15.6" x14ac:dyDescent="0.3"/>
    <row r="4870" ht="15.6" x14ac:dyDescent="0.3"/>
    <row r="4871" ht="15.6" x14ac:dyDescent="0.3"/>
    <row r="4872" ht="15.6" x14ac:dyDescent="0.3"/>
    <row r="4873" ht="15.6" x14ac:dyDescent="0.3"/>
    <row r="4874" ht="15.6" x14ac:dyDescent="0.3"/>
    <row r="4875" ht="15.6" x14ac:dyDescent="0.3"/>
    <row r="4876" ht="15.6" x14ac:dyDescent="0.3"/>
    <row r="4877" ht="15.6" x14ac:dyDescent="0.3"/>
    <row r="4878" ht="15.6" x14ac:dyDescent="0.3"/>
    <row r="4879" ht="15.6" x14ac:dyDescent="0.3"/>
    <row r="4880" ht="15.6" x14ac:dyDescent="0.3"/>
    <row r="4881" ht="15.6" x14ac:dyDescent="0.3"/>
    <row r="4882" ht="15.6" x14ac:dyDescent="0.3"/>
    <row r="4883" ht="15.6" x14ac:dyDescent="0.3"/>
    <row r="4884" ht="15.6" x14ac:dyDescent="0.3"/>
    <row r="4885" ht="15.6" x14ac:dyDescent="0.3"/>
    <row r="4886" ht="15.6" x14ac:dyDescent="0.3"/>
    <row r="4887" ht="15.6" x14ac:dyDescent="0.3"/>
    <row r="4888" ht="15.6" x14ac:dyDescent="0.3"/>
    <row r="4889" ht="15.6" x14ac:dyDescent="0.3"/>
    <row r="4890" ht="15.6" x14ac:dyDescent="0.3"/>
    <row r="4891" ht="15.6" x14ac:dyDescent="0.3"/>
    <row r="4892" ht="15.6" x14ac:dyDescent="0.3"/>
    <row r="4893" ht="15.6" x14ac:dyDescent="0.3"/>
    <row r="4894" ht="15.6" x14ac:dyDescent="0.3"/>
    <row r="4895" ht="15.6" x14ac:dyDescent="0.3"/>
    <row r="4896" ht="15.6" x14ac:dyDescent="0.3"/>
    <row r="4897" ht="15.6" x14ac:dyDescent="0.3"/>
    <row r="4898" ht="15.6" x14ac:dyDescent="0.3"/>
    <row r="4899" ht="15.6" x14ac:dyDescent="0.3"/>
    <row r="4900" ht="15.6" x14ac:dyDescent="0.3"/>
    <row r="4901" ht="15.6" x14ac:dyDescent="0.3"/>
    <row r="4902" ht="15.6" x14ac:dyDescent="0.3"/>
    <row r="4903" ht="15.6" x14ac:dyDescent="0.3"/>
    <row r="4904" ht="15.6" x14ac:dyDescent="0.3"/>
    <row r="4905" ht="15.6" x14ac:dyDescent="0.3"/>
    <row r="4906" ht="15.6" x14ac:dyDescent="0.3"/>
    <row r="4907" ht="15.6" x14ac:dyDescent="0.3"/>
    <row r="4908" ht="15.6" x14ac:dyDescent="0.3"/>
    <row r="4909" ht="15.6" x14ac:dyDescent="0.3"/>
    <row r="4910" ht="15.6" x14ac:dyDescent="0.3"/>
    <row r="4911" ht="15.6" x14ac:dyDescent="0.3"/>
    <row r="4912" ht="15.6" x14ac:dyDescent="0.3"/>
    <row r="4913" ht="15.6" x14ac:dyDescent="0.3"/>
    <row r="4914" ht="15.6" x14ac:dyDescent="0.3"/>
    <row r="4915" ht="15.6" x14ac:dyDescent="0.3"/>
    <row r="4916" ht="15.6" x14ac:dyDescent="0.3"/>
    <row r="4917" ht="15.6" x14ac:dyDescent="0.3"/>
    <row r="4918" ht="15.6" x14ac:dyDescent="0.3"/>
    <row r="4919" ht="15.6" x14ac:dyDescent="0.3"/>
    <row r="4920" ht="15.6" x14ac:dyDescent="0.3"/>
    <row r="4921" ht="15.6" x14ac:dyDescent="0.3"/>
    <row r="4922" ht="15.6" x14ac:dyDescent="0.3"/>
    <row r="4923" ht="15.6" x14ac:dyDescent="0.3"/>
    <row r="4924" ht="15.6" x14ac:dyDescent="0.3"/>
    <row r="4925" ht="15.6" x14ac:dyDescent="0.3"/>
    <row r="4926" ht="15.6" x14ac:dyDescent="0.3"/>
    <row r="4927" ht="15.6" x14ac:dyDescent="0.3"/>
    <row r="4928" ht="15.6" x14ac:dyDescent="0.3"/>
    <row r="4929" ht="15.6" x14ac:dyDescent="0.3"/>
    <row r="4930" ht="15.6" x14ac:dyDescent="0.3"/>
    <row r="4931" ht="15.6" x14ac:dyDescent="0.3"/>
    <row r="4932" ht="15.6" x14ac:dyDescent="0.3"/>
    <row r="4933" ht="15.6" x14ac:dyDescent="0.3"/>
    <row r="4934" ht="15.6" x14ac:dyDescent="0.3"/>
    <row r="4935" ht="15.6" x14ac:dyDescent="0.3"/>
    <row r="4936" ht="15.6" x14ac:dyDescent="0.3"/>
    <row r="4937" ht="15.6" x14ac:dyDescent="0.3"/>
    <row r="4938" ht="15.6" x14ac:dyDescent="0.3"/>
    <row r="4939" ht="15.6" x14ac:dyDescent="0.3"/>
    <row r="4940" ht="15.6" x14ac:dyDescent="0.3"/>
    <row r="4941" ht="15.6" x14ac:dyDescent="0.3"/>
    <row r="4942" ht="15.6" x14ac:dyDescent="0.3"/>
    <row r="4943" ht="15.6" x14ac:dyDescent="0.3"/>
    <row r="4944" ht="15.6" x14ac:dyDescent="0.3"/>
    <row r="4945" ht="15.6" x14ac:dyDescent="0.3"/>
    <row r="4946" ht="15.6" x14ac:dyDescent="0.3"/>
    <row r="4947" ht="15.6" x14ac:dyDescent="0.3"/>
    <row r="4948" ht="15.6" x14ac:dyDescent="0.3"/>
    <row r="4949" ht="15.6" x14ac:dyDescent="0.3"/>
    <row r="4950" ht="15.6" x14ac:dyDescent="0.3"/>
    <row r="4951" ht="15.6" x14ac:dyDescent="0.3"/>
    <row r="4952" ht="15.6" x14ac:dyDescent="0.3"/>
    <row r="4953" ht="15.6" x14ac:dyDescent="0.3"/>
    <row r="4954" ht="15.6" x14ac:dyDescent="0.3"/>
    <row r="4955" ht="15.6" x14ac:dyDescent="0.3"/>
    <row r="4956" ht="15.6" x14ac:dyDescent="0.3"/>
    <row r="4957" ht="15.6" x14ac:dyDescent="0.3"/>
    <row r="4958" ht="15.6" x14ac:dyDescent="0.3"/>
    <row r="4959" ht="15.6" x14ac:dyDescent="0.3"/>
    <row r="4960" ht="15.6" x14ac:dyDescent="0.3"/>
    <row r="4961" ht="15.6" x14ac:dyDescent="0.3"/>
    <row r="4962" ht="15.6" x14ac:dyDescent="0.3"/>
    <row r="4963" ht="15.6" x14ac:dyDescent="0.3"/>
    <row r="4964" ht="15.6" x14ac:dyDescent="0.3"/>
    <row r="4965" ht="15.6" x14ac:dyDescent="0.3"/>
    <row r="4966" ht="15.6" x14ac:dyDescent="0.3"/>
    <row r="4967" ht="15.6" x14ac:dyDescent="0.3"/>
    <row r="4968" ht="15.6" x14ac:dyDescent="0.3"/>
    <row r="4969" ht="15.6" x14ac:dyDescent="0.3"/>
    <row r="4970" ht="15.6" x14ac:dyDescent="0.3"/>
    <row r="4971" ht="15.6" x14ac:dyDescent="0.3"/>
    <row r="4972" ht="15.6" x14ac:dyDescent="0.3"/>
    <row r="4973" ht="15.6" x14ac:dyDescent="0.3"/>
    <row r="4974" ht="15.6" x14ac:dyDescent="0.3"/>
    <row r="4975" ht="15.6" x14ac:dyDescent="0.3"/>
    <row r="4976" ht="15.6" x14ac:dyDescent="0.3"/>
    <row r="4977" ht="15.6" x14ac:dyDescent="0.3"/>
    <row r="4978" ht="15.6" x14ac:dyDescent="0.3"/>
    <row r="4979" ht="15.6" x14ac:dyDescent="0.3"/>
    <row r="4980" ht="15.6" x14ac:dyDescent="0.3"/>
    <row r="4981" ht="15.6" x14ac:dyDescent="0.3"/>
    <row r="4982" ht="15.6" x14ac:dyDescent="0.3"/>
    <row r="4983" ht="15.6" x14ac:dyDescent="0.3"/>
    <row r="4984" ht="15.6" x14ac:dyDescent="0.3"/>
    <row r="4985" ht="15.6" x14ac:dyDescent="0.3"/>
    <row r="4986" ht="15.6" x14ac:dyDescent="0.3"/>
    <row r="4987" ht="15.6" x14ac:dyDescent="0.3"/>
    <row r="4988" ht="15.6" x14ac:dyDescent="0.3"/>
    <row r="4989" ht="15.6" x14ac:dyDescent="0.3"/>
    <row r="4990" ht="15.6" x14ac:dyDescent="0.3"/>
    <row r="4991" ht="15.6" x14ac:dyDescent="0.3"/>
    <row r="4992" ht="15.6" x14ac:dyDescent="0.3"/>
    <row r="4993" ht="15.6" x14ac:dyDescent="0.3"/>
    <row r="4994" ht="15.6" x14ac:dyDescent="0.3"/>
    <row r="4995" ht="15.6" x14ac:dyDescent="0.3"/>
    <row r="4996" ht="15.6" x14ac:dyDescent="0.3"/>
    <row r="4997" ht="15.6" x14ac:dyDescent="0.3"/>
    <row r="4998" ht="15.6" x14ac:dyDescent="0.3"/>
    <row r="4999" ht="15.6" x14ac:dyDescent="0.3"/>
    <row r="5000" ht="15.6" x14ac:dyDescent="0.3"/>
  </sheetData>
  <mergeCells count="3">
    <mergeCell ref="C4:D4"/>
    <mergeCell ref="E4:F4"/>
    <mergeCell ref="B22:I22"/>
  </mergeCells>
  <conditionalFormatting sqref="C8:I20">
    <cfRule type="expression" dxfId="5" priority="1">
      <formula>C8&lt;0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E8C3E-0B0F-4B4A-B601-E0F1B84D124C}">
  <dimension ref="A1:AZ5000"/>
  <sheetViews>
    <sheetView workbookViewId="0">
      <selection activeCell="B3" sqref="B3"/>
    </sheetView>
  </sheetViews>
  <sheetFormatPr defaultColWidth="0" defaultRowHeight="15" customHeight="1" zeroHeight="1" x14ac:dyDescent="0.3"/>
  <cols>
    <col min="1" max="1" width="3.109375" style="184" customWidth="1"/>
    <col min="2" max="2" width="18.77734375" style="185" customWidth="1"/>
    <col min="3" max="9" width="15.6640625" style="174" customWidth="1"/>
    <col min="10" max="10" width="3.109375" style="174" customWidth="1"/>
    <col min="11" max="12" width="15.6640625" style="174" customWidth="1"/>
    <col min="13" max="13" width="3.109375" style="174" customWidth="1"/>
    <col min="14" max="52" width="11.109375" style="174" customWidth="1"/>
    <col min="53" max="16384" width="11.109375" style="174" hidden="1"/>
  </cols>
  <sheetData>
    <row r="1" spans="1:52" s="27" customFormat="1" ht="51" customHeight="1" x14ac:dyDescent="0.3">
      <c r="A1" s="186"/>
      <c r="B1" s="173" t="s">
        <v>176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</row>
    <row r="2" spans="1:52" s="25" customFormat="1" ht="5.25" customHeight="1" x14ac:dyDescent="0.3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</row>
    <row r="3" spans="1:52" s="184" customFormat="1" ht="45" customHeight="1" x14ac:dyDescent="0.35">
      <c r="B3" s="203">
        <v>2029</v>
      </c>
      <c r="C3" s="188"/>
      <c r="D3" s="188"/>
      <c r="E3" s="188"/>
      <c r="F3" s="188"/>
      <c r="G3" s="189"/>
      <c r="H3" s="189"/>
      <c r="I3" s="189"/>
      <c r="J3" s="189"/>
      <c r="K3" s="189"/>
      <c r="L3" s="189"/>
    </row>
    <row r="4" spans="1:52" ht="31.5" customHeight="1" x14ac:dyDescent="0.3">
      <c r="B4" s="199" t="s">
        <v>153</v>
      </c>
      <c r="C4" s="269" t="s">
        <v>177</v>
      </c>
      <c r="D4" s="269"/>
      <c r="E4" s="270" t="s">
        <v>154</v>
      </c>
      <c r="F4" s="270"/>
      <c r="G4" s="200">
        <f>D20/C20</f>
        <v>1</v>
      </c>
      <c r="H4" s="199" t="s">
        <v>18</v>
      </c>
      <c r="I4" s="201">
        <f>(D20-I20)/I20</f>
        <v>14.763117870473831</v>
      </c>
      <c r="J4" s="190"/>
      <c r="K4" s="190"/>
      <c r="L4" s="190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</row>
    <row r="5" spans="1:52" ht="22.5" customHeight="1" x14ac:dyDescent="0.3">
      <c r="B5" s="194"/>
      <c r="C5" s="194"/>
      <c r="D5" s="194"/>
      <c r="E5" s="194"/>
      <c r="F5" s="194"/>
      <c r="G5" s="190"/>
      <c r="H5" s="190"/>
      <c r="I5" s="190"/>
      <c r="J5" s="190"/>
      <c r="K5" s="190"/>
      <c r="L5" s="190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</row>
    <row r="6" spans="1:52" ht="31.5" customHeight="1" x14ac:dyDescent="0.45">
      <c r="B6" s="191"/>
      <c r="C6" s="203" t="s">
        <v>219</v>
      </c>
      <c r="D6" s="191"/>
      <c r="E6" s="191"/>
      <c r="F6" s="191"/>
      <c r="G6" s="195" t="s">
        <v>220</v>
      </c>
      <c r="H6" s="196"/>
      <c r="I6" s="191"/>
      <c r="J6" s="191"/>
      <c r="K6" s="191"/>
      <c r="L6" s="191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</row>
    <row r="7" spans="1:52" ht="49.5" customHeight="1" x14ac:dyDescent="0.3">
      <c r="B7" s="175" t="s">
        <v>155</v>
      </c>
      <c r="C7" s="202" t="s">
        <v>156</v>
      </c>
      <c r="D7" s="202" t="s">
        <v>157</v>
      </c>
      <c r="E7" s="202" t="s">
        <v>158</v>
      </c>
      <c r="F7" s="202" t="s">
        <v>159</v>
      </c>
      <c r="G7" s="176" t="s">
        <v>160</v>
      </c>
      <c r="H7" s="176" t="s">
        <v>178</v>
      </c>
      <c r="I7" s="177" t="s">
        <v>161</v>
      </c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</row>
    <row r="8" spans="1:52" ht="22.05" customHeight="1" x14ac:dyDescent="0.3">
      <c r="B8" s="178" t="s">
        <v>162</v>
      </c>
      <c r="C8" s="179">
        <v>1260000</v>
      </c>
      <c r="D8" s="179">
        <v>1260000</v>
      </c>
      <c r="E8" s="180">
        <f t="shared" ref="E8:E19" si="0">IF(ISBLANK(C8-D8),"",(C8-D8))</f>
        <v>0</v>
      </c>
      <c r="F8" s="180">
        <f>AVERAGE($D$8:$D$19)</f>
        <v>1260000</v>
      </c>
      <c r="G8" s="179">
        <f>'Projeção Fin. StartUp 5'!$C$124</f>
        <v>4333.424995833333</v>
      </c>
      <c r="H8" s="179">
        <f>Table13236[[#This Row],[REAL]]*6%</f>
        <v>75600</v>
      </c>
      <c r="I8" s="181">
        <f>SUM(Table13236[[#This Row],[SALÁRIOS PAGOS]:[ COMISSÕES PAGAS]])</f>
        <v>79933.424995833338</v>
      </c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</row>
    <row r="9" spans="1:52" ht="22.05" customHeight="1" x14ac:dyDescent="0.3">
      <c r="B9" s="178" t="s">
        <v>163</v>
      </c>
      <c r="C9" s="179">
        <v>1260000</v>
      </c>
      <c r="D9" s="179">
        <v>1260000</v>
      </c>
      <c r="E9" s="180">
        <f t="shared" si="0"/>
        <v>0</v>
      </c>
      <c r="F9" s="180">
        <f t="shared" ref="F9:F19" si="1">AVERAGE($D$8:$D$19)</f>
        <v>1260000</v>
      </c>
      <c r="G9" s="179">
        <f>G8</f>
        <v>4333.424995833333</v>
      </c>
      <c r="H9" s="179">
        <f>Table13236[[#This Row],[REAL]]*6%</f>
        <v>75600</v>
      </c>
      <c r="I9" s="181">
        <f>SUM(Table13236[[#This Row],[SALÁRIOS PAGOS]:[ COMISSÕES PAGAS]])</f>
        <v>79933.424995833338</v>
      </c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</row>
    <row r="10" spans="1:52" ht="22.05" customHeight="1" x14ac:dyDescent="0.3">
      <c r="B10" s="178" t="s">
        <v>164</v>
      </c>
      <c r="C10" s="179">
        <v>1260000</v>
      </c>
      <c r="D10" s="179">
        <v>1260000</v>
      </c>
      <c r="E10" s="180">
        <f t="shared" si="0"/>
        <v>0</v>
      </c>
      <c r="F10" s="180">
        <f t="shared" si="1"/>
        <v>1260000</v>
      </c>
      <c r="G10" s="179">
        <f t="shared" ref="G10:G19" si="2">G9</f>
        <v>4333.424995833333</v>
      </c>
      <c r="H10" s="179">
        <f>Table13236[[#This Row],[REAL]]*6%</f>
        <v>75600</v>
      </c>
      <c r="I10" s="181">
        <f>SUM(Table13236[[#This Row],[SALÁRIOS PAGOS]:[ COMISSÕES PAGAS]])</f>
        <v>79933.424995833338</v>
      </c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</row>
    <row r="11" spans="1:52" ht="22.05" customHeight="1" x14ac:dyDescent="0.3">
      <c r="B11" s="178" t="s">
        <v>165</v>
      </c>
      <c r="C11" s="179">
        <v>1260000</v>
      </c>
      <c r="D11" s="179">
        <v>1260000</v>
      </c>
      <c r="E11" s="180">
        <f t="shared" si="0"/>
        <v>0</v>
      </c>
      <c r="F11" s="180">
        <f t="shared" si="1"/>
        <v>1260000</v>
      </c>
      <c r="G11" s="179">
        <f t="shared" si="2"/>
        <v>4333.424995833333</v>
      </c>
      <c r="H11" s="179">
        <f>Table13236[[#This Row],[REAL]]*6%</f>
        <v>75600</v>
      </c>
      <c r="I11" s="181">
        <f>SUM(Table13236[[#This Row],[SALÁRIOS PAGOS]:[ COMISSÕES PAGAS]])</f>
        <v>79933.424995833338</v>
      </c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</row>
    <row r="12" spans="1:52" ht="22.05" customHeight="1" x14ac:dyDescent="0.3">
      <c r="B12" s="178" t="s">
        <v>166</v>
      </c>
      <c r="C12" s="179">
        <v>1260000</v>
      </c>
      <c r="D12" s="179">
        <v>1260000</v>
      </c>
      <c r="E12" s="180">
        <f t="shared" si="0"/>
        <v>0</v>
      </c>
      <c r="F12" s="180">
        <f t="shared" si="1"/>
        <v>1260000</v>
      </c>
      <c r="G12" s="179">
        <f t="shared" si="2"/>
        <v>4333.424995833333</v>
      </c>
      <c r="H12" s="179">
        <f>Table13236[[#This Row],[REAL]]*6%</f>
        <v>75600</v>
      </c>
      <c r="I12" s="181">
        <f>SUM(Table13236[[#This Row],[SALÁRIOS PAGOS]:[ COMISSÕES PAGAS]])</f>
        <v>79933.424995833338</v>
      </c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</row>
    <row r="13" spans="1:52" ht="22.05" customHeight="1" x14ac:dyDescent="0.3">
      <c r="B13" s="178" t="s">
        <v>167</v>
      </c>
      <c r="C13" s="179">
        <v>1260000</v>
      </c>
      <c r="D13" s="179">
        <v>1260000</v>
      </c>
      <c r="E13" s="180">
        <f t="shared" si="0"/>
        <v>0</v>
      </c>
      <c r="F13" s="180">
        <f t="shared" si="1"/>
        <v>1260000</v>
      </c>
      <c r="G13" s="179">
        <f t="shared" si="2"/>
        <v>4333.424995833333</v>
      </c>
      <c r="H13" s="179">
        <f>Table13236[[#This Row],[REAL]]*6%</f>
        <v>75600</v>
      </c>
      <c r="I13" s="181">
        <f>SUM(Table13236[[#This Row],[SALÁRIOS PAGOS]:[ COMISSÕES PAGAS]])</f>
        <v>79933.424995833338</v>
      </c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</row>
    <row r="14" spans="1:52" ht="22.05" customHeight="1" x14ac:dyDescent="0.3">
      <c r="B14" s="178" t="s">
        <v>168</v>
      </c>
      <c r="C14" s="179">
        <v>1260000</v>
      </c>
      <c r="D14" s="179">
        <v>1260000</v>
      </c>
      <c r="E14" s="180">
        <f t="shared" si="0"/>
        <v>0</v>
      </c>
      <c r="F14" s="180">
        <f t="shared" si="1"/>
        <v>1260000</v>
      </c>
      <c r="G14" s="179">
        <f t="shared" si="2"/>
        <v>4333.424995833333</v>
      </c>
      <c r="H14" s="179">
        <f>Table13236[[#This Row],[REAL]]*6%</f>
        <v>75600</v>
      </c>
      <c r="I14" s="181">
        <f>SUM(Table13236[[#This Row],[SALÁRIOS PAGOS]:[ COMISSÕES PAGAS]])</f>
        <v>79933.424995833338</v>
      </c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</row>
    <row r="15" spans="1:52" ht="22.05" customHeight="1" x14ac:dyDescent="0.3">
      <c r="B15" s="178" t="s">
        <v>169</v>
      </c>
      <c r="C15" s="179">
        <v>1260000</v>
      </c>
      <c r="D15" s="179">
        <v>1260000</v>
      </c>
      <c r="E15" s="180">
        <f t="shared" si="0"/>
        <v>0</v>
      </c>
      <c r="F15" s="180">
        <f t="shared" si="1"/>
        <v>1260000</v>
      </c>
      <c r="G15" s="179">
        <f t="shared" si="2"/>
        <v>4333.424995833333</v>
      </c>
      <c r="H15" s="179">
        <f>Table13236[[#This Row],[REAL]]*6%</f>
        <v>75600</v>
      </c>
      <c r="I15" s="181">
        <f>SUM(Table13236[[#This Row],[SALÁRIOS PAGOS]:[ COMISSÕES PAGAS]])</f>
        <v>79933.424995833338</v>
      </c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</row>
    <row r="16" spans="1:52" ht="22.05" customHeight="1" x14ac:dyDescent="0.3">
      <c r="B16" s="178" t="s">
        <v>170</v>
      </c>
      <c r="C16" s="179">
        <v>1260000</v>
      </c>
      <c r="D16" s="179">
        <v>1260000</v>
      </c>
      <c r="E16" s="180">
        <f t="shared" si="0"/>
        <v>0</v>
      </c>
      <c r="F16" s="180">
        <f t="shared" si="1"/>
        <v>1260000</v>
      </c>
      <c r="G16" s="179">
        <f t="shared" si="2"/>
        <v>4333.424995833333</v>
      </c>
      <c r="H16" s="179">
        <f>Table13236[[#This Row],[REAL]]*6%</f>
        <v>75600</v>
      </c>
      <c r="I16" s="181">
        <f>SUM(Table13236[[#This Row],[SALÁRIOS PAGOS]:[ COMISSÕES PAGAS]])</f>
        <v>79933.424995833338</v>
      </c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</row>
    <row r="17" spans="2:52" ht="22.05" customHeight="1" x14ac:dyDescent="0.3">
      <c r="B17" s="178" t="s">
        <v>171</v>
      </c>
      <c r="C17" s="179">
        <v>1260000</v>
      </c>
      <c r="D17" s="179">
        <v>1260000</v>
      </c>
      <c r="E17" s="180">
        <f t="shared" si="0"/>
        <v>0</v>
      </c>
      <c r="F17" s="180">
        <f t="shared" si="1"/>
        <v>1260000</v>
      </c>
      <c r="G17" s="179">
        <f t="shared" si="2"/>
        <v>4333.424995833333</v>
      </c>
      <c r="H17" s="179">
        <f>Table13236[[#This Row],[REAL]]*6%</f>
        <v>75600</v>
      </c>
      <c r="I17" s="181">
        <f>SUM(Table13236[[#This Row],[SALÁRIOS PAGOS]:[ COMISSÕES PAGAS]])</f>
        <v>79933.424995833338</v>
      </c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</row>
    <row r="18" spans="2:52" ht="22.05" customHeight="1" x14ac:dyDescent="0.3">
      <c r="B18" s="178" t="s">
        <v>172</v>
      </c>
      <c r="C18" s="179">
        <v>1260000</v>
      </c>
      <c r="D18" s="179">
        <v>1260000</v>
      </c>
      <c r="E18" s="180">
        <f t="shared" si="0"/>
        <v>0</v>
      </c>
      <c r="F18" s="180">
        <f t="shared" si="1"/>
        <v>1260000</v>
      </c>
      <c r="G18" s="179">
        <f t="shared" si="2"/>
        <v>4333.424995833333</v>
      </c>
      <c r="H18" s="179">
        <f>Table13236[[#This Row],[REAL]]*6%</f>
        <v>75600</v>
      </c>
      <c r="I18" s="181">
        <f>SUM(Table13236[[#This Row],[SALÁRIOS PAGOS]:[ COMISSÕES PAGAS]])</f>
        <v>79933.424995833338</v>
      </c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</row>
    <row r="19" spans="2:52" ht="22.05" customHeight="1" x14ac:dyDescent="0.3">
      <c r="B19" s="178" t="s">
        <v>173</v>
      </c>
      <c r="C19" s="179">
        <v>1260000</v>
      </c>
      <c r="D19" s="179">
        <v>1260000</v>
      </c>
      <c r="E19" s="180">
        <f t="shared" si="0"/>
        <v>0</v>
      </c>
      <c r="F19" s="180">
        <f t="shared" si="1"/>
        <v>1260000</v>
      </c>
      <c r="G19" s="179">
        <f t="shared" si="2"/>
        <v>4333.424995833333</v>
      </c>
      <c r="H19" s="179">
        <f>Table13236[[#This Row],[REAL]]*6%</f>
        <v>75600</v>
      </c>
      <c r="I19" s="181">
        <f>SUM(Table13236[[#This Row],[SALÁRIOS PAGOS]:[ COMISSÕES PAGAS]])</f>
        <v>79933.424995833338</v>
      </c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</row>
    <row r="20" spans="2:52" ht="22.05" customHeight="1" x14ac:dyDescent="0.3">
      <c r="B20" s="204" t="s">
        <v>174</v>
      </c>
      <c r="C20" s="205">
        <f>SUBTOTAL(109,C8:C19)</f>
        <v>15120000</v>
      </c>
      <c r="D20" s="205">
        <f>SUBTOTAL(109,D8:D19)</f>
        <v>15120000</v>
      </c>
      <c r="E20" s="205">
        <f>IF(ISBLANK(C20-D20),"",(C20-D20))</f>
        <v>0</v>
      </c>
      <c r="F20" s="205">
        <f>SUBTOTAL(109,F8:F19)</f>
        <v>15120000</v>
      </c>
      <c r="G20" s="205">
        <f>SUBTOTAL(109,G8:G19)</f>
        <v>52001.099949999982</v>
      </c>
      <c r="H20" s="205">
        <f>SUBTOTAL(109,H8:H19)</f>
        <v>907200</v>
      </c>
      <c r="I20" s="205">
        <f>SUM(Table13236[[#This Row],[SALÁRIOS PAGOS]:[ COMISSÕES PAGAS]])</f>
        <v>959201.09994999995</v>
      </c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</row>
    <row r="21" spans="2:52" s="184" customFormat="1" ht="28.5" customHeight="1" x14ac:dyDescent="0.3">
      <c r="B21" s="197"/>
      <c r="C21" s="192"/>
      <c r="D21" s="192"/>
      <c r="E21" s="192"/>
      <c r="F21" s="192"/>
      <c r="G21" s="192"/>
      <c r="H21" s="192"/>
      <c r="I21" s="192"/>
      <c r="J21" s="192"/>
      <c r="K21" s="192"/>
      <c r="L21" s="192"/>
    </row>
    <row r="22" spans="2:52" ht="72" customHeight="1" x14ac:dyDescent="0.3">
      <c r="B22" s="271" t="s">
        <v>175</v>
      </c>
      <c r="C22" s="271"/>
      <c r="D22" s="271"/>
      <c r="E22" s="271"/>
      <c r="F22" s="271"/>
      <c r="G22" s="271"/>
      <c r="H22" s="271"/>
      <c r="I22" s="271"/>
      <c r="J22" s="182"/>
      <c r="K22" s="182"/>
      <c r="L22" s="182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</row>
    <row r="23" spans="2:52" ht="15.6" x14ac:dyDescent="0.3">
      <c r="B23" s="183"/>
      <c r="C23" s="183"/>
      <c r="D23" s="183"/>
      <c r="E23" s="183"/>
      <c r="F23" s="183"/>
      <c r="G23" s="183"/>
      <c r="H23" s="183"/>
      <c r="I23" s="183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</row>
    <row r="24" spans="2:52" ht="15.6" x14ac:dyDescent="0.3">
      <c r="B24" s="183"/>
      <c r="C24" s="183"/>
      <c r="D24" s="183"/>
      <c r="E24" s="183"/>
      <c r="F24" s="183"/>
      <c r="G24" s="183"/>
      <c r="H24" s="183"/>
      <c r="I24" s="183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</row>
    <row r="25" spans="2:52" ht="15.6" x14ac:dyDescent="0.3">
      <c r="B25" s="183"/>
      <c r="C25" s="183"/>
      <c r="D25" s="183"/>
      <c r="E25" s="183"/>
      <c r="F25" s="183"/>
      <c r="G25" s="183"/>
      <c r="H25" s="183"/>
      <c r="I25" s="183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</row>
    <row r="26" spans="2:52" ht="15.6" x14ac:dyDescent="0.3">
      <c r="B26" s="183"/>
      <c r="C26" s="183"/>
      <c r="D26" s="183"/>
      <c r="E26" s="183"/>
      <c r="F26" s="183"/>
      <c r="G26" s="183"/>
      <c r="H26" s="183"/>
      <c r="I26" s="183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</row>
    <row r="27" spans="2:52" ht="15.6" x14ac:dyDescent="0.3">
      <c r="B27" s="183"/>
      <c r="C27" s="183"/>
      <c r="D27" s="183"/>
      <c r="E27" s="183"/>
      <c r="F27" s="183"/>
      <c r="G27" s="183"/>
      <c r="H27" s="183"/>
      <c r="I27" s="183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</row>
    <row r="28" spans="2:52" ht="15.6" x14ac:dyDescent="0.3">
      <c r="B28" s="183"/>
      <c r="C28" s="183"/>
      <c r="D28" s="183"/>
      <c r="E28" s="183"/>
      <c r="F28" s="183"/>
      <c r="G28" s="183"/>
      <c r="H28" s="183"/>
      <c r="I28" s="183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</row>
    <row r="29" spans="2:52" ht="15.6" x14ac:dyDescent="0.3">
      <c r="B29" s="183"/>
      <c r="C29" s="183"/>
      <c r="D29" s="183"/>
      <c r="E29" s="183"/>
      <c r="F29" s="183"/>
      <c r="G29" s="183"/>
      <c r="H29" s="183"/>
      <c r="I29" s="183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</row>
    <row r="30" spans="2:52" ht="15.6" x14ac:dyDescent="0.3">
      <c r="B30" s="183"/>
      <c r="C30" s="183"/>
      <c r="D30" s="183"/>
      <c r="E30" s="183"/>
      <c r="F30" s="183"/>
      <c r="G30" s="183"/>
      <c r="H30" s="183"/>
      <c r="I30" s="183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</row>
    <row r="31" spans="2:52" ht="15.6" x14ac:dyDescent="0.3">
      <c r="B31" s="183"/>
      <c r="C31" s="183"/>
      <c r="D31" s="183"/>
      <c r="E31" s="183"/>
      <c r="F31" s="183"/>
      <c r="G31" s="183"/>
      <c r="H31" s="183"/>
      <c r="I31" s="183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</row>
    <row r="32" spans="2:52" ht="15.6" x14ac:dyDescent="0.3">
      <c r="B32" s="183"/>
      <c r="C32" s="183"/>
      <c r="D32" s="183"/>
      <c r="E32" s="183"/>
      <c r="F32" s="183"/>
      <c r="G32" s="183"/>
      <c r="H32" s="183"/>
      <c r="I32" s="183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</row>
    <row r="33" spans="2:52" ht="15.6" x14ac:dyDescent="0.3">
      <c r="B33" s="183"/>
      <c r="C33" s="183"/>
      <c r="D33" s="183"/>
      <c r="E33" s="183"/>
      <c r="F33" s="183"/>
      <c r="G33" s="183"/>
      <c r="H33" s="183"/>
      <c r="I33" s="183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</row>
    <row r="34" spans="2:52" ht="15.6" x14ac:dyDescent="0.3">
      <c r="B34" s="183"/>
      <c r="C34" s="183"/>
      <c r="D34" s="183"/>
      <c r="E34" s="183"/>
      <c r="F34" s="183"/>
      <c r="G34" s="183"/>
      <c r="H34" s="183"/>
      <c r="I34" s="183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</row>
    <row r="35" spans="2:52" ht="15.6" x14ac:dyDescent="0.3">
      <c r="B35" s="183"/>
      <c r="C35" s="183"/>
      <c r="D35" s="183"/>
      <c r="E35" s="183"/>
      <c r="F35" s="183"/>
      <c r="G35" s="183"/>
      <c r="H35" s="183"/>
      <c r="I35" s="183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</row>
    <row r="36" spans="2:52" ht="15.6" x14ac:dyDescent="0.3">
      <c r="B36" s="183"/>
      <c r="C36" s="183"/>
      <c r="D36" s="183"/>
      <c r="E36" s="183"/>
      <c r="F36" s="183"/>
      <c r="G36" s="183"/>
      <c r="H36" s="183"/>
      <c r="I36" s="183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</row>
    <row r="37" spans="2:52" ht="15.6" x14ac:dyDescent="0.3">
      <c r="B37" s="183"/>
      <c r="C37" s="183"/>
      <c r="D37" s="183"/>
      <c r="E37" s="183"/>
      <c r="F37" s="183"/>
      <c r="G37" s="183"/>
      <c r="H37" s="183"/>
      <c r="I37" s="183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</row>
    <row r="38" spans="2:52" ht="15.6" x14ac:dyDescent="0.3">
      <c r="B38" s="183"/>
      <c r="C38" s="183"/>
      <c r="D38" s="183"/>
      <c r="E38" s="183"/>
      <c r="F38" s="183"/>
      <c r="G38" s="183"/>
      <c r="H38" s="183"/>
      <c r="I38" s="183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</row>
    <row r="39" spans="2:52" ht="15.6" x14ac:dyDescent="0.3">
      <c r="B39" s="183"/>
      <c r="C39" s="183"/>
      <c r="D39" s="183"/>
      <c r="E39" s="183"/>
      <c r="F39" s="183"/>
      <c r="G39" s="183"/>
      <c r="H39" s="183"/>
      <c r="I39" s="183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</row>
    <row r="40" spans="2:52" ht="15.6" x14ac:dyDescent="0.3">
      <c r="B40" s="183"/>
      <c r="C40" s="183"/>
      <c r="D40" s="183"/>
      <c r="E40" s="183"/>
      <c r="F40" s="183"/>
      <c r="G40" s="183"/>
      <c r="H40" s="183"/>
      <c r="I40" s="183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</row>
    <row r="41" spans="2:52" ht="15.6" x14ac:dyDescent="0.3">
      <c r="B41" s="183"/>
      <c r="C41" s="183"/>
      <c r="D41" s="183"/>
      <c r="E41" s="183"/>
      <c r="F41" s="183"/>
      <c r="G41" s="183"/>
      <c r="H41" s="183"/>
      <c r="I41" s="183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</row>
    <row r="42" spans="2:52" ht="15.6" x14ac:dyDescent="0.3">
      <c r="B42" s="183"/>
      <c r="C42" s="183"/>
      <c r="D42" s="183"/>
      <c r="E42" s="183"/>
      <c r="F42" s="183"/>
      <c r="G42" s="183"/>
      <c r="H42" s="183"/>
      <c r="I42" s="183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</row>
    <row r="43" spans="2:52" ht="15.6" x14ac:dyDescent="0.3">
      <c r="B43" s="183"/>
      <c r="C43" s="183"/>
      <c r="D43" s="183"/>
      <c r="E43" s="183"/>
      <c r="F43" s="183"/>
      <c r="G43" s="183"/>
      <c r="H43" s="183"/>
      <c r="I43" s="183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</row>
    <row r="44" spans="2:52" ht="15.6" x14ac:dyDescent="0.3">
      <c r="B44" s="183"/>
      <c r="C44" s="183"/>
      <c r="D44" s="183"/>
      <c r="E44" s="183"/>
      <c r="F44" s="183"/>
      <c r="G44" s="183"/>
      <c r="H44" s="183"/>
      <c r="I44" s="183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</row>
    <row r="45" spans="2:52" s="184" customFormat="1" ht="18" customHeight="1" x14ac:dyDescent="0.3"/>
    <row r="46" spans="2:52" s="184" customFormat="1" ht="49.95" customHeight="1" x14ac:dyDescent="0.3">
      <c r="B46" s="25"/>
      <c r="C46" s="25"/>
      <c r="D46" s="25"/>
      <c r="E46" s="25"/>
      <c r="F46" s="25"/>
      <c r="G46" s="25"/>
      <c r="H46" s="25"/>
      <c r="I46" s="25"/>
      <c r="J46" s="193"/>
      <c r="K46" s="193"/>
      <c r="L46" s="193"/>
    </row>
    <row r="47" spans="2:52" s="184" customFormat="1" ht="15.6" x14ac:dyDescent="0.3">
      <c r="B47" s="198"/>
    </row>
    <row r="48" spans="2:52" s="184" customFormat="1" ht="15.6" x14ac:dyDescent="0.3">
      <c r="B48" s="198"/>
    </row>
    <row r="49" spans="2:2" s="184" customFormat="1" ht="15.6" x14ac:dyDescent="0.3">
      <c r="B49" s="198"/>
    </row>
    <row r="50" spans="2:2" s="184" customFormat="1" ht="15.6" x14ac:dyDescent="0.3">
      <c r="B50" s="198"/>
    </row>
    <row r="51" spans="2:2" s="184" customFormat="1" ht="15.6" x14ac:dyDescent="0.3">
      <c r="B51" s="198"/>
    </row>
    <row r="52" spans="2:2" s="184" customFormat="1" ht="15.6" x14ac:dyDescent="0.3">
      <c r="B52" s="198"/>
    </row>
    <row r="53" spans="2:2" s="184" customFormat="1" ht="15.6" x14ac:dyDescent="0.3">
      <c r="B53" s="198"/>
    </row>
    <row r="54" spans="2:2" s="184" customFormat="1" ht="15.6" x14ac:dyDescent="0.3">
      <c r="B54" s="198"/>
    </row>
    <row r="55" spans="2:2" s="184" customFormat="1" ht="15.6" x14ac:dyDescent="0.3">
      <c r="B55" s="198"/>
    </row>
    <row r="56" spans="2:2" s="184" customFormat="1" ht="15.6" x14ac:dyDescent="0.3">
      <c r="B56" s="198"/>
    </row>
    <row r="57" spans="2:2" s="184" customFormat="1" ht="15.6" x14ac:dyDescent="0.3">
      <c r="B57" s="198"/>
    </row>
    <row r="58" spans="2:2" s="184" customFormat="1" ht="15.6" x14ac:dyDescent="0.3">
      <c r="B58" s="198"/>
    </row>
    <row r="59" spans="2:2" s="184" customFormat="1" ht="15.6" x14ac:dyDescent="0.3">
      <c r="B59" s="198"/>
    </row>
    <row r="60" spans="2:2" s="184" customFormat="1" ht="15.6" x14ac:dyDescent="0.3">
      <c r="B60" s="198"/>
    </row>
    <row r="61" spans="2:2" s="184" customFormat="1" ht="15.6" x14ac:dyDescent="0.3">
      <c r="B61" s="198"/>
    </row>
    <row r="62" spans="2:2" s="184" customFormat="1" ht="15.6" x14ac:dyDescent="0.3">
      <c r="B62" s="198"/>
    </row>
    <row r="63" spans="2:2" s="184" customFormat="1" ht="15.6" x14ac:dyDescent="0.3">
      <c r="B63" s="198"/>
    </row>
    <row r="64" spans="2:2" s="184" customFormat="1" ht="15.6" x14ac:dyDescent="0.3">
      <c r="B64" s="198"/>
    </row>
    <row r="65" spans="2:2" s="184" customFormat="1" ht="15.6" x14ac:dyDescent="0.3">
      <c r="B65" s="198"/>
    </row>
    <row r="66" spans="2:2" s="184" customFormat="1" ht="15.6" x14ac:dyDescent="0.3">
      <c r="B66" s="198"/>
    </row>
    <row r="67" spans="2:2" s="184" customFormat="1" ht="15.6" x14ac:dyDescent="0.3">
      <c r="B67" s="198"/>
    </row>
    <row r="68" spans="2:2" s="184" customFormat="1" ht="15.6" x14ac:dyDescent="0.3">
      <c r="B68" s="198"/>
    </row>
    <row r="69" spans="2:2" s="184" customFormat="1" ht="15.6" x14ac:dyDescent="0.3">
      <c r="B69" s="198"/>
    </row>
    <row r="70" spans="2:2" s="184" customFormat="1" ht="15.6" x14ac:dyDescent="0.3">
      <c r="B70" s="198"/>
    </row>
    <row r="71" spans="2:2" s="184" customFormat="1" ht="15.6" x14ac:dyDescent="0.3">
      <c r="B71" s="198"/>
    </row>
    <row r="72" spans="2:2" s="184" customFormat="1" ht="15.6" x14ac:dyDescent="0.3">
      <c r="B72" s="198"/>
    </row>
    <row r="73" spans="2:2" s="184" customFormat="1" ht="15.6" x14ac:dyDescent="0.3">
      <c r="B73" s="198"/>
    </row>
    <row r="74" spans="2:2" s="184" customFormat="1" ht="15.6" x14ac:dyDescent="0.3">
      <c r="B74" s="198"/>
    </row>
    <row r="75" spans="2:2" s="184" customFormat="1" ht="15.6" x14ac:dyDescent="0.3">
      <c r="B75" s="198"/>
    </row>
    <row r="76" spans="2:2" s="184" customFormat="1" ht="15.6" x14ac:dyDescent="0.3">
      <c r="B76" s="198"/>
    </row>
    <row r="77" spans="2:2" s="184" customFormat="1" ht="15.6" x14ac:dyDescent="0.3">
      <c r="B77" s="198"/>
    </row>
    <row r="78" spans="2:2" s="184" customFormat="1" ht="15.6" x14ac:dyDescent="0.3">
      <c r="B78" s="198"/>
    </row>
    <row r="79" spans="2:2" s="184" customFormat="1" ht="15.6" x14ac:dyDescent="0.3">
      <c r="B79" s="198"/>
    </row>
    <row r="80" spans="2:2" s="184" customFormat="1" ht="15.6" x14ac:dyDescent="0.3">
      <c r="B80" s="198"/>
    </row>
    <row r="81" spans="2:2" s="184" customFormat="1" ht="15.6" x14ac:dyDescent="0.3">
      <c r="B81" s="198"/>
    </row>
    <row r="82" spans="2:2" s="184" customFormat="1" ht="15.6" x14ac:dyDescent="0.3">
      <c r="B82" s="198"/>
    </row>
    <row r="83" spans="2:2" s="184" customFormat="1" ht="15.6" x14ac:dyDescent="0.3">
      <c r="B83" s="198"/>
    </row>
    <row r="84" spans="2:2" s="184" customFormat="1" ht="15.6" x14ac:dyDescent="0.3">
      <c r="B84" s="198"/>
    </row>
    <row r="85" spans="2:2" s="184" customFormat="1" ht="15.6" x14ac:dyDescent="0.3">
      <c r="B85" s="198"/>
    </row>
    <row r="86" spans="2:2" s="184" customFormat="1" ht="15.6" x14ac:dyDescent="0.3">
      <c r="B86" s="198"/>
    </row>
    <row r="87" spans="2:2" s="184" customFormat="1" ht="15.6" x14ac:dyDescent="0.3">
      <c r="B87" s="198"/>
    </row>
    <row r="88" spans="2:2" s="184" customFormat="1" ht="15.6" x14ac:dyDescent="0.3">
      <c r="B88" s="198"/>
    </row>
    <row r="89" spans="2:2" s="184" customFormat="1" ht="15.6" x14ac:dyDescent="0.3">
      <c r="B89" s="198"/>
    </row>
    <row r="90" spans="2:2" s="184" customFormat="1" ht="15.6" x14ac:dyDescent="0.3">
      <c r="B90" s="198"/>
    </row>
    <row r="91" spans="2:2" s="184" customFormat="1" ht="15.6" x14ac:dyDescent="0.3">
      <c r="B91" s="198"/>
    </row>
    <row r="92" spans="2:2" s="184" customFormat="1" ht="15.6" x14ac:dyDescent="0.3">
      <c r="B92" s="198"/>
    </row>
    <row r="93" spans="2:2" s="184" customFormat="1" ht="15.6" x14ac:dyDescent="0.3">
      <c r="B93" s="198"/>
    </row>
    <row r="94" spans="2:2" s="184" customFormat="1" ht="15.6" x14ac:dyDescent="0.3">
      <c r="B94" s="198"/>
    </row>
    <row r="95" spans="2:2" s="184" customFormat="1" ht="15.6" x14ac:dyDescent="0.3">
      <c r="B95" s="198"/>
    </row>
    <row r="96" spans="2:2" s="184" customFormat="1" ht="15.6" x14ac:dyDescent="0.3">
      <c r="B96" s="198"/>
    </row>
    <row r="97" spans="2:2" s="184" customFormat="1" ht="15.6" x14ac:dyDescent="0.3">
      <c r="B97" s="198"/>
    </row>
    <row r="98" spans="2:2" s="184" customFormat="1" ht="15.6" x14ac:dyDescent="0.3">
      <c r="B98" s="198"/>
    </row>
    <row r="99" spans="2:2" s="184" customFormat="1" ht="15.6" x14ac:dyDescent="0.3">
      <c r="B99" s="198"/>
    </row>
    <row r="100" spans="2:2" s="184" customFormat="1" ht="15.6" x14ac:dyDescent="0.3">
      <c r="B100" s="198"/>
    </row>
    <row r="101" spans="2:2" s="184" customFormat="1" ht="15.6" x14ac:dyDescent="0.3">
      <c r="B101" s="198"/>
    </row>
    <row r="102" spans="2:2" s="184" customFormat="1" ht="15.6" x14ac:dyDescent="0.3">
      <c r="B102" s="198"/>
    </row>
    <row r="103" spans="2:2" s="184" customFormat="1" ht="15.6" x14ac:dyDescent="0.3">
      <c r="B103" s="198"/>
    </row>
    <row r="104" spans="2:2" s="184" customFormat="1" ht="15.6" x14ac:dyDescent="0.3">
      <c r="B104" s="198"/>
    </row>
    <row r="105" spans="2:2" s="184" customFormat="1" ht="15.6" x14ac:dyDescent="0.3">
      <c r="B105" s="198"/>
    </row>
    <row r="106" spans="2:2" s="184" customFormat="1" ht="15.6" x14ac:dyDescent="0.3">
      <c r="B106" s="198"/>
    </row>
    <row r="107" spans="2:2" s="184" customFormat="1" ht="15.6" x14ac:dyDescent="0.3">
      <c r="B107" s="198"/>
    </row>
    <row r="108" spans="2:2" s="184" customFormat="1" ht="15.6" x14ac:dyDescent="0.3">
      <c r="B108" s="198"/>
    </row>
    <row r="109" spans="2:2" s="184" customFormat="1" ht="15.6" x14ac:dyDescent="0.3">
      <c r="B109" s="198"/>
    </row>
    <row r="110" spans="2:2" s="184" customFormat="1" ht="15.6" x14ac:dyDescent="0.3">
      <c r="B110" s="198"/>
    </row>
    <row r="111" spans="2:2" s="184" customFormat="1" ht="15.6" x14ac:dyDescent="0.3">
      <c r="B111" s="198"/>
    </row>
    <row r="112" spans="2:2" s="184" customFormat="1" ht="15.6" x14ac:dyDescent="0.3">
      <c r="B112" s="198"/>
    </row>
    <row r="113" spans="2:2" s="184" customFormat="1" ht="15.6" x14ac:dyDescent="0.3">
      <c r="B113" s="198"/>
    </row>
    <row r="114" spans="2:2" s="184" customFormat="1" ht="15.6" x14ac:dyDescent="0.3">
      <c r="B114" s="198"/>
    </row>
    <row r="115" spans="2:2" s="184" customFormat="1" ht="15.6" x14ac:dyDescent="0.3">
      <c r="B115" s="198"/>
    </row>
    <row r="116" spans="2:2" s="184" customFormat="1" ht="15.6" x14ac:dyDescent="0.3">
      <c r="B116" s="198"/>
    </row>
    <row r="117" spans="2:2" s="184" customFormat="1" ht="15.6" x14ac:dyDescent="0.3">
      <c r="B117" s="198"/>
    </row>
    <row r="118" spans="2:2" s="184" customFormat="1" ht="15.6" x14ac:dyDescent="0.3">
      <c r="B118" s="198"/>
    </row>
    <row r="119" spans="2:2" s="184" customFormat="1" ht="15.6" x14ac:dyDescent="0.3">
      <c r="B119" s="198"/>
    </row>
    <row r="120" spans="2:2" s="184" customFormat="1" ht="15.6" x14ac:dyDescent="0.3">
      <c r="B120" s="198"/>
    </row>
    <row r="121" spans="2:2" s="184" customFormat="1" ht="15.6" x14ac:dyDescent="0.3">
      <c r="B121" s="198"/>
    </row>
    <row r="122" spans="2:2" s="184" customFormat="1" ht="15.6" x14ac:dyDescent="0.3">
      <c r="B122" s="198"/>
    </row>
    <row r="123" spans="2:2" s="184" customFormat="1" ht="15.6" x14ac:dyDescent="0.3">
      <c r="B123" s="198"/>
    </row>
    <row r="124" spans="2:2" s="184" customFormat="1" ht="15.6" x14ac:dyDescent="0.3">
      <c r="B124" s="198"/>
    </row>
    <row r="125" spans="2:2" s="184" customFormat="1" ht="15.6" x14ac:dyDescent="0.3">
      <c r="B125" s="198"/>
    </row>
    <row r="126" spans="2:2" s="184" customFormat="1" ht="15.6" x14ac:dyDescent="0.3">
      <c r="B126" s="198"/>
    </row>
    <row r="127" spans="2:2" s="184" customFormat="1" ht="15.6" x14ac:dyDescent="0.3">
      <c r="B127" s="198"/>
    </row>
    <row r="128" spans="2:2" s="184" customFormat="1" ht="15.6" x14ac:dyDescent="0.3">
      <c r="B128" s="198"/>
    </row>
    <row r="129" spans="2:2" s="184" customFormat="1" ht="15.6" x14ac:dyDescent="0.3">
      <c r="B129" s="198"/>
    </row>
    <row r="130" spans="2:2" s="184" customFormat="1" ht="15.6" x14ac:dyDescent="0.3">
      <c r="B130" s="198"/>
    </row>
    <row r="131" spans="2:2" s="184" customFormat="1" ht="15.6" x14ac:dyDescent="0.3">
      <c r="B131" s="198"/>
    </row>
    <row r="132" spans="2:2" s="184" customFormat="1" ht="15.6" x14ac:dyDescent="0.3">
      <c r="B132" s="198"/>
    </row>
    <row r="133" spans="2:2" s="184" customFormat="1" ht="15.6" x14ac:dyDescent="0.3">
      <c r="B133" s="198"/>
    </row>
    <row r="134" spans="2:2" s="184" customFormat="1" ht="15.6" x14ac:dyDescent="0.3">
      <c r="B134" s="198"/>
    </row>
    <row r="135" spans="2:2" s="184" customFormat="1" ht="15.6" x14ac:dyDescent="0.3">
      <c r="B135" s="198"/>
    </row>
    <row r="136" spans="2:2" s="184" customFormat="1" ht="15.6" x14ac:dyDescent="0.3">
      <c r="B136" s="198"/>
    </row>
    <row r="137" spans="2:2" s="184" customFormat="1" ht="15.6" x14ac:dyDescent="0.3">
      <c r="B137" s="198"/>
    </row>
    <row r="138" spans="2:2" s="184" customFormat="1" ht="15.6" x14ac:dyDescent="0.3">
      <c r="B138" s="198"/>
    </row>
    <row r="139" spans="2:2" s="184" customFormat="1" ht="15.6" x14ac:dyDescent="0.3">
      <c r="B139" s="198"/>
    </row>
    <row r="140" spans="2:2" s="184" customFormat="1" ht="15.6" x14ac:dyDescent="0.3">
      <c r="B140" s="198"/>
    </row>
    <row r="141" spans="2:2" s="184" customFormat="1" ht="15.6" x14ac:dyDescent="0.3">
      <c r="B141" s="198"/>
    </row>
    <row r="142" spans="2:2" s="184" customFormat="1" ht="15.6" x14ac:dyDescent="0.3">
      <c r="B142" s="198"/>
    </row>
    <row r="143" spans="2:2" s="184" customFormat="1" ht="15.6" x14ac:dyDescent="0.3">
      <c r="B143" s="198"/>
    </row>
    <row r="144" spans="2:2" s="184" customFormat="1" ht="15.6" x14ac:dyDescent="0.3">
      <c r="B144" s="198"/>
    </row>
    <row r="145" spans="2:2" s="184" customFormat="1" ht="15.6" x14ac:dyDescent="0.3">
      <c r="B145" s="198"/>
    </row>
    <row r="146" spans="2:2" s="184" customFormat="1" ht="15.6" x14ac:dyDescent="0.3">
      <c r="B146" s="198"/>
    </row>
    <row r="147" spans="2:2" s="184" customFormat="1" ht="15.6" x14ac:dyDescent="0.3">
      <c r="B147" s="198"/>
    </row>
    <row r="148" spans="2:2" s="184" customFormat="1" ht="15.6" x14ac:dyDescent="0.3">
      <c r="B148" s="198"/>
    </row>
    <row r="149" spans="2:2" s="184" customFormat="1" ht="15.6" x14ac:dyDescent="0.3">
      <c r="B149" s="198"/>
    </row>
    <row r="150" spans="2:2" s="184" customFormat="1" ht="15.6" x14ac:dyDescent="0.3">
      <c r="B150" s="198"/>
    </row>
    <row r="151" spans="2:2" s="184" customFormat="1" ht="15.6" x14ac:dyDescent="0.3">
      <c r="B151" s="198"/>
    </row>
    <row r="152" spans="2:2" s="184" customFormat="1" ht="15.6" x14ac:dyDescent="0.3">
      <c r="B152" s="198"/>
    </row>
    <row r="153" spans="2:2" s="184" customFormat="1" ht="15.6" x14ac:dyDescent="0.3">
      <c r="B153" s="198"/>
    </row>
    <row r="154" spans="2:2" s="184" customFormat="1" ht="15.6" x14ac:dyDescent="0.3">
      <c r="B154" s="198"/>
    </row>
    <row r="155" spans="2:2" s="184" customFormat="1" ht="15.6" x14ac:dyDescent="0.3">
      <c r="B155" s="198"/>
    </row>
    <row r="156" spans="2:2" s="184" customFormat="1" ht="15.6" x14ac:dyDescent="0.3">
      <c r="B156" s="198"/>
    </row>
    <row r="157" spans="2:2" s="184" customFormat="1" ht="15.6" x14ac:dyDescent="0.3">
      <c r="B157" s="198"/>
    </row>
    <row r="158" spans="2:2" s="184" customFormat="1" ht="15.6" x14ac:dyDescent="0.3">
      <c r="B158" s="198"/>
    </row>
    <row r="159" spans="2:2" s="184" customFormat="1" ht="15.6" x14ac:dyDescent="0.3">
      <c r="B159" s="198"/>
    </row>
    <row r="160" spans="2:2" s="184" customFormat="1" ht="15.6" x14ac:dyDescent="0.3">
      <c r="B160" s="198"/>
    </row>
    <row r="161" spans="2:2" s="184" customFormat="1" ht="15.6" x14ac:dyDescent="0.3">
      <c r="B161" s="198"/>
    </row>
    <row r="162" spans="2:2" s="184" customFormat="1" ht="15.6" x14ac:dyDescent="0.3">
      <c r="B162" s="198"/>
    </row>
    <row r="163" spans="2:2" s="184" customFormat="1" ht="15.6" x14ac:dyDescent="0.3">
      <c r="B163" s="198"/>
    </row>
    <row r="164" spans="2:2" s="184" customFormat="1" ht="15.6" x14ac:dyDescent="0.3">
      <c r="B164" s="198"/>
    </row>
    <row r="165" spans="2:2" s="184" customFormat="1" ht="15.6" x14ac:dyDescent="0.3">
      <c r="B165" s="198"/>
    </row>
    <row r="166" spans="2:2" s="184" customFormat="1" ht="15.6" x14ac:dyDescent="0.3">
      <c r="B166" s="198"/>
    </row>
    <row r="167" spans="2:2" s="184" customFormat="1" ht="15.6" x14ac:dyDescent="0.3">
      <c r="B167" s="198"/>
    </row>
    <row r="168" spans="2:2" s="184" customFormat="1" ht="15.6" x14ac:dyDescent="0.3">
      <c r="B168" s="198"/>
    </row>
    <row r="169" spans="2:2" s="184" customFormat="1" ht="15.6" x14ac:dyDescent="0.3">
      <c r="B169" s="198"/>
    </row>
    <row r="170" spans="2:2" s="184" customFormat="1" ht="15.6" x14ac:dyDescent="0.3">
      <c r="B170" s="198"/>
    </row>
    <row r="171" spans="2:2" s="184" customFormat="1" ht="15.6" x14ac:dyDescent="0.3">
      <c r="B171" s="198"/>
    </row>
    <row r="172" spans="2:2" s="184" customFormat="1" ht="15.6" x14ac:dyDescent="0.3">
      <c r="B172" s="198"/>
    </row>
    <row r="173" spans="2:2" s="184" customFormat="1" ht="15.6" x14ac:dyDescent="0.3">
      <c r="B173" s="198"/>
    </row>
    <row r="174" spans="2:2" s="184" customFormat="1" ht="15.6" x14ac:dyDescent="0.3">
      <c r="B174" s="198"/>
    </row>
    <row r="175" spans="2:2" s="184" customFormat="1" ht="15.6" x14ac:dyDescent="0.3">
      <c r="B175" s="198"/>
    </row>
    <row r="176" spans="2:2" s="184" customFormat="1" ht="15.6" x14ac:dyDescent="0.3">
      <c r="B176" s="198"/>
    </row>
    <row r="177" spans="2:13" s="184" customFormat="1" ht="15.6" x14ac:dyDescent="0.3">
      <c r="B177" s="198"/>
    </row>
    <row r="178" spans="2:13" s="184" customFormat="1" ht="15.6" x14ac:dyDescent="0.3">
      <c r="B178" s="198"/>
    </row>
    <row r="179" spans="2:13" s="184" customFormat="1" ht="15.6" x14ac:dyDescent="0.3">
      <c r="B179" s="198"/>
    </row>
    <row r="180" spans="2:13" ht="15.6" x14ac:dyDescent="0.3">
      <c r="M180" s="184"/>
    </row>
    <row r="181" spans="2:13" ht="15.6" x14ac:dyDescent="0.3"/>
    <row r="182" spans="2:13" ht="15.6" x14ac:dyDescent="0.3"/>
    <row r="183" spans="2:13" ht="15.6" x14ac:dyDescent="0.3"/>
    <row r="184" spans="2:13" ht="15.6" x14ac:dyDescent="0.3"/>
    <row r="185" spans="2:13" ht="15.6" x14ac:dyDescent="0.3"/>
    <row r="186" spans="2:13" ht="15.6" x14ac:dyDescent="0.3"/>
    <row r="187" spans="2:13" ht="15.6" x14ac:dyDescent="0.3"/>
    <row r="188" spans="2:13" ht="15.6" x14ac:dyDescent="0.3"/>
    <row r="189" spans="2:13" ht="15.6" x14ac:dyDescent="0.3"/>
    <row r="190" spans="2:13" ht="15.6" x14ac:dyDescent="0.3"/>
    <row r="191" spans="2:13" ht="15.6" x14ac:dyDescent="0.3"/>
    <row r="192" spans="2:13" ht="15.6" x14ac:dyDescent="0.3"/>
    <row r="193" ht="15.6" x14ac:dyDescent="0.3"/>
    <row r="194" ht="15.6" x14ac:dyDescent="0.3"/>
    <row r="195" ht="15.6" x14ac:dyDescent="0.3"/>
    <row r="196" ht="15.6" x14ac:dyDescent="0.3"/>
    <row r="197" ht="15.6" x14ac:dyDescent="0.3"/>
    <row r="198" ht="15.6" x14ac:dyDescent="0.3"/>
    <row r="199" ht="15.6" x14ac:dyDescent="0.3"/>
    <row r="200" ht="15.6" x14ac:dyDescent="0.3"/>
    <row r="201" ht="15.6" x14ac:dyDescent="0.3"/>
    <row r="202" ht="15.6" x14ac:dyDescent="0.3"/>
    <row r="203" ht="15.6" x14ac:dyDescent="0.3"/>
    <row r="204" ht="15.6" x14ac:dyDescent="0.3"/>
    <row r="205" ht="15.6" x14ac:dyDescent="0.3"/>
    <row r="206" ht="15.6" x14ac:dyDescent="0.3"/>
    <row r="207" ht="15.6" x14ac:dyDescent="0.3"/>
    <row r="208" ht="15.6" x14ac:dyDescent="0.3"/>
    <row r="209" ht="15.6" x14ac:dyDescent="0.3"/>
    <row r="210" ht="15.6" x14ac:dyDescent="0.3"/>
    <row r="211" ht="15.6" x14ac:dyDescent="0.3"/>
    <row r="212" ht="15.6" x14ac:dyDescent="0.3"/>
    <row r="213" ht="15.6" x14ac:dyDescent="0.3"/>
    <row r="214" ht="15.6" x14ac:dyDescent="0.3"/>
    <row r="215" ht="15.6" x14ac:dyDescent="0.3"/>
    <row r="216" ht="15.6" x14ac:dyDescent="0.3"/>
    <row r="217" ht="15.6" x14ac:dyDescent="0.3"/>
    <row r="218" ht="15.6" x14ac:dyDescent="0.3"/>
    <row r="219" ht="15.6" x14ac:dyDescent="0.3"/>
    <row r="220" ht="15.6" x14ac:dyDescent="0.3"/>
    <row r="221" ht="15.6" x14ac:dyDescent="0.3"/>
    <row r="222" ht="15.6" x14ac:dyDescent="0.3"/>
    <row r="223" ht="15.6" x14ac:dyDescent="0.3"/>
    <row r="224" ht="15.6" x14ac:dyDescent="0.3"/>
    <row r="225" ht="15.6" x14ac:dyDescent="0.3"/>
    <row r="226" ht="15.6" x14ac:dyDescent="0.3"/>
    <row r="227" ht="15.6" x14ac:dyDescent="0.3"/>
    <row r="228" ht="15.6" x14ac:dyDescent="0.3"/>
    <row r="229" ht="15.6" x14ac:dyDescent="0.3"/>
    <row r="230" ht="15.6" x14ac:dyDescent="0.3"/>
    <row r="231" ht="15.6" x14ac:dyDescent="0.3"/>
    <row r="232" ht="15.6" x14ac:dyDescent="0.3"/>
    <row r="233" ht="15.6" x14ac:dyDescent="0.3"/>
    <row r="234" ht="15.6" x14ac:dyDescent="0.3"/>
    <row r="235" ht="15.6" x14ac:dyDescent="0.3"/>
    <row r="236" ht="15.6" x14ac:dyDescent="0.3"/>
    <row r="237" ht="15.6" x14ac:dyDescent="0.3"/>
    <row r="238" ht="15.6" x14ac:dyDescent="0.3"/>
    <row r="239" ht="15.6" x14ac:dyDescent="0.3"/>
    <row r="240" ht="15.6" x14ac:dyDescent="0.3"/>
    <row r="241" ht="15.6" x14ac:dyDescent="0.3"/>
    <row r="242" ht="15.6" x14ac:dyDescent="0.3"/>
    <row r="243" ht="15.6" x14ac:dyDescent="0.3"/>
    <row r="244" ht="15.6" x14ac:dyDescent="0.3"/>
    <row r="245" ht="15.6" x14ac:dyDescent="0.3"/>
    <row r="246" ht="15.6" x14ac:dyDescent="0.3"/>
    <row r="247" ht="15.6" x14ac:dyDescent="0.3"/>
    <row r="248" ht="15.6" x14ac:dyDescent="0.3"/>
    <row r="249" ht="15.6" x14ac:dyDescent="0.3"/>
    <row r="250" ht="15.6" x14ac:dyDescent="0.3"/>
    <row r="251" ht="15.6" x14ac:dyDescent="0.3"/>
    <row r="252" ht="15.6" x14ac:dyDescent="0.3"/>
    <row r="253" ht="15.6" x14ac:dyDescent="0.3"/>
    <row r="254" ht="15.6" x14ac:dyDescent="0.3"/>
    <row r="255" ht="15.6" x14ac:dyDescent="0.3"/>
    <row r="256" ht="15.6" x14ac:dyDescent="0.3"/>
    <row r="257" ht="15.6" x14ac:dyDescent="0.3"/>
    <row r="258" ht="15.6" x14ac:dyDescent="0.3"/>
    <row r="259" ht="15.6" x14ac:dyDescent="0.3"/>
    <row r="260" ht="15.6" x14ac:dyDescent="0.3"/>
    <row r="261" ht="15.6" x14ac:dyDescent="0.3"/>
    <row r="262" ht="15.6" x14ac:dyDescent="0.3"/>
    <row r="263" ht="15.6" x14ac:dyDescent="0.3"/>
    <row r="264" ht="15.6" x14ac:dyDescent="0.3"/>
    <row r="265" ht="15.6" x14ac:dyDescent="0.3"/>
    <row r="266" ht="15.6" x14ac:dyDescent="0.3"/>
    <row r="267" ht="15.6" x14ac:dyDescent="0.3"/>
    <row r="268" ht="15.6" x14ac:dyDescent="0.3"/>
    <row r="269" ht="15.6" x14ac:dyDescent="0.3"/>
    <row r="270" ht="15.6" x14ac:dyDescent="0.3"/>
    <row r="271" ht="15.6" x14ac:dyDescent="0.3"/>
    <row r="272" ht="15.6" x14ac:dyDescent="0.3"/>
    <row r="273" ht="15.6" x14ac:dyDescent="0.3"/>
    <row r="274" ht="15.6" x14ac:dyDescent="0.3"/>
    <row r="275" ht="15.6" x14ac:dyDescent="0.3"/>
    <row r="276" ht="15.6" x14ac:dyDescent="0.3"/>
    <row r="277" ht="15.6" x14ac:dyDescent="0.3"/>
    <row r="278" ht="15.6" x14ac:dyDescent="0.3"/>
    <row r="279" ht="15.6" x14ac:dyDescent="0.3"/>
    <row r="280" ht="15.6" x14ac:dyDescent="0.3"/>
    <row r="281" ht="15.6" x14ac:dyDescent="0.3"/>
    <row r="282" ht="15.6" x14ac:dyDescent="0.3"/>
    <row r="283" ht="15.6" x14ac:dyDescent="0.3"/>
    <row r="284" ht="15.6" x14ac:dyDescent="0.3"/>
    <row r="285" ht="15.6" x14ac:dyDescent="0.3"/>
    <row r="286" ht="15.6" x14ac:dyDescent="0.3"/>
    <row r="287" ht="15.6" x14ac:dyDescent="0.3"/>
    <row r="288" ht="15.6" x14ac:dyDescent="0.3"/>
    <row r="289" ht="15.6" x14ac:dyDescent="0.3"/>
    <row r="290" ht="15.6" x14ac:dyDescent="0.3"/>
    <row r="291" ht="15.6" x14ac:dyDescent="0.3"/>
    <row r="292" ht="15.6" x14ac:dyDescent="0.3"/>
    <row r="293" ht="15.6" x14ac:dyDescent="0.3"/>
    <row r="294" ht="15.6" x14ac:dyDescent="0.3"/>
    <row r="295" ht="15.6" x14ac:dyDescent="0.3"/>
    <row r="296" ht="15.6" x14ac:dyDescent="0.3"/>
    <row r="297" ht="15.6" x14ac:dyDescent="0.3"/>
    <row r="298" ht="15.6" x14ac:dyDescent="0.3"/>
    <row r="299" ht="15.6" x14ac:dyDescent="0.3"/>
    <row r="300" ht="15.6" x14ac:dyDescent="0.3"/>
    <row r="301" ht="15.6" x14ac:dyDescent="0.3"/>
    <row r="302" ht="15.6" x14ac:dyDescent="0.3"/>
    <row r="303" ht="15.6" x14ac:dyDescent="0.3"/>
    <row r="304" ht="15.6" x14ac:dyDescent="0.3"/>
    <row r="305" ht="15.6" x14ac:dyDescent="0.3"/>
    <row r="306" ht="15.6" x14ac:dyDescent="0.3"/>
    <row r="307" ht="15.6" x14ac:dyDescent="0.3"/>
    <row r="308" ht="15.6" x14ac:dyDescent="0.3"/>
    <row r="309" ht="15.6" x14ac:dyDescent="0.3"/>
    <row r="310" ht="15.6" x14ac:dyDescent="0.3"/>
    <row r="311" ht="15.6" x14ac:dyDescent="0.3"/>
    <row r="312" ht="15.6" x14ac:dyDescent="0.3"/>
    <row r="313" ht="15.6" x14ac:dyDescent="0.3"/>
    <row r="314" ht="15.6" x14ac:dyDescent="0.3"/>
    <row r="315" ht="15.6" x14ac:dyDescent="0.3"/>
    <row r="316" ht="15.6" x14ac:dyDescent="0.3"/>
    <row r="317" ht="15.6" x14ac:dyDescent="0.3"/>
    <row r="318" ht="15.6" x14ac:dyDescent="0.3"/>
    <row r="319" ht="15.6" x14ac:dyDescent="0.3"/>
    <row r="320" ht="15.6" x14ac:dyDescent="0.3"/>
    <row r="321" ht="15.6" x14ac:dyDescent="0.3"/>
    <row r="322" ht="15.6" x14ac:dyDescent="0.3"/>
    <row r="323" ht="15.6" x14ac:dyDescent="0.3"/>
    <row r="324" ht="15.6" x14ac:dyDescent="0.3"/>
    <row r="325" ht="15.6" x14ac:dyDescent="0.3"/>
    <row r="326" ht="15.6" x14ac:dyDescent="0.3"/>
    <row r="327" ht="15.6" x14ac:dyDescent="0.3"/>
    <row r="328" ht="15.6" x14ac:dyDescent="0.3"/>
    <row r="329" ht="15.6" x14ac:dyDescent="0.3"/>
    <row r="330" ht="15.6" x14ac:dyDescent="0.3"/>
    <row r="331" ht="15.6" x14ac:dyDescent="0.3"/>
    <row r="332" ht="15.6" x14ac:dyDescent="0.3"/>
    <row r="333" ht="15.6" x14ac:dyDescent="0.3"/>
    <row r="334" ht="15.6" x14ac:dyDescent="0.3"/>
    <row r="335" ht="15.6" x14ac:dyDescent="0.3"/>
    <row r="336" ht="15.6" x14ac:dyDescent="0.3"/>
    <row r="337" ht="15.6" x14ac:dyDescent="0.3"/>
    <row r="338" ht="15.6" x14ac:dyDescent="0.3"/>
    <row r="339" ht="15.6" x14ac:dyDescent="0.3"/>
    <row r="340" ht="15.6" x14ac:dyDescent="0.3"/>
    <row r="341" ht="15.6" x14ac:dyDescent="0.3"/>
    <row r="342" ht="15.6" x14ac:dyDescent="0.3"/>
    <row r="343" ht="15.6" x14ac:dyDescent="0.3"/>
    <row r="344" ht="15.6" x14ac:dyDescent="0.3"/>
    <row r="345" ht="15.6" x14ac:dyDescent="0.3"/>
    <row r="346" ht="15.6" x14ac:dyDescent="0.3"/>
    <row r="347" ht="15.6" x14ac:dyDescent="0.3"/>
    <row r="348" ht="15.6" x14ac:dyDescent="0.3"/>
    <row r="349" ht="15.6" x14ac:dyDescent="0.3"/>
    <row r="350" ht="15.6" x14ac:dyDescent="0.3"/>
    <row r="351" ht="15.6" x14ac:dyDescent="0.3"/>
    <row r="352" ht="15.6" x14ac:dyDescent="0.3"/>
    <row r="353" ht="15.6" x14ac:dyDescent="0.3"/>
    <row r="354" ht="15.6" x14ac:dyDescent="0.3"/>
    <row r="355" ht="15.6" x14ac:dyDescent="0.3"/>
    <row r="356" ht="15.6" x14ac:dyDescent="0.3"/>
    <row r="357" ht="15.6" x14ac:dyDescent="0.3"/>
    <row r="358" ht="15.6" x14ac:dyDescent="0.3"/>
    <row r="359" ht="15.6" x14ac:dyDescent="0.3"/>
    <row r="360" ht="15.6" x14ac:dyDescent="0.3"/>
    <row r="361" ht="15.6" x14ac:dyDescent="0.3"/>
    <row r="362" ht="15.6" x14ac:dyDescent="0.3"/>
    <row r="363" ht="15.6" x14ac:dyDescent="0.3"/>
    <row r="364" ht="15.6" x14ac:dyDescent="0.3"/>
    <row r="365" ht="15.6" x14ac:dyDescent="0.3"/>
    <row r="366" ht="15.6" x14ac:dyDescent="0.3"/>
    <row r="367" ht="15.6" x14ac:dyDescent="0.3"/>
    <row r="368" ht="15.6" x14ac:dyDescent="0.3"/>
    <row r="369" ht="15.6" x14ac:dyDescent="0.3"/>
    <row r="370" ht="15.6" x14ac:dyDescent="0.3"/>
    <row r="371" ht="15.6" x14ac:dyDescent="0.3"/>
    <row r="372" ht="15.6" x14ac:dyDescent="0.3"/>
    <row r="373" ht="15.6" x14ac:dyDescent="0.3"/>
    <row r="374" ht="15.6" x14ac:dyDescent="0.3"/>
    <row r="375" ht="15.6" x14ac:dyDescent="0.3"/>
    <row r="376" ht="15.6" x14ac:dyDescent="0.3"/>
    <row r="377" ht="15.6" x14ac:dyDescent="0.3"/>
    <row r="378" ht="15.6" x14ac:dyDescent="0.3"/>
    <row r="379" ht="15.6" x14ac:dyDescent="0.3"/>
    <row r="380" ht="15.6" x14ac:dyDescent="0.3"/>
    <row r="381" ht="15.6" x14ac:dyDescent="0.3"/>
    <row r="382" ht="15.6" x14ac:dyDescent="0.3"/>
    <row r="383" ht="15.6" x14ac:dyDescent="0.3"/>
    <row r="384" ht="15.6" x14ac:dyDescent="0.3"/>
    <row r="385" ht="15.6" x14ac:dyDescent="0.3"/>
    <row r="386" ht="15.6" x14ac:dyDescent="0.3"/>
    <row r="387" ht="15.6" x14ac:dyDescent="0.3"/>
    <row r="388" ht="15.6" x14ac:dyDescent="0.3"/>
    <row r="389" ht="15.6" x14ac:dyDescent="0.3"/>
    <row r="390" ht="15.6" x14ac:dyDescent="0.3"/>
    <row r="391" ht="15.6" x14ac:dyDescent="0.3"/>
    <row r="392" ht="15.6" x14ac:dyDescent="0.3"/>
    <row r="393" ht="15.6" x14ac:dyDescent="0.3"/>
    <row r="394" ht="15.6" x14ac:dyDescent="0.3"/>
    <row r="395" ht="15.6" x14ac:dyDescent="0.3"/>
    <row r="396" ht="15.6" x14ac:dyDescent="0.3"/>
    <row r="397" ht="15.6" x14ac:dyDescent="0.3"/>
    <row r="398" ht="15.6" x14ac:dyDescent="0.3"/>
    <row r="399" ht="15.6" x14ac:dyDescent="0.3"/>
    <row r="400" ht="15.6" x14ac:dyDescent="0.3"/>
    <row r="401" ht="15.6" x14ac:dyDescent="0.3"/>
    <row r="402" ht="15.6" x14ac:dyDescent="0.3"/>
    <row r="403" ht="15.6" x14ac:dyDescent="0.3"/>
    <row r="404" ht="15.6" x14ac:dyDescent="0.3"/>
    <row r="405" ht="15.6" x14ac:dyDescent="0.3"/>
    <row r="406" ht="15.6" x14ac:dyDescent="0.3"/>
    <row r="407" ht="15.6" x14ac:dyDescent="0.3"/>
    <row r="408" ht="15.6" x14ac:dyDescent="0.3"/>
    <row r="409" ht="15.6" x14ac:dyDescent="0.3"/>
    <row r="410" ht="15.6" x14ac:dyDescent="0.3"/>
    <row r="411" ht="15.6" x14ac:dyDescent="0.3"/>
    <row r="412" ht="15.6" x14ac:dyDescent="0.3"/>
    <row r="413" ht="15.6" x14ac:dyDescent="0.3"/>
    <row r="414" ht="15.6" x14ac:dyDescent="0.3"/>
    <row r="415" ht="15.6" x14ac:dyDescent="0.3"/>
    <row r="416" ht="15.6" x14ac:dyDescent="0.3"/>
    <row r="417" ht="15.6" x14ac:dyDescent="0.3"/>
    <row r="418" ht="15.6" x14ac:dyDescent="0.3"/>
    <row r="419" ht="15.6" x14ac:dyDescent="0.3"/>
    <row r="420" ht="15.6" x14ac:dyDescent="0.3"/>
    <row r="421" ht="15.6" x14ac:dyDescent="0.3"/>
    <row r="422" ht="15.6" x14ac:dyDescent="0.3"/>
    <row r="423" ht="15.6" x14ac:dyDescent="0.3"/>
    <row r="424" ht="15.6" x14ac:dyDescent="0.3"/>
    <row r="425" ht="15.6" x14ac:dyDescent="0.3"/>
    <row r="426" ht="15.6" x14ac:dyDescent="0.3"/>
    <row r="427" ht="15.6" x14ac:dyDescent="0.3"/>
    <row r="428" ht="15.6" x14ac:dyDescent="0.3"/>
    <row r="429" ht="15.6" x14ac:dyDescent="0.3"/>
    <row r="430" ht="15.6" x14ac:dyDescent="0.3"/>
    <row r="431" ht="15.6" x14ac:dyDescent="0.3"/>
    <row r="432" ht="15.6" x14ac:dyDescent="0.3"/>
    <row r="433" ht="15.6" x14ac:dyDescent="0.3"/>
    <row r="434" ht="15.6" x14ac:dyDescent="0.3"/>
    <row r="435" ht="15.6" x14ac:dyDescent="0.3"/>
    <row r="436" ht="15.6" x14ac:dyDescent="0.3"/>
    <row r="437" ht="15.6" x14ac:dyDescent="0.3"/>
    <row r="438" ht="15.6" x14ac:dyDescent="0.3"/>
    <row r="439" ht="15.6" x14ac:dyDescent="0.3"/>
    <row r="440" ht="15.6" x14ac:dyDescent="0.3"/>
    <row r="441" ht="15.6" x14ac:dyDescent="0.3"/>
    <row r="442" ht="15.6" x14ac:dyDescent="0.3"/>
    <row r="443" ht="15.6" x14ac:dyDescent="0.3"/>
    <row r="444" ht="15.6" x14ac:dyDescent="0.3"/>
    <row r="445" ht="15.6" x14ac:dyDescent="0.3"/>
    <row r="446" ht="15.6" x14ac:dyDescent="0.3"/>
    <row r="447" ht="15.6" x14ac:dyDescent="0.3"/>
    <row r="448" ht="15.6" x14ac:dyDescent="0.3"/>
    <row r="449" ht="15.6" x14ac:dyDescent="0.3"/>
    <row r="450" ht="15.6" x14ac:dyDescent="0.3"/>
    <row r="451" ht="15.6" x14ac:dyDescent="0.3"/>
    <row r="452" ht="15.6" x14ac:dyDescent="0.3"/>
    <row r="453" ht="15.6" x14ac:dyDescent="0.3"/>
    <row r="454" ht="15.6" x14ac:dyDescent="0.3"/>
    <row r="455" ht="15.6" x14ac:dyDescent="0.3"/>
    <row r="456" ht="15.6" x14ac:dyDescent="0.3"/>
    <row r="457" ht="15.6" x14ac:dyDescent="0.3"/>
    <row r="458" ht="15.6" x14ac:dyDescent="0.3"/>
    <row r="459" ht="15.6" x14ac:dyDescent="0.3"/>
    <row r="460" ht="15.6" x14ac:dyDescent="0.3"/>
    <row r="461" ht="15.6" x14ac:dyDescent="0.3"/>
    <row r="462" ht="15.6" x14ac:dyDescent="0.3"/>
    <row r="463" ht="15.6" x14ac:dyDescent="0.3"/>
    <row r="464" ht="15.6" x14ac:dyDescent="0.3"/>
    <row r="465" ht="15.6" x14ac:dyDescent="0.3"/>
    <row r="466" ht="15.6" x14ac:dyDescent="0.3"/>
    <row r="467" ht="15.6" x14ac:dyDescent="0.3"/>
    <row r="468" ht="15.6" x14ac:dyDescent="0.3"/>
    <row r="469" ht="15.6" x14ac:dyDescent="0.3"/>
    <row r="470" ht="15.6" x14ac:dyDescent="0.3"/>
    <row r="471" ht="15.6" x14ac:dyDescent="0.3"/>
    <row r="472" ht="15.6" x14ac:dyDescent="0.3"/>
    <row r="473" ht="15.6" x14ac:dyDescent="0.3"/>
    <row r="474" ht="15.6" x14ac:dyDescent="0.3"/>
    <row r="475" ht="15.6" x14ac:dyDescent="0.3"/>
    <row r="476" ht="15.6" x14ac:dyDescent="0.3"/>
    <row r="477" ht="15.6" x14ac:dyDescent="0.3"/>
    <row r="478" ht="15.6" x14ac:dyDescent="0.3"/>
    <row r="479" ht="15.6" x14ac:dyDescent="0.3"/>
    <row r="480" ht="15.6" x14ac:dyDescent="0.3"/>
    <row r="481" ht="15.6" x14ac:dyDescent="0.3"/>
    <row r="482" ht="15.6" x14ac:dyDescent="0.3"/>
    <row r="483" ht="15.6" x14ac:dyDescent="0.3"/>
    <row r="484" ht="15.6" x14ac:dyDescent="0.3"/>
    <row r="485" ht="15.6" x14ac:dyDescent="0.3"/>
    <row r="486" ht="15.6" x14ac:dyDescent="0.3"/>
    <row r="487" ht="15.6" x14ac:dyDescent="0.3"/>
    <row r="488" ht="15.6" x14ac:dyDescent="0.3"/>
    <row r="489" ht="15.6" x14ac:dyDescent="0.3"/>
    <row r="490" ht="15.6" x14ac:dyDescent="0.3"/>
    <row r="491" ht="15.6" x14ac:dyDescent="0.3"/>
    <row r="492" ht="15.6" x14ac:dyDescent="0.3"/>
    <row r="493" ht="15.6" x14ac:dyDescent="0.3"/>
    <row r="494" ht="15.6" x14ac:dyDescent="0.3"/>
    <row r="495" ht="15.6" x14ac:dyDescent="0.3"/>
    <row r="496" ht="15.6" x14ac:dyDescent="0.3"/>
    <row r="497" ht="15.6" x14ac:dyDescent="0.3"/>
    <row r="498" ht="15.6" x14ac:dyDescent="0.3"/>
    <row r="499" ht="15.6" x14ac:dyDescent="0.3"/>
    <row r="500" ht="15.6" x14ac:dyDescent="0.3"/>
    <row r="501" ht="15.6" x14ac:dyDescent="0.3"/>
    <row r="502" ht="15.6" x14ac:dyDescent="0.3"/>
    <row r="503" ht="15.6" x14ac:dyDescent="0.3"/>
    <row r="504" ht="15.6" x14ac:dyDescent="0.3"/>
    <row r="505" ht="15.6" x14ac:dyDescent="0.3"/>
    <row r="506" ht="15.6" x14ac:dyDescent="0.3"/>
    <row r="507" ht="15.6" x14ac:dyDescent="0.3"/>
    <row r="508" ht="15.6" x14ac:dyDescent="0.3"/>
    <row r="509" ht="15.6" x14ac:dyDescent="0.3"/>
    <row r="510" ht="15.6" x14ac:dyDescent="0.3"/>
    <row r="511" ht="15.6" x14ac:dyDescent="0.3"/>
    <row r="512" ht="15.6" x14ac:dyDescent="0.3"/>
    <row r="513" ht="15.6" x14ac:dyDescent="0.3"/>
    <row r="514" ht="15.6" x14ac:dyDescent="0.3"/>
    <row r="515" ht="15.6" x14ac:dyDescent="0.3"/>
    <row r="516" ht="15.6" x14ac:dyDescent="0.3"/>
    <row r="517" ht="15.6" x14ac:dyDescent="0.3"/>
    <row r="518" ht="15.6" x14ac:dyDescent="0.3"/>
    <row r="519" ht="15.6" x14ac:dyDescent="0.3"/>
    <row r="520" ht="15.6" x14ac:dyDescent="0.3"/>
    <row r="521" ht="15.6" x14ac:dyDescent="0.3"/>
    <row r="522" ht="15.6" x14ac:dyDescent="0.3"/>
    <row r="523" ht="15.6" x14ac:dyDescent="0.3"/>
    <row r="524" ht="15.6" x14ac:dyDescent="0.3"/>
    <row r="525" ht="15.6" x14ac:dyDescent="0.3"/>
    <row r="526" ht="15.6" x14ac:dyDescent="0.3"/>
    <row r="527" ht="15.6" x14ac:dyDescent="0.3"/>
    <row r="528" ht="15.6" x14ac:dyDescent="0.3"/>
    <row r="529" ht="15.6" x14ac:dyDescent="0.3"/>
    <row r="530" ht="15.6" x14ac:dyDescent="0.3"/>
    <row r="531" ht="15.6" x14ac:dyDescent="0.3"/>
    <row r="532" ht="15.6" x14ac:dyDescent="0.3"/>
    <row r="533" ht="15.6" x14ac:dyDescent="0.3"/>
    <row r="534" ht="15.6" x14ac:dyDescent="0.3"/>
    <row r="535" ht="15.6" x14ac:dyDescent="0.3"/>
    <row r="536" ht="15.6" x14ac:dyDescent="0.3"/>
    <row r="537" ht="15.6" x14ac:dyDescent="0.3"/>
    <row r="538" ht="15.6" x14ac:dyDescent="0.3"/>
    <row r="539" ht="15.6" x14ac:dyDescent="0.3"/>
    <row r="540" ht="15.6" x14ac:dyDescent="0.3"/>
    <row r="541" ht="15.6" x14ac:dyDescent="0.3"/>
    <row r="542" ht="15.6" x14ac:dyDescent="0.3"/>
    <row r="543" ht="15.6" x14ac:dyDescent="0.3"/>
    <row r="544" ht="15.6" x14ac:dyDescent="0.3"/>
    <row r="545" ht="15.6" x14ac:dyDescent="0.3"/>
    <row r="546" ht="15.6" x14ac:dyDescent="0.3"/>
    <row r="547" ht="15.6" x14ac:dyDescent="0.3"/>
    <row r="548" ht="15.6" x14ac:dyDescent="0.3"/>
    <row r="549" ht="15.6" x14ac:dyDescent="0.3"/>
    <row r="550" ht="15.6" x14ac:dyDescent="0.3"/>
    <row r="551" ht="15.6" x14ac:dyDescent="0.3"/>
    <row r="552" ht="15.6" x14ac:dyDescent="0.3"/>
    <row r="553" ht="15.6" x14ac:dyDescent="0.3"/>
    <row r="554" ht="15.6" x14ac:dyDescent="0.3"/>
    <row r="555" ht="15.6" x14ac:dyDescent="0.3"/>
    <row r="556" ht="15.6" x14ac:dyDescent="0.3"/>
    <row r="557" ht="15.6" x14ac:dyDescent="0.3"/>
    <row r="558" ht="15.6" x14ac:dyDescent="0.3"/>
    <row r="559" ht="15.6" x14ac:dyDescent="0.3"/>
    <row r="560" ht="15.6" x14ac:dyDescent="0.3"/>
    <row r="561" ht="15.6" x14ac:dyDescent="0.3"/>
    <row r="562" ht="15.6" x14ac:dyDescent="0.3"/>
    <row r="563" ht="15.6" x14ac:dyDescent="0.3"/>
    <row r="564" ht="15.6" x14ac:dyDescent="0.3"/>
    <row r="565" ht="15.6" x14ac:dyDescent="0.3"/>
    <row r="566" ht="15.6" x14ac:dyDescent="0.3"/>
    <row r="567" ht="15.6" x14ac:dyDescent="0.3"/>
    <row r="568" ht="15.6" x14ac:dyDescent="0.3"/>
    <row r="569" ht="15.6" x14ac:dyDescent="0.3"/>
    <row r="570" ht="15.6" x14ac:dyDescent="0.3"/>
    <row r="571" ht="15.6" x14ac:dyDescent="0.3"/>
    <row r="572" ht="15.6" x14ac:dyDescent="0.3"/>
    <row r="573" ht="15.6" x14ac:dyDescent="0.3"/>
    <row r="574" ht="15.6" x14ac:dyDescent="0.3"/>
    <row r="575" ht="15.6" x14ac:dyDescent="0.3"/>
    <row r="576" ht="15.6" x14ac:dyDescent="0.3"/>
    <row r="577" ht="15.6" x14ac:dyDescent="0.3"/>
    <row r="578" ht="15.6" x14ac:dyDescent="0.3"/>
    <row r="579" ht="15.6" x14ac:dyDescent="0.3"/>
    <row r="580" ht="15.6" x14ac:dyDescent="0.3"/>
    <row r="581" ht="15.6" x14ac:dyDescent="0.3"/>
    <row r="582" ht="15.6" x14ac:dyDescent="0.3"/>
    <row r="583" ht="15.6" x14ac:dyDescent="0.3"/>
    <row r="584" ht="15.6" x14ac:dyDescent="0.3"/>
    <row r="585" ht="15.6" x14ac:dyDescent="0.3"/>
    <row r="586" ht="15.6" x14ac:dyDescent="0.3"/>
    <row r="587" ht="15.6" x14ac:dyDescent="0.3"/>
    <row r="588" ht="15.6" x14ac:dyDescent="0.3"/>
    <row r="589" ht="15.6" x14ac:dyDescent="0.3"/>
    <row r="590" ht="15.6" x14ac:dyDescent="0.3"/>
    <row r="591" ht="15.6" x14ac:dyDescent="0.3"/>
    <row r="592" ht="15.6" x14ac:dyDescent="0.3"/>
    <row r="593" ht="15.6" x14ac:dyDescent="0.3"/>
    <row r="594" ht="15.6" x14ac:dyDescent="0.3"/>
    <row r="595" ht="15.6" x14ac:dyDescent="0.3"/>
    <row r="596" ht="15.6" x14ac:dyDescent="0.3"/>
    <row r="597" ht="15.6" x14ac:dyDescent="0.3"/>
    <row r="598" ht="15.6" x14ac:dyDescent="0.3"/>
    <row r="599" ht="15.6" x14ac:dyDescent="0.3"/>
    <row r="600" ht="15.6" x14ac:dyDescent="0.3"/>
    <row r="601" ht="15.6" x14ac:dyDescent="0.3"/>
    <row r="602" ht="15.6" x14ac:dyDescent="0.3"/>
    <row r="603" ht="15.6" x14ac:dyDescent="0.3"/>
    <row r="604" ht="15.6" x14ac:dyDescent="0.3"/>
    <row r="605" ht="15.6" x14ac:dyDescent="0.3"/>
    <row r="606" ht="15.6" x14ac:dyDescent="0.3"/>
    <row r="607" ht="15.6" x14ac:dyDescent="0.3"/>
    <row r="608" ht="15.6" x14ac:dyDescent="0.3"/>
    <row r="609" ht="15.6" x14ac:dyDescent="0.3"/>
    <row r="610" ht="15.6" x14ac:dyDescent="0.3"/>
    <row r="611" ht="15.6" x14ac:dyDescent="0.3"/>
    <row r="612" ht="15.6" x14ac:dyDescent="0.3"/>
    <row r="613" ht="15.6" x14ac:dyDescent="0.3"/>
    <row r="614" ht="15.6" x14ac:dyDescent="0.3"/>
    <row r="615" ht="15.6" x14ac:dyDescent="0.3"/>
    <row r="616" ht="15.6" x14ac:dyDescent="0.3"/>
    <row r="617" ht="15.6" x14ac:dyDescent="0.3"/>
    <row r="618" ht="15.6" x14ac:dyDescent="0.3"/>
    <row r="619" ht="15.6" x14ac:dyDescent="0.3"/>
    <row r="620" ht="15.6" x14ac:dyDescent="0.3"/>
    <row r="621" ht="15.6" x14ac:dyDescent="0.3"/>
    <row r="622" ht="15.6" x14ac:dyDescent="0.3"/>
    <row r="623" ht="15.6" x14ac:dyDescent="0.3"/>
    <row r="624" ht="15.6" x14ac:dyDescent="0.3"/>
    <row r="625" ht="15.6" x14ac:dyDescent="0.3"/>
    <row r="626" ht="15.6" x14ac:dyDescent="0.3"/>
    <row r="627" ht="15.6" x14ac:dyDescent="0.3"/>
    <row r="628" ht="15.6" x14ac:dyDescent="0.3"/>
    <row r="629" ht="15.6" x14ac:dyDescent="0.3"/>
    <row r="630" ht="15.6" x14ac:dyDescent="0.3"/>
    <row r="631" ht="15.6" x14ac:dyDescent="0.3"/>
    <row r="632" ht="15.6" x14ac:dyDescent="0.3"/>
    <row r="633" ht="15.6" x14ac:dyDescent="0.3"/>
    <row r="634" ht="15.6" x14ac:dyDescent="0.3"/>
    <row r="635" ht="15.6" x14ac:dyDescent="0.3"/>
    <row r="636" ht="15.6" x14ac:dyDescent="0.3"/>
    <row r="637" ht="15.6" x14ac:dyDescent="0.3"/>
    <row r="638" ht="15.6" x14ac:dyDescent="0.3"/>
    <row r="639" ht="15.6" x14ac:dyDescent="0.3"/>
    <row r="640" ht="15.6" x14ac:dyDescent="0.3"/>
    <row r="641" ht="15.6" x14ac:dyDescent="0.3"/>
    <row r="642" ht="15.6" x14ac:dyDescent="0.3"/>
    <row r="643" ht="15.6" x14ac:dyDescent="0.3"/>
    <row r="644" ht="15.6" x14ac:dyDescent="0.3"/>
    <row r="645" ht="15.6" x14ac:dyDescent="0.3"/>
    <row r="646" ht="15.6" x14ac:dyDescent="0.3"/>
    <row r="647" ht="15.6" x14ac:dyDescent="0.3"/>
    <row r="648" ht="15.6" x14ac:dyDescent="0.3"/>
    <row r="649" ht="15.6" x14ac:dyDescent="0.3"/>
    <row r="650" ht="15.6" x14ac:dyDescent="0.3"/>
    <row r="651" ht="15.6" x14ac:dyDescent="0.3"/>
    <row r="652" ht="15.6" x14ac:dyDescent="0.3"/>
    <row r="653" ht="15.6" x14ac:dyDescent="0.3"/>
    <row r="654" ht="15.6" x14ac:dyDescent="0.3"/>
    <row r="655" ht="15.6" x14ac:dyDescent="0.3"/>
    <row r="656" ht="15.6" x14ac:dyDescent="0.3"/>
    <row r="657" ht="15.6" x14ac:dyDescent="0.3"/>
    <row r="658" ht="15.6" x14ac:dyDescent="0.3"/>
    <row r="659" ht="15.6" x14ac:dyDescent="0.3"/>
    <row r="660" ht="15.6" x14ac:dyDescent="0.3"/>
    <row r="661" ht="15.6" x14ac:dyDescent="0.3"/>
    <row r="662" ht="15.6" x14ac:dyDescent="0.3"/>
    <row r="663" ht="15.6" x14ac:dyDescent="0.3"/>
    <row r="664" ht="15.6" x14ac:dyDescent="0.3"/>
    <row r="665" ht="15.6" x14ac:dyDescent="0.3"/>
    <row r="666" ht="15.6" x14ac:dyDescent="0.3"/>
    <row r="667" ht="15.6" x14ac:dyDescent="0.3"/>
    <row r="668" ht="15.6" x14ac:dyDescent="0.3"/>
    <row r="669" ht="15.6" x14ac:dyDescent="0.3"/>
    <row r="670" ht="15.6" x14ac:dyDescent="0.3"/>
    <row r="671" ht="15.6" x14ac:dyDescent="0.3"/>
    <row r="672" ht="15.6" x14ac:dyDescent="0.3"/>
    <row r="673" ht="15.6" x14ac:dyDescent="0.3"/>
    <row r="674" ht="15.6" x14ac:dyDescent="0.3"/>
    <row r="675" ht="15.6" x14ac:dyDescent="0.3"/>
    <row r="676" ht="15.6" x14ac:dyDescent="0.3"/>
    <row r="677" ht="15.6" x14ac:dyDescent="0.3"/>
    <row r="678" ht="15.6" x14ac:dyDescent="0.3"/>
    <row r="679" ht="15.6" x14ac:dyDescent="0.3"/>
    <row r="680" ht="15.6" x14ac:dyDescent="0.3"/>
    <row r="681" ht="15.6" x14ac:dyDescent="0.3"/>
    <row r="682" ht="15.6" x14ac:dyDescent="0.3"/>
    <row r="683" ht="15.6" x14ac:dyDescent="0.3"/>
    <row r="684" ht="15.6" x14ac:dyDescent="0.3"/>
    <row r="685" ht="15.6" x14ac:dyDescent="0.3"/>
    <row r="686" ht="15.6" x14ac:dyDescent="0.3"/>
    <row r="687" ht="15.6" x14ac:dyDescent="0.3"/>
    <row r="688" ht="15.6" x14ac:dyDescent="0.3"/>
    <row r="689" ht="15.6" x14ac:dyDescent="0.3"/>
    <row r="690" ht="15.6" x14ac:dyDescent="0.3"/>
    <row r="691" ht="15.6" x14ac:dyDescent="0.3"/>
    <row r="692" ht="15.6" x14ac:dyDescent="0.3"/>
    <row r="693" ht="15.6" x14ac:dyDescent="0.3"/>
    <row r="694" ht="15.6" x14ac:dyDescent="0.3"/>
    <row r="695" ht="15.6" x14ac:dyDescent="0.3"/>
    <row r="696" ht="15.6" x14ac:dyDescent="0.3"/>
    <row r="697" ht="15.6" x14ac:dyDescent="0.3"/>
    <row r="698" ht="15.6" x14ac:dyDescent="0.3"/>
    <row r="699" ht="15.6" x14ac:dyDescent="0.3"/>
    <row r="700" ht="15.6" x14ac:dyDescent="0.3"/>
    <row r="701" ht="15.6" x14ac:dyDescent="0.3"/>
    <row r="702" ht="15.6" x14ac:dyDescent="0.3"/>
    <row r="703" ht="15.6" x14ac:dyDescent="0.3"/>
    <row r="704" ht="15.6" x14ac:dyDescent="0.3"/>
    <row r="705" ht="15.6" x14ac:dyDescent="0.3"/>
    <row r="706" ht="15.6" x14ac:dyDescent="0.3"/>
    <row r="707" ht="15.6" x14ac:dyDescent="0.3"/>
    <row r="708" ht="15.6" x14ac:dyDescent="0.3"/>
    <row r="709" ht="15.6" x14ac:dyDescent="0.3"/>
    <row r="710" ht="15.6" x14ac:dyDescent="0.3"/>
    <row r="711" ht="15.6" x14ac:dyDescent="0.3"/>
    <row r="712" ht="15.6" x14ac:dyDescent="0.3"/>
    <row r="713" ht="15.6" x14ac:dyDescent="0.3"/>
    <row r="714" ht="15.6" x14ac:dyDescent="0.3"/>
    <row r="715" ht="15.6" x14ac:dyDescent="0.3"/>
    <row r="716" ht="15.6" x14ac:dyDescent="0.3"/>
    <row r="717" ht="15.6" x14ac:dyDescent="0.3"/>
    <row r="718" ht="15.6" x14ac:dyDescent="0.3"/>
    <row r="719" ht="15.6" x14ac:dyDescent="0.3"/>
    <row r="720" ht="15.6" x14ac:dyDescent="0.3"/>
    <row r="721" ht="15.6" x14ac:dyDescent="0.3"/>
    <row r="722" ht="15.6" x14ac:dyDescent="0.3"/>
    <row r="723" ht="15.6" x14ac:dyDescent="0.3"/>
    <row r="724" ht="15.6" x14ac:dyDescent="0.3"/>
    <row r="725" ht="15.6" x14ac:dyDescent="0.3"/>
    <row r="726" ht="15.6" x14ac:dyDescent="0.3"/>
    <row r="727" ht="15.6" x14ac:dyDescent="0.3"/>
    <row r="728" ht="15.6" x14ac:dyDescent="0.3"/>
    <row r="729" ht="15.6" x14ac:dyDescent="0.3"/>
    <row r="730" ht="15.6" x14ac:dyDescent="0.3"/>
    <row r="731" ht="15.6" x14ac:dyDescent="0.3"/>
    <row r="732" ht="15.6" x14ac:dyDescent="0.3"/>
    <row r="733" ht="15.6" x14ac:dyDescent="0.3"/>
    <row r="734" ht="15.6" x14ac:dyDescent="0.3"/>
    <row r="735" ht="15.6" x14ac:dyDescent="0.3"/>
    <row r="736" ht="15.6" x14ac:dyDescent="0.3"/>
    <row r="737" ht="15.6" x14ac:dyDescent="0.3"/>
    <row r="738" ht="15.6" x14ac:dyDescent="0.3"/>
    <row r="739" ht="15.6" x14ac:dyDescent="0.3"/>
    <row r="740" ht="15.6" x14ac:dyDescent="0.3"/>
    <row r="741" ht="15.6" x14ac:dyDescent="0.3"/>
    <row r="742" ht="15.6" x14ac:dyDescent="0.3"/>
    <row r="743" ht="15.6" x14ac:dyDescent="0.3"/>
    <row r="744" ht="15.6" x14ac:dyDescent="0.3"/>
    <row r="745" ht="15.6" x14ac:dyDescent="0.3"/>
    <row r="746" ht="15.6" x14ac:dyDescent="0.3"/>
    <row r="747" ht="15.6" x14ac:dyDescent="0.3"/>
    <row r="748" ht="15.6" x14ac:dyDescent="0.3"/>
    <row r="749" ht="15.6" x14ac:dyDescent="0.3"/>
    <row r="750" ht="15.6" x14ac:dyDescent="0.3"/>
    <row r="751" ht="15.6" x14ac:dyDescent="0.3"/>
    <row r="752" ht="15.6" x14ac:dyDescent="0.3"/>
    <row r="753" ht="15.6" x14ac:dyDescent="0.3"/>
    <row r="754" ht="15.6" x14ac:dyDescent="0.3"/>
    <row r="755" ht="15.6" x14ac:dyDescent="0.3"/>
    <row r="756" ht="15.6" x14ac:dyDescent="0.3"/>
    <row r="757" ht="15.6" x14ac:dyDescent="0.3"/>
    <row r="758" ht="15.6" x14ac:dyDescent="0.3"/>
    <row r="759" ht="15.6" x14ac:dyDescent="0.3"/>
    <row r="760" ht="15.6" x14ac:dyDescent="0.3"/>
    <row r="761" ht="15.6" x14ac:dyDescent="0.3"/>
    <row r="762" ht="15.6" x14ac:dyDescent="0.3"/>
    <row r="763" ht="15.6" x14ac:dyDescent="0.3"/>
    <row r="764" ht="15.6" x14ac:dyDescent="0.3"/>
    <row r="765" ht="15.6" x14ac:dyDescent="0.3"/>
    <row r="766" ht="15.6" x14ac:dyDescent="0.3"/>
    <row r="767" ht="15.6" x14ac:dyDescent="0.3"/>
    <row r="768" ht="15.6" x14ac:dyDescent="0.3"/>
    <row r="769" ht="15.6" x14ac:dyDescent="0.3"/>
    <row r="770" ht="15.6" x14ac:dyDescent="0.3"/>
    <row r="771" ht="15.6" x14ac:dyDescent="0.3"/>
    <row r="772" ht="15.6" x14ac:dyDescent="0.3"/>
    <row r="773" ht="15.6" x14ac:dyDescent="0.3"/>
    <row r="774" ht="15.6" x14ac:dyDescent="0.3"/>
    <row r="775" ht="15.6" x14ac:dyDescent="0.3"/>
    <row r="776" ht="15.6" x14ac:dyDescent="0.3"/>
    <row r="777" ht="15.6" x14ac:dyDescent="0.3"/>
    <row r="778" ht="15.6" x14ac:dyDescent="0.3"/>
    <row r="779" ht="15.6" x14ac:dyDescent="0.3"/>
    <row r="780" ht="15.6" x14ac:dyDescent="0.3"/>
    <row r="781" ht="15.6" x14ac:dyDescent="0.3"/>
    <row r="782" ht="15.6" x14ac:dyDescent="0.3"/>
    <row r="783" ht="15.6" x14ac:dyDescent="0.3"/>
    <row r="784" ht="15.6" x14ac:dyDescent="0.3"/>
    <row r="785" ht="15.6" x14ac:dyDescent="0.3"/>
    <row r="786" ht="15.6" x14ac:dyDescent="0.3"/>
    <row r="787" ht="15.6" x14ac:dyDescent="0.3"/>
    <row r="788" ht="15.6" x14ac:dyDescent="0.3"/>
    <row r="789" ht="15.6" x14ac:dyDescent="0.3"/>
    <row r="790" ht="15.6" x14ac:dyDescent="0.3"/>
    <row r="791" ht="15.6" x14ac:dyDescent="0.3"/>
    <row r="792" ht="15.6" x14ac:dyDescent="0.3"/>
    <row r="793" ht="15.6" x14ac:dyDescent="0.3"/>
    <row r="794" ht="15.6" x14ac:dyDescent="0.3"/>
    <row r="795" ht="15.6" x14ac:dyDescent="0.3"/>
    <row r="796" ht="15.6" x14ac:dyDescent="0.3"/>
    <row r="797" ht="15.6" x14ac:dyDescent="0.3"/>
    <row r="798" ht="15.6" x14ac:dyDescent="0.3"/>
    <row r="799" ht="15.6" x14ac:dyDescent="0.3"/>
    <row r="800" ht="15.6" x14ac:dyDescent="0.3"/>
    <row r="801" ht="15.6" x14ac:dyDescent="0.3"/>
    <row r="802" ht="15.6" x14ac:dyDescent="0.3"/>
    <row r="803" ht="15.6" x14ac:dyDescent="0.3"/>
    <row r="804" ht="15.6" x14ac:dyDescent="0.3"/>
    <row r="805" ht="15.6" x14ac:dyDescent="0.3"/>
    <row r="806" ht="15.6" x14ac:dyDescent="0.3"/>
    <row r="807" ht="15.6" x14ac:dyDescent="0.3"/>
    <row r="808" ht="15.6" x14ac:dyDescent="0.3"/>
    <row r="809" ht="15.6" x14ac:dyDescent="0.3"/>
    <row r="810" ht="15.6" x14ac:dyDescent="0.3"/>
    <row r="811" ht="15.6" x14ac:dyDescent="0.3"/>
    <row r="812" ht="15.6" x14ac:dyDescent="0.3"/>
    <row r="813" ht="15.6" x14ac:dyDescent="0.3"/>
    <row r="814" ht="15.6" x14ac:dyDescent="0.3"/>
    <row r="815" ht="15.6" x14ac:dyDescent="0.3"/>
    <row r="816" ht="15.6" x14ac:dyDescent="0.3"/>
    <row r="817" ht="15.6" x14ac:dyDescent="0.3"/>
    <row r="818" ht="15.6" x14ac:dyDescent="0.3"/>
    <row r="819" ht="15.6" x14ac:dyDescent="0.3"/>
    <row r="820" ht="15.6" x14ac:dyDescent="0.3"/>
    <row r="821" ht="15.6" x14ac:dyDescent="0.3"/>
    <row r="822" ht="15.6" x14ac:dyDescent="0.3"/>
    <row r="823" ht="15.6" x14ac:dyDescent="0.3"/>
    <row r="824" ht="15.6" x14ac:dyDescent="0.3"/>
    <row r="825" ht="15.6" x14ac:dyDescent="0.3"/>
    <row r="826" ht="15.6" x14ac:dyDescent="0.3"/>
    <row r="827" ht="15.6" x14ac:dyDescent="0.3"/>
    <row r="828" ht="15.6" x14ac:dyDescent="0.3"/>
    <row r="829" ht="15.6" x14ac:dyDescent="0.3"/>
    <row r="830" ht="15.6" x14ac:dyDescent="0.3"/>
    <row r="831" ht="15.6" x14ac:dyDescent="0.3"/>
    <row r="832" ht="15.6" x14ac:dyDescent="0.3"/>
    <row r="833" ht="15.6" x14ac:dyDescent="0.3"/>
    <row r="834" ht="15.6" x14ac:dyDescent="0.3"/>
    <row r="835" ht="15.6" x14ac:dyDescent="0.3"/>
    <row r="836" ht="15.6" x14ac:dyDescent="0.3"/>
    <row r="837" ht="15.6" x14ac:dyDescent="0.3"/>
    <row r="838" ht="15.6" x14ac:dyDescent="0.3"/>
    <row r="839" ht="15.6" x14ac:dyDescent="0.3"/>
    <row r="840" ht="15.6" x14ac:dyDescent="0.3"/>
    <row r="841" ht="15.6" x14ac:dyDescent="0.3"/>
    <row r="842" ht="15.6" x14ac:dyDescent="0.3"/>
    <row r="843" ht="15.6" x14ac:dyDescent="0.3"/>
    <row r="844" ht="15.6" x14ac:dyDescent="0.3"/>
    <row r="845" ht="15.6" x14ac:dyDescent="0.3"/>
    <row r="846" ht="15.6" x14ac:dyDescent="0.3"/>
    <row r="847" ht="15.6" x14ac:dyDescent="0.3"/>
    <row r="848" ht="15.6" x14ac:dyDescent="0.3"/>
    <row r="849" ht="15.6" x14ac:dyDescent="0.3"/>
    <row r="850" ht="15.6" x14ac:dyDescent="0.3"/>
    <row r="851" ht="15.6" x14ac:dyDescent="0.3"/>
    <row r="852" ht="15.6" x14ac:dyDescent="0.3"/>
    <row r="853" ht="15.6" x14ac:dyDescent="0.3"/>
    <row r="854" ht="15.6" x14ac:dyDescent="0.3"/>
    <row r="855" ht="15.6" x14ac:dyDescent="0.3"/>
    <row r="856" ht="15.6" x14ac:dyDescent="0.3"/>
    <row r="857" ht="15.6" x14ac:dyDescent="0.3"/>
    <row r="858" ht="15.6" x14ac:dyDescent="0.3"/>
    <row r="859" ht="15.6" x14ac:dyDescent="0.3"/>
    <row r="860" ht="15.6" x14ac:dyDescent="0.3"/>
    <row r="861" ht="15.6" x14ac:dyDescent="0.3"/>
    <row r="862" ht="15.6" x14ac:dyDescent="0.3"/>
    <row r="863" ht="15.6" x14ac:dyDescent="0.3"/>
    <row r="864" ht="15.6" x14ac:dyDescent="0.3"/>
    <row r="865" ht="15.6" x14ac:dyDescent="0.3"/>
    <row r="866" ht="15.6" x14ac:dyDescent="0.3"/>
    <row r="867" ht="15.6" x14ac:dyDescent="0.3"/>
    <row r="868" ht="15.6" x14ac:dyDescent="0.3"/>
    <row r="869" ht="15.6" x14ac:dyDescent="0.3"/>
    <row r="870" ht="15.6" x14ac:dyDescent="0.3"/>
    <row r="871" ht="15.6" x14ac:dyDescent="0.3"/>
    <row r="872" ht="15.6" x14ac:dyDescent="0.3"/>
    <row r="873" ht="15.6" x14ac:dyDescent="0.3"/>
    <row r="874" ht="15.6" x14ac:dyDescent="0.3"/>
    <row r="875" ht="15.6" x14ac:dyDescent="0.3"/>
    <row r="876" ht="15.6" x14ac:dyDescent="0.3"/>
    <row r="877" ht="15.6" x14ac:dyDescent="0.3"/>
    <row r="878" ht="15.6" x14ac:dyDescent="0.3"/>
    <row r="879" ht="15.6" x14ac:dyDescent="0.3"/>
    <row r="880" ht="15.6" x14ac:dyDescent="0.3"/>
    <row r="881" ht="15.6" x14ac:dyDescent="0.3"/>
    <row r="882" ht="15.6" x14ac:dyDescent="0.3"/>
    <row r="883" ht="15.6" x14ac:dyDescent="0.3"/>
    <row r="884" ht="15.6" x14ac:dyDescent="0.3"/>
    <row r="885" ht="15.6" x14ac:dyDescent="0.3"/>
    <row r="886" ht="15.6" x14ac:dyDescent="0.3"/>
    <row r="887" ht="15.6" x14ac:dyDescent="0.3"/>
    <row r="888" ht="15.6" x14ac:dyDescent="0.3"/>
    <row r="889" ht="15.6" x14ac:dyDescent="0.3"/>
    <row r="890" ht="15.6" x14ac:dyDescent="0.3"/>
    <row r="891" ht="15.6" x14ac:dyDescent="0.3"/>
    <row r="892" ht="15.6" x14ac:dyDescent="0.3"/>
    <row r="893" ht="15.6" x14ac:dyDescent="0.3"/>
    <row r="894" ht="15.6" x14ac:dyDescent="0.3"/>
    <row r="895" ht="15.6" x14ac:dyDescent="0.3"/>
    <row r="896" ht="15.6" x14ac:dyDescent="0.3"/>
    <row r="897" ht="15.6" x14ac:dyDescent="0.3"/>
    <row r="898" ht="15.6" x14ac:dyDescent="0.3"/>
    <row r="899" ht="15.6" x14ac:dyDescent="0.3"/>
    <row r="900" ht="15.6" x14ac:dyDescent="0.3"/>
    <row r="901" ht="15.6" x14ac:dyDescent="0.3"/>
    <row r="902" ht="15.6" x14ac:dyDescent="0.3"/>
    <row r="903" ht="15.6" x14ac:dyDescent="0.3"/>
    <row r="904" ht="15.6" x14ac:dyDescent="0.3"/>
    <row r="905" ht="15.6" x14ac:dyDescent="0.3"/>
    <row r="906" ht="15.6" x14ac:dyDescent="0.3"/>
    <row r="907" ht="15.6" x14ac:dyDescent="0.3"/>
    <row r="908" ht="15.6" x14ac:dyDescent="0.3"/>
    <row r="909" ht="15.6" x14ac:dyDescent="0.3"/>
    <row r="910" ht="15.6" x14ac:dyDescent="0.3"/>
    <row r="911" ht="15.6" x14ac:dyDescent="0.3"/>
    <row r="912" ht="15.6" x14ac:dyDescent="0.3"/>
    <row r="913" ht="15.6" x14ac:dyDescent="0.3"/>
    <row r="914" ht="15.6" x14ac:dyDescent="0.3"/>
    <row r="915" ht="15.6" x14ac:dyDescent="0.3"/>
    <row r="916" ht="15.6" x14ac:dyDescent="0.3"/>
    <row r="917" ht="15.6" x14ac:dyDescent="0.3"/>
    <row r="918" ht="15.6" x14ac:dyDescent="0.3"/>
    <row r="919" ht="15.6" x14ac:dyDescent="0.3"/>
    <row r="920" ht="15.6" x14ac:dyDescent="0.3"/>
    <row r="921" ht="15.6" x14ac:dyDescent="0.3"/>
    <row r="922" ht="15.6" x14ac:dyDescent="0.3"/>
    <row r="923" ht="15.6" x14ac:dyDescent="0.3"/>
    <row r="924" ht="15.6" x14ac:dyDescent="0.3"/>
    <row r="925" ht="15.6" x14ac:dyDescent="0.3"/>
    <row r="926" ht="15.6" x14ac:dyDescent="0.3"/>
    <row r="927" ht="15.6" x14ac:dyDescent="0.3"/>
    <row r="928" ht="15.6" x14ac:dyDescent="0.3"/>
    <row r="929" ht="15.6" x14ac:dyDescent="0.3"/>
    <row r="930" ht="15.6" x14ac:dyDescent="0.3"/>
    <row r="931" ht="15.6" x14ac:dyDescent="0.3"/>
    <row r="932" ht="15.6" x14ac:dyDescent="0.3"/>
    <row r="933" ht="15.6" x14ac:dyDescent="0.3"/>
    <row r="934" ht="15.6" x14ac:dyDescent="0.3"/>
    <row r="935" ht="15.6" x14ac:dyDescent="0.3"/>
    <row r="936" ht="15.6" x14ac:dyDescent="0.3"/>
    <row r="937" ht="15.6" x14ac:dyDescent="0.3"/>
    <row r="938" ht="15.6" x14ac:dyDescent="0.3"/>
    <row r="939" ht="15.6" x14ac:dyDescent="0.3"/>
    <row r="940" ht="15.6" x14ac:dyDescent="0.3"/>
    <row r="941" ht="15.6" x14ac:dyDescent="0.3"/>
    <row r="942" ht="15.6" x14ac:dyDescent="0.3"/>
    <row r="943" ht="15.6" x14ac:dyDescent="0.3"/>
    <row r="944" ht="15.6" x14ac:dyDescent="0.3"/>
    <row r="945" ht="15.6" x14ac:dyDescent="0.3"/>
    <row r="946" ht="15.6" x14ac:dyDescent="0.3"/>
    <row r="947" ht="15.6" x14ac:dyDescent="0.3"/>
    <row r="948" ht="15.6" x14ac:dyDescent="0.3"/>
    <row r="949" ht="15.6" x14ac:dyDescent="0.3"/>
    <row r="950" ht="15.6" x14ac:dyDescent="0.3"/>
    <row r="951" ht="15.6" x14ac:dyDescent="0.3"/>
    <row r="952" ht="15.6" x14ac:dyDescent="0.3"/>
    <row r="953" ht="15.6" x14ac:dyDescent="0.3"/>
    <row r="954" ht="15.6" x14ac:dyDescent="0.3"/>
    <row r="955" ht="15.6" x14ac:dyDescent="0.3"/>
    <row r="956" ht="15.6" x14ac:dyDescent="0.3"/>
    <row r="957" ht="15.6" x14ac:dyDescent="0.3"/>
    <row r="958" ht="15.6" x14ac:dyDescent="0.3"/>
    <row r="959" ht="15.6" x14ac:dyDescent="0.3"/>
    <row r="960" ht="15.6" x14ac:dyDescent="0.3"/>
    <row r="961" ht="15.6" x14ac:dyDescent="0.3"/>
    <row r="962" ht="15.6" x14ac:dyDescent="0.3"/>
    <row r="963" ht="15.6" x14ac:dyDescent="0.3"/>
    <row r="964" ht="15.6" x14ac:dyDescent="0.3"/>
    <row r="965" ht="15.6" x14ac:dyDescent="0.3"/>
    <row r="966" ht="15.6" x14ac:dyDescent="0.3"/>
    <row r="967" ht="15.6" x14ac:dyDescent="0.3"/>
    <row r="968" ht="15.6" x14ac:dyDescent="0.3"/>
    <row r="969" ht="15.6" x14ac:dyDescent="0.3"/>
    <row r="970" ht="15.6" x14ac:dyDescent="0.3"/>
    <row r="971" ht="15.6" x14ac:dyDescent="0.3"/>
    <row r="972" ht="15.6" x14ac:dyDescent="0.3"/>
    <row r="973" ht="15.6" x14ac:dyDescent="0.3"/>
    <row r="974" ht="15.6" x14ac:dyDescent="0.3"/>
    <row r="975" ht="15.6" x14ac:dyDescent="0.3"/>
    <row r="976" ht="15.6" x14ac:dyDescent="0.3"/>
    <row r="977" ht="15.6" x14ac:dyDescent="0.3"/>
    <row r="978" ht="15.6" x14ac:dyDescent="0.3"/>
    <row r="979" ht="15.6" x14ac:dyDescent="0.3"/>
    <row r="980" ht="15.6" x14ac:dyDescent="0.3"/>
    <row r="981" ht="15.6" x14ac:dyDescent="0.3"/>
    <row r="982" ht="15.6" x14ac:dyDescent="0.3"/>
    <row r="983" ht="15.6" x14ac:dyDescent="0.3"/>
    <row r="984" ht="15.6" x14ac:dyDescent="0.3"/>
    <row r="985" ht="15.6" x14ac:dyDescent="0.3"/>
    <row r="986" ht="15.6" x14ac:dyDescent="0.3"/>
    <row r="987" ht="15.6" x14ac:dyDescent="0.3"/>
    <row r="988" ht="15.6" x14ac:dyDescent="0.3"/>
    <row r="989" ht="15.6" x14ac:dyDescent="0.3"/>
    <row r="990" ht="15.6" x14ac:dyDescent="0.3"/>
    <row r="991" ht="15.6" x14ac:dyDescent="0.3"/>
    <row r="992" ht="15.6" x14ac:dyDescent="0.3"/>
    <row r="993" ht="15.6" x14ac:dyDescent="0.3"/>
    <row r="994" ht="15.6" x14ac:dyDescent="0.3"/>
    <row r="995" ht="15.6" x14ac:dyDescent="0.3"/>
    <row r="996" ht="15.6" x14ac:dyDescent="0.3"/>
    <row r="997" ht="15.6" x14ac:dyDescent="0.3"/>
    <row r="998" ht="15.6" x14ac:dyDescent="0.3"/>
    <row r="999" ht="15.6" x14ac:dyDescent="0.3"/>
    <row r="1000" ht="15.6" x14ac:dyDescent="0.3"/>
    <row r="1001" ht="15.6" x14ac:dyDescent="0.3"/>
    <row r="1002" ht="15.6" x14ac:dyDescent="0.3"/>
    <row r="1003" ht="15.6" x14ac:dyDescent="0.3"/>
    <row r="1004" ht="15.6" x14ac:dyDescent="0.3"/>
    <row r="1005" ht="15.6" x14ac:dyDescent="0.3"/>
    <row r="1006" ht="15.6" x14ac:dyDescent="0.3"/>
    <row r="1007" ht="15.6" x14ac:dyDescent="0.3"/>
    <row r="1008" ht="15.6" x14ac:dyDescent="0.3"/>
    <row r="1009" ht="15.6" x14ac:dyDescent="0.3"/>
    <row r="1010" ht="15.6" x14ac:dyDescent="0.3"/>
    <row r="1011" ht="15.6" x14ac:dyDescent="0.3"/>
    <row r="1012" ht="15.6" x14ac:dyDescent="0.3"/>
    <row r="1013" ht="15.6" x14ac:dyDescent="0.3"/>
    <row r="1014" ht="15.6" x14ac:dyDescent="0.3"/>
    <row r="1015" ht="15.6" x14ac:dyDescent="0.3"/>
    <row r="1016" ht="15.6" x14ac:dyDescent="0.3"/>
    <row r="1017" ht="15.6" x14ac:dyDescent="0.3"/>
    <row r="1018" ht="15.6" x14ac:dyDescent="0.3"/>
    <row r="1019" ht="15.6" x14ac:dyDescent="0.3"/>
    <row r="1020" ht="15.6" x14ac:dyDescent="0.3"/>
    <row r="1021" ht="15.6" x14ac:dyDescent="0.3"/>
    <row r="1022" ht="15.6" x14ac:dyDescent="0.3"/>
    <row r="1023" ht="15.6" x14ac:dyDescent="0.3"/>
    <row r="1024" ht="15.6" x14ac:dyDescent="0.3"/>
    <row r="1025" ht="15.6" x14ac:dyDescent="0.3"/>
    <row r="1026" ht="15.6" x14ac:dyDescent="0.3"/>
    <row r="1027" ht="15.6" x14ac:dyDescent="0.3"/>
    <row r="1028" ht="15.6" x14ac:dyDescent="0.3"/>
    <row r="1029" ht="15.6" x14ac:dyDescent="0.3"/>
    <row r="1030" ht="15.6" x14ac:dyDescent="0.3"/>
    <row r="1031" ht="15.6" x14ac:dyDescent="0.3"/>
    <row r="1032" ht="15.6" x14ac:dyDescent="0.3"/>
    <row r="1033" ht="15.6" x14ac:dyDescent="0.3"/>
    <row r="1034" ht="15.6" x14ac:dyDescent="0.3"/>
    <row r="1035" ht="15.6" x14ac:dyDescent="0.3"/>
    <row r="1036" ht="15.6" x14ac:dyDescent="0.3"/>
    <row r="1037" ht="15.6" x14ac:dyDescent="0.3"/>
    <row r="1038" ht="15.6" x14ac:dyDescent="0.3"/>
    <row r="1039" ht="15.6" x14ac:dyDescent="0.3"/>
    <row r="1040" ht="15.6" x14ac:dyDescent="0.3"/>
    <row r="1041" ht="15.6" x14ac:dyDescent="0.3"/>
    <row r="1042" ht="15.6" x14ac:dyDescent="0.3"/>
    <row r="1043" ht="15.6" x14ac:dyDescent="0.3"/>
    <row r="1044" ht="15.6" x14ac:dyDescent="0.3"/>
    <row r="1045" ht="15.6" x14ac:dyDescent="0.3"/>
    <row r="1046" ht="15.6" x14ac:dyDescent="0.3"/>
    <row r="1047" ht="15.6" x14ac:dyDescent="0.3"/>
    <row r="1048" ht="15.6" x14ac:dyDescent="0.3"/>
    <row r="1049" ht="15.6" x14ac:dyDescent="0.3"/>
    <row r="1050" ht="15.6" x14ac:dyDescent="0.3"/>
    <row r="1051" ht="15.6" x14ac:dyDescent="0.3"/>
    <row r="1052" ht="15.6" x14ac:dyDescent="0.3"/>
    <row r="1053" ht="15.6" x14ac:dyDescent="0.3"/>
    <row r="1054" ht="15.6" x14ac:dyDescent="0.3"/>
    <row r="1055" ht="15.6" x14ac:dyDescent="0.3"/>
    <row r="1056" ht="15.6" x14ac:dyDescent="0.3"/>
    <row r="1057" ht="15.6" x14ac:dyDescent="0.3"/>
    <row r="1058" ht="15.6" x14ac:dyDescent="0.3"/>
    <row r="1059" ht="15.6" x14ac:dyDescent="0.3"/>
    <row r="1060" ht="15.6" x14ac:dyDescent="0.3"/>
    <row r="1061" ht="15.6" x14ac:dyDescent="0.3"/>
    <row r="1062" ht="15.6" x14ac:dyDescent="0.3"/>
    <row r="1063" ht="15.6" x14ac:dyDescent="0.3"/>
    <row r="1064" ht="15.6" x14ac:dyDescent="0.3"/>
    <row r="1065" ht="15.6" x14ac:dyDescent="0.3"/>
    <row r="1066" ht="15.6" x14ac:dyDescent="0.3"/>
    <row r="1067" ht="15.6" x14ac:dyDescent="0.3"/>
    <row r="1068" ht="15.6" x14ac:dyDescent="0.3"/>
    <row r="1069" ht="15.6" x14ac:dyDescent="0.3"/>
    <row r="1070" ht="15.6" x14ac:dyDescent="0.3"/>
    <row r="1071" ht="15.6" x14ac:dyDescent="0.3"/>
    <row r="1072" ht="15.6" x14ac:dyDescent="0.3"/>
    <row r="1073" ht="15.6" x14ac:dyDescent="0.3"/>
    <row r="1074" ht="15.6" x14ac:dyDescent="0.3"/>
    <row r="1075" ht="15.6" x14ac:dyDescent="0.3"/>
    <row r="1076" ht="15.6" x14ac:dyDescent="0.3"/>
    <row r="1077" ht="15.6" x14ac:dyDescent="0.3"/>
    <row r="1078" ht="15.6" x14ac:dyDescent="0.3"/>
    <row r="1079" ht="15.6" x14ac:dyDescent="0.3"/>
    <row r="1080" ht="15.6" x14ac:dyDescent="0.3"/>
    <row r="1081" ht="15.6" x14ac:dyDescent="0.3"/>
    <row r="1082" ht="15.6" x14ac:dyDescent="0.3"/>
    <row r="1083" ht="15.6" x14ac:dyDescent="0.3"/>
    <row r="1084" ht="15.6" x14ac:dyDescent="0.3"/>
    <row r="1085" ht="15.6" x14ac:dyDescent="0.3"/>
    <row r="1086" ht="15.6" x14ac:dyDescent="0.3"/>
    <row r="1087" ht="15.6" x14ac:dyDescent="0.3"/>
    <row r="1088" ht="15.6" x14ac:dyDescent="0.3"/>
    <row r="1089" ht="15.6" x14ac:dyDescent="0.3"/>
    <row r="1090" ht="15.6" x14ac:dyDescent="0.3"/>
    <row r="1091" ht="15.6" x14ac:dyDescent="0.3"/>
    <row r="1092" ht="15.6" x14ac:dyDescent="0.3"/>
    <row r="1093" ht="15.6" x14ac:dyDescent="0.3"/>
    <row r="1094" ht="15.6" x14ac:dyDescent="0.3"/>
    <row r="1095" ht="15.6" x14ac:dyDescent="0.3"/>
    <row r="1096" ht="15.6" x14ac:dyDescent="0.3"/>
    <row r="1097" ht="15.6" x14ac:dyDescent="0.3"/>
    <row r="1098" ht="15.6" x14ac:dyDescent="0.3"/>
    <row r="1099" ht="15.6" x14ac:dyDescent="0.3"/>
    <row r="1100" ht="15.6" x14ac:dyDescent="0.3"/>
    <row r="1101" ht="15.6" x14ac:dyDescent="0.3"/>
    <row r="1102" ht="15.6" x14ac:dyDescent="0.3"/>
    <row r="1103" ht="15.6" x14ac:dyDescent="0.3"/>
    <row r="1104" ht="15.6" x14ac:dyDescent="0.3"/>
    <row r="1105" ht="15.6" x14ac:dyDescent="0.3"/>
    <row r="1106" ht="15.6" x14ac:dyDescent="0.3"/>
    <row r="1107" ht="15.6" x14ac:dyDescent="0.3"/>
    <row r="1108" ht="15.6" x14ac:dyDescent="0.3"/>
    <row r="1109" ht="15.6" x14ac:dyDescent="0.3"/>
    <row r="1110" ht="15.6" x14ac:dyDescent="0.3"/>
    <row r="1111" ht="15.6" x14ac:dyDescent="0.3"/>
    <row r="1112" ht="15.6" x14ac:dyDescent="0.3"/>
    <row r="1113" ht="15.6" x14ac:dyDescent="0.3"/>
    <row r="1114" ht="15.6" x14ac:dyDescent="0.3"/>
    <row r="1115" ht="15.6" x14ac:dyDescent="0.3"/>
    <row r="1116" ht="15.6" x14ac:dyDescent="0.3"/>
    <row r="1117" ht="15.6" x14ac:dyDescent="0.3"/>
    <row r="1118" ht="15.6" x14ac:dyDescent="0.3"/>
    <row r="1119" ht="15.6" x14ac:dyDescent="0.3"/>
    <row r="1120" ht="15.6" x14ac:dyDescent="0.3"/>
    <row r="1121" ht="15.6" x14ac:dyDescent="0.3"/>
    <row r="1122" ht="15.6" x14ac:dyDescent="0.3"/>
    <row r="1123" ht="15.6" x14ac:dyDescent="0.3"/>
    <row r="1124" ht="15.6" x14ac:dyDescent="0.3"/>
    <row r="1125" ht="15.6" x14ac:dyDescent="0.3"/>
    <row r="1126" ht="15.6" x14ac:dyDescent="0.3"/>
    <row r="1127" ht="15.6" x14ac:dyDescent="0.3"/>
    <row r="1128" ht="15.6" x14ac:dyDescent="0.3"/>
    <row r="1129" ht="15.6" x14ac:dyDescent="0.3"/>
    <row r="1130" ht="15.6" x14ac:dyDescent="0.3"/>
    <row r="1131" ht="15.6" x14ac:dyDescent="0.3"/>
    <row r="1132" ht="15.6" x14ac:dyDescent="0.3"/>
    <row r="1133" ht="15.6" x14ac:dyDescent="0.3"/>
    <row r="1134" ht="15.6" x14ac:dyDescent="0.3"/>
    <row r="1135" ht="15.6" x14ac:dyDescent="0.3"/>
    <row r="1136" ht="15.6" x14ac:dyDescent="0.3"/>
    <row r="1137" ht="15.6" x14ac:dyDescent="0.3"/>
    <row r="1138" ht="15.6" x14ac:dyDescent="0.3"/>
    <row r="1139" ht="15.6" x14ac:dyDescent="0.3"/>
    <row r="1140" ht="15.6" x14ac:dyDescent="0.3"/>
    <row r="1141" ht="15.6" x14ac:dyDescent="0.3"/>
    <row r="1142" ht="15.6" x14ac:dyDescent="0.3"/>
    <row r="1143" ht="15.6" x14ac:dyDescent="0.3"/>
    <row r="1144" ht="15.6" x14ac:dyDescent="0.3"/>
    <row r="1145" ht="15.6" x14ac:dyDescent="0.3"/>
    <row r="1146" ht="15.6" x14ac:dyDescent="0.3"/>
    <row r="1147" ht="15.6" x14ac:dyDescent="0.3"/>
    <row r="1148" ht="15.6" x14ac:dyDescent="0.3"/>
    <row r="1149" ht="15.6" x14ac:dyDescent="0.3"/>
    <row r="1150" ht="15.6" x14ac:dyDescent="0.3"/>
    <row r="1151" ht="15.6" x14ac:dyDescent="0.3"/>
    <row r="1152" ht="15.6" x14ac:dyDescent="0.3"/>
    <row r="1153" ht="15.6" x14ac:dyDescent="0.3"/>
    <row r="1154" ht="15.6" x14ac:dyDescent="0.3"/>
    <row r="1155" ht="15.6" x14ac:dyDescent="0.3"/>
    <row r="1156" ht="15.6" x14ac:dyDescent="0.3"/>
    <row r="1157" ht="15.6" x14ac:dyDescent="0.3"/>
    <row r="1158" ht="15.6" x14ac:dyDescent="0.3"/>
    <row r="1159" ht="15.6" x14ac:dyDescent="0.3"/>
    <row r="1160" ht="15.6" x14ac:dyDescent="0.3"/>
    <row r="1161" ht="15.6" x14ac:dyDescent="0.3"/>
    <row r="1162" ht="15.6" x14ac:dyDescent="0.3"/>
    <row r="1163" ht="15.6" x14ac:dyDescent="0.3"/>
    <row r="1164" ht="15.6" x14ac:dyDescent="0.3"/>
    <row r="1165" ht="15.6" x14ac:dyDescent="0.3"/>
    <row r="1166" ht="15.6" x14ac:dyDescent="0.3"/>
    <row r="1167" ht="15.6" x14ac:dyDescent="0.3"/>
    <row r="1168" ht="15.6" x14ac:dyDescent="0.3"/>
    <row r="1169" ht="15.6" x14ac:dyDescent="0.3"/>
    <row r="1170" ht="15.6" x14ac:dyDescent="0.3"/>
    <row r="1171" ht="15.6" x14ac:dyDescent="0.3"/>
    <row r="1172" ht="15.6" x14ac:dyDescent="0.3"/>
    <row r="1173" ht="15.6" x14ac:dyDescent="0.3"/>
    <row r="1174" ht="15.6" x14ac:dyDescent="0.3"/>
    <row r="1175" ht="15.6" x14ac:dyDescent="0.3"/>
    <row r="1176" ht="15.6" x14ac:dyDescent="0.3"/>
    <row r="1177" ht="15.6" x14ac:dyDescent="0.3"/>
    <row r="1178" ht="15.6" x14ac:dyDescent="0.3"/>
    <row r="1179" ht="15.6" x14ac:dyDescent="0.3"/>
    <row r="1180" ht="15.6" x14ac:dyDescent="0.3"/>
    <row r="1181" ht="15.6" x14ac:dyDescent="0.3"/>
    <row r="1182" ht="15.6" x14ac:dyDescent="0.3"/>
    <row r="1183" ht="15.6" x14ac:dyDescent="0.3"/>
    <row r="1184" ht="15.6" x14ac:dyDescent="0.3"/>
    <row r="1185" ht="15.6" x14ac:dyDescent="0.3"/>
    <row r="1186" ht="15.6" x14ac:dyDescent="0.3"/>
    <row r="1187" ht="15.6" x14ac:dyDescent="0.3"/>
    <row r="1188" ht="15.6" x14ac:dyDescent="0.3"/>
    <row r="1189" ht="15.6" x14ac:dyDescent="0.3"/>
    <row r="1190" ht="15.6" x14ac:dyDescent="0.3"/>
    <row r="1191" ht="15.6" x14ac:dyDescent="0.3"/>
    <row r="1192" ht="15.6" x14ac:dyDescent="0.3"/>
    <row r="1193" ht="15.6" x14ac:dyDescent="0.3"/>
    <row r="1194" ht="15.6" x14ac:dyDescent="0.3"/>
    <row r="1195" ht="15.6" x14ac:dyDescent="0.3"/>
    <row r="1196" ht="15.6" x14ac:dyDescent="0.3"/>
    <row r="1197" ht="15.6" x14ac:dyDescent="0.3"/>
    <row r="1198" ht="15.6" x14ac:dyDescent="0.3"/>
    <row r="1199" ht="15.6" x14ac:dyDescent="0.3"/>
    <row r="1200" ht="15.6" x14ac:dyDescent="0.3"/>
    <row r="1201" ht="15.6" x14ac:dyDescent="0.3"/>
    <row r="1202" ht="15.6" x14ac:dyDescent="0.3"/>
    <row r="1203" ht="15.6" x14ac:dyDescent="0.3"/>
    <row r="1204" ht="15.6" x14ac:dyDescent="0.3"/>
    <row r="1205" ht="15.6" x14ac:dyDescent="0.3"/>
    <row r="1206" ht="15.6" x14ac:dyDescent="0.3"/>
    <row r="1207" ht="15.6" x14ac:dyDescent="0.3"/>
    <row r="1208" ht="15.6" x14ac:dyDescent="0.3"/>
    <row r="1209" ht="15.6" x14ac:dyDescent="0.3"/>
    <row r="1210" ht="15.6" x14ac:dyDescent="0.3"/>
    <row r="1211" ht="15.6" x14ac:dyDescent="0.3"/>
    <row r="1212" ht="15.6" x14ac:dyDescent="0.3"/>
    <row r="1213" ht="15.6" x14ac:dyDescent="0.3"/>
    <row r="1214" ht="15.6" x14ac:dyDescent="0.3"/>
    <row r="1215" ht="15.6" x14ac:dyDescent="0.3"/>
    <row r="1216" ht="15.6" x14ac:dyDescent="0.3"/>
    <row r="1217" ht="15.6" x14ac:dyDescent="0.3"/>
    <row r="1218" ht="15.6" x14ac:dyDescent="0.3"/>
    <row r="1219" ht="15.6" x14ac:dyDescent="0.3"/>
    <row r="1220" ht="15.6" x14ac:dyDescent="0.3"/>
    <row r="1221" ht="15.6" x14ac:dyDescent="0.3"/>
    <row r="1222" ht="15.6" x14ac:dyDescent="0.3"/>
    <row r="1223" ht="15.6" x14ac:dyDescent="0.3"/>
    <row r="1224" ht="15.6" x14ac:dyDescent="0.3"/>
    <row r="1225" ht="15.6" x14ac:dyDescent="0.3"/>
    <row r="1226" ht="15.6" x14ac:dyDescent="0.3"/>
    <row r="1227" ht="15.6" x14ac:dyDescent="0.3"/>
    <row r="1228" ht="15.6" x14ac:dyDescent="0.3"/>
    <row r="1229" ht="15.6" x14ac:dyDescent="0.3"/>
    <row r="1230" ht="15.6" x14ac:dyDescent="0.3"/>
    <row r="1231" ht="15.6" x14ac:dyDescent="0.3"/>
    <row r="1232" ht="15.6" x14ac:dyDescent="0.3"/>
    <row r="1233" ht="15.6" x14ac:dyDescent="0.3"/>
    <row r="1234" ht="15.6" x14ac:dyDescent="0.3"/>
    <row r="1235" ht="15.6" x14ac:dyDescent="0.3"/>
    <row r="1236" ht="15.6" x14ac:dyDescent="0.3"/>
    <row r="1237" ht="15.6" x14ac:dyDescent="0.3"/>
    <row r="1238" ht="15.6" x14ac:dyDescent="0.3"/>
    <row r="1239" ht="15.6" x14ac:dyDescent="0.3"/>
    <row r="1240" ht="15.6" x14ac:dyDescent="0.3"/>
    <row r="1241" ht="15.6" x14ac:dyDescent="0.3"/>
    <row r="1242" ht="15.6" x14ac:dyDescent="0.3"/>
    <row r="1243" ht="15.6" x14ac:dyDescent="0.3"/>
    <row r="1244" ht="15.6" x14ac:dyDescent="0.3"/>
    <row r="1245" ht="15.6" x14ac:dyDescent="0.3"/>
    <row r="1246" ht="15.6" x14ac:dyDescent="0.3"/>
    <row r="1247" ht="15.6" x14ac:dyDescent="0.3"/>
    <row r="1248" ht="15.6" x14ac:dyDescent="0.3"/>
    <row r="1249" ht="15.6" x14ac:dyDescent="0.3"/>
    <row r="1250" ht="15.6" x14ac:dyDescent="0.3"/>
    <row r="1251" ht="15.6" x14ac:dyDescent="0.3"/>
    <row r="1252" ht="15.6" x14ac:dyDescent="0.3"/>
    <row r="1253" ht="15.6" x14ac:dyDescent="0.3"/>
    <row r="1254" ht="15.6" x14ac:dyDescent="0.3"/>
    <row r="1255" ht="15.6" x14ac:dyDescent="0.3"/>
    <row r="1256" ht="15.6" x14ac:dyDescent="0.3"/>
    <row r="1257" ht="15.6" x14ac:dyDescent="0.3"/>
    <row r="1258" ht="15.6" x14ac:dyDescent="0.3"/>
    <row r="1259" ht="15.6" x14ac:dyDescent="0.3"/>
    <row r="1260" ht="15.6" x14ac:dyDescent="0.3"/>
    <row r="1261" ht="15.6" x14ac:dyDescent="0.3"/>
    <row r="1262" ht="15.6" x14ac:dyDescent="0.3"/>
    <row r="1263" ht="15.6" x14ac:dyDescent="0.3"/>
    <row r="1264" ht="15.6" x14ac:dyDescent="0.3"/>
    <row r="1265" ht="15.6" x14ac:dyDescent="0.3"/>
    <row r="1266" ht="15.6" x14ac:dyDescent="0.3"/>
    <row r="1267" ht="15.6" x14ac:dyDescent="0.3"/>
    <row r="1268" ht="15.6" x14ac:dyDescent="0.3"/>
    <row r="1269" ht="15.6" x14ac:dyDescent="0.3"/>
    <row r="1270" ht="15.6" x14ac:dyDescent="0.3"/>
    <row r="1271" ht="15.6" x14ac:dyDescent="0.3"/>
    <row r="1272" ht="15.6" x14ac:dyDescent="0.3"/>
    <row r="1273" ht="15.6" x14ac:dyDescent="0.3"/>
    <row r="1274" ht="15.6" x14ac:dyDescent="0.3"/>
    <row r="1275" ht="15.6" x14ac:dyDescent="0.3"/>
    <row r="1276" ht="15.6" x14ac:dyDescent="0.3"/>
    <row r="1277" ht="15.6" x14ac:dyDescent="0.3"/>
    <row r="1278" ht="15.6" x14ac:dyDescent="0.3"/>
    <row r="1279" ht="15.6" x14ac:dyDescent="0.3"/>
    <row r="1280" ht="15.6" x14ac:dyDescent="0.3"/>
    <row r="1281" ht="15.6" x14ac:dyDescent="0.3"/>
    <row r="1282" ht="15.6" x14ac:dyDescent="0.3"/>
    <row r="1283" ht="15.6" x14ac:dyDescent="0.3"/>
    <row r="1284" ht="15.6" x14ac:dyDescent="0.3"/>
    <row r="1285" ht="15.6" x14ac:dyDescent="0.3"/>
    <row r="1286" ht="15.6" x14ac:dyDescent="0.3"/>
    <row r="1287" ht="15.6" x14ac:dyDescent="0.3"/>
    <row r="1288" ht="15.6" x14ac:dyDescent="0.3"/>
    <row r="1289" ht="15.6" x14ac:dyDescent="0.3"/>
    <row r="1290" ht="15.6" x14ac:dyDescent="0.3"/>
    <row r="1291" ht="15.6" x14ac:dyDescent="0.3"/>
    <row r="1292" ht="15.6" x14ac:dyDescent="0.3"/>
    <row r="1293" ht="15.6" x14ac:dyDescent="0.3"/>
    <row r="1294" ht="15.6" x14ac:dyDescent="0.3"/>
    <row r="1295" ht="15.6" x14ac:dyDescent="0.3"/>
    <row r="1296" ht="15.6" x14ac:dyDescent="0.3"/>
    <row r="1297" ht="15.6" x14ac:dyDescent="0.3"/>
    <row r="1298" ht="15.6" x14ac:dyDescent="0.3"/>
    <row r="1299" ht="15.6" x14ac:dyDescent="0.3"/>
    <row r="1300" ht="15.6" x14ac:dyDescent="0.3"/>
    <row r="1301" ht="15.6" x14ac:dyDescent="0.3"/>
    <row r="1302" ht="15.6" x14ac:dyDescent="0.3"/>
    <row r="1303" ht="15.6" x14ac:dyDescent="0.3"/>
    <row r="1304" ht="15.6" x14ac:dyDescent="0.3"/>
    <row r="1305" ht="15.6" x14ac:dyDescent="0.3"/>
    <row r="1306" ht="15.6" x14ac:dyDescent="0.3"/>
    <row r="1307" ht="15.6" x14ac:dyDescent="0.3"/>
    <row r="1308" ht="15.6" x14ac:dyDescent="0.3"/>
    <row r="1309" ht="15.6" x14ac:dyDescent="0.3"/>
    <row r="1310" ht="15.6" x14ac:dyDescent="0.3"/>
    <row r="1311" ht="15.6" x14ac:dyDescent="0.3"/>
    <row r="1312" ht="15.6" x14ac:dyDescent="0.3"/>
    <row r="1313" ht="15.6" x14ac:dyDescent="0.3"/>
    <row r="1314" ht="15.6" x14ac:dyDescent="0.3"/>
    <row r="1315" ht="15.6" x14ac:dyDescent="0.3"/>
    <row r="1316" ht="15.6" x14ac:dyDescent="0.3"/>
    <row r="1317" ht="15.6" x14ac:dyDescent="0.3"/>
    <row r="1318" ht="15.6" x14ac:dyDescent="0.3"/>
    <row r="1319" ht="15.6" x14ac:dyDescent="0.3"/>
    <row r="1320" ht="15.6" x14ac:dyDescent="0.3"/>
    <row r="1321" ht="15.6" x14ac:dyDescent="0.3"/>
    <row r="1322" ht="15.6" x14ac:dyDescent="0.3"/>
    <row r="1323" ht="15.6" x14ac:dyDescent="0.3"/>
    <row r="1324" ht="15.6" x14ac:dyDescent="0.3"/>
    <row r="1325" ht="15.6" x14ac:dyDescent="0.3"/>
    <row r="1326" ht="15.6" x14ac:dyDescent="0.3"/>
    <row r="1327" ht="15.6" x14ac:dyDescent="0.3"/>
    <row r="1328" ht="15.6" x14ac:dyDescent="0.3"/>
    <row r="1329" ht="15.6" x14ac:dyDescent="0.3"/>
    <row r="1330" ht="15.6" x14ac:dyDescent="0.3"/>
    <row r="1331" ht="15.6" x14ac:dyDescent="0.3"/>
    <row r="1332" ht="15.6" x14ac:dyDescent="0.3"/>
    <row r="1333" ht="15.6" x14ac:dyDescent="0.3"/>
    <row r="1334" ht="15.6" x14ac:dyDescent="0.3"/>
    <row r="1335" ht="15.6" x14ac:dyDescent="0.3"/>
    <row r="1336" ht="15.6" x14ac:dyDescent="0.3"/>
    <row r="1337" ht="15.6" x14ac:dyDescent="0.3"/>
    <row r="1338" ht="15.6" x14ac:dyDescent="0.3"/>
    <row r="1339" ht="15.6" x14ac:dyDescent="0.3"/>
    <row r="1340" ht="15.6" x14ac:dyDescent="0.3"/>
    <row r="1341" ht="15.6" x14ac:dyDescent="0.3"/>
    <row r="1342" ht="15.6" x14ac:dyDescent="0.3"/>
    <row r="1343" ht="15.6" x14ac:dyDescent="0.3"/>
    <row r="1344" ht="15.6" x14ac:dyDescent="0.3"/>
    <row r="1345" ht="15.6" x14ac:dyDescent="0.3"/>
    <row r="1346" ht="15.6" x14ac:dyDescent="0.3"/>
    <row r="1347" ht="15.6" x14ac:dyDescent="0.3"/>
    <row r="1348" ht="15.6" x14ac:dyDescent="0.3"/>
    <row r="1349" ht="15.6" x14ac:dyDescent="0.3"/>
    <row r="1350" ht="15.6" x14ac:dyDescent="0.3"/>
    <row r="1351" ht="15.6" x14ac:dyDescent="0.3"/>
    <row r="1352" ht="15.6" x14ac:dyDescent="0.3"/>
    <row r="1353" ht="15.6" x14ac:dyDescent="0.3"/>
    <row r="1354" ht="15.6" x14ac:dyDescent="0.3"/>
    <row r="1355" ht="15.6" x14ac:dyDescent="0.3"/>
    <row r="1356" ht="15.6" x14ac:dyDescent="0.3"/>
    <row r="1357" ht="15.6" x14ac:dyDescent="0.3"/>
    <row r="1358" ht="15.6" x14ac:dyDescent="0.3"/>
    <row r="1359" ht="15.6" x14ac:dyDescent="0.3"/>
    <row r="1360" ht="15.6" x14ac:dyDescent="0.3"/>
    <row r="1361" ht="15.6" x14ac:dyDescent="0.3"/>
    <row r="1362" ht="15.6" x14ac:dyDescent="0.3"/>
    <row r="1363" ht="15.6" x14ac:dyDescent="0.3"/>
    <row r="1364" ht="15.6" x14ac:dyDescent="0.3"/>
    <row r="1365" ht="15.6" x14ac:dyDescent="0.3"/>
    <row r="1366" ht="15.6" x14ac:dyDescent="0.3"/>
    <row r="1367" ht="15.6" x14ac:dyDescent="0.3"/>
    <row r="1368" ht="15.6" x14ac:dyDescent="0.3"/>
    <row r="1369" ht="15.6" x14ac:dyDescent="0.3"/>
    <row r="1370" ht="15.6" x14ac:dyDescent="0.3"/>
    <row r="1371" ht="15.6" x14ac:dyDescent="0.3"/>
    <row r="1372" ht="15.6" x14ac:dyDescent="0.3"/>
    <row r="1373" ht="15.6" x14ac:dyDescent="0.3"/>
    <row r="1374" ht="15.6" x14ac:dyDescent="0.3"/>
    <row r="1375" ht="15.6" x14ac:dyDescent="0.3"/>
    <row r="1376" ht="15.6" x14ac:dyDescent="0.3"/>
    <row r="1377" ht="15.6" x14ac:dyDescent="0.3"/>
    <row r="1378" ht="15.6" x14ac:dyDescent="0.3"/>
    <row r="1379" ht="15.6" x14ac:dyDescent="0.3"/>
    <row r="1380" ht="15.6" x14ac:dyDescent="0.3"/>
    <row r="1381" ht="15.6" x14ac:dyDescent="0.3"/>
    <row r="1382" ht="15.6" x14ac:dyDescent="0.3"/>
    <row r="1383" ht="15.6" x14ac:dyDescent="0.3"/>
    <row r="1384" ht="15.6" x14ac:dyDescent="0.3"/>
    <row r="1385" ht="15.6" x14ac:dyDescent="0.3"/>
    <row r="1386" ht="15.6" x14ac:dyDescent="0.3"/>
    <row r="1387" ht="15.6" x14ac:dyDescent="0.3"/>
    <row r="1388" ht="15.6" x14ac:dyDescent="0.3"/>
    <row r="1389" ht="15.6" x14ac:dyDescent="0.3"/>
    <row r="1390" ht="15.6" x14ac:dyDescent="0.3"/>
    <row r="1391" ht="15.6" x14ac:dyDescent="0.3"/>
    <row r="1392" ht="15.6" x14ac:dyDescent="0.3"/>
    <row r="1393" ht="15.6" x14ac:dyDescent="0.3"/>
    <row r="1394" ht="15.6" x14ac:dyDescent="0.3"/>
    <row r="1395" ht="15.6" x14ac:dyDescent="0.3"/>
    <row r="1396" ht="15.6" x14ac:dyDescent="0.3"/>
    <row r="1397" ht="15.6" x14ac:dyDescent="0.3"/>
    <row r="1398" ht="15.6" x14ac:dyDescent="0.3"/>
    <row r="1399" ht="15.6" x14ac:dyDescent="0.3"/>
    <row r="1400" ht="15.6" x14ac:dyDescent="0.3"/>
    <row r="1401" ht="15.6" x14ac:dyDescent="0.3"/>
    <row r="1402" ht="15.6" x14ac:dyDescent="0.3"/>
    <row r="1403" ht="15.6" x14ac:dyDescent="0.3"/>
    <row r="1404" ht="15.6" x14ac:dyDescent="0.3"/>
    <row r="1405" ht="15.6" x14ac:dyDescent="0.3"/>
    <row r="1406" ht="15.6" x14ac:dyDescent="0.3"/>
    <row r="1407" ht="15.6" x14ac:dyDescent="0.3"/>
    <row r="1408" ht="15.6" x14ac:dyDescent="0.3"/>
    <row r="1409" ht="15.6" x14ac:dyDescent="0.3"/>
    <row r="1410" ht="15.6" x14ac:dyDescent="0.3"/>
    <row r="1411" ht="15.6" x14ac:dyDescent="0.3"/>
    <row r="1412" ht="15.6" x14ac:dyDescent="0.3"/>
    <row r="1413" ht="15.6" x14ac:dyDescent="0.3"/>
    <row r="1414" ht="15.6" x14ac:dyDescent="0.3"/>
    <row r="1415" ht="15.6" x14ac:dyDescent="0.3"/>
    <row r="1416" ht="15.6" x14ac:dyDescent="0.3"/>
    <row r="1417" ht="15.6" x14ac:dyDescent="0.3"/>
    <row r="1418" ht="15.6" x14ac:dyDescent="0.3"/>
    <row r="1419" ht="15.6" x14ac:dyDescent="0.3"/>
    <row r="1420" ht="15.6" x14ac:dyDescent="0.3"/>
    <row r="1421" ht="15.6" x14ac:dyDescent="0.3"/>
    <row r="1422" ht="15.6" x14ac:dyDescent="0.3"/>
    <row r="1423" ht="15.6" x14ac:dyDescent="0.3"/>
    <row r="1424" ht="15.6" x14ac:dyDescent="0.3"/>
    <row r="1425" ht="15.6" x14ac:dyDescent="0.3"/>
    <row r="1426" ht="15.6" x14ac:dyDescent="0.3"/>
    <row r="1427" ht="15.6" x14ac:dyDescent="0.3"/>
    <row r="1428" ht="15.6" x14ac:dyDescent="0.3"/>
    <row r="1429" ht="15.6" x14ac:dyDescent="0.3"/>
    <row r="1430" ht="15.6" x14ac:dyDescent="0.3"/>
    <row r="1431" ht="15.6" x14ac:dyDescent="0.3"/>
    <row r="1432" ht="15.6" x14ac:dyDescent="0.3"/>
    <row r="1433" ht="15.6" x14ac:dyDescent="0.3"/>
    <row r="1434" ht="15.6" x14ac:dyDescent="0.3"/>
    <row r="1435" ht="15.6" x14ac:dyDescent="0.3"/>
    <row r="1436" ht="15.6" x14ac:dyDescent="0.3"/>
    <row r="1437" ht="15.6" x14ac:dyDescent="0.3"/>
    <row r="1438" ht="15.6" x14ac:dyDescent="0.3"/>
    <row r="1439" ht="15.6" x14ac:dyDescent="0.3"/>
    <row r="1440" ht="15.6" x14ac:dyDescent="0.3"/>
    <row r="1441" ht="15.6" x14ac:dyDescent="0.3"/>
    <row r="1442" ht="15.6" x14ac:dyDescent="0.3"/>
    <row r="1443" ht="15.6" x14ac:dyDescent="0.3"/>
    <row r="1444" ht="15.6" x14ac:dyDescent="0.3"/>
    <row r="1445" ht="15.6" x14ac:dyDescent="0.3"/>
    <row r="1446" ht="15.6" x14ac:dyDescent="0.3"/>
    <row r="1447" ht="15.6" x14ac:dyDescent="0.3"/>
    <row r="1448" ht="15.6" x14ac:dyDescent="0.3"/>
    <row r="1449" ht="15.6" x14ac:dyDescent="0.3"/>
    <row r="1450" ht="15.6" x14ac:dyDescent="0.3"/>
    <row r="1451" ht="15.6" x14ac:dyDescent="0.3"/>
    <row r="1452" ht="15.6" x14ac:dyDescent="0.3"/>
    <row r="1453" ht="15.6" x14ac:dyDescent="0.3"/>
    <row r="1454" ht="15.6" x14ac:dyDescent="0.3"/>
    <row r="1455" ht="15.6" x14ac:dyDescent="0.3"/>
    <row r="1456" ht="15.6" x14ac:dyDescent="0.3"/>
    <row r="1457" ht="15.6" x14ac:dyDescent="0.3"/>
    <row r="1458" ht="15.6" x14ac:dyDescent="0.3"/>
    <row r="1459" ht="15.6" x14ac:dyDescent="0.3"/>
    <row r="1460" ht="15.6" x14ac:dyDescent="0.3"/>
    <row r="1461" ht="15.6" x14ac:dyDescent="0.3"/>
    <row r="1462" ht="15.6" x14ac:dyDescent="0.3"/>
    <row r="1463" ht="15.6" x14ac:dyDescent="0.3"/>
    <row r="1464" ht="15.6" x14ac:dyDescent="0.3"/>
    <row r="1465" ht="15.6" x14ac:dyDescent="0.3"/>
    <row r="1466" ht="15.6" x14ac:dyDescent="0.3"/>
    <row r="1467" ht="15.6" x14ac:dyDescent="0.3"/>
    <row r="1468" ht="15.6" x14ac:dyDescent="0.3"/>
    <row r="1469" ht="15.6" x14ac:dyDescent="0.3"/>
    <row r="1470" ht="15.6" x14ac:dyDescent="0.3"/>
    <row r="1471" ht="15.6" x14ac:dyDescent="0.3"/>
    <row r="1472" ht="15.6" x14ac:dyDescent="0.3"/>
    <row r="1473" ht="15.6" x14ac:dyDescent="0.3"/>
    <row r="1474" ht="15.6" x14ac:dyDescent="0.3"/>
    <row r="1475" ht="15.6" x14ac:dyDescent="0.3"/>
    <row r="1476" ht="15.6" x14ac:dyDescent="0.3"/>
    <row r="1477" ht="15.6" x14ac:dyDescent="0.3"/>
    <row r="1478" ht="15.6" x14ac:dyDescent="0.3"/>
    <row r="1479" ht="15.6" x14ac:dyDescent="0.3"/>
    <row r="1480" ht="15.6" x14ac:dyDescent="0.3"/>
    <row r="1481" ht="15.6" x14ac:dyDescent="0.3"/>
    <row r="1482" ht="15.6" x14ac:dyDescent="0.3"/>
    <row r="1483" ht="15.6" x14ac:dyDescent="0.3"/>
    <row r="1484" ht="15.6" x14ac:dyDescent="0.3"/>
    <row r="1485" ht="15.6" x14ac:dyDescent="0.3"/>
    <row r="1486" ht="15.6" x14ac:dyDescent="0.3"/>
    <row r="1487" ht="15.6" x14ac:dyDescent="0.3"/>
    <row r="1488" ht="15.6" x14ac:dyDescent="0.3"/>
    <row r="1489" ht="15.6" x14ac:dyDescent="0.3"/>
    <row r="1490" ht="15.6" x14ac:dyDescent="0.3"/>
    <row r="1491" ht="15.6" x14ac:dyDescent="0.3"/>
    <row r="1492" ht="15.6" x14ac:dyDescent="0.3"/>
    <row r="1493" ht="15.6" x14ac:dyDescent="0.3"/>
    <row r="1494" ht="15.6" x14ac:dyDescent="0.3"/>
    <row r="1495" ht="15.6" x14ac:dyDescent="0.3"/>
    <row r="1496" ht="15.6" x14ac:dyDescent="0.3"/>
    <row r="1497" ht="15.6" x14ac:dyDescent="0.3"/>
    <row r="1498" ht="15.6" x14ac:dyDescent="0.3"/>
    <row r="1499" ht="15.6" x14ac:dyDescent="0.3"/>
    <row r="1500" ht="15.6" x14ac:dyDescent="0.3"/>
    <row r="1501" ht="15.6" x14ac:dyDescent="0.3"/>
    <row r="1502" ht="15.6" x14ac:dyDescent="0.3"/>
    <row r="1503" ht="15.6" x14ac:dyDescent="0.3"/>
    <row r="1504" ht="15.6" x14ac:dyDescent="0.3"/>
    <row r="1505" ht="15.6" x14ac:dyDescent="0.3"/>
    <row r="1506" ht="15.6" x14ac:dyDescent="0.3"/>
    <row r="1507" ht="15.6" x14ac:dyDescent="0.3"/>
    <row r="1508" ht="15.6" x14ac:dyDescent="0.3"/>
    <row r="1509" ht="15.6" x14ac:dyDescent="0.3"/>
    <row r="1510" ht="15.6" x14ac:dyDescent="0.3"/>
    <row r="1511" ht="15.6" x14ac:dyDescent="0.3"/>
    <row r="1512" ht="15.6" x14ac:dyDescent="0.3"/>
    <row r="1513" ht="15.6" x14ac:dyDescent="0.3"/>
    <row r="1514" ht="15.6" x14ac:dyDescent="0.3"/>
    <row r="1515" ht="15.6" x14ac:dyDescent="0.3"/>
    <row r="1516" ht="15.6" x14ac:dyDescent="0.3"/>
    <row r="1517" ht="15.6" x14ac:dyDescent="0.3"/>
    <row r="1518" ht="15.6" x14ac:dyDescent="0.3"/>
    <row r="1519" ht="15.6" x14ac:dyDescent="0.3"/>
    <row r="1520" ht="15.6" x14ac:dyDescent="0.3"/>
    <row r="1521" ht="15.6" x14ac:dyDescent="0.3"/>
    <row r="1522" ht="15.6" x14ac:dyDescent="0.3"/>
    <row r="1523" ht="15.6" x14ac:dyDescent="0.3"/>
    <row r="1524" ht="15.6" x14ac:dyDescent="0.3"/>
    <row r="1525" ht="15.6" x14ac:dyDescent="0.3"/>
    <row r="1526" ht="15.6" x14ac:dyDescent="0.3"/>
    <row r="1527" ht="15.6" x14ac:dyDescent="0.3"/>
    <row r="1528" ht="15.6" x14ac:dyDescent="0.3"/>
    <row r="1529" ht="15.6" x14ac:dyDescent="0.3"/>
    <row r="1530" ht="15.6" x14ac:dyDescent="0.3"/>
    <row r="1531" ht="15.6" x14ac:dyDescent="0.3"/>
    <row r="1532" ht="15.6" x14ac:dyDescent="0.3"/>
    <row r="1533" ht="15.6" x14ac:dyDescent="0.3"/>
    <row r="1534" ht="15.6" x14ac:dyDescent="0.3"/>
    <row r="1535" ht="15.6" x14ac:dyDescent="0.3"/>
    <row r="1536" ht="15.6" x14ac:dyDescent="0.3"/>
    <row r="1537" ht="15.6" x14ac:dyDescent="0.3"/>
    <row r="1538" ht="15.6" x14ac:dyDescent="0.3"/>
    <row r="1539" ht="15.6" x14ac:dyDescent="0.3"/>
    <row r="1540" ht="15.6" x14ac:dyDescent="0.3"/>
    <row r="1541" ht="15.6" x14ac:dyDescent="0.3"/>
    <row r="1542" ht="15.6" x14ac:dyDescent="0.3"/>
    <row r="1543" ht="15.6" x14ac:dyDescent="0.3"/>
    <row r="1544" ht="15.6" x14ac:dyDescent="0.3"/>
    <row r="1545" ht="15.6" x14ac:dyDescent="0.3"/>
    <row r="1546" ht="15.6" x14ac:dyDescent="0.3"/>
    <row r="1547" ht="15.6" x14ac:dyDescent="0.3"/>
    <row r="1548" ht="15.6" x14ac:dyDescent="0.3"/>
    <row r="1549" ht="15.6" x14ac:dyDescent="0.3"/>
    <row r="1550" ht="15.6" x14ac:dyDescent="0.3"/>
    <row r="1551" ht="15.6" x14ac:dyDescent="0.3"/>
    <row r="1552" ht="15.6" x14ac:dyDescent="0.3"/>
    <row r="1553" ht="15.6" x14ac:dyDescent="0.3"/>
    <row r="1554" ht="15.6" x14ac:dyDescent="0.3"/>
    <row r="1555" ht="15.6" x14ac:dyDescent="0.3"/>
    <row r="1556" ht="15.6" x14ac:dyDescent="0.3"/>
    <row r="1557" ht="15.6" x14ac:dyDescent="0.3"/>
    <row r="1558" ht="15.6" x14ac:dyDescent="0.3"/>
    <row r="1559" ht="15.6" x14ac:dyDescent="0.3"/>
    <row r="1560" ht="15.6" x14ac:dyDescent="0.3"/>
    <row r="1561" ht="15.6" x14ac:dyDescent="0.3"/>
    <row r="1562" ht="15.6" x14ac:dyDescent="0.3"/>
    <row r="1563" ht="15.6" x14ac:dyDescent="0.3"/>
    <row r="1564" ht="15.6" x14ac:dyDescent="0.3"/>
    <row r="1565" ht="15.6" x14ac:dyDescent="0.3"/>
    <row r="1566" ht="15.6" x14ac:dyDescent="0.3"/>
    <row r="1567" ht="15.6" x14ac:dyDescent="0.3"/>
    <row r="1568" ht="15.6" x14ac:dyDescent="0.3"/>
    <row r="1569" ht="15.6" x14ac:dyDescent="0.3"/>
    <row r="1570" ht="15.6" x14ac:dyDescent="0.3"/>
    <row r="1571" ht="15.6" x14ac:dyDescent="0.3"/>
    <row r="1572" ht="15.6" x14ac:dyDescent="0.3"/>
    <row r="1573" ht="15.6" x14ac:dyDescent="0.3"/>
    <row r="1574" ht="15.6" x14ac:dyDescent="0.3"/>
    <row r="1575" ht="15.6" x14ac:dyDescent="0.3"/>
    <row r="1576" ht="15.6" x14ac:dyDescent="0.3"/>
    <row r="1577" ht="15.6" x14ac:dyDescent="0.3"/>
    <row r="1578" ht="15.6" x14ac:dyDescent="0.3"/>
    <row r="1579" ht="15.6" x14ac:dyDescent="0.3"/>
    <row r="1580" ht="15.6" x14ac:dyDescent="0.3"/>
    <row r="1581" ht="15.6" x14ac:dyDescent="0.3"/>
    <row r="1582" ht="15.6" x14ac:dyDescent="0.3"/>
    <row r="1583" ht="15.6" x14ac:dyDescent="0.3"/>
    <row r="1584" ht="15.6" x14ac:dyDescent="0.3"/>
    <row r="1585" ht="15.6" x14ac:dyDescent="0.3"/>
    <row r="1586" ht="15.6" x14ac:dyDescent="0.3"/>
    <row r="1587" ht="15.6" x14ac:dyDescent="0.3"/>
    <row r="1588" ht="15.6" x14ac:dyDescent="0.3"/>
    <row r="1589" ht="15.6" x14ac:dyDescent="0.3"/>
    <row r="1590" ht="15.6" x14ac:dyDescent="0.3"/>
    <row r="1591" ht="15.6" x14ac:dyDescent="0.3"/>
    <row r="1592" ht="15.6" x14ac:dyDescent="0.3"/>
    <row r="1593" ht="15.6" x14ac:dyDescent="0.3"/>
    <row r="1594" ht="15.6" x14ac:dyDescent="0.3"/>
    <row r="1595" ht="15.6" x14ac:dyDescent="0.3"/>
    <row r="1596" ht="15.6" x14ac:dyDescent="0.3"/>
    <row r="1597" ht="15.6" x14ac:dyDescent="0.3"/>
    <row r="1598" ht="15.6" x14ac:dyDescent="0.3"/>
    <row r="1599" ht="15.6" x14ac:dyDescent="0.3"/>
    <row r="1600" ht="15.6" x14ac:dyDescent="0.3"/>
    <row r="1601" ht="15.6" x14ac:dyDescent="0.3"/>
    <row r="1602" ht="15.6" x14ac:dyDescent="0.3"/>
    <row r="1603" ht="15.6" x14ac:dyDescent="0.3"/>
    <row r="1604" ht="15.6" x14ac:dyDescent="0.3"/>
    <row r="1605" ht="15.6" x14ac:dyDescent="0.3"/>
    <row r="1606" ht="15.6" x14ac:dyDescent="0.3"/>
    <row r="1607" ht="15.6" x14ac:dyDescent="0.3"/>
    <row r="1608" ht="15.6" x14ac:dyDescent="0.3"/>
    <row r="1609" ht="15.6" x14ac:dyDescent="0.3"/>
    <row r="1610" ht="15.6" x14ac:dyDescent="0.3"/>
    <row r="1611" ht="15.6" x14ac:dyDescent="0.3"/>
    <row r="1612" ht="15.6" x14ac:dyDescent="0.3"/>
    <row r="1613" ht="15.6" x14ac:dyDescent="0.3"/>
    <row r="1614" ht="15.6" x14ac:dyDescent="0.3"/>
    <row r="1615" ht="15.6" x14ac:dyDescent="0.3"/>
    <row r="1616" ht="15.6" x14ac:dyDescent="0.3"/>
    <row r="1617" ht="15.6" x14ac:dyDescent="0.3"/>
    <row r="1618" ht="15.6" x14ac:dyDescent="0.3"/>
    <row r="1619" ht="15.6" x14ac:dyDescent="0.3"/>
    <row r="1620" ht="15.6" x14ac:dyDescent="0.3"/>
    <row r="1621" ht="15.6" x14ac:dyDescent="0.3"/>
    <row r="1622" ht="15.6" x14ac:dyDescent="0.3"/>
    <row r="1623" ht="15.6" x14ac:dyDescent="0.3"/>
    <row r="1624" ht="15.6" x14ac:dyDescent="0.3"/>
    <row r="1625" ht="15.6" x14ac:dyDescent="0.3"/>
    <row r="1626" ht="15.6" x14ac:dyDescent="0.3"/>
    <row r="1627" ht="15.6" x14ac:dyDescent="0.3"/>
    <row r="1628" ht="15.6" x14ac:dyDescent="0.3"/>
    <row r="1629" ht="15.6" x14ac:dyDescent="0.3"/>
    <row r="1630" ht="15.6" x14ac:dyDescent="0.3"/>
    <row r="1631" ht="15.6" x14ac:dyDescent="0.3"/>
    <row r="1632" ht="15.6" x14ac:dyDescent="0.3"/>
    <row r="1633" ht="15.6" x14ac:dyDescent="0.3"/>
    <row r="1634" ht="15.6" x14ac:dyDescent="0.3"/>
    <row r="1635" ht="15.6" x14ac:dyDescent="0.3"/>
    <row r="1636" ht="15.6" x14ac:dyDescent="0.3"/>
    <row r="1637" ht="15.6" x14ac:dyDescent="0.3"/>
    <row r="1638" ht="15.6" x14ac:dyDescent="0.3"/>
    <row r="1639" ht="15.6" x14ac:dyDescent="0.3"/>
    <row r="1640" ht="15.6" x14ac:dyDescent="0.3"/>
    <row r="1641" ht="15.6" x14ac:dyDescent="0.3"/>
    <row r="1642" ht="15.6" x14ac:dyDescent="0.3"/>
    <row r="1643" ht="15.6" x14ac:dyDescent="0.3"/>
    <row r="1644" ht="15.6" x14ac:dyDescent="0.3"/>
    <row r="1645" ht="15.6" x14ac:dyDescent="0.3"/>
    <row r="1646" ht="15.6" x14ac:dyDescent="0.3"/>
    <row r="1647" ht="15.6" x14ac:dyDescent="0.3"/>
    <row r="1648" ht="15.6" x14ac:dyDescent="0.3"/>
    <row r="1649" ht="15.6" x14ac:dyDescent="0.3"/>
    <row r="1650" ht="15.6" x14ac:dyDescent="0.3"/>
    <row r="1651" ht="15.6" x14ac:dyDescent="0.3"/>
    <row r="1652" ht="15.6" x14ac:dyDescent="0.3"/>
    <row r="1653" ht="15.6" x14ac:dyDescent="0.3"/>
    <row r="1654" ht="15.6" x14ac:dyDescent="0.3"/>
    <row r="1655" ht="15.6" x14ac:dyDescent="0.3"/>
    <row r="1656" ht="15.6" x14ac:dyDescent="0.3"/>
    <row r="1657" ht="15.6" x14ac:dyDescent="0.3"/>
    <row r="1658" ht="15.6" x14ac:dyDescent="0.3"/>
    <row r="1659" ht="15.6" x14ac:dyDescent="0.3"/>
    <row r="1660" ht="15.6" x14ac:dyDescent="0.3"/>
    <row r="1661" ht="15.6" x14ac:dyDescent="0.3"/>
    <row r="1662" ht="15.6" x14ac:dyDescent="0.3"/>
    <row r="1663" ht="15.6" x14ac:dyDescent="0.3"/>
    <row r="1664" ht="15.6" x14ac:dyDescent="0.3"/>
    <row r="1665" ht="15.6" x14ac:dyDescent="0.3"/>
    <row r="1666" ht="15.6" x14ac:dyDescent="0.3"/>
    <row r="1667" ht="15.6" x14ac:dyDescent="0.3"/>
    <row r="1668" ht="15.6" x14ac:dyDescent="0.3"/>
    <row r="1669" ht="15.6" x14ac:dyDescent="0.3"/>
    <row r="1670" ht="15.6" x14ac:dyDescent="0.3"/>
    <row r="1671" ht="15.6" x14ac:dyDescent="0.3"/>
    <row r="1672" ht="15.6" x14ac:dyDescent="0.3"/>
    <row r="1673" ht="15.6" x14ac:dyDescent="0.3"/>
    <row r="1674" ht="15.6" x14ac:dyDescent="0.3"/>
    <row r="1675" ht="15.6" x14ac:dyDescent="0.3"/>
    <row r="1676" ht="15.6" x14ac:dyDescent="0.3"/>
    <row r="1677" ht="15.6" x14ac:dyDescent="0.3"/>
    <row r="1678" ht="15.6" x14ac:dyDescent="0.3"/>
    <row r="1679" ht="15.6" x14ac:dyDescent="0.3"/>
    <row r="1680" ht="15.6" x14ac:dyDescent="0.3"/>
    <row r="1681" ht="15.6" x14ac:dyDescent="0.3"/>
    <row r="1682" ht="15.6" x14ac:dyDescent="0.3"/>
    <row r="1683" ht="15.6" x14ac:dyDescent="0.3"/>
    <row r="1684" ht="15.6" x14ac:dyDescent="0.3"/>
    <row r="1685" ht="15.6" x14ac:dyDescent="0.3"/>
    <row r="1686" ht="15.6" x14ac:dyDescent="0.3"/>
    <row r="1687" ht="15.6" x14ac:dyDescent="0.3"/>
    <row r="1688" ht="15.6" x14ac:dyDescent="0.3"/>
    <row r="1689" ht="15.6" x14ac:dyDescent="0.3"/>
    <row r="1690" ht="15.6" x14ac:dyDescent="0.3"/>
    <row r="1691" ht="15.6" x14ac:dyDescent="0.3"/>
    <row r="1692" ht="15.6" x14ac:dyDescent="0.3"/>
    <row r="1693" ht="15.6" x14ac:dyDescent="0.3"/>
    <row r="1694" ht="15.6" x14ac:dyDescent="0.3"/>
    <row r="1695" ht="15.6" x14ac:dyDescent="0.3"/>
    <row r="1696" ht="15.6" x14ac:dyDescent="0.3"/>
    <row r="1697" ht="15.6" x14ac:dyDescent="0.3"/>
    <row r="1698" ht="15.6" x14ac:dyDescent="0.3"/>
    <row r="1699" ht="15.6" x14ac:dyDescent="0.3"/>
    <row r="1700" ht="15.6" x14ac:dyDescent="0.3"/>
    <row r="1701" ht="15.6" x14ac:dyDescent="0.3"/>
    <row r="1702" ht="15.6" x14ac:dyDescent="0.3"/>
    <row r="1703" ht="15.6" x14ac:dyDescent="0.3"/>
    <row r="1704" ht="15.6" x14ac:dyDescent="0.3"/>
    <row r="1705" ht="15.6" x14ac:dyDescent="0.3"/>
    <row r="1706" ht="15.6" x14ac:dyDescent="0.3"/>
    <row r="1707" ht="15.6" x14ac:dyDescent="0.3"/>
    <row r="1708" ht="15.6" x14ac:dyDescent="0.3"/>
    <row r="1709" ht="15.6" x14ac:dyDescent="0.3"/>
    <row r="1710" ht="15.6" x14ac:dyDescent="0.3"/>
    <row r="1711" ht="15.6" x14ac:dyDescent="0.3"/>
    <row r="1712" ht="15.6" x14ac:dyDescent="0.3"/>
    <row r="1713" ht="15.6" x14ac:dyDescent="0.3"/>
    <row r="1714" ht="15.6" x14ac:dyDescent="0.3"/>
    <row r="1715" ht="15.6" x14ac:dyDescent="0.3"/>
    <row r="1716" ht="15.6" x14ac:dyDescent="0.3"/>
    <row r="1717" ht="15.6" x14ac:dyDescent="0.3"/>
    <row r="1718" ht="15.6" x14ac:dyDescent="0.3"/>
    <row r="1719" ht="15.6" x14ac:dyDescent="0.3"/>
    <row r="1720" ht="15.6" x14ac:dyDescent="0.3"/>
    <row r="1721" ht="15.6" x14ac:dyDescent="0.3"/>
    <row r="1722" ht="15.6" x14ac:dyDescent="0.3"/>
    <row r="1723" ht="15.6" x14ac:dyDescent="0.3"/>
    <row r="1724" ht="15.6" x14ac:dyDescent="0.3"/>
    <row r="1725" ht="15.6" x14ac:dyDescent="0.3"/>
    <row r="1726" ht="15.6" x14ac:dyDescent="0.3"/>
    <row r="1727" ht="15.6" x14ac:dyDescent="0.3"/>
    <row r="1728" ht="15.6" x14ac:dyDescent="0.3"/>
    <row r="1729" ht="15.6" x14ac:dyDescent="0.3"/>
    <row r="1730" ht="15.6" x14ac:dyDescent="0.3"/>
    <row r="1731" ht="15.6" x14ac:dyDescent="0.3"/>
    <row r="1732" ht="15.6" x14ac:dyDescent="0.3"/>
    <row r="1733" ht="15.6" x14ac:dyDescent="0.3"/>
    <row r="1734" ht="15.6" x14ac:dyDescent="0.3"/>
    <row r="1735" ht="15.6" x14ac:dyDescent="0.3"/>
    <row r="1736" ht="15.6" x14ac:dyDescent="0.3"/>
    <row r="1737" ht="15.6" x14ac:dyDescent="0.3"/>
    <row r="1738" ht="15.6" x14ac:dyDescent="0.3"/>
    <row r="1739" ht="15.6" x14ac:dyDescent="0.3"/>
    <row r="1740" ht="15.6" x14ac:dyDescent="0.3"/>
    <row r="1741" ht="15.6" x14ac:dyDescent="0.3"/>
    <row r="1742" ht="15.6" x14ac:dyDescent="0.3"/>
    <row r="1743" ht="15.6" x14ac:dyDescent="0.3"/>
    <row r="1744" ht="15.6" x14ac:dyDescent="0.3"/>
    <row r="1745" ht="15.6" x14ac:dyDescent="0.3"/>
    <row r="1746" ht="15.6" x14ac:dyDescent="0.3"/>
    <row r="1747" ht="15.6" x14ac:dyDescent="0.3"/>
    <row r="1748" ht="15.6" x14ac:dyDescent="0.3"/>
    <row r="1749" ht="15.6" x14ac:dyDescent="0.3"/>
    <row r="1750" ht="15.6" x14ac:dyDescent="0.3"/>
    <row r="1751" ht="15.6" x14ac:dyDescent="0.3"/>
    <row r="1752" ht="15.6" x14ac:dyDescent="0.3"/>
    <row r="1753" ht="15.6" x14ac:dyDescent="0.3"/>
    <row r="1754" ht="15.6" x14ac:dyDescent="0.3"/>
    <row r="1755" ht="15.6" x14ac:dyDescent="0.3"/>
    <row r="1756" ht="15.6" x14ac:dyDescent="0.3"/>
    <row r="1757" ht="15.6" x14ac:dyDescent="0.3"/>
    <row r="1758" ht="15.6" x14ac:dyDescent="0.3"/>
    <row r="1759" ht="15.6" x14ac:dyDescent="0.3"/>
    <row r="1760" ht="15.6" x14ac:dyDescent="0.3"/>
    <row r="1761" ht="15.6" x14ac:dyDescent="0.3"/>
    <row r="1762" ht="15.6" x14ac:dyDescent="0.3"/>
    <row r="1763" ht="15.6" x14ac:dyDescent="0.3"/>
    <row r="1764" ht="15.6" x14ac:dyDescent="0.3"/>
    <row r="1765" ht="15.6" x14ac:dyDescent="0.3"/>
    <row r="1766" ht="15.6" x14ac:dyDescent="0.3"/>
    <row r="1767" ht="15.6" x14ac:dyDescent="0.3"/>
    <row r="1768" ht="15.6" x14ac:dyDescent="0.3"/>
    <row r="1769" ht="15.6" x14ac:dyDescent="0.3"/>
    <row r="1770" ht="15.6" x14ac:dyDescent="0.3"/>
    <row r="1771" ht="15.6" x14ac:dyDescent="0.3"/>
    <row r="1772" ht="15.6" x14ac:dyDescent="0.3"/>
    <row r="1773" ht="15.6" x14ac:dyDescent="0.3"/>
    <row r="1774" ht="15.6" x14ac:dyDescent="0.3"/>
    <row r="1775" ht="15.6" x14ac:dyDescent="0.3"/>
    <row r="1776" ht="15.6" x14ac:dyDescent="0.3"/>
    <row r="1777" ht="15.6" x14ac:dyDescent="0.3"/>
    <row r="1778" ht="15.6" x14ac:dyDescent="0.3"/>
    <row r="1779" ht="15.6" x14ac:dyDescent="0.3"/>
    <row r="1780" ht="15.6" x14ac:dyDescent="0.3"/>
    <row r="1781" ht="15.6" x14ac:dyDescent="0.3"/>
    <row r="1782" ht="15.6" x14ac:dyDescent="0.3"/>
    <row r="1783" ht="15.6" x14ac:dyDescent="0.3"/>
    <row r="1784" ht="15.6" x14ac:dyDescent="0.3"/>
    <row r="1785" ht="15.6" x14ac:dyDescent="0.3"/>
    <row r="1786" ht="15.6" x14ac:dyDescent="0.3"/>
    <row r="1787" ht="15.6" x14ac:dyDescent="0.3"/>
    <row r="1788" ht="15.6" x14ac:dyDescent="0.3"/>
    <row r="1789" ht="15.6" x14ac:dyDescent="0.3"/>
    <row r="1790" ht="15.6" x14ac:dyDescent="0.3"/>
    <row r="1791" ht="15.6" x14ac:dyDescent="0.3"/>
    <row r="1792" ht="15.6" x14ac:dyDescent="0.3"/>
    <row r="1793" ht="15.6" x14ac:dyDescent="0.3"/>
    <row r="1794" ht="15.6" x14ac:dyDescent="0.3"/>
    <row r="1795" ht="15.6" x14ac:dyDescent="0.3"/>
    <row r="1796" ht="15.6" x14ac:dyDescent="0.3"/>
    <row r="1797" ht="15.6" x14ac:dyDescent="0.3"/>
    <row r="1798" ht="15.6" x14ac:dyDescent="0.3"/>
    <row r="1799" ht="15.6" x14ac:dyDescent="0.3"/>
    <row r="1800" ht="15.6" x14ac:dyDescent="0.3"/>
    <row r="1801" ht="15.6" x14ac:dyDescent="0.3"/>
    <row r="1802" ht="15.6" x14ac:dyDescent="0.3"/>
    <row r="1803" ht="15.6" x14ac:dyDescent="0.3"/>
    <row r="1804" ht="15.6" x14ac:dyDescent="0.3"/>
    <row r="1805" ht="15.6" x14ac:dyDescent="0.3"/>
    <row r="1806" ht="15.6" x14ac:dyDescent="0.3"/>
    <row r="1807" ht="15.6" x14ac:dyDescent="0.3"/>
    <row r="1808" ht="15.6" x14ac:dyDescent="0.3"/>
    <row r="1809" ht="15.6" x14ac:dyDescent="0.3"/>
    <row r="1810" ht="15.6" x14ac:dyDescent="0.3"/>
    <row r="1811" ht="15.6" x14ac:dyDescent="0.3"/>
    <row r="1812" ht="15.6" x14ac:dyDescent="0.3"/>
    <row r="1813" ht="15.6" x14ac:dyDescent="0.3"/>
    <row r="1814" ht="15.6" x14ac:dyDescent="0.3"/>
    <row r="1815" ht="15.6" x14ac:dyDescent="0.3"/>
    <row r="1816" ht="15.6" x14ac:dyDescent="0.3"/>
    <row r="1817" ht="15.6" x14ac:dyDescent="0.3"/>
    <row r="1818" ht="15.6" x14ac:dyDescent="0.3"/>
    <row r="1819" ht="15.6" x14ac:dyDescent="0.3"/>
    <row r="1820" ht="15.6" x14ac:dyDescent="0.3"/>
    <row r="1821" ht="15.6" x14ac:dyDescent="0.3"/>
    <row r="1822" ht="15.6" x14ac:dyDescent="0.3"/>
    <row r="1823" ht="15.6" x14ac:dyDescent="0.3"/>
    <row r="1824" ht="15.6" x14ac:dyDescent="0.3"/>
    <row r="1825" ht="15.6" x14ac:dyDescent="0.3"/>
    <row r="1826" ht="15.6" x14ac:dyDescent="0.3"/>
    <row r="1827" ht="15.6" x14ac:dyDescent="0.3"/>
    <row r="1828" ht="15.6" x14ac:dyDescent="0.3"/>
    <row r="1829" ht="15.6" x14ac:dyDescent="0.3"/>
    <row r="1830" ht="15.6" x14ac:dyDescent="0.3"/>
    <row r="1831" ht="15.6" x14ac:dyDescent="0.3"/>
    <row r="1832" ht="15.6" x14ac:dyDescent="0.3"/>
    <row r="1833" ht="15.6" x14ac:dyDescent="0.3"/>
    <row r="1834" ht="15.6" x14ac:dyDescent="0.3"/>
    <row r="1835" ht="15.6" x14ac:dyDescent="0.3"/>
    <row r="1836" ht="15.6" x14ac:dyDescent="0.3"/>
    <row r="1837" ht="15.6" x14ac:dyDescent="0.3"/>
    <row r="1838" ht="15.6" x14ac:dyDescent="0.3"/>
    <row r="1839" ht="15.6" x14ac:dyDescent="0.3"/>
    <row r="1840" ht="15.6" x14ac:dyDescent="0.3"/>
    <row r="1841" ht="15.6" x14ac:dyDescent="0.3"/>
    <row r="1842" ht="15.6" x14ac:dyDescent="0.3"/>
    <row r="1843" ht="15.6" x14ac:dyDescent="0.3"/>
    <row r="1844" ht="15.6" x14ac:dyDescent="0.3"/>
    <row r="1845" ht="15.6" x14ac:dyDescent="0.3"/>
    <row r="1846" ht="15.6" x14ac:dyDescent="0.3"/>
    <row r="1847" ht="15.6" x14ac:dyDescent="0.3"/>
    <row r="1848" ht="15.6" x14ac:dyDescent="0.3"/>
    <row r="1849" ht="15.6" x14ac:dyDescent="0.3"/>
    <row r="1850" ht="15.6" x14ac:dyDescent="0.3"/>
    <row r="1851" ht="15.6" x14ac:dyDescent="0.3"/>
    <row r="1852" ht="15.6" x14ac:dyDescent="0.3"/>
    <row r="1853" ht="15.6" x14ac:dyDescent="0.3"/>
    <row r="1854" ht="15.6" x14ac:dyDescent="0.3"/>
    <row r="1855" ht="15.6" x14ac:dyDescent="0.3"/>
    <row r="1856" ht="15.6" x14ac:dyDescent="0.3"/>
    <row r="1857" ht="15.6" x14ac:dyDescent="0.3"/>
    <row r="1858" ht="15.6" x14ac:dyDescent="0.3"/>
    <row r="1859" ht="15.6" x14ac:dyDescent="0.3"/>
    <row r="1860" ht="15.6" x14ac:dyDescent="0.3"/>
    <row r="1861" ht="15.6" x14ac:dyDescent="0.3"/>
    <row r="1862" ht="15.6" x14ac:dyDescent="0.3"/>
    <row r="1863" ht="15.6" x14ac:dyDescent="0.3"/>
    <row r="1864" ht="15.6" x14ac:dyDescent="0.3"/>
    <row r="1865" ht="15.6" x14ac:dyDescent="0.3"/>
    <row r="1866" ht="15.6" x14ac:dyDescent="0.3"/>
    <row r="1867" ht="15.6" x14ac:dyDescent="0.3"/>
    <row r="1868" ht="15.6" x14ac:dyDescent="0.3"/>
    <row r="1869" ht="15.6" x14ac:dyDescent="0.3"/>
    <row r="1870" ht="15.6" x14ac:dyDescent="0.3"/>
    <row r="1871" ht="15.6" x14ac:dyDescent="0.3"/>
    <row r="1872" ht="15.6" x14ac:dyDescent="0.3"/>
    <row r="1873" ht="15.6" x14ac:dyDescent="0.3"/>
    <row r="1874" ht="15.6" x14ac:dyDescent="0.3"/>
    <row r="1875" ht="15.6" x14ac:dyDescent="0.3"/>
    <row r="1876" ht="15.6" x14ac:dyDescent="0.3"/>
    <row r="1877" ht="15.6" x14ac:dyDescent="0.3"/>
    <row r="1878" ht="15.6" x14ac:dyDescent="0.3"/>
    <row r="1879" ht="15.6" x14ac:dyDescent="0.3"/>
    <row r="1880" ht="15.6" x14ac:dyDescent="0.3"/>
    <row r="1881" ht="15.6" x14ac:dyDescent="0.3"/>
    <row r="1882" ht="15.6" x14ac:dyDescent="0.3"/>
    <row r="1883" ht="15.6" x14ac:dyDescent="0.3"/>
    <row r="1884" ht="15.6" x14ac:dyDescent="0.3"/>
    <row r="1885" ht="15.6" x14ac:dyDescent="0.3"/>
    <row r="1886" ht="15.6" x14ac:dyDescent="0.3"/>
    <row r="1887" ht="15.6" x14ac:dyDescent="0.3"/>
    <row r="1888" ht="15.6" x14ac:dyDescent="0.3"/>
    <row r="1889" ht="15.6" x14ac:dyDescent="0.3"/>
    <row r="1890" ht="15.6" x14ac:dyDescent="0.3"/>
    <row r="1891" ht="15.6" x14ac:dyDescent="0.3"/>
    <row r="1892" ht="15.6" x14ac:dyDescent="0.3"/>
    <row r="1893" ht="15.6" x14ac:dyDescent="0.3"/>
    <row r="1894" ht="15.6" x14ac:dyDescent="0.3"/>
    <row r="1895" ht="15.6" x14ac:dyDescent="0.3"/>
    <row r="1896" ht="15.6" x14ac:dyDescent="0.3"/>
    <row r="1897" ht="15.6" x14ac:dyDescent="0.3"/>
    <row r="1898" ht="15.6" x14ac:dyDescent="0.3"/>
    <row r="1899" ht="15.6" x14ac:dyDescent="0.3"/>
    <row r="1900" ht="15.6" x14ac:dyDescent="0.3"/>
    <row r="1901" ht="15.6" x14ac:dyDescent="0.3"/>
    <row r="1902" ht="15.6" x14ac:dyDescent="0.3"/>
    <row r="1903" ht="15.6" x14ac:dyDescent="0.3"/>
    <row r="1904" ht="15.6" x14ac:dyDescent="0.3"/>
    <row r="1905" ht="15.6" x14ac:dyDescent="0.3"/>
    <row r="1906" ht="15.6" x14ac:dyDescent="0.3"/>
    <row r="1907" ht="15.6" x14ac:dyDescent="0.3"/>
    <row r="1908" ht="15.6" x14ac:dyDescent="0.3"/>
    <row r="1909" ht="15.6" x14ac:dyDescent="0.3"/>
    <row r="1910" ht="15.6" x14ac:dyDescent="0.3"/>
    <row r="1911" ht="15.6" x14ac:dyDescent="0.3"/>
    <row r="1912" ht="15.6" x14ac:dyDescent="0.3"/>
    <row r="1913" ht="15.6" x14ac:dyDescent="0.3"/>
    <row r="1914" ht="15.6" x14ac:dyDescent="0.3"/>
    <row r="1915" ht="15.6" x14ac:dyDescent="0.3"/>
    <row r="1916" ht="15.6" x14ac:dyDescent="0.3"/>
    <row r="1917" ht="15.6" x14ac:dyDescent="0.3"/>
    <row r="1918" ht="15.6" x14ac:dyDescent="0.3"/>
    <row r="1919" ht="15.6" x14ac:dyDescent="0.3"/>
    <row r="1920" ht="15.6" x14ac:dyDescent="0.3"/>
    <row r="1921" ht="15.6" x14ac:dyDescent="0.3"/>
    <row r="1922" ht="15.6" x14ac:dyDescent="0.3"/>
    <row r="1923" ht="15.6" x14ac:dyDescent="0.3"/>
    <row r="1924" ht="15.6" x14ac:dyDescent="0.3"/>
    <row r="1925" ht="15.6" x14ac:dyDescent="0.3"/>
    <row r="1926" ht="15.6" x14ac:dyDescent="0.3"/>
    <row r="1927" ht="15.6" x14ac:dyDescent="0.3"/>
    <row r="1928" ht="15.6" x14ac:dyDescent="0.3"/>
    <row r="1929" ht="15.6" x14ac:dyDescent="0.3"/>
    <row r="1930" ht="15.6" x14ac:dyDescent="0.3"/>
    <row r="1931" ht="15.6" x14ac:dyDescent="0.3"/>
    <row r="1932" ht="15.6" x14ac:dyDescent="0.3"/>
    <row r="1933" ht="15.6" x14ac:dyDescent="0.3"/>
    <row r="1934" ht="15.6" x14ac:dyDescent="0.3"/>
    <row r="1935" ht="15.6" x14ac:dyDescent="0.3"/>
    <row r="1936" ht="15.6" x14ac:dyDescent="0.3"/>
    <row r="1937" ht="15.6" x14ac:dyDescent="0.3"/>
    <row r="1938" ht="15.6" x14ac:dyDescent="0.3"/>
    <row r="1939" ht="15.6" x14ac:dyDescent="0.3"/>
    <row r="1940" ht="15.6" x14ac:dyDescent="0.3"/>
    <row r="1941" ht="15.6" x14ac:dyDescent="0.3"/>
    <row r="1942" ht="15.6" x14ac:dyDescent="0.3"/>
    <row r="1943" ht="15.6" x14ac:dyDescent="0.3"/>
    <row r="1944" ht="15.6" x14ac:dyDescent="0.3"/>
    <row r="1945" ht="15.6" x14ac:dyDescent="0.3"/>
    <row r="1946" ht="15.6" x14ac:dyDescent="0.3"/>
    <row r="1947" ht="15.6" x14ac:dyDescent="0.3"/>
    <row r="1948" ht="15.6" x14ac:dyDescent="0.3"/>
    <row r="1949" ht="15.6" x14ac:dyDescent="0.3"/>
    <row r="1950" ht="15.6" x14ac:dyDescent="0.3"/>
    <row r="1951" ht="15.6" x14ac:dyDescent="0.3"/>
    <row r="1952" ht="15.6" x14ac:dyDescent="0.3"/>
    <row r="1953" ht="15.6" x14ac:dyDescent="0.3"/>
    <row r="1954" ht="15.6" x14ac:dyDescent="0.3"/>
    <row r="1955" ht="15.6" x14ac:dyDescent="0.3"/>
    <row r="1956" ht="15.6" x14ac:dyDescent="0.3"/>
    <row r="1957" ht="15.6" x14ac:dyDescent="0.3"/>
    <row r="1958" ht="15.6" x14ac:dyDescent="0.3"/>
    <row r="1959" ht="15.6" x14ac:dyDescent="0.3"/>
    <row r="1960" ht="15.6" x14ac:dyDescent="0.3"/>
    <row r="1961" ht="15.6" x14ac:dyDescent="0.3"/>
    <row r="1962" ht="15.6" x14ac:dyDescent="0.3"/>
    <row r="1963" ht="15.6" x14ac:dyDescent="0.3"/>
    <row r="1964" ht="15.6" x14ac:dyDescent="0.3"/>
    <row r="1965" ht="15.6" x14ac:dyDescent="0.3"/>
    <row r="1966" ht="15.6" x14ac:dyDescent="0.3"/>
    <row r="1967" ht="15.6" x14ac:dyDescent="0.3"/>
    <row r="1968" ht="15.6" x14ac:dyDescent="0.3"/>
    <row r="1969" ht="15.6" x14ac:dyDescent="0.3"/>
    <row r="1970" ht="15.6" x14ac:dyDescent="0.3"/>
    <row r="1971" ht="15.6" x14ac:dyDescent="0.3"/>
    <row r="1972" ht="15.6" x14ac:dyDescent="0.3"/>
    <row r="1973" ht="15.6" x14ac:dyDescent="0.3"/>
    <row r="1974" ht="15.6" x14ac:dyDescent="0.3"/>
    <row r="1975" ht="15.6" x14ac:dyDescent="0.3"/>
    <row r="1976" ht="15.6" x14ac:dyDescent="0.3"/>
    <row r="1977" ht="15.6" x14ac:dyDescent="0.3"/>
    <row r="1978" ht="15.6" x14ac:dyDescent="0.3"/>
    <row r="1979" ht="15.6" x14ac:dyDescent="0.3"/>
    <row r="1980" ht="15.6" x14ac:dyDescent="0.3"/>
    <row r="1981" ht="15.6" x14ac:dyDescent="0.3"/>
    <row r="1982" ht="15.6" x14ac:dyDescent="0.3"/>
    <row r="1983" ht="15.6" x14ac:dyDescent="0.3"/>
    <row r="1984" ht="15.6" x14ac:dyDescent="0.3"/>
    <row r="1985" ht="15.6" x14ac:dyDescent="0.3"/>
    <row r="1986" ht="15.6" x14ac:dyDescent="0.3"/>
    <row r="1987" ht="15.6" x14ac:dyDescent="0.3"/>
    <row r="1988" ht="15.6" x14ac:dyDescent="0.3"/>
    <row r="1989" ht="15.6" x14ac:dyDescent="0.3"/>
    <row r="1990" ht="15.6" x14ac:dyDescent="0.3"/>
    <row r="1991" ht="15.6" x14ac:dyDescent="0.3"/>
    <row r="1992" ht="15.6" x14ac:dyDescent="0.3"/>
    <row r="1993" ht="15.6" x14ac:dyDescent="0.3"/>
    <row r="1994" ht="15.6" x14ac:dyDescent="0.3"/>
    <row r="1995" ht="15.6" x14ac:dyDescent="0.3"/>
    <row r="1996" ht="15.6" x14ac:dyDescent="0.3"/>
    <row r="1997" ht="15.6" x14ac:dyDescent="0.3"/>
    <row r="1998" ht="15.6" x14ac:dyDescent="0.3"/>
    <row r="1999" ht="15.6" x14ac:dyDescent="0.3"/>
    <row r="2000" ht="15.6" x14ac:dyDescent="0.3"/>
    <row r="2001" ht="15.6" x14ac:dyDescent="0.3"/>
    <row r="2002" ht="15.6" x14ac:dyDescent="0.3"/>
    <row r="2003" ht="15.6" x14ac:dyDescent="0.3"/>
    <row r="2004" ht="15.6" x14ac:dyDescent="0.3"/>
    <row r="2005" ht="15.6" x14ac:dyDescent="0.3"/>
    <row r="2006" ht="15.6" x14ac:dyDescent="0.3"/>
    <row r="2007" ht="15.6" x14ac:dyDescent="0.3"/>
    <row r="2008" ht="15.6" x14ac:dyDescent="0.3"/>
    <row r="2009" ht="15.6" x14ac:dyDescent="0.3"/>
    <row r="2010" ht="15.6" x14ac:dyDescent="0.3"/>
    <row r="2011" ht="15.6" x14ac:dyDescent="0.3"/>
    <row r="2012" ht="15.6" x14ac:dyDescent="0.3"/>
    <row r="2013" ht="15.6" x14ac:dyDescent="0.3"/>
    <row r="2014" ht="15.6" x14ac:dyDescent="0.3"/>
    <row r="2015" ht="15.6" x14ac:dyDescent="0.3"/>
    <row r="2016" ht="15.6" x14ac:dyDescent="0.3"/>
    <row r="2017" ht="15.6" x14ac:dyDescent="0.3"/>
    <row r="2018" ht="15.6" x14ac:dyDescent="0.3"/>
    <row r="2019" ht="15.6" x14ac:dyDescent="0.3"/>
    <row r="2020" ht="15.6" x14ac:dyDescent="0.3"/>
    <row r="2021" ht="15.6" x14ac:dyDescent="0.3"/>
    <row r="2022" ht="15.6" x14ac:dyDescent="0.3"/>
    <row r="2023" ht="15.6" x14ac:dyDescent="0.3"/>
    <row r="2024" ht="15.6" x14ac:dyDescent="0.3"/>
    <row r="2025" ht="15.6" x14ac:dyDescent="0.3"/>
    <row r="2026" ht="15.6" x14ac:dyDescent="0.3"/>
    <row r="2027" ht="15.6" x14ac:dyDescent="0.3"/>
    <row r="2028" ht="15.6" x14ac:dyDescent="0.3"/>
    <row r="2029" ht="15.6" x14ac:dyDescent="0.3"/>
    <row r="2030" ht="15.6" x14ac:dyDescent="0.3"/>
    <row r="2031" ht="15.6" x14ac:dyDescent="0.3"/>
    <row r="2032" ht="15.6" x14ac:dyDescent="0.3"/>
    <row r="2033" ht="15.6" x14ac:dyDescent="0.3"/>
    <row r="2034" ht="15.6" x14ac:dyDescent="0.3"/>
    <row r="2035" ht="15.6" x14ac:dyDescent="0.3"/>
    <row r="2036" ht="15.6" x14ac:dyDescent="0.3"/>
    <row r="2037" ht="15.6" x14ac:dyDescent="0.3"/>
    <row r="2038" ht="15.6" x14ac:dyDescent="0.3"/>
    <row r="2039" ht="15.6" x14ac:dyDescent="0.3"/>
    <row r="2040" ht="15.6" x14ac:dyDescent="0.3"/>
    <row r="2041" ht="15.6" x14ac:dyDescent="0.3"/>
    <row r="2042" ht="15.6" x14ac:dyDescent="0.3"/>
    <row r="2043" ht="15.6" x14ac:dyDescent="0.3"/>
    <row r="2044" ht="15.6" x14ac:dyDescent="0.3"/>
    <row r="2045" ht="15.6" x14ac:dyDescent="0.3"/>
    <row r="2046" ht="15.6" x14ac:dyDescent="0.3"/>
    <row r="2047" ht="15.6" x14ac:dyDescent="0.3"/>
    <row r="2048" ht="15.6" x14ac:dyDescent="0.3"/>
    <row r="2049" ht="15.6" x14ac:dyDescent="0.3"/>
    <row r="2050" ht="15.6" x14ac:dyDescent="0.3"/>
    <row r="2051" ht="15.6" x14ac:dyDescent="0.3"/>
    <row r="2052" ht="15.6" x14ac:dyDescent="0.3"/>
    <row r="2053" ht="15.6" x14ac:dyDescent="0.3"/>
    <row r="2054" ht="15.6" x14ac:dyDescent="0.3"/>
    <row r="2055" ht="15.6" x14ac:dyDescent="0.3"/>
    <row r="2056" ht="15.6" x14ac:dyDescent="0.3"/>
    <row r="2057" ht="15.6" x14ac:dyDescent="0.3"/>
    <row r="2058" ht="15.6" x14ac:dyDescent="0.3"/>
    <row r="2059" ht="15.6" x14ac:dyDescent="0.3"/>
    <row r="2060" ht="15.6" x14ac:dyDescent="0.3"/>
    <row r="2061" ht="15.6" x14ac:dyDescent="0.3"/>
    <row r="2062" ht="15.6" x14ac:dyDescent="0.3"/>
    <row r="2063" ht="15.6" x14ac:dyDescent="0.3"/>
    <row r="2064" ht="15.6" x14ac:dyDescent="0.3"/>
    <row r="2065" ht="15.6" x14ac:dyDescent="0.3"/>
    <row r="2066" ht="15.6" x14ac:dyDescent="0.3"/>
    <row r="2067" ht="15.6" x14ac:dyDescent="0.3"/>
    <row r="2068" ht="15.6" x14ac:dyDescent="0.3"/>
    <row r="2069" ht="15.6" x14ac:dyDescent="0.3"/>
    <row r="2070" ht="15.6" x14ac:dyDescent="0.3"/>
    <row r="2071" ht="15.6" x14ac:dyDescent="0.3"/>
    <row r="2072" ht="15.6" x14ac:dyDescent="0.3"/>
    <row r="2073" ht="15.6" x14ac:dyDescent="0.3"/>
    <row r="2074" ht="15.6" x14ac:dyDescent="0.3"/>
    <row r="2075" ht="15.6" x14ac:dyDescent="0.3"/>
    <row r="2076" ht="15.6" x14ac:dyDescent="0.3"/>
    <row r="2077" ht="15.6" x14ac:dyDescent="0.3"/>
    <row r="2078" ht="15.6" x14ac:dyDescent="0.3"/>
    <row r="2079" ht="15.6" x14ac:dyDescent="0.3"/>
    <row r="2080" ht="15.6" x14ac:dyDescent="0.3"/>
    <row r="2081" ht="15.6" x14ac:dyDescent="0.3"/>
    <row r="2082" ht="15.6" x14ac:dyDescent="0.3"/>
    <row r="2083" ht="15.6" x14ac:dyDescent="0.3"/>
    <row r="2084" ht="15.6" x14ac:dyDescent="0.3"/>
    <row r="2085" ht="15.6" x14ac:dyDescent="0.3"/>
    <row r="2086" ht="15.6" x14ac:dyDescent="0.3"/>
    <row r="2087" ht="15.6" x14ac:dyDescent="0.3"/>
    <row r="2088" ht="15.6" x14ac:dyDescent="0.3"/>
    <row r="2089" ht="15.6" x14ac:dyDescent="0.3"/>
    <row r="2090" ht="15.6" x14ac:dyDescent="0.3"/>
    <row r="2091" ht="15.6" x14ac:dyDescent="0.3"/>
    <row r="2092" ht="15.6" x14ac:dyDescent="0.3"/>
    <row r="2093" ht="15.6" x14ac:dyDescent="0.3"/>
    <row r="2094" ht="15.6" x14ac:dyDescent="0.3"/>
    <row r="2095" ht="15.6" x14ac:dyDescent="0.3"/>
    <row r="2096" ht="15.6" x14ac:dyDescent="0.3"/>
    <row r="2097" ht="15.6" x14ac:dyDescent="0.3"/>
    <row r="2098" ht="15.6" x14ac:dyDescent="0.3"/>
    <row r="2099" ht="15.6" x14ac:dyDescent="0.3"/>
    <row r="2100" ht="15.6" x14ac:dyDescent="0.3"/>
    <row r="2101" ht="15.6" x14ac:dyDescent="0.3"/>
    <row r="2102" ht="15.6" x14ac:dyDescent="0.3"/>
    <row r="2103" ht="15.6" x14ac:dyDescent="0.3"/>
    <row r="2104" ht="15.6" x14ac:dyDescent="0.3"/>
    <row r="2105" ht="15.6" x14ac:dyDescent="0.3"/>
    <row r="2106" ht="15.6" x14ac:dyDescent="0.3"/>
    <row r="2107" ht="15.6" x14ac:dyDescent="0.3"/>
    <row r="2108" ht="15.6" x14ac:dyDescent="0.3"/>
    <row r="2109" ht="15.6" x14ac:dyDescent="0.3"/>
    <row r="2110" ht="15.6" x14ac:dyDescent="0.3"/>
    <row r="2111" ht="15.6" x14ac:dyDescent="0.3"/>
    <row r="2112" ht="15.6" x14ac:dyDescent="0.3"/>
    <row r="2113" ht="15.6" x14ac:dyDescent="0.3"/>
    <row r="2114" ht="15.6" x14ac:dyDescent="0.3"/>
    <row r="2115" ht="15.6" x14ac:dyDescent="0.3"/>
    <row r="2116" ht="15.6" x14ac:dyDescent="0.3"/>
    <row r="2117" ht="15.6" x14ac:dyDescent="0.3"/>
    <row r="2118" ht="15.6" x14ac:dyDescent="0.3"/>
    <row r="2119" ht="15.6" x14ac:dyDescent="0.3"/>
    <row r="2120" ht="15.6" x14ac:dyDescent="0.3"/>
    <row r="2121" ht="15.6" x14ac:dyDescent="0.3"/>
    <row r="2122" ht="15.6" x14ac:dyDescent="0.3"/>
    <row r="2123" ht="15.6" x14ac:dyDescent="0.3"/>
    <row r="2124" ht="15.6" x14ac:dyDescent="0.3"/>
    <row r="2125" ht="15.6" x14ac:dyDescent="0.3"/>
    <row r="2126" ht="15.6" x14ac:dyDescent="0.3"/>
    <row r="2127" ht="15.6" x14ac:dyDescent="0.3"/>
    <row r="2128" ht="15.6" x14ac:dyDescent="0.3"/>
    <row r="2129" ht="15.6" x14ac:dyDescent="0.3"/>
    <row r="2130" ht="15.6" x14ac:dyDescent="0.3"/>
    <row r="2131" ht="15.6" x14ac:dyDescent="0.3"/>
    <row r="2132" ht="15.6" x14ac:dyDescent="0.3"/>
    <row r="2133" ht="15.6" x14ac:dyDescent="0.3"/>
    <row r="2134" ht="15.6" x14ac:dyDescent="0.3"/>
    <row r="2135" ht="15.6" x14ac:dyDescent="0.3"/>
    <row r="2136" ht="15.6" x14ac:dyDescent="0.3"/>
    <row r="2137" ht="15.6" x14ac:dyDescent="0.3"/>
    <row r="2138" ht="15.6" x14ac:dyDescent="0.3"/>
    <row r="2139" ht="15.6" x14ac:dyDescent="0.3"/>
    <row r="2140" ht="15.6" x14ac:dyDescent="0.3"/>
    <row r="2141" ht="15.6" x14ac:dyDescent="0.3"/>
    <row r="2142" ht="15.6" x14ac:dyDescent="0.3"/>
    <row r="2143" ht="15.6" x14ac:dyDescent="0.3"/>
    <row r="2144" ht="15.6" x14ac:dyDescent="0.3"/>
    <row r="2145" ht="15.6" x14ac:dyDescent="0.3"/>
    <row r="2146" ht="15.6" x14ac:dyDescent="0.3"/>
    <row r="2147" ht="15.6" x14ac:dyDescent="0.3"/>
    <row r="2148" ht="15.6" x14ac:dyDescent="0.3"/>
    <row r="2149" ht="15.6" x14ac:dyDescent="0.3"/>
    <row r="2150" ht="15.6" x14ac:dyDescent="0.3"/>
    <row r="2151" ht="15.6" x14ac:dyDescent="0.3"/>
    <row r="2152" ht="15.6" x14ac:dyDescent="0.3"/>
    <row r="2153" ht="15.6" x14ac:dyDescent="0.3"/>
    <row r="2154" ht="15.6" x14ac:dyDescent="0.3"/>
    <row r="2155" ht="15.6" x14ac:dyDescent="0.3"/>
    <row r="2156" ht="15.6" x14ac:dyDescent="0.3"/>
    <row r="2157" ht="15.6" x14ac:dyDescent="0.3"/>
    <row r="2158" ht="15.6" x14ac:dyDescent="0.3"/>
    <row r="2159" ht="15.6" x14ac:dyDescent="0.3"/>
    <row r="2160" ht="15.6" x14ac:dyDescent="0.3"/>
    <row r="2161" ht="15.6" x14ac:dyDescent="0.3"/>
    <row r="2162" ht="15.6" x14ac:dyDescent="0.3"/>
    <row r="2163" ht="15.6" x14ac:dyDescent="0.3"/>
    <row r="2164" ht="15.6" x14ac:dyDescent="0.3"/>
    <row r="2165" ht="15.6" x14ac:dyDescent="0.3"/>
    <row r="2166" ht="15.6" x14ac:dyDescent="0.3"/>
    <row r="2167" ht="15.6" x14ac:dyDescent="0.3"/>
    <row r="2168" ht="15.6" x14ac:dyDescent="0.3"/>
    <row r="2169" ht="15.6" x14ac:dyDescent="0.3"/>
    <row r="2170" ht="15.6" x14ac:dyDescent="0.3"/>
    <row r="2171" ht="15.6" x14ac:dyDescent="0.3"/>
    <row r="2172" ht="15.6" x14ac:dyDescent="0.3"/>
    <row r="2173" ht="15.6" x14ac:dyDescent="0.3"/>
    <row r="2174" ht="15.6" x14ac:dyDescent="0.3"/>
    <row r="2175" ht="15.6" x14ac:dyDescent="0.3"/>
    <row r="2176" ht="15.6" x14ac:dyDescent="0.3"/>
    <row r="2177" ht="15.6" x14ac:dyDescent="0.3"/>
    <row r="2178" ht="15.6" x14ac:dyDescent="0.3"/>
    <row r="2179" ht="15.6" x14ac:dyDescent="0.3"/>
    <row r="2180" ht="15.6" x14ac:dyDescent="0.3"/>
    <row r="2181" ht="15.6" x14ac:dyDescent="0.3"/>
    <row r="2182" ht="15.6" x14ac:dyDescent="0.3"/>
    <row r="2183" ht="15.6" x14ac:dyDescent="0.3"/>
    <row r="2184" ht="15.6" x14ac:dyDescent="0.3"/>
    <row r="2185" ht="15.6" x14ac:dyDescent="0.3"/>
    <row r="2186" ht="15.6" x14ac:dyDescent="0.3"/>
    <row r="2187" ht="15.6" x14ac:dyDescent="0.3"/>
    <row r="2188" ht="15.6" x14ac:dyDescent="0.3"/>
    <row r="2189" ht="15.6" x14ac:dyDescent="0.3"/>
    <row r="2190" ht="15.6" x14ac:dyDescent="0.3"/>
    <row r="2191" ht="15.6" x14ac:dyDescent="0.3"/>
    <row r="2192" ht="15.6" x14ac:dyDescent="0.3"/>
    <row r="2193" ht="15.6" x14ac:dyDescent="0.3"/>
    <row r="2194" ht="15.6" x14ac:dyDescent="0.3"/>
    <row r="2195" ht="15.6" x14ac:dyDescent="0.3"/>
    <row r="2196" ht="15.6" x14ac:dyDescent="0.3"/>
    <row r="2197" ht="15.6" x14ac:dyDescent="0.3"/>
    <row r="2198" ht="15.6" x14ac:dyDescent="0.3"/>
    <row r="2199" ht="15.6" x14ac:dyDescent="0.3"/>
    <row r="2200" ht="15.6" x14ac:dyDescent="0.3"/>
    <row r="2201" ht="15.6" x14ac:dyDescent="0.3"/>
    <row r="2202" ht="15.6" x14ac:dyDescent="0.3"/>
    <row r="2203" ht="15.6" x14ac:dyDescent="0.3"/>
    <row r="2204" ht="15.6" x14ac:dyDescent="0.3"/>
    <row r="2205" ht="15.6" x14ac:dyDescent="0.3"/>
    <row r="2206" ht="15.6" x14ac:dyDescent="0.3"/>
    <row r="2207" ht="15.6" x14ac:dyDescent="0.3"/>
    <row r="2208" ht="15.6" x14ac:dyDescent="0.3"/>
    <row r="2209" ht="15.6" x14ac:dyDescent="0.3"/>
    <row r="2210" ht="15.6" x14ac:dyDescent="0.3"/>
    <row r="2211" ht="15.6" x14ac:dyDescent="0.3"/>
    <row r="2212" ht="15.6" x14ac:dyDescent="0.3"/>
    <row r="2213" ht="15.6" x14ac:dyDescent="0.3"/>
    <row r="2214" ht="15.6" x14ac:dyDescent="0.3"/>
    <row r="2215" ht="15.6" x14ac:dyDescent="0.3"/>
    <row r="2216" ht="15.6" x14ac:dyDescent="0.3"/>
    <row r="2217" ht="15.6" x14ac:dyDescent="0.3"/>
    <row r="2218" ht="15.6" x14ac:dyDescent="0.3"/>
    <row r="2219" ht="15.6" x14ac:dyDescent="0.3"/>
    <row r="2220" ht="15.6" x14ac:dyDescent="0.3"/>
    <row r="2221" ht="15.6" x14ac:dyDescent="0.3"/>
    <row r="2222" ht="15.6" x14ac:dyDescent="0.3"/>
    <row r="2223" ht="15.6" x14ac:dyDescent="0.3"/>
    <row r="2224" ht="15.6" x14ac:dyDescent="0.3"/>
    <row r="2225" ht="15.6" x14ac:dyDescent="0.3"/>
    <row r="2226" ht="15.6" x14ac:dyDescent="0.3"/>
    <row r="2227" ht="15.6" x14ac:dyDescent="0.3"/>
    <row r="2228" ht="15.6" x14ac:dyDescent="0.3"/>
    <row r="2229" ht="15.6" x14ac:dyDescent="0.3"/>
    <row r="2230" ht="15.6" x14ac:dyDescent="0.3"/>
    <row r="2231" ht="15.6" x14ac:dyDescent="0.3"/>
    <row r="2232" ht="15.6" x14ac:dyDescent="0.3"/>
    <row r="2233" ht="15.6" x14ac:dyDescent="0.3"/>
    <row r="2234" ht="15.6" x14ac:dyDescent="0.3"/>
    <row r="2235" ht="15.6" x14ac:dyDescent="0.3"/>
    <row r="2236" ht="15.6" x14ac:dyDescent="0.3"/>
    <row r="2237" ht="15.6" x14ac:dyDescent="0.3"/>
    <row r="2238" ht="15.6" x14ac:dyDescent="0.3"/>
    <row r="2239" ht="15.6" x14ac:dyDescent="0.3"/>
    <row r="2240" ht="15.6" x14ac:dyDescent="0.3"/>
    <row r="2241" ht="15.6" x14ac:dyDescent="0.3"/>
    <row r="2242" ht="15.6" x14ac:dyDescent="0.3"/>
    <row r="2243" ht="15.6" x14ac:dyDescent="0.3"/>
    <row r="2244" ht="15.6" x14ac:dyDescent="0.3"/>
    <row r="2245" ht="15.6" x14ac:dyDescent="0.3"/>
    <row r="2246" ht="15.6" x14ac:dyDescent="0.3"/>
    <row r="2247" ht="15.6" x14ac:dyDescent="0.3"/>
    <row r="2248" ht="15.6" x14ac:dyDescent="0.3"/>
    <row r="2249" ht="15.6" x14ac:dyDescent="0.3"/>
    <row r="2250" ht="15.6" x14ac:dyDescent="0.3"/>
    <row r="2251" ht="15.6" x14ac:dyDescent="0.3"/>
    <row r="2252" ht="15.6" x14ac:dyDescent="0.3"/>
    <row r="2253" ht="15.6" x14ac:dyDescent="0.3"/>
    <row r="2254" ht="15.6" x14ac:dyDescent="0.3"/>
    <row r="2255" ht="15.6" x14ac:dyDescent="0.3"/>
    <row r="2256" ht="15.6" x14ac:dyDescent="0.3"/>
    <row r="2257" ht="15.6" x14ac:dyDescent="0.3"/>
    <row r="2258" ht="15.6" x14ac:dyDescent="0.3"/>
    <row r="2259" ht="15.6" x14ac:dyDescent="0.3"/>
    <row r="2260" ht="15.6" x14ac:dyDescent="0.3"/>
    <row r="2261" ht="15.6" x14ac:dyDescent="0.3"/>
    <row r="2262" ht="15.6" x14ac:dyDescent="0.3"/>
    <row r="2263" ht="15.6" x14ac:dyDescent="0.3"/>
    <row r="2264" ht="15.6" x14ac:dyDescent="0.3"/>
    <row r="2265" ht="15.6" x14ac:dyDescent="0.3"/>
    <row r="2266" ht="15.6" x14ac:dyDescent="0.3"/>
    <row r="2267" ht="15.6" x14ac:dyDescent="0.3"/>
    <row r="2268" ht="15.6" x14ac:dyDescent="0.3"/>
    <row r="2269" ht="15.6" x14ac:dyDescent="0.3"/>
    <row r="2270" ht="15.6" x14ac:dyDescent="0.3"/>
    <row r="2271" ht="15.6" x14ac:dyDescent="0.3"/>
    <row r="2272" ht="15.6" x14ac:dyDescent="0.3"/>
    <row r="2273" ht="15.6" x14ac:dyDescent="0.3"/>
    <row r="2274" ht="15.6" x14ac:dyDescent="0.3"/>
    <row r="2275" ht="15.6" x14ac:dyDescent="0.3"/>
    <row r="2276" ht="15.6" x14ac:dyDescent="0.3"/>
    <row r="2277" ht="15.6" x14ac:dyDescent="0.3"/>
    <row r="2278" ht="15.6" x14ac:dyDescent="0.3"/>
    <row r="2279" ht="15.6" x14ac:dyDescent="0.3"/>
    <row r="2280" ht="15.6" x14ac:dyDescent="0.3"/>
    <row r="2281" ht="15.6" x14ac:dyDescent="0.3"/>
    <row r="2282" ht="15.6" x14ac:dyDescent="0.3"/>
    <row r="2283" ht="15.6" x14ac:dyDescent="0.3"/>
    <row r="2284" ht="15.6" x14ac:dyDescent="0.3"/>
    <row r="2285" ht="15.6" x14ac:dyDescent="0.3"/>
    <row r="2286" ht="15.6" x14ac:dyDescent="0.3"/>
    <row r="2287" ht="15.6" x14ac:dyDescent="0.3"/>
    <row r="2288" ht="15.6" x14ac:dyDescent="0.3"/>
    <row r="2289" ht="15.6" x14ac:dyDescent="0.3"/>
    <row r="2290" ht="15.6" x14ac:dyDescent="0.3"/>
    <row r="2291" ht="15.6" x14ac:dyDescent="0.3"/>
    <row r="2292" ht="15.6" x14ac:dyDescent="0.3"/>
    <row r="2293" ht="15.6" x14ac:dyDescent="0.3"/>
    <row r="2294" ht="15.6" x14ac:dyDescent="0.3"/>
    <row r="2295" ht="15.6" x14ac:dyDescent="0.3"/>
    <row r="2296" ht="15.6" x14ac:dyDescent="0.3"/>
    <row r="2297" ht="15.6" x14ac:dyDescent="0.3"/>
    <row r="2298" ht="15.6" x14ac:dyDescent="0.3"/>
    <row r="2299" ht="15.6" x14ac:dyDescent="0.3"/>
    <row r="2300" ht="15.6" x14ac:dyDescent="0.3"/>
    <row r="2301" ht="15.6" x14ac:dyDescent="0.3"/>
    <row r="2302" ht="15.6" x14ac:dyDescent="0.3"/>
    <row r="2303" ht="15.6" x14ac:dyDescent="0.3"/>
    <row r="2304" ht="15.6" x14ac:dyDescent="0.3"/>
    <row r="2305" ht="15.6" x14ac:dyDescent="0.3"/>
    <row r="2306" ht="15.6" x14ac:dyDescent="0.3"/>
    <row r="2307" ht="15.6" x14ac:dyDescent="0.3"/>
    <row r="2308" ht="15.6" x14ac:dyDescent="0.3"/>
    <row r="2309" ht="15.6" x14ac:dyDescent="0.3"/>
    <row r="2310" ht="15.6" x14ac:dyDescent="0.3"/>
    <row r="2311" ht="15.6" x14ac:dyDescent="0.3"/>
    <row r="2312" ht="15.6" x14ac:dyDescent="0.3"/>
    <row r="2313" ht="15.6" x14ac:dyDescent="0.3"/>
    <row r="2314" ht="15.6" x14ac:dyDescent="0.3"/>
    <row r="2315" ht="15.6" x14ac:dyDescent="0.3"/>
    <row r="2316" ht="15.6" x14ac:dyDescent="0.3"/>
    <row r="2317" ht="15.6" x14ac:dyDescent="0.3"/>
    <row r="2318" ht="15.6" x14ac:dyDescent="0.3"/>
    <row r="2319" ht="15.6" x14ac:dyDescent="0.3"/>
    <row r="2320" ht="15.6" x14ac:dyDescent="0.3"/>
    <row r="2321" ht="15.6" x14ac:dyDescent="0.3"/>
    <row r="2322" ht="15.6" x14ac:dyDescent="0.3"/>
    <row r="2323" ht="15.6" x14ac:dyDescent="0.3"/>
    <row r="2324" ht="15.6" x14ac:dyDescent="0.3"/>
    <row r="2325" ht="15.6" x14ac:dyDescent="0.3"/>
    <row r="2326" ht="15.6" x14ac:dyDescent="0.3"/>
    <row r="2327" ht="15.6" x14ac:dyDescent="0.3"/>
    <row r="2328" ht="15.6" x14ac:dyDescent="0.3"/>
    <row r="2329" ht="15.6" x14ac:dyDescent="0.3"/>
    <row r="2330" ht="15.6" x14ac:dyDescent="0.3"/>
    <row r="2331" ht="15.6" x14ac:dyDescent="0.3"/>
    <row r="2332" ht="15.6" x14ac:dyDescent="0.3"/>
    <row r="2333" ht="15.6" x14ac:dyDescent="0.3"/>
    <row r="2334" ht="15.6" x14ac:dyDescent="0.3"/>
    <row r="2335" ht="15.6" x14ac:dyDescent="0.3"/>
    <row r="2336" ht="15.6" x14ac:dyDescent="0.3"/>
    <row r="2337" ht="15.6" x14ac:dyDescent="0.3"/>
    <row r="2338" ht="15.6" x14ac:dyDescent="0.3"/>
    <row r="2339" ht="15.6" x14ac:dyDescent="0.3"/>
    <row r="2340" ht="15.6" x14ac:dyDescent="0.3"/>
    <row r="2341" ht="15.6" x14ac:dyDescent="0.3"/>
    <row r="2342" ht="15.6" x14ac:dyDescent="0.3"/>
    <row r="2343" ht="15.6" x14ac:dyDescent="0.3"/>
    <row r="2344" ht="15.6" x14ac:dyDescent="0.3"/>
    <row r="2345" ht="15.6" x14ac:dyDescent="0.3"/>
    <row r="2346" ht="15.6" x14ac:dyDescent="0.3"/>
    <row r="2347" ht="15.6" x14ac:dyDescent="0.3"/>
    <row r="2348" ht="15.6" x14ac:dyDescent="0.3"/>
    <row r="2349" ht="15.6" x14ac:dyDescent="0.3"/>
    <row r="2350" ht="15.6" x14ac:dyDescent="0.3"/>
    <row r="2351" ht="15.6" x14ac:dyDescent="0.3"/>
    <row r="2352" ht="15.6" x14ac:dyDescent="0.3"/>
    <row r="2353" ht="15.6" x14ac:dyDescent="0.3"/>
    <row r="2354" ht="15.6" x14ac:dyDescent="0.3"/>
    <row r="2355" ht="15.6" x14ac:dyDescent="0.3"/>
    <row r="2356" ht="15.6" x14ac:dyDescent="0.3"/>
    <row r="2357" ht="15.6" x14ac:dyDescent="0.3"/>
    <row r="2358" ht="15.6" x14ac:dyDescent="0.3"/>
    <row r="2359" ht="15.6" x14ac:dyDescent="0.3"/>
    <row r="2360" ht="15.6" x14ac:dyDescent="0.3"/>
    <row r="2361" ht="15.6" x14ac:dyDescent="0.3"/>
    <row r="2362" ht="15.6" x14ac:dyDescent="0.3"/>
    <row r="2363" ht="15.6" x14ac:dyDescent="0.3"/>
    <row r="2364" ht="15.6" x14ac:dyDescent="0.3"/>
    <row r="2365" ht="15.6" x14ac:dyDescent="0.3"/>
    <row r="2366" ht="15.6" x14ac:dyDescent="0.3"/>
    <row r="2367" ht="15.6" x14ac:dyDescent="0.3"/>
    <row r="2368" ht="15.6" x14ac:dyDescent="0.3"/>
    <row r="2369" ht="15.6" x14ac:dyDescent="0.3"/>
    <row r="2370" ht="15.6" x14ac:dyDescent="0.3"/>
    <row r="2371" ht="15.6" x14ac:dyDescent="0.3"/>
    <row r="2372" ht="15.6" x14ac:dyDescent="0.3"/>
    <row r="2373" ht="15.6" x14ac:dyDescent="0.3"/>
    <row r="2374" ht="15.6" x14ac:dyDescent="0.3"/>
    <row r="2375" ht="15.6" x14ac:dyDescent="0.3"/>
    <row r="2376" ht="15.6" x14ac:dyDescent="0.3"/>
    <row r="2377" ht="15.6" x14ac:dyDescent="0.3"/>
    <row r="2378" ht="15.6" x14ac:dyDescent="0.3"/>
    <row r="2379" ht="15.6" x14ac:dyDescent="0.3"/>
    <row r="2380" ht="15.6" x14ac:dyDescent="0.3"/>
    <row r="2381" ht="15.6" x14ac:dyDescent="0.3"/>
    <row r="2382" ht="15.6" x14ac:dyDescent="0.3"/>
    <row r="2383" ht="15.6" x14ac:dyDescent="0.3"/>
    <row r="2384" ht="15.6" x14ac:dyDescent="0.3"/>
    <row r="2385" ht="15.6" x14ac:dyDescent="0.3"/>
    <row r="2386" ht="15.6" x14ac:dyDescent="0.3"/>
    <row r="2387" ht="15.6" x14ac:dyDescent="0.3"/>
    <row r="2388" ht="15.6" x14ac:dyDescent="0.3"/>
    <row r="2389" ht="15.6" x14ac:dyDescent="0.3"/>
    <row r="2390" ht="15.6" x14ac:dyDescent="0.3"/>
    <row r="2391" ht="15.6" x14ac:dyDescent="0.3"/>
    <row r="2392" ht="15.6" x14ac:dyDescent="0.3"/>
    <row r="2393" ht="15.6" x14ac:dyDescent="0.3"/>
    <row r="2394" ht="15.6" x14ac:dyDescent="0.3"/>
    <row r="2395" ht="15.6" x14ac:dyDescent="0.3"/>
    <row r="2396" ht="15.6" x14ac:dyDescent="0.3"/>
    <row r="2397" ht="15.6" x14ac:dyDescent="0.3"/>
    <row r="2398" ht="15.6" x14ac:dyDescent="0.3"/>
    <row r="2399" ht="15.6" x14ac:dyDescent="0.3"/>
    <row r="2400" ht="15.6" x14ac:dyDescent="0.3"/>
    <row r="2401" ht="15.6" x14ac:dyDescent="0.3"/>
    <row r="2402" ht="15.6" x14ac:dyDescent="0.3"/>
    <row r="2403" ht="15.6" x14ac:dyDescent="0.3"/>
    <row r="2404" ht="15.6" x14ac:dyDescent="0.3"/>
    <row r="2405" ht="15.6" x14ac:dyDescent="0.3"/>
    <row r="2406" ht="15.6" x14ac:dyDescent="0.3"/>
    <row r="2407" ht="15.6" x14ac:dyDescent="0.3"/>
    <row r="2408" ht="15.6" x14ac:dyDescent="0.3"/>
    <row r="2409" ht="15.6" x14ac:dyDescent="0.3"/>
    <row r="2410" ht="15.6" x14ac:dyDescent="0.3"/>
    <row r="2411" ht="15.6" x14ac:dyDescent="0.3"/>
    <row r="2412" ht="15.6" x14ac:dyDescent="0.3"/>
    <row r="2413" ht="15.6" x14ac:dyDescent="0.3"/>
    <row r="2414" ht="15.6" x14ac:dyDescent="0.3"/>
    <row r="2415" ht="15.6" x14ac:dyDescent="0.3"/>
    <row r="2416" ht="15.6" x14ac:dyDescent="0.3"/>
    <row r="2417" ht="15.6" x14ac:dyDescent="0.3"/>
    <row r="2418" ht="15.6" x14ac:dyDescent="0.3"/>
    <row r="2419" ht="15.6" x14ac:dyDescent="0.3"/>
    <row r="2420" ht="15.6" x14ac:dyDescent="0.3"/>
    <row r="2421" ht="15.6" x14ac:dyDescent="0.3"/>
    <row r="2422" ht="15.6" x14ac:dyDescent="0.3"/>
    <row r="2423" ht="15.6" x14ac:dyDescent="0.3"/>
    <row r="2424" ht="15.6" x14ac:dyDescent="0.3"/>
    <row r="2425" ht="15.6" x14ac:dyDescent="0.3"/>
    <row r="2426" ht="15.6" x14ac:dyDescent="0.3"/>
    <row r="2427" ht="15.6" x14ac:dyDescent="0.3"/>
    <row r="2428" ht="15.6" x14ac:dyDescent="0.3"/>
    <row r="2429" ht="15.6" x14ac:dyDescent="0.3"/>
    <row r="2430" ht="15.6" x14ac:dyDescent="0.3"/>
    <row r="2431" ht="15.6" x14ac:dyDescent="0.3"/>
    <row r="2432" ht="15.6" x14ac:dyDescent="0.3"/>
    <row r="2433" ht="15.6" x14ac:dyDescent="0.3"/>
    <row r="2434" ht="15.6" x14ac:dyDescent="0.3"/>
    <row r="2435" ht="15.6" x14ac:dyDescent="0.3"/>
    <row r="2436" ht="15.6" x14ac:dyDescent="0.3"/>
    <row r="2437" ht="15.6" x14ac:dyDescent="0.3"/>
    <row r="2438" ht="15.6" x14ac:dyDescent="0.3"/>
    <row r="2439" ht="15.6" x14ac:dyDescent="0.3"/>
    <row r="2440" ht="15.6" x14ac:dyDescent="0.3"/>
    <row r="2441" ht="15.6" x14ac:dyDescent="0.3"/>
    <row r="2442" ht="15.6" x14ac:dyDescent="0.3"/>
    <row r="2443" ht="15.6" x14ac:dyDescent="0.3"/>
    <row r="2444" ht="15.6" x14ac:dyDescent="0.3"/>
    <row r="2445" ht="15.6" x14ac:dyDescent="0.3"/>
    <row r="2446" ht="15.6" x14ac:dyDescent="0.3"/>
    <row r="2447" ht="15.6" x14ac:dyDescent="0.3"/>
    <row r="2448" ht="15.6" x14ac:dyDescent="0.3"/>
    <row r="2449" ht="15.6" x14ac:dyDescent="0.3"/>
    <row r="2450" ht="15.6" x14ac:dyDescent="0.3"/>
    <row r="2451" ht="15.6" x14ac:dyDescent="0.3"/>
    <row r="2452" ht="15.6" x14ac:dyDescent="0.3"/>
    <row r="2453" ht="15.6" x14ac:dyDescent="0.3"/>
    <row r="2454" ht="15.6" x14ac:dyDescent="0.3"/>
    <row r="2455" ht="15.6" x14ac:dyDescent="0.3"/>
    <row r="2456" ht="15.6" x14ac:dyDescent="0.3"/>
    <row r="2457" ht="15.6" x14ac:dyDescent="0.3"/>
    <row r="2458" ht="15.6" x14ac:dyDescent="0.3"/>
    <row r="2459" ht="15.6" x14ac:dyDescent="0.3"/>
    <row r="2460" ht="15.6" x14ac:dyDescent="0.3"/>
    <row r="2461" ht="15.6" x14ac:dyDescent="0.3"/>
    <row r="2462" ht="15.6" x14ac:dyDescent="0.3"/>
    <row r="2463" ht="15.6" x14ac:dyDescent="0.3"/>
    <row r="2464" ht="15.6" x14ac:dyDescent="0.3"/>
    <row r="2465" ht="15.6" x14ac:dyDescent="0.3"/>
    <row r="2466" ht="15.6" x14ac:dyDescent="0.3"/>
    <row r="2467" ht="15.6" x14ac:dyDescent="0.3"/>
    <row r="2468" ht="15.6" x14ac:dyDescent="0.3"/>
    <row r="2469" ht="15.6" x14ac:dyDescent="0.3"/>
    <row r="2470" ht="15.6" x14ac:dyDescent="0.3"/>
    <row r="2471" ht="15.6" x14ac:dyDescent="0.3"/>
    <row r="2472" ht="15.6" x14ac:dyDescent="0.3"/>
    <row r="2473" ht="15.6" x14ac:dyDescent="0.3"/>
    <row r="2474" ht="15.6" x14ac:dyDescent="0.3"/>
    <row r="2475" ht="15.6" x14ac:dyDescent="0.3"/>
    <row r="2476" ht="15.6" x14ac:dyDescent="0.3"/>
    <row r="2477" ht="15.6" x14ac:dyDescent="0.3"/>
    <row r="2478" ht="15.6" x14ac:dyDescent="0.3"/>
    <row r="2479" ht="15.6" x14ac:dyDescent="0.3"/>
    <row r="2480" ht="15.6" x14ac:dyDescent="0.3"/>
    <row r="2481" ht="15.6" x14ac:dyDescent="0.3"/>
    <row r="2482" ht="15.6" x14ac:dyDescent="0.3"/>
    <row r="2483" ht="15.6" x14ac:dyDescent="0.3"/>
    <row r="2484" ht="15.6" x14ac:dyDescent="0.3"/>
    <row r="2485" ht="15.6" x14ac:dyDescent="0.3"/>
    <row r="2486" ht="15.6" x14ac:dyDescent="0.3"/>
    <row r="2487" ht="15.6" x14ac:dyDescent="0.3"/>
    <row r="2488" ht="15.6" x14ac:dyDescent="0.3"/>
    <row r="2489" ht="15.6" x14ac:dyDescent="0.3"/>
    <row r="2490" ht="15.6" x14ac:dyDescent="0.3"/>
    <row r="2491" ht="15.6" x14ac:dyDescent="0.3"/>
    <row r="2492" ht="15.6" x14ac:dyDescent="0.3"/>
    <row r="2493" ht="15.6" x14ac:dyDescent="0.3"/>
    <row r="2494" ht="15.6" x14ac:dyDescent="0.3"/>
    <row r="2495" ht="15.6" x14ac:dyDescent="0.3"/>
    <row r="2496" ht="15.6" x14ac:dyDescent="0.3"/>
    <row r="2497" ht="15.6" x14ac:dyDescent="0.3"/>
    <row r="2498" ht="15.6" x14ac:dyDescent="0.3"/>
    <row r="2499" ht="15.6" x14ac:dyDescent="0.3"/>
    <row r="2500" ht="15.6" x14ac:dyDescent="0.3"/>
    <row r="2501" ht="15.6" x14ac:dyDescent="0.3"/>
    <row r="2502" ht="15.6" x14ac:dyDescent="0.3"/>
    <row r="2503" ht="15.6" x14ac:dyDescent="0.3"/>
    <row r="2504" ht="15.6" x14ac:dyDescent="0.3"/>
    <row r="2505" ht="15.6" x14ac:dyDescent="0.3"/>
    <row r="2506" ht="15.6" x14ac:dyDescent="0.3"/>
    <row r="2507" ht="15.6" x14ac:dyDescent="0.3"/>
    <row r="2508" ht="15.6" x14ac:dyDescent="0.3"/>
    <row r="2509" ht="15.6" x14ac:dyDescent="0.3"/>
    <row r="2510" ht="15.6" x14ac:dyDescent="0.3"/>
    <row r="2511" ht="15.6" x14ac:dyDescent="0.3"/>
    <row r="2512" ht="15.6" x14ac:dyDescent="0.3"/>
    <row r="2513" ht="15.6" x14ac:dyDescent="0.3"/>
    <row r="2514" ht="15.6" x14ac:dyDescent="0.3"/>
    <row r="2515" ht="15.6" x14ac:dyDescent="0.3"/>
    <row r="2516" ht="15.6" x14ac:dyDescent="0.3"/>
    <row r="2517" ht="15.6" x14ac:dyDescent="0.3"/>
    <row r="2518" ht="15.6" x14ac:dyDescent="0.3"/>
    <row r="2519" ht="15.6" x14ac:dyDescent="0.3"/>
    <row r="2520" ht="15.6" x14ac:dyDescent="0.3"/>
    <row r="2521" ht="15.6" x14ac:dyDescent="0.3"/>
    <row r="2522" ht="15.6" x14ac:dyDescent="0.3"/>
    <row r="2523" ht="15.6" x14ac:dyDescent="0.3"/>
    <row r="2524" ht="15.6" x14ac:dyDescent="0.3"/>
    <row r="2525" ht="15.6" x14ac:dyDescent="0.3"/>
    <row r="2526" ht="15.6" x14ac:dyDescent="0.3"/>
    <row r="2527" ht="15.6" x14ac:dyDescent="0.3"/>
    <row r="2528" ht="15.6" x14ac:dyDescent="0.3"/>
    <row r="2529" ht="15.6" x14ac:dyDescent="0.3"/>
    <row r="2530" ht="15.6" x14ac:dyDescent="0.3"/>
    <row r="2531" ht="15.6" x14ac:dyDescent="0.3"/>
    <row r="2532" ht="15.6" x14ac:dyDescent="0.3"/>
    <row r="2533" ht="15.6" x14ac:dyDescent="0.3"/>
    <row r="2534" ht="15.6" x14ac:dyDescent="0.3"/>
    <row r="2535" ht="15.6" x14ac:dyDescent="0.3"/>
    <row r="2536" ht="15.6" x14ac:dyDescent="0.3"/>
    <row r="2537" ht="15.6" x14ac:dyDescent="0.3"/>
    <row r="2538" ht="15.6" x14ac:dyDescent="0.3"/>
    <row r="2539" ht="15.6" x14ac:dyDescent="0.3"/>
    <row r="2540" ht="15.6" x14ac:dyDescent="0.3"/>
    <row r="2541" ht="15.6" x14ac:dyDescent="0.3"/>
    <row r="2542" ht="15.6" x14ac:dyDescent="0.3"/>
    <row r="2543" ht="15.6" x14ac:dyDescent="0.3"/>
    <row r="2544" ht="15.6" x14ac:dyDescent="0.3"/>
    <row r="2545" ht="15.6" x14ac:dyDescent="0.3"/>
    <row r="2546" ht="15.6" x14ac:dyDescent="0.3"/>
    <row r="2547" ht="15.6" x14ac:dyDescent="0.3"/>
    <row r="2548" ht="15.6" x14ac:dyDescent="0.3"/>
    <row r="2549" ht="15.6" x14ac:dyDescent="0.3"/>
    <row r="2550" ht="15.6" x14ac:dyDescent="0.3"/>
    <row r="2551" ht="15.6" x14ac:dyDescent="0.3"/>
    <row r="2552" ht="15.6" x14ac:dyDescent="0.3"/>
    <row r="2553" ht="15.6" x14ac:dyDescent="0.3"/>
    <row r="2554" ht="15.6" x14ac:dyDescent="0.3"/>
    <row r="2555" ht="15.6" x14ac:dyDescent="0.3"/>
    <row r="2556" ht="15.6" x14ac:dyDescent="0.3"/>
    <row r="2557" ht="15.6" x14ac:dyDescent="0.3"/>
    <row r="2558" ht="15.6" x14ac:dyDescent="0.3"/>
    <row r="2559" ht="15.6" x14ac:dyDescent="0.3"/>
    <row r="2560" ht="15.6" x14ac:dyDescent="0.3"/>
    <row r="2561" ht="15.6" x14ac:dyDescent="0.3"/>
    <row r="2562" ht="15.6" x14ac:dyDescent="0.3"/>
    <row r="2563" ht="15.6" x14ac:dyDescent="0.3"/>
    <row r="2564" ht="15.6" x14ac:dyDescent="0.3"/>
    <row r="2565" ht="15.6" x14ac:dyDescent="0.3"/>
    <row r="2566" ht="15.6" x14ac:dyDescent="0.3"/>
    <row r="2567" ht="15.6" x14ac:dyDescent="0.3"/>
    <row r="2568" ht="15.6" x14ac:dyDescent="0.3"/>
    <row r="2569" ht="15.6" x14ac:dyDescent="0.3"/>
    <row r="2570" ht="15.6" x14ac:dyDescent="0.3"/>
    <row r="2571" ht="15.6" x14ac:dyDescent="0.3"/>
    <row r="2572" ht="15.6" x14ac:dyDescent="0.3"/>
    <row r="2573" ht="15.6" x14ac:dyDescent="0.3"/>
    <row r="2574" ht="15.6" x14ac:dyDescent="0.3"/>
    <row r="2575" ht="15.6" x14ac:dyDescent="0.3"/>
    <row r="2576" ht="15.6" x14ac:dyDescent="0.3"/>
    <row r="2577" ht="15.6" x14ac:dyDescent="0.3"/>
    <row r="2578" ht="15.6" x14ac:dyDescent="0.3"/>
    <row r="2579" ht="15.6" x14ac:dyDescent="0.3"/>
    <row r="2580" ht="15.6" x14ac:dyDescent="0.3"/>
    <row r="2581" ht="15.6" x14ac:dyDescent="0.3"/>
    <row r="2582" ht="15.6" x14ac:dyDescent="0.3"/>
    <row r="2583" ht="15.6" x14ac:dyDescent="0.3"/>
    <row r="2584" ht="15.6" x14ac:dyDescent="0.3"/>
    <row r="2585" ht="15.6" x14ac:dyDescent="0.3"/>
    <row r="2586" ht="15.6" x14ac:dyDescent="0.3"/>
    <row r="2587" ht="15.6" x14ac:dyDescent="0.3"/>
    <row r="2588" ht="15.6" x14ac:dyDescent="0.3"/>
    <row r="2589" ht="15.6" x14ac:dyDescent="0.3"/>
    <row r="2590" ht="15.6" x14ac:dyDescent="0.3"/>
    <row r="2591" ht="15.6" x14ac:dyDescent="0.3"/>
    <row r="2592" ht="15.6" x14ac:dyDescent="0.3"/>
    <row r="2593" ht="15.6" x14ac:dyDescent="0.3"/>
    <row r="2594" ht="15.6" x14ac:dyDescent="0.3"/>
    <row r="2595" ht="15.6" x14ac:dyDescent="0.3"/>
    <row r="2596" ht="15.6" x14ac:dyDescent="0.3"/>
    <row r="2597" ht="15.6" x14ac:dyDescent="0.3"/>
    <row r="2598" ht="15.6" x14ac:dyDescent="0.3"/>
    <row r="2599" ht="15.6" x14ac:dyDescent="0.3"/>
    <row r="2600" ht="15.6" x14ac:dyDescent="0.3"/>
    <row r="2601" ht="15.6" x14ac:dyDescent="0.3"/>
    <row r="2602" ht="15.6" x14ac:dyDescent="0.3"/>
    <row r="2603" ht="15.6" x14ac:dyDescent="0.3"/>
    <row r="2604" ht="15.6" x14ac:dyDescent="0.3"/>
    <row r="2605" ht="15.6" x14ac:dyDescent="0.3"/>
    <row r="2606" ht="15.6" x14ac:dyDescent="0.3"/>
    <row r="2607" ht="15.6" x14ac:dyDescent="0.3"/>
    <row r="2608" ht="15.6" x14ac:dyDescent="0.3"/>
    <row r="2609" ht="15.6" x14ac:dyDescent="0.3"/>
    <row r="2610" ht="15.6" x14ac:dyDescent="0.3"/>
    <row r="2611" ht="15.6" x14ac:dyDescent="0.3"/>
    <row r="2612" ht="15.6" x14ac:dyDescent="0.3"/>
    <row r="2613" ht="15.6" x14ac:dyDescent="0.3"/>
    <row r="2614" ht="15.6" x14ac:dyDescent="0.3"/>
    <row r="2615" ht="15.6" x14ac:dyDescent="0.3"/>
    <row r="2616" ht="15.6" x14ac:dyDescent="0.3"/>
    <row r="2617" ht="15.6" x14ac:dyDescent="0.3"/>
    <row r="2618" ht="15.6" x14ac:dyDescent="0.3"/>
    <row r="2619" ht="15.6" x14ac:dyDescent="0.3"/>
    <row r="2620" ht="15.6" x14ac:dyDescent="0.3"/>
    <row r="2621" ht="15.6" x14ac:dyDescent="0.3"/>
    <row r="2622" ht="15.6" x14ac:dyDescent="0.3"/>
    <row r="2623" ht="15.6" x14ac:dyDescent="0.3"/>
    <row r="2624" ht="15.6" x14ac:dyDescent="0.3"/>
    <row r="2625" ht="15.6" x14ac:dyDescent="0.3"/>
    <row r="2626" ht="15.6" x14ac:dyDescent="0.3"/>
    <row r="2627" ht="15.6" x14ac:dyDescent="0.3"/>
    <row r="2628" ht="15.6" x14ac:dyDescent="0.3"/>
    <row r="2629" ht="15.6" x14ac:dyDescent="0.3"/>
    <row r="2630" ht="15.6" x14ac:dyDescent="0.3"/>
    <row r="2631" ht="15.6" x14ac:dyDescent="0.3"/>
    <row r="2632" ht="15.6" x14ac:dyDescent="0.3"/>
    <row r="2633" ht="15.6" x14ac:dyDescent="0.3"/>
    <row r="2634" ht="15.6" x14ac:dyDescent="0.3"/>
    <row r="2635" ht="15.6" x14ac:dyDescent="0.3"/>
    <row r="2636" ht="15.6" x14ac:dyDescent="0.3"/>
    <row r="2637" ht="15.6" x14ac:dyDescent="0.3"/>
    <row r="2638" ht="15.6" x14ac:dyDescent="0.3"/>
    <row r="2639" ht="15.6" x14ac:dyDescent="0.3"/>
    <row r="2640" ht="15.6" x14ac:dyDescent="0.3"/>
    <row r="2641" ht="15.6" x14ac:dyDescent="0.3"/>
    <row r="2642" ht="15.6" x14ac:dyDescent="0.3"/>
    <row r="2643" ht="15.6" x14ac:dyDescent="0.3"/>
    <row r="2644" ht="15.6" x14ac:dyDescent="0.3"/>
    <row r="2645" ht="15.6" x14ac:dyDescent="0.3"/>
    <row r="2646" ht="15.6" x14ac:dyDescent="0.3"/>
    <row r="2647" ht="15.6" x14ac:dyDescent="0.3"/>
    <row r="2648" ht="15.6" x14ac:dyDescent="0.3"/>
    <row r="2649" ht="15.6" x14ac:dyDescent="0.3"/>
    <row r="2650" ht="15.6" x14ac:dyDescent="0.3"/>
    <row r="2651" ht="15.6" x14ac:dyDescent="0.3"/>
    <row r="2652" ht="15.6" x14ac:dyDescent="0.3"/>
    <row r="2653" ht="15.6" x14ac:dyDescent="0.3"/>
    <row r="2654" ht="15.6" x14ac:dyDescent="0.3"/>
    <row r="2655" ht="15.6" x14ac:dyDescent="0.3"/>
    <row r="2656" ht="15.6" x14ac:dyDescent="0.3"/>
    <row r="2657" ht="15.6" x14ac:dyDescent="0.3"/>
    <row r="2658" ht="15.6" x14ac:dyDescent="0.3"/>
    <row r="2659" ht="15.6" x14ac:dyDescent="0.3"/>
    <row r="2660" ht="15.6" x14ac:dyDescent="0.3"/>
    <row r="2661" ht="15.6" x14ac:dyDescent="0.3"/>
    <row r="2662" ht="15.6" x14ac:dyDescent="0.3"/>
    <row r="2663" ht="15.6" x14ac:dyDescent="0.3"/>
    <row r="2664" ht="15.6" x14ac:dyDescent="0.3"/>
    <row r="2665" ht="15.6" x14ac:dyDescent="0.3"/>
    <row r="2666" ht="15.6" x14ac:dyDescent="0.3"/>
    <row r="2667" ht="15.6" x14ac:dyDescent="0.3"/>
    <row r="2668" ht="15.6" x14ac:dyDescent="0.3"/>
    <row r="2669" ht="15.6" x14ac:dyDescent="0.3"/>
    <row r="2670" ht="15.6" x14ac:dyDescent="0.3"/>
    <row r="2671" ht="15.6" x14ac:dyDescent="0.3"/>
    <row r="2672" ht="15.6" x14ac:dyDescent="0.3"/>
    <row r="2673" ht="15.6" x14ac:dyDescent="0.3"/>
    <row r="2674" ht="15.6" x14ac:dyDescent="0.3"/>
    <row r="2675" ht="15.6" x14ac:dyDescent="0.3"/>
    <row r="2676" ht="15.6" x14ac:dyDescent="0.3"/>
    <row r="2677" ht="15.6" x14ac:dyDescent="0.3"/>
    <row r="2678" ht="15.6" x14ac:dyDescent="0.3"/>
    <row r="2679" ht="15.6" x14ac:dyDescent="0.3"/>
    <row r="2680" ht="15.6" x14ac:dyDescent="0.3"/>
    <row r="2681" ht="15.6" x14ac:dyDescent="0.3"/>
    <row r="2682" ht="15.6" x14ac:dyDescent="0.3"/>
    <row r="2683" ht="15.6" x14ac:dyDescent="0.3"/>
    <row r="2684" ht="15.6" x14ac:dyDescent="0.3"/>
    <row r="2685" ht="15.6" x14ac:dyDescent="0.3"/>
    <row r="2686" ht="15.6" x14ac:dyDescent="0.3"/>
    <row r="2687" ht="15.6" x14ac:dyDescent="0.3"/>
    <row r="2688" ht="15.6" x14ac:dyDescent="0.3"/>
    <row r="2689" ht="15.6" x14ac:dyDescent="0.3"/>
    <row r="2690" ht="15.6" x14ac:dyDescent="0.3"/>
    <row r="2691" ht="15.6" x14ac:dyDescent="0.3"/>
    <row r="2692" ht="15.6" x14ac:dyDescent="0.3"/>
    <row r="2693" ht="15.6" x14ac:dyDescent="0.3"/>
    <row r="2694" ht="15.6" x14ac:dyDescent="0.3"/>
    <row r="2695" ht="15.6" x14ac:dyDescent="0.3"/>
    <row r="2696" ht="15.6" x14ac:dyDescent="0.3"/>
    <row r="2697" ht="15.6" x14ac:dyDescent="0.3"/>
    <row r="2698" ht="15.6" x14ac:dyDescent="0.3"/>
    <row r="2699" ht="15.6" x14ac:dyDescent="0.3"/>
    <row r="2700" ht="15.6" x14ac:dyDescent="0.3"/>
    <row r="2701" ht="15.6" x14ac:dyDescent="0.3"/>
    <row r="2702" ht="15.6" x14ac:dyDescent="0.3"/>
    <row r="2703" ht="15.6" x14ac:dyDescent="0.3"/>
    <row r="2704" ht="15.6" x14ac:dyDescent="0.3"/>
    <row r="2705" ht="15.6" x14ac:dyDescent="0.3"/>
    <row r="2706" ht="15.6" x14ac:dyDescent="0.3"/>
    <row r="2707" ht="15.6" x14ac:dyDescent="0.3"/>
    <row r="2708" ht="15.6" x14ac:dyDescent="0.3"/>
    <row r="2709" ht="15.6" x14ac:dyDescent="0.3"/>
    <row r="2710" ht="15.6" x14ac:dyDescent="0.3"/>
    <row r="2711" ht="15.6" x14ac:dyDescent="0.3"/>
    <row r="2712" ht="15.6" x14ac:dyDescent="0.3"/>
    <row r="2713" ht="15.6" x14ac:dyDescent="0.3"/>
    <row r="2714" ht="15.6" x14ac:dyDescent="0.3"/>
    <row r="2715" ht="15.6" x14ac:dyDescent="0.3"/>
    <row r="2716" ht="15.6" x14ac:dyDescent="0.3"/>
    <row r="2717" ht="15.6" x14ac:dyDescent="0.3"/>
    <row r="2718" ht="15.6" x14ac:dyDescent="0.3"/>
    <row r="2719" ht="15.6" x14ac:dyDescent="0.3"/>
    <row r="2720" ht="15.6" x14ac:dyDescent="0.3"/>
    <row r="2721" ht="15.6" x14ac:dyDescent="0.3"/>
    <row r="2722" ht="15.6" x14ac:dyDescent="0.3"/>
    <row r="2723" ht="15.6" x14ac:dyDescent="0.3"/>
    <row r="2724" ht="15.6" x14ac:dyDescent="0.3"/>
    <row r="2725" ht="15.6" x14ac:dyDescent="0.3"/>
    <row r="2726" ht="15.6" x14ac:dyDescent="0.3"/>
    <row r="2727" ht="15.6" x14ac:dyDescent="0.3"/>
    <row r="2728" ht="15.6" x14ac:dyDescent="0.3"/>
    <row r="2729" ht="15.6" x14ac:dyDescent="0.3"/>
    <row r="2730" ht="15.6" x14ac:dyDescent="0.3"/>
    <row r="2731" ht="15.6" x14ac:dyDescent="0.3"/>
    <row r="2732" ht="15.6" x14ac:dyDescent="0.3"/>
    <row r="2733" ht="15.6" x14ac:dyDescent="0.3"/>
    <row r="2734" ht="15.6" x14ac:dyDescent="0.3"/>
    <row r="2735" ht="15.6" x14ac:dyDescent="0.3"/>
    <row r="2736" ht="15.6" x14ac:dyDescent="0.3"/>
    <row r="2737" ht="15.6" x14ac:dyDescent="0.3"/>
    <row r="2738" ht="15.6" x14ac:dyDescent="0.3"/>
    <row r="2739" ht="15.6" x14ac:dyDescent="0.3"/>
    <row r="2740" ht="15.6" x14ac:dyDescent="0.3"/>
    <row r="2741" ht="15.6" x14ac:dyDescent="0.3"/>
    <row r="2742" ht="15.6" x14ac:dyDescent="0.3"/>
    <row r="2743" ht="15.6" x14ac:dyDescent="0.3"/>
    <row r="2744" ht="15.6" x14ac:dyDescent="0.3"/>
    <row r="2745" ht="15.6" x14ac:dyDescent="0.3"/>
    <row r="2746" ht="15.6" x14ac:dyDescent="0.3"/>
    <row r="2747" ht="15.6" x14ac:dyDescent="0.3"/>
    <row r="2748" ht="15.6" x14ac:dyDescent="0.3"/>
    <row r="2749" ht="15.6" x14ac:dyDescent="0.3"/>
    <row r="2750" ht="15.6" x14ac:dyDescent="0.3"/>
    <row r="2751" ht="15.6" x14ac:dyDescent="0.3"/>
    <row r="2752" ht="15.6" x14ac:dyDescent="0.3"/>
    <row r="2753" ht="15.6" x14ac:dyDescent="0.3"/>
    <row r="2754" ht="15.6" x14ac:dyDescent="0.3"/>
    <row r="2755" ht="15.6" x14ac:dyDescent="0.3"/>
    <row r="2756" ht="15.6" x14ac:dyDescent="0.3"/>
    <row r="2757" ht="15.6" x14ac:dyDescent="0.3"/>
    <row r="2758" ht="15.6" x14ac:dyDescent="0.3"/>
    <row r="2759" ht="15.6" x14ac:dyDescent="0.3"/>
    <row r="2760" ht="15.6" x14ac:dyDescent="0.3"/>
    <row r="2761" ht="15.6" x14ac:dyDescent="0.3"/>
    <row r="2762" ht="15.6" x14ac:dyDescent="0.3"/>
    <row r="2763" ht="15.6" x14ac:dyDescent="0.3"/>
    <row r="2764" ht="15.6" x14ac:dyDescent="0.3"/>
    <row r="2765" ht="15.6" x14ac:dyDescent="0.3"/>
    <row r="2766" ht="15.6" x14ac:dyDescent="0.3"/>
    <row r="2767" ht="15.6" x14ac:dyDescent="0.3"/>
    <row r="2768" ht="15.6" x14ac:dyDescent="0.3"/>
    <row r="2769" ht="15.6" x14ac:dyDescent="0.3"/>
    <row r="2770" ht="15.6" x14ac:dyDescent="0.3"/>
    <row r="2771" ht="15.6" x14ac:dyDescent="0.3"/>
    <row r="2772" ht="15.6" x14ac:dyDescent="0.3"/>
    <row r="2773" ht="15.6" x14ac:dyDescent="0.3"/>
    <row r="2774" ht="15.6" x14ac:dyDescent="0.3"/>
    <row r="2775" ht="15.6" x14ac:dyDescent="0.3"/>
    <row r="2776" ht="15.6" x14ac:dyDescent="0.3"/>
    <row r="2777" ht="15.6" x14ac:dyDescent="0.3"/>
    <row r="2778" ht="15.6" x14ac:dyDescent="0.3"/>
    <row r="2779" ht="15.6" x14ac:dyDescent="0.3"/>
    <row r="2780" ht="15.6" x14ac:dyDescent="0.3"/>
    <row r="2781" ht="15.6" x14ac:dyDescent="0.3"/>
    <row r="2782" ht="15.6" x14ac:dyDescent="0.3"/>
    <row r="2783" ht="15.6" x14ac:dyDescent="0.3"/>
    <row r="2784" ht="15.6" x14ac:dyDescent="0.3"/>
    <row r="2785" ht="15.6" x14ac:dyDescent="0.3"/>
    <row r="2786" ht="15.6" x14ac:dyDescent="0.3"/>
    <row r="2787" ht="15.6" x14ac:dyDescent="0.3"/>
    <row r="2788" ht="15.6" x14ac:dyDescent="0.3"/>
    <row r="2789" ht="15.6" x14ac:dyDescent="0.3"/>
    <row r="2790" ht="15.6" x14ac:dyDescent="0.3"/>
    <row r="2791" ht="15.6" x14ac:dyDescent="0.3"/>
    <row r="2792" ht="15.6" x14ac:dyDescent="0.3"/>
    <row r="2793" ht="15.6" x14ac:dyDescent="0.3"/>
    <row r="2794" ht="15.6" x14ac:dyDescent="0.3"/>
    <row r="2795" ht="15.6" x14ac:dyDescent="0.3"/>
    <row r="2796" ht="15.6" x14ac:dyDescent="0.3"/>
    <row r="2797" ht="15.6" x14ac:dyDescent="0.3"/>
    <row r="2798" ht="15.6" x14ac:dyDescent="0.3"/>
    <row r="2799" ht="15.6" x14ac:dyDescent="0.3"/>
    <row r="2800" ht="15.6" x14ac:dyDescent="0.3"/>
    <row r="2801" ht="15.6" x14ac:dyDescent="0.3"/>
    <row r="2802" ht="15.6" x14ac:dyDescent="0.3"/>
    <row r="2803" ht="15.6" x14ac:dyDescent="0.3"/>
    <row r="2804" ht="15.6" x14ac:dyDescent="0.3"/>
    <row r="2805" ht="15.6" x14ac:dyDescent="0.3"/>
    <row r="2806" ht="15.6" x14ac:dyDescent="0.3"/>
    <row r="2807" ht="15.6" x14ac:dyDescent="0.3"/>
    <row r="2808" ht="15.6" x14ac:dyDescent="0.3"/>
    <row r="2809" ht="15.6" x14ac:dyDescent="0.3"/>
    <row r="2810" ht="15.6" x14ac:dyDescent="0.3"/>
    <row r="2811" ht="15.6" x14ac:dyDescent="0.3"/>
    <row r="2812" ht="15.6" x14ac:dyDescent="0.3"/>
    <row r="2813" ht="15.6" x14ac:dyDescent="0.3"/>
    <row r="2814" ht="15.6" x14ac:dyDescent="0.3"/>
    <row r="2815" ht="15.6" x14ac:dyDescent="0.3"/>
    <row r="2816" ht="15.6" x14ac:dyDescent="0.3"/>
    <row r="2817" ht="15.6" x14ac:dyDescent="0.3"/>
    <row r="2818" ht="15.6" x14ac:dyDescent="0.3"/>
    <row r="2819" ht="15.6" x14ac:dyDescent="0.3"/>
    <row r="2820" ht="15.6" x14ac:dyDescent="0.3"/>
    <row r="2821" ht="15.6" x14ac:dyDescent="0.3"/>
    <row r="2822" ht="15.6" x14ac:dyDescent="0.3"/>
    <row r="2823" ht="15.6" x14ac:dyDescent="0.3"/>
    <row r="2824" ht="15.6" x14ac:dyDescent="0.3"/>
    <row r="2825" ht="15.6" x14ac:dyDescent="0.3"/>
    <row r="2826" ht="15.6" x14ac:dyDescent="0.3"/>
    <row r="2827" ht="15.6" x14ac:dyDescent="0.3"/>
    <row r="2828" ht="15.6" x14ac:dyDescent="0.3"/>
    <row r="2829" ht="15.6" x14ac:dyDescent="0.3"/>
    <row r="2830" ht="15.6" x14ac:dyDescent="0.3"/>
    <row r="2831" ht="15.6" x14ac:dyDescent="0.3"/>
    <row r="2832" ht="15.6" x14ac:dyDescent="0.3"/>
    <row r="2833" ht="15.6" x14ac:dyDescent="0.3"/>
    <row r="2834" ht="15.6" x14ac:dyDescent="0.3"/>
    <row r="2835" ht="15.6" x14ac:dyDescent="0.3"/>
    <row r="2836" ht="15.6" x14ac:dyDescent="0.3"/>
    <row r="2837" ht="15.6" x14ac:dyDescent="0.3"/>
    <row r="2838" ht="15.6" x14ac:dyDescent="0.3"/>
    <row r="2839" ht="15.6" x14ac:dyDescent="0.3"/>
    <row r="2840" ht="15.6" x14ac:dyDescent="0.3"/>
    <row r="2841" ht="15.6" x14ac:dyDescent="0.3"/>
    <row r="2842" ht="15.6" x14ac:dyDescent="0.3"/>
    <row r="2843" ht="15.6" x14ac:dyDescent="0.3"/>
    <row r="2844" ht="15.6" x14ac:dyDescent="0.3"/>
    <row r="2845" ht="15.6" x14ac:dyDescent="0.3"/>
    <row r="2846" ht="15.6" x14ac:dyDescent="0.3"/>
    <row r="2847" ht="15.6" x14ac:dyDescent="0.3"/>
    <row r="2848" ht="15.6" x14ac:dyDescent="0.3"/>
    <row r="2849" ht="15.6" x14ac:dyDescent="0.3"/>
    <row r="2850" ht="15.6" x14ac:dyDescent="0.3"/>
    <row r="2851" ht="15.6" x14ac:dyDescent="0.3"/>
    <row r="2852" ht="15.6" x14ac:dyDescent="0.3"/>
    <row r="2853" ht="15.6" x14ac:dyDescent="0.3"/>
    <row r="2854" ht="15.6" x14ac:dyDescent="0.3"/>
    <row r="2855" ht="15.6" x14ac:dyDescent="0.3"/>
    <row r="2856" ht="15.6" x14ac:dyDescent="0.3"/>
    <row r="2857" ht="15.6" x14ac:dyDescent="0.3"/>
    <row r="2858" ht="15.6" x14ac:dyDescent="0.3"/>
    <row r="2859" ht="15.6" x14ac:dyDescent="0.3"/>
    <row r="2860" ht="15.6" x14ac:dyDescent="0.3"/>
    <row r="2861" ht="15.6" x14ac:dyDescent="0.3"/>
    <row r="2862" ht="15.6" x14ac:dyDescent="0.3"/>
    <row r="2863" ht="15.6" x14ac:dyDescent="0.3"/>
    <row r="2864" ht="15.6" x14ac:dyDescent="0.3"/>
    <row r="2865" ht="15.6" x14ac:dyDescent="0.3"/>
    <row r="2866" ht="15.6" x14ac:dyDescent="0.3"/>
    <row r="2867" ht="15.6" x14ac:dyDescent="0.3"/>
    <row r="2868" ht="15.6" x14ac:dyDescent="0.3"/>
    <row r="2869" ht="15.6" x14ac:dyDescent="0.3"/>
    <row r="2870" ht="15.6" x14ac:dyDescent="0.3"/>
    <row r="2871" ht="15.6" x14ac:dyDescent="0.3"/>
    <row r="2872" ht="15.6" x14ac:dyDescent="0.3"/>
    <row r="2873" ht="15.6" x14ac:dyDescent="0.3"/>
    <row r="2874" ht="15.6" x14ac:dyDescent="0.3"/>
    <row r="2875" ht="15.6" x14ac:dyDescent="0.3"/>
    <row r="2876" ht="15.6" x14ac:dyDescent="0.3"/>
    <row r="2877" ht="15.6" x14ac:dyDescent="0.3"/>
    <row r="2878" ht="15.6" x14ac:dyDescent="0.3"/>
    <row r="2879" ht="15.6" x14ac:dyDescent="0.3"/>
    <row r="2880" ht="15.6" x14ac:dyDescent="0.3"/>
    <row r="2881" ht="15.6" x14ac:dyDescent="0.3"/>
    <row r="2882" ht="15.6" x14ac:dyDescent="0.3"/>
    <row r="2883" ht="15.6" x14ac:dyDescent="0.3"/>
    <row r="2884" ht="15.6" x14ac:dyDescent="0.3"/>
    <row r="2885" ht="15.6" x14ac:dyDescent="0.3"/>
    <row r="2886" ht="15.6" x14ac:dyDescent="0.3"/>
    <row r="2887" ht="15.6" x14ac:dyDescent="0.3"/>
    <row r="2888" ht="15.6" x14ac:dyDescent="0.3"/>
    <row r="2889" ht="15.6" x14ac:dyDescent="0.3"/>
    <row r="2890" ht="15.6" x14ac:dyDescent="0.3"/>
    <row r="2891" ht="15.6" x14ac:dyDescent="0.3"/>
    <row r="2892" ht="15.6" x14ac:dyDescent="0.3"/>
    <row r="2893" ht="15.6" x14ac:dyDescent="0.3"/>
    <row r="2894" ht="15.6" x14ac:dyDescent="0.3"/>
    <row r="2895" ht="15.6" x14ac:dyDescent="0.3"/>
    <row r="2896" ht="15.6" x14ac:dyDescent="0.3"/>
    <row r="2897" ht="15.6" x14ac:dyDescent="0.3"/>
    <row r="2898" ht="15.6" x14ac:dyDescent="0.3"/>
    <row r="2899" ht="15.6" x14ac:dyDescent="0.3"/>
    <row r="2900" ht="15.6" x14ac:dyDescent="0.3"/>
    <row r="2901" ht="15.6" x14ac:dyDescent="0.3"/>
    <row r="2902" ht="15.6" x14ac:dyDescent="0.3"/>
    <row r="2903" ht="15.6" x14ac:dyDescent="0.3"/>
    <row r="2904" ht="15.6" x14ac:dyDescent="0.3"/>
    <row r="2905" ht="15.6" x14ac:dyDescent="0.3"/>
    <row r="2906" ht="15.6" x14ac:dyDescent="0.3"/>
    <row r="2907" ht="15.6" x14ac:dyDescent="0.3"/>
    <row r="2908" ht="15.6" x14ac:dyDescent="0.3"/>
    <row r="2909" ht="15.6" x14ac:dyDescent="0.3"/>
    <row r="2910" ht="15.6" x14ac:dyDescent="0.3"/>
    <row r="2911" ht="15.6" x14ac:dyDescent="0.3"/>
    <row r="2912" ht="15.6" x14ac:dyDescent="0.3"/>
    <row r="2913" ht="15.6" x14ac:dyDescent="0.3"/>
    <row r="2914" ht="15.6" x14ac:dyDescent="0.3"/>
    <row r="2915" ht="15.6" x14ac:dyDescent="0.3"/>
    <row r="2916" ht="15.6" x14ac:dyDescent="0.3"/>
    <row r="2917" ht="15.6" x14ac:dyDescent="0.3"/>
    <row r="2918" ht="15.6" x14ac:dyDescent="0.3"/>
    <row r="2919" ht="15.6" x14ac:dyDescent="0.3"/>
    <row r="2920" ht="15.6" x14ac:dyDescent="0.3"/>
    <row r="2921" ht="15.6" x14ac:dyDescent="0.3"/>
    <row r="2922" ht="15.6" x14ac:dyDescent="0.3"/>
    <row r="2923" ht="15.6" x14ac:dyDescent="0.3"/>
    <row r="2924" ht="15.6" x14ac:dyDescent="0.3"/>
    <row r="2925" ht="15.6" x14ac:dyDescent="0.3"/>
    <row r="2926" ht="15.6" x14ac:dyDescent="0.3"/>
    <row r="2927" ht="15.6" x14ac:dyDescent="0.3"/>
    <row r="2928" ht="15.6" x14ac:dyDescent="0.3"/>
    <row r="2929" ht="15.6" x14ac:dyDescent="0.3"/>
    <row r="2930" ht="15.6" x14ac:dyDescent="0.3"/>
    <row r="2931" ht="15.6" x14ac:dyDescent="0.3"/>
    <row r="2932" ht="15.6" x14ac:dyDescent="0.3"/>
    <row r="2933" ht="15.6" x14ac:dyDescent="0.3"/>
    <row r="2934" ht="15.6" x14ac:dyDescent="0.3"/>
    <row r="2935" ht="15.6" x14ac:dyDescent="0.3"/>
    <row r="2936" ht="15.6" x14ac:dyDescent="0.3"/>
    <row r="2937" ht="15.6" x14ac:dyDescent="0.3"/>
    <row r="2938" ht="15.6" x14ac:dyDescent="0.3"/>
    <row r="2939" ht="15.6" x14ac:dyDescent="0.3"/>
    <row r="2940" ht="15.6" x14ac:dyDescent="0.3"/>
    <row r="2941" ht="15.6" x14ac:dyDescent="0.3"/>
    <row r="2942" ht="15.6" x14ac:dyDescent="0.3"/>
    <row r="2943" ht="15.6" x14ac:dyDescent="0.3"/>
    <row r="2944" ht="15.6" x14ac:dyDescent="0.3"/>
    <row r="2945" ht="15.6" x14ac:dyDescent="0.3"/>
    <row r="2946" ht="15.6" x14ac:dyDescent="0.3"/>
    <row r="2947" ht="15.6" x14ac:dyDescent="0.3"/>
    <row r="2948" ht="15.6" x14ac:dyDescent="0.3"/>
    <row r="2949" ht="15.6" x14ac:dyDescent="0.3"/>
    <row r="2950" ht="15.6" x14ac:dyDescent="0.3"/>
    <row r="2951" ht="15.6" x14ac:dyDescent="0.3"/>
    <row r="2952" ht="15.6" x14ac:dyDescent="0.3"/>
    <row r="2953" ht="15.6" x14ac:dyDescent="0.3"/>
    <row r="2954" ht="15.6" x14ac:dyDescent="0.3"/>
    <row r="2955" ht="15.6" x14ac:dyDescent="0.3"/>
    <row r="2956" ht="15.6" x14ac:dyDescent="0.3"/>
    <row r="2957" ht="15.6" x14ac:dyDescent="0.3"/>
    <row r="2958" ht="15.6" x14ac:dyDescent="0.3"/>
    <row r="2959" ht="15.6" x14ac:dyDescent="0.3"/>
    <row r="2960" ht="15.6" x14ac:dyDescent="0.3"/>
    <row r="2961" ht="15.6" x14ac:dyDescent="0.3"/>
    <row r="2962" ht="15.6" x14ac:dyDescent="0.3"/>
    <row r="2963" ht="15.6" x14ac:dyDescent="0.3"/>
    <row r="2964" ht="15.6" x14ac:dyDescent="0.3"/>
    <row r="2965" ht="15.6" x14ac:dyDescent="0.3"/>
    <row r="2966" ht="15.6" x14ac:dyDescent="0.3"/>
    <row r="2967" ht="15.6" x14ac:dyDescent="0.3"/>
    <row r="2968" ht="15.6" x14ac:dyDescent="0.3"/>
    <row r="2969" ht="15.6" x14ac:dyDescent="0.3"/>
    <row r="2970" ht="15.6" x14ac:dyDescent="0.3"/>
    <row r="2971" ht="15.6" x14ac:dyDescent="0.3"/>
    <row r="2972" ht="15.6" x14ac:dyDescent="0.3"/>
    <row r="2973" ht="15.6" x14ac:dyDescent="0.3"/>
    <row r="2974" ht="15.6" x14ac:dyDescent="0.3"/>
    <row r="2975" ht="15.6" x14ac:dyDescent="0.3"/>
    <row r="2976" ht="15.6" x14ac:dyDescent="0.3"/>
    <row r="2977" ht="15.6" x14ac:dyDescent="0.3"/>
    <row r="2978" ht="15.6" x14ac:dyDescent="0.3"/>
    <row r="2979" ht="15.6" x14ac:dyDescent="0.3"/>
    <row r="2980" ht="15.6" x14ac:dyDescent="0.3"/>
    <row r="2981" ht="15.6" x14ac:dyDescent="0.3"/>
    <row r="2982" ht="15.6" x14ac:dyDescent="0.3"/>
    <row r="2983" ht="15.6" x14ac:dyDescent="0.3"/>
    <row r="2984" ht="15.6" x14ac:dyDescent="0.3"/>
    <row r="2985" ht="15.6" x14ac:dyDescent="0.3"/>
    <row r="2986" ht="15.6" x14ac:dyDescent="0.3"/>
    <row r="2987" ht="15.6" x14ac:dyDescent="0.3"/>
    <row r="2988" ht="15.6" x14ac:dyDescent="0.3"/>
    <row r="2989" ht="15.6" x14ac:dyDescent="0.3"/>
    <row r="2990" ht="15.6" x14ac:dyDescent="0.3"/>
    <row r="2991" ht="15.6" x14ac:dyDescent="0.3"/>
    <row r="2992" ht="15.6" x14ac:dyDescent="0.3"/>
    <row r="2993" ht="15.6" x14ac:dyDescent="0.3"/>
    <row r="2994" ht="15.6" x14ac:dyDescent="0.3"/>
    <row r="2995" ht="15.6" x14ac:dyDescent="0.3"/>
    <row r="2996" ht="15.6" x14ac:dyDescent="0.3"/>
    <row r="2997" ht="15.6" x14ac:dyDescent="0.3"/>
    <row r="2998" ht="15.6" x14ac:dyDescent="0.3"/>
    <row r="2999" ht="15.6" x14ac:dyDescent="0.3"/>
    <row r="3000" ht="15.6" x14ac:dyDescent="0.3"/>
    <row r="3001" ht="15.6" x14ac:dyDescent="0.3"/>
    <row r="3002" ht="15.6" x14ac:dyDescent="0.3"/>
    <row r="3003" ht="15.6" x14ac:dyDescent="0.3"/>
    <row r="3004" ht="15.6" x14ac:dyDescent="0.3"/>
    <row r="3005" ht="15.6" x14ac:dyDescent="0.3"/>
    <row r="3006" ht="15.6" x14ac:dyDescent="0.3"/>
    <row r="3007" ht="15.6" x14ac:dyDescent="0.3"/>
    <row r="3008" ht="15.6" x14ac:dyDescent="0.3"/>
    <row r="3009" ht="15.6" x14ac:dyDescent="0.3"/>
    <row r="3010" ht="15.6" x14ac:dyDescent="0.3"/>
    <row r="3011" ht="15.6" x14ac:dyDescent="0.3"/>
    <row r="3012" ht="15.6" x14ac:dyDescent="0.3"/>
    <row r="3013" ht="15.6" x14ac:dyDescent="0.3"/>
    <row r="3014" ht="15.6" x14ac:dyDescent="0.3"/>
    <row r="3015" ht="15.6" x14ac:dyDescent="0.3"/>
    <row r="3016" ht="15.6" x14ac:dyDescent="0.3"/>
    <row r="3017" ht="15.6" x14ac:dyDescent="0.3"/>
    <row r="3018" ht="15.6" x14ac:dyDescent="0.3"/>
    <row r="3019" ht="15.6" x14ac:dyDescent="0.3"/>
    <row r="3020" ht="15.6" x14ac:dyDescent="0.3"/>
    <row r="3021" ht="15.6" x14ac:dyDescent="0.3"/>
    <row r="3022" ht="15.6" x14ac:dyDescent="0.3"/>
    <row r="3023" ht="15.6" x14ac:dyDescent="0.3"/>
    <row r="3024" ht="15.6" x14ac:dyDescent="0.3"/>
    <row r="3025" ht="15.6" x14ac:dyDescent="0.3"/>
    <row r="3026" ht="15.6" x14ac:dyDescent="0.3"/>
    <row r="3027" ht="15.6" x14ac:dyDescent="0.3"/>
    <row r="3028" ht="15.6" x14ac:dyDescent="0.3"/>
    <row r="3029" ht="15.6" x14ac:dyDescent="0.3"/>
    <row r="3030" ht="15.6" x14ac:dyDescent="0.3"/>
    <row r="3031" ht="15.6" x14ac:dyDescent="0.3"/>
    <row r="3032" ht="15.6" x14ac:dyDescent="0.3"/>
    <row r="3033" ht="15.6" x14ac:dyDescent="0.3"/>
    <row r="3034" ht="15.6" x14ac:dyDescent="0.3"/>
    <row r="3035" ht="15.6" x14ac:dyDescent="0.3"/>
    <row r="3036" ht="15.6" x14ac:dyDescent="0.3"/>
    <row r="3037" ht="15.6" x14ac:dyDescent="0.3"/>
    <row r="3038" ht="15.6" x14ac:dyDescent="0.3"/>
    <row r="3039" ht="15.6" x14ac:dyDescent="0.3"/>
    <row r="3040" ht="15.6" x14ac:dyDescent="0.3"/>
    <row r="3041" ht="15.6" x14ac:dyDescent="0.3"/>
    <row r="3042" ht="15.6" x14ac:dyDescent="0.3"/>
    <row r="3043" ht="15.6" x14ac:dyDescent="0.3"/>
    <row r="3044" ht="15.6" x14ac:dyDescent="0.3"/>
    <row r="3045" ht="15.6" x14ac:dyDescent="0.3"/>
    <row r="3046" ht="15.6" x14ac:dyDescent="0.3"/>
    <row r="3047" ht="15.6" x14ac:dyDescent="0.3"/>
    <row r="3048" ht="15.6" x14ac:dyDescent="0.3"/>
    <row r="3049" ht="15.6" x14ac:dyDescent="0.3"/>
    <row r="3050" ht="15.6" x14ac:dyDescent="0.3"/>
    <row r="3051" ht="15.6" x14ac:dyDescent="0.3"/>
    <row r="3052" ht="15.6" x14ac:dyDescent="0.3"/>
    <row r="3053" ht="15.6" x14ac:dyDescent="0.3"/>
    <row r="3054" ht="15.6" x14ac:dyDescent="0.3"/>
    <row r="3055" ht="15.6" x14ac:dyDescent="0.3"/>
    <row r="3056" ht="15.6" x14ac:dyDescent="0.3"/>
    <row r="3057" ht="15.6" x14ac:dyDescent="0.3"/>
    <row r="3058" ht="15.6" x14ac:dyDescent="0.3"/>
    <row r="3059" ht="15.6" x14ac:dyDescent="0.3"/>
    <row r="3060" ht="15.6" x14ac:dyDescent="0.3"/>
    <row r="3061" ht="15.6" x14ac:dyDescent="0.3"/>
    <row r="3062" ht="15.6" x14ac:dyDescent="0.3"/>
    <row r="3063" ht="15.6" x14ac:dyDescent="0.3"/>
    <row r="3064" ht="15.6" x14ac:dyDescent="0.3"/>
    <row r="3065" ht="15.6" x14ac:dyDescent="0.3"/>
    <row r="3066" ht="15.6" x14ac:dyDescent="0.3"/>
    <row r="3067" ht="15.6" x14ac:dyDescent="0.3"/>
    <row r="3068" ht="15.6" x14ac:dyDescent="0.3"/>
    <row r="3069" ht="15.6" x14ac:dyDescent="0.3"/>
    <row r="3070" ht="15.6" x14ac:dyDescent="0.3"/>
    <row r="3071" ht="15.6" x14ac:dyDescent="0.3"/>
    <row r="3072" ht="15.6" x14ac:dyDescent="0.3"/>
    <row r="3073" ht="15.6" x14ac:dyDescent="0.3"/>
    <row r="3074" ht="15.6" x14ac:dyDescent="0.3"/>
    <row r="3075" ht="15.6" x14ac:dyDescent="0.3"/>
    <row r="3076" ht="15.6" x14ac:dyDescent="0.3"/>
    <row r="3077" ht="15.6" x14ac:dyDescent="0.3"/>
    <row r="3078" ht="15.6" x14ac:dyDescent="0.3"/>
    <row r="3079" ht="15.6" x14ac:dyDescent="0.3"/>
    <row r="3080" ht="15.6" x14ac:dyDescent="0.3"/>
    <row r="3081" ht="15.6" x14ac:dyDescent="0.3"/>
    <row r="3082" ht="15.6" x14ac:dyDescent="0.3"/>
    <row r="3083" ht="15.6" x14ac:dyDescent="0.3"/>
    <row r="3084" ht="15.6" x14ac:dyDescent="0.3"/>
    <row r="3085" ht="15.6" x14ac:dyDescent="0.3"/>
    <row r="3086" ht="15.6" x14ac:dyDescent="0.3"/>
    <row r="3087" ht="15.6" x14ac:dyDescent="0.3"/>
    <row r="3088" ht="15.6" x14ac:dyDescent="0.3"/>
    <row r="3089" ht="15.6" x14ac:dyDescent="0.3"/>
    <row r="3090" ht="15.6" x14ac:dyDescent="0.3"/>
    <row r="3091" ht="15.6" x14ac:dyDescent="0.3"/>
    <row r="3092" ht="15.6" x14ac:dyDescent="0.3"/>
    <row r="3093" ht="15.6" x14ac:dyDescent="0.3"/>
    <row r="3094" ht="15.6" x14ac:dyDescent="0.3"/>
    <row r="3095" ht="15.6" x14ac:dyDescent="0.3"/>
    <row r="3096" ht="15.6" x14ac:dyDescent="0.3"/>
    <row r="3097" ht="15.6" x14ac:dyDescent="0.3"/>
    <row r="3098" ht="15.6" x14ac:dyDescent="0.3"/>
    <row r="3099" ht="15.6" x14ac:dyDescent="0.3"/>
    <row r="3100" ht="15.6" x14ac:dyDescent="0.3"/>
    <row r="3101" ht="15.6" x14ac:dyDescent="0.3"/>
    <row r="3102" ht="15.6" x14ac:dyDescent="0.3"/>
    <row r="3103" ht="15.6" x14ac:dyDescent="0.3"/>
    <row r="3104" ht="15.6" x14ac:dyDescent="0.3"/>
    <row r="3105" ht="15.6" x14ac:dyDescent="0.3"/>
    <row r="3106" ht="15.6" x14ac:dyDescent="0.3"/>
    <row r="3107" ht="15.6" x14ac:dyDescent="0.3"/>
    <row r="3108" ht="15.6" x14ac:dyDescent="0.3"/>
    <row r="3109" ht="15.6" x14ac:dyDescent="0.3"/>
    <row r="3110" ht="15.6" x14ac:dyDescent="0.3"/>
    <row r="3111" ht="15.6" x14ac:dyDescent="0.3"/>
    <row r="3112" ht="15.6" x14ac:dyDescent="0.3"/>
    <row r="3113" ht="15.6" x14ac:dyDescent="0.3"/>
    <row r="3114" ht="15.6" x14ac:dyDescent="0.3"/>
    <row r="3115" ht="15.6" x14ac:dyDescent="0.3"/>
    <row r="3116" ht="15.6" x14ac:dyDescent="0.3"/>
    <row r="3117" ht="15.6" x14ac:dyDescent="0.3"/>
    <row r="3118" ht="15.6" x14ac:dyDescent="0.3"/>
    <row r="3119" ht="15.6" x14ac:dyDescent="0.3"/>
    <row r="3120" ht="15.6" x14ac:dyDescent="0.3"/>
    <row r="3121" ht="15.6" x14ac:dyDescent="0.3"/>
    <row r="3122" ht="15.6" x14ac:dyDescent="0.3"/>
    <row r="3123" ht="15.6" x14ac:dyDescent="0.3"/>
    <row r="3124" ht="15.6" x14ac:dyDescent="0.3"/>
    <row r="3125" ht="15.6" x14ac:dyDescent="0.3"/>
    <row r="3126" ht="15.6" x14ac:dyDescent="0.3"/>
    <row r="3127" ht="15.6" x14ac:dyDescent="0.3"/>
    <row r="3128" ht="15.6" x14ac:dyDescent="0.3"/>
    <row r="3129" ht="15.6" x14ac:dyDescent="0.3"/>
    <row r="3130" ht="15.6" x14ac:dyDescent="0.3"/>
    <row r="3131" ht="15.6" x14ac:dyDescent="0.3"/>
    <row r="3132" ht="15.6" x14ac:dyDescent="0.3"/>
    <row r="3133" ht="15.6" x14ac:dyDescent="0.3"/>
    <row r="3134" ht="15.6" x14ac:dyDescent="0.3"/>
    <row r="3135" ht="15.6" x14ac:dyDescent="0.3"/>
    <row r="3136" ht="15.6" x14ac:dyDescent="0.3"/>
    <row r="3137" ht="15.6" x14ac:dyDescent="0.3"/>
    <row r="3138" ht="15.6" x14ac:dyDescent="0.3"/>
    <row r="3139" ht="15.6" x14ac:dyDescent="0.3"/>
    <row r="3140" ht="15.6" x14ac:dyDescent="0.3"/>
    <row r="3141" ht="15.6" x14ac:dyDescent="0.3"/>
    <row r="3142" ht="15.6" x14ac:dyDescent="0.3"/>
    <row r="3143" ht="15.6" x14ac:dyDescent="0.3"/>
    <row r="3144" ht="15.6" x14ac:dyDescent="0.3"/>
    <row r="3145" ht="15.6" x14ac:dyDescent="0.3"/>
    <row r="3146" ht="15.6" x14ac:dyDescent="0.3"/>
    <row r="3147" ht="15.6" x14ac:dyDescent="0.3"/>
    <row r="3148" ht="15.6" x14ac:dyDescent="0.3"/>
    <row r="3149" ht="15.6" x14ac:dyDescent="0.3"/>
    <row r="3150" ht="15.6" x14ac:dyDescent="0.3"/>
    <row r="3151" ht="15.6" x14ac:dyDescent="0.3"/>
    <row r="3152" ht="15.6" x14ac:dyDescent="0.3"/>
    <row r="3153" ht="15.6" x14ac:dyDescent="0.3"/>
    <row r="3154" ht="15.6" x14ac:dyDescent="0.3"/>
    <row r="3155" ht="15.6" x14ac:dyDescent="0.3"/>
    <row r="3156" ht="15.6" x14ac:dyDescent="0.3"/>
    <row r="3157" ht="15.6" x14ac:dyDescent="0.3"/>
    <row r="3158" ht="15.6" x14ac:dyDescent="0.3"/>
    <row r="3159" ht="15.6" x14ac:dyDescent="0.3"/>
    <row r="3160" ht="15.6" x14ac:dyDescent="0.3"/>
    <row r="3161" ht="15.6" x14ac:dyDescent="0.3"/>
    <row r="3162" ht="15.6" x14ac:dyDescent="0.3"/>
    <row r="3163" ht="15.6" x14ac:dyDescent="0.3"/>
    <row r="3164" ht="15.6" x14ac:dyDescent="0.3"/>
    <row r="3165" ht="15.6" x14ac:dyDescent="0.3"/>
    <row r="3166" ht="15.6" x14ac:dyDescent="0.3"/>
    <row r="3167" ht="15.6" x14ac:dyDescent="0.3"/>
    <row r="3168" ht="15.6" x14ac:dyDescent="0.3"/>
    <row r="3169" ht="15.6" x14ac:dyDescent="0.3"/>
    <row r="3170" ht="15.6" x14ac:dyDescent="0.3"/>
    <row r="3171" ht="15.6" x14ac:dyDescent="0.3"/>
    <row r="3172" ht="15.6" x14ac:dyDescent="0.3"/>
    <row r="3173" ht="15.6" x14ac:dyDescent="0.3"/>
    <row r="3174" ht="15.6" x14ac:dyDescent="0.3"/>
    <row r="3175" ht="15.6" x14ac:dyDescent="0.3"/>
    <row r="3176" ht="15.6" x14ac:dyDescent="0.3"/>
    <row r="3177" ht="15.6" x14ac:dyDescent="0.3"/>
    <row r="3178" ht="15.6" x14ac:dyDescent="0.3"/>
    <row r="3179" ht="15.6" x14ac:dyDescent="0.3"/>
    <row r="3180" ht="15.6" x14ac:dyDescent="0.3"/>
    <row r="3181" ht="15.6" x14ac:dyDescent="0.3"/>
    <row r="3182" ht="15.6" x14ac:dyDescent="0.3"/>
    <row r="3183" ht="15.6" x14ac:dyDescent="0.3"/>
    <row r="3184" ht="15.6" x14ac:dyDescent="0.3"/>
    <row r="3185" ht="15.6" x14ac:dyDescent="0.3"/>
    <row r="3186" ht="15.6" x14ac:dyDescent="0.3"/>
    <row r="3187" ht="15.6" x14ac:dyDescent="0.3"/>
    <row r="3188" ht="15.6" x14ac:dyDescent="0.3"/>
    <row r="3189" ht="15.6" x14ac:dyDescent="0.3"/>
    <row r="3190" ht="15.6" x14ac:dyDescent="0.3"/>
    <row r="3191" ht="15.6" x14ac:dyDescent="0.3"/>
    <row r="3192" ht="15.6" x14ac:dyDescent="0.3"/>
    <row r="3193" ht="15.6" x14ac:dyDescent="0.3"/>
    <row r="3194" ht="15.6" x14ac:dyDescent="0.3"/>
    <row r="3195" ht="15.6" x14ac:dyDescent="0.3"/>
    <row r="3196" ht="15.6" x14ac:dyDescent="0.3"/>
    <row r="3197" ht="15.6" x14ac:dyDescent="0.3"/>
    <row r="3198" ht="15.6" x14ac:dyDescent="0.3"/>
    <row r="3199" ht="15.6" x14ac:dyDescent="0.3"/>
    <row r="3200" ht="15.6" x14ac:dyDescent="0.3"/>
    <row r="3201" ht="15.6" x14ac:dyDescent="0.3"/>
    <row r="3202" ht="15.6" x14ac:dyDescent="0.3"/>
    <row r="3203" ht="15.6" x14ac:dyDescent="0.3"/>
    <row r="3204" ht="15.6" x14ac:dyDescent="0.3"/>
    <row r="3205" ht="15.6" x14ac:dyDescent="0.3"/>
    <row r="3206" ht="15.6" x14ac:dyDescent="0.3"/>
    <row r="3207" ht="15.6" x14ac:dyDescent="0.3"/>
    <row r="3208" ht="15.6" x14ac:dyDescent="0.3"/>
    <row r="3209" ht="15.6" x14ac:dyDescent="0.3"/>
    <row r="3210" ht="15.6" x14ac:dyDescent="0.3"/>
    <row r="3211" ht="15.6" x14ac:dyDescent="0.3"/>
    <row r="3212" ht="15.6" x14ac:dyDescent="0.3"/>
    <row r="3213" ht="15.6" x14ac:dyDescent="0.3"/>
    <row r="3214" ht="15.6" x14ac:dyDescent="0.3"/>
    <row r="3215" ht="15.6" x14ac:dyDescent="0.3"/>
    <row r="3216" ht="15.6" x14ac:dyDescent="0.3"/>
    <row r="3217" ht="15.6" x14ac:dyDescent="0.3"/>
    <row r="3218" ht="15.6" x14ac:dyDescent="0.3"/>
    <row r="3219" ht="15.6" x14ac:dyDescent="0.3"/>
    <row r="3220" ht="15.6" x14ac:dyDescent="0.3"/>
    <row r="3221" ht="15.6" x14ac:dyDescent="0.3"/>
    <row r="3222" ht="15.6" x14ac:dyDescent="0.3"/>
    <row r="3223" ht="15.6" x14ac:dyDescent="0.3"/>
    <row r="3224" ht="15.6" x14ac:dyDescent="0.3"/>
    <row r="3225" ht="15.6" x14ac:dyDescent="0.3"/>
    <row r="3226" ht="15.6" x14ac:dyDescent="0.3"/>
    <row r="3227" ht="15.6" x14ac:dyDescent="0.3"/>
    <row r="3228" ht="15.6" x14ac:dyDescent="0.3"/>
    <row r="3229" ht="15.6" x14ac:dyDescent="0.3"/>
    <row r="3230" ht="15.6" x14ac:dyDescent="0.3"/>
    <row r="3231" ht="15.6" x14ac:dyDescent="0.3"/>
    <row r="3232" ht="15.6" x14ac:dyDescent="0.3"/>
    <row r="3233" ht="15.6" x14ac:dyDescent="0.3"/>
    <row r="3234" ht="15.6" x14ac:dyDescent="0.3"/>
    <row r="3235" ht="15.6" x14ac:dyDescent="0.3"/>
    <row r="3236" ht="15.6" x14ac:dyDescent="0.3"/>
    <row r="3237" ht="15.6" x14ac:dyDescent="0.3"/>
    <row r="3238" ht="15.6" x14ac:dyDescent="0.3"/>
    <row r="3239" ht="15.6" x14ac:dyDescent="0.3"/>
    <row r="3240" ht="15.6" x14ac:dyDescent="0.3"/>
    <row r="3241" ht="15.6" x14ac:dyDescent="0.3"/>
    <row r="3242" ht="15.6" x14ac:dyDescent="0.3"/>
    <row r="3243" ht="15.6" x14ac:dyDescent="0.3"/>
    <row r="3244" ht="15.6" x14ac:dyDescent="0.3"/>
    <row r="3245" ht="15.6" x14ac:dyDescent="0.3"/>
    <row r="3246" ht="15.6" x14ac:dyDescent="0.3"/>
    <row r="3247" ht="15.6" x14ac:dyDescent="0.3"/>
    <row r="3248" ht="15.6" x14ac:dyDescent="0.3"/>
    <row r="3249" ht="15.6" x14ac:dyDescent="0.3"/>
    <row r="3250" ht="15.6" x14ac:dyDescent="0.3"/>
    <row r="3251" ht="15.6" x14ac:dyDescent="0.3"/>
    <row r="3252" ht="15.6" x14ac:dyDescent="0.3"/>
    <row r="3253" ht="15.6" x14ac:dyDescent="0.3"/>
    <row r="3254" ht="15.6" x14ac:dyDescent="0.3"/>
    <row r="3255" ht="15.6" x14ac:dyDescent="0.3"/>
    <row r="3256" ht="15.6" x14ac:dyDescent="0.3"/>
    <row r="3257" ht="15.6" x14ac:dyDescent="0.3"/>
    <row r="3258" ht="15.6" x14ac:dyDescent="0.3"/>
    <row r="3259" ht="15.6" x14ac:dyDescent="0.3"/>
    <row r="3260" ht="15.6" x14ac:dyDescent="0.3"/>
    <row r="3261" ht="15.6" x14ac:dyDescent="0.3"/>
    <row r="3262" ht="15.6" x14ac:dyDescent="0.3"/>
    <row r="3263" ht="15.6" x14ac:dyDescent="0.3"/>
    <row r="3264" ht="15.6" x14ac:dyDescent="0.3"/>
    <row r="3265" ht="15.6" x14ac:dyDescent="0.3"/>
    <row r="3266" ht="15.6" x14ac:dyDescent="0.3"/>
    <row r="3267" ht="15.6" x14ac:dyDescent="0.3"/>
    <row r="3268" ht="15.6" x14ac:dyDescent="0.3"/>
    <row r="3269" ht="15.6" x14ac:dyDescent="0.3"/>
    <row r="3270" ht="15.6" x14ac:dyDescent="0.3"/>
    <row r="3271" ht="15.6" x14ac:dyDescent="0.3"/>
    <row r="3272" ht="15.6" x14ac:dyDescent="0.3"/>
    <row r="3273" ht="15.6" x14ac:dyDescent="0.3"/>
    <row r="3274" ht="15.6" x14ac:dyDescent="0.3"/>
    <row r="3275" ht="15.6" x14ac:dyDescent="0.3"/>
    <row r="3276" ht="15.6" x14ac:dyDescent="0.3"/>
    <row r="3277" ht="15.6" x14ac:dyDescent="0.3"/>
    <row r="3278" ht="15.6" x14ac:dyDescent="0.3"/>
    <row r="3279" ht="15.6" x14ac:dyDescent="0.3"/>
    <row r="3280" ht="15.6" x14ac:dyDescent="0.3"/>
    <row r="3281" ht="15.6" x14ac:dyDescent="0.3"/>
    <row r="3282" ht="15.6" x14ac:dyDescent="0.3"/>
    <row r="3283" ht="15.6" x14ac:dyDescent="0.3"/>
    <row r="3284" ht="15.6" x14ac:dyDescent="0.3"/>
    <row r="3285" ht="15.6" x14ac:dyDescent="0.3"/>
    <row r="3286" ht="15.6" x14ac:dyDescent="0.3"/>
    <row r="3287" ht="15.6" x14ac:dyDescent="0.3"/>
    <row r="3288" ht="15.6" x14ac:dyDescent="0.3"/>
    <row r="3289" ht="15.6" x14ac:dyDescent="0.3"/>
    <row r="3290" ht="15.6" x14ac:dyDescent="0.3"/>
    <row r="3291" ht="15.6" x14ac:dyDescent="0.3"/>
    <row r="3292" ht="15.6" x14ac:dyDescent="0.3"/>
    <row r="3293" ht="15.6" x14ac:dyDescent="0.3"/>
    <row r="3294" ht="15.6" x14ac:dyDescent="0.3"/>
    <row r="3295" ht="15.6" x14ac:dyDescent="0.3"/>
    <row r="3296" ht="15.6" x14ac:dyDescent="0.3"/>
    <row r="3297" ht="15.6" x14ac:dyDescent="0.3"/>
    <row r="3298" ht="15.6" x14ac:dyDescent="0.3"/>
    <row r="3299" ht="15.6" x14ac:dyDescent="0.3"/>
    <row r="3300" ht="15.6" x14ac:dyDescent="0.3"/>
    <row r="3301" ht="15.6" x14ac:dyDescent="0.3"/>
    <row r="3302" ht="15.6" x14ac:dyDescent="0.3"/>
    <row r="3303" ht="15.6" x14ac:dyDescent="0.3"/>
    <row r="3304" ht="15.6" x14ac:dyDescent="0.3"/>
    <row r="3305" ht="15.6" x14ac:dyDescent="0.3"/>
    <row r="3306" ht="15.6" x14ac:dyDescent="0.3"/>
    <row r="3307" ht="15.6" x14ac:dyDescent="0.3"/>
    <row r="3308" ht="15.6" x14ac:dyDescent="0.3"/>
    <row r="3309" ht="15.6" x14ac:dyDescent="0.3"/>
    <row r="3310" ht="15.6" x14ac:dyDescent="0.3"/>
    <row r="3311" ht="15.6" x14ac:dyDescent="0.3"/>
    <row r="3312" ht="15.6" x14ac:dyDescent="0.3"/>
    <row r="3313" ht="15.6" x14ac:dyDescent="0.3"/>
    <row r="3314" ht="15.6" x14ac:dyDescent="0.3"/>
    <row r="3315" ht="15.6" x14ac:dyDescent="0.3"/>
    <row r="3316" ht="15.6" x14ac:dyDescent="0.3"/>
    <row r="3317" ht="15.6" x14ac:dyDescent="0.3"/>
    <row r="3318" ht="15.6" x14ac:dyDescent="0.3"/>
    <row r="3319" ht="15.6" x14ac:dyDescent="0.3"/>
    <row r="3320" ht="15.6" x14ac:dyDescent="0.3"/>
    <row r="3321" ht="15.6" x14ac:dyDescent="0.3"/>
    <row r="3322" ht="15.6" x14ac:dyDescent="0.3"/>
    <row r="3323" ht="15.6" x14ac:dyDescent="0.3"/>
    <row r="3324" ht="15.6" x14ac:dyDescent="0.3"/>
    <row r="3325" ht="15.6" x14ac:dyDescent="0.3"/>
    <row r="3326" ht="15.6" x14ac:dyDescent="0.3"/>
    <row r="3327" ht="15.6" x14ac:dyDescent="0.3"/>
    <row r="3328" ht="15.6" x14ac:dyDescent="0.3"/>
    <row r="3329" ht="15.6" x14ac:dyDescent="0.3"/>
    <row r="3330" ht="15.6" x14ac:dyDescent="0.3"/>
    <row r="3331" ht="15.6" x14ac:dyDescent="0.3"/>
    <row r="3332" ht="15.6" x14ac:dyDescent="0.3"/>
    <row r="3333" ht="15.6" x14ac:dyDescent="0.3"/>
    <row r="3334" ht="15.6" x14ac:dyDescent="0.3"/>
    <row r="3335" ht="15.6" x14ac:dyDescent="0.3"/>
    <row r="3336" ht="15.6" x14ac:dyDescent="0.3"/>
    <row r="3337" ht="15.6" x14ac:dyDescent="0.3"/>
    <row r="3338" ht="15.6" x14ac:dyDescent="0.3"/>
    <row r="3339" ht="15.6" x14ac:dyDescent="0.3"/>
    <row r="3340" ht="15.6" x14ac:dyDescent="0.3"/>
    <row r="3341" ht="15.6" x14ac:dyDescent="0.3"/>
    <row r="3342" ht="15.6" x14ac:dyDescent="0.3"/>
    <row r="3343" ht="15.6" x14ac:dyDescent="0.3"/>
    <row r="3344" ht="15.6" x14ac:dyDescent="0.3"/>
    <row r="3345" ht="15.6" x14ac:dyDescent="0.3"/>
    <row r="3346" ht="15.6" x14ac:dyDescent="0.3"/>
    <row r="3347" ht="15.6" x14ac:dyDescent="0.3"/>
    <row r="3348" ht="15.6" x14ac:dyDescent="0.3"/>
    <row r="3349" ht="15.6" x14ac:dyDescent="0.3"/>
    <row r="3350" ht="15.6" x14ac:dyDescent="0.3"/>
    <row r="3351" ht="15.6" x14ac:dyDescent="0.3"/>
    <row r="3352" ht="15.6" x14ac:dyDescent="0.3"/>
    <row r="3353" ht="15.6" x14ac:dyDescent="0.3"/>
    <row r="3354" ht="15.6" x14ac:dyDescent="0.3"/>
    <row r="3355" ht="15.6" x14ac:dyDescent="0.3"/>
    <row r="3356" ht="15.6" x14ac:dyDescent="0.3"/>
    <row r="3357" ht="15.6" x14ac:dyDescent="0.3"/>
    <row r="3358" ht="15.6" x14ac:dyDescent="0.3"/>
    <row r="3359" ht="15.6" x14ac:dyDescent="0.3"/>
    <row r="3360" ht="15.6" x14ac:dyDescent="0.3"/>
    <row r="3361" ht="15.6" x14ac:dyDescent="0.3"/>
    <row r="3362" ht="15.6" x14ac:dyDescent="0.3"/>
    <row r="3363" ht="15.6" x14ac:dyDescent="0.3"/>
    <row r="3364" ht="15.6" x14ac:dyDescent="0.3"/>
    <row r="3365" ht="15.6" x14ac:dyDescent="0.3"/>
    <row r="3366" ht="15.6" x14ac:dyDescent="0.3"/>
    <row r="3367" ht="15.6" x14ac:dyDescent="0.3"/>
    <row r="3368" ht="15.6" x14ac:dyDescent="0.3"/>
    <row r="3369" ht="15.6" x14ac:dyDescent="0.3"/>
    <row r="3370" ht="15.6" x14ac:dyDescent="0.3"/>
    <row r="3371" ht="15.6" x14ac:dyDescent="0.3"/>
    <row r="3372" ht="15.6" x14ac:dyDescent="0.3"/>
    <row r="3373" ht="15.6" x14ac:dyDescent="0.3"/>
    <row r="3374" ht="15.6" x14ac:dyDescent="0.3"/>
    <row r="3375" ht="15.6" x14ac:dyDescent="0.3"/>
    <row r="3376" ht="15.6" x14ac:dyDescent="0.3"/>
    <row r="3377" ht="15.6" x14ac:dyDescent="0.3"/>
    <row r="3378" ht="15.6" x14ac:dyDescent="0.3"/>
    <row r="3379" ht="15.6" x14ac:dyDescent="0.3"/>
    <row r="3380" ht="15.6" x14ac:dyDescent="0.3"/>
    <row r="3381" ht="15.6" x14ac:dyDescent="0.3"/>
    <row r="3382" ht="15.6" x14ac:dyDescent="0.3"/>
    <row r="3383" ht="15.6" x14ac:dyDescent="0.3"/>
    <row r="3384" ht="15.6" x14ac:dyDescent="0.3"/>
    <row r="3385" ht="15.6" x14ac:dyDescent="0.3"/>
    <row r="3386" ht="15.6" x14ac:dyDescent="0.3"/>
    <row r="3387" ht="15.6" x14ac:dyDescent="0.3"/>
    <row r="3388" ht="15.6" x14ac:dyDescent="0.3"/>
    <row r="3389" ht="15.6" x14ac:dyDescent="0.3"/>
    <row r="3390" ht="15.6" x14ac:dyDescent="0.3"/>
    <row r="3391" ht="15.6" x14ac:dyDescent="0.3"/>
    <row r="3392" ht="15.6" x14ac:dyDescent="0.3"/>
    <row r="3393" ht="15.6" x14ac:dyDescent="0.3"/>
    <row r="3394" ht="15.6" x14ac:dyDescent="0.3"/>
    <row r="3395" ht="15.6" x14ac:dyDescent="0.3"/>
    <row r="3396" ht="15.6" x14ac:dyDescent="0.3"/>
    <row r="3397" ht="15.6" x14ac:dyDescent="0.3"/>
    <row r="3398" ht="15.6" x14ac:dyDescent="0.3"/>
    <row r="3399" ht="15.6" x14ac:dyDescent="0.3"/>
    <row r="3400" ht="15.6" x14ac:dyDescent="0.3"/>
    <row r="3401" ht="15.6" x14ac:dyDescent="0.3"/>
    <row r="3402" ht="15.6" x14ac:dyDescent="0.3"/>
    <row r="3403" ht="15.6" x14ac:dyDescent="0.3"/>
    <row r="3404" ht="15.6" x14ac:dyDescent="0.3"/>
    <row r="3405" ht="15.6" x14ac:dyDescent="0.3"/>
    <row r="3406" ht="15.6" x14ac:dyDescent="0.3"/>
    <row r="3407" ht="15.6" x14ac:dyDescent="0.3"/>
    <row r="3408" ht="15.6" x14ac:dyDescent="0.3"/>
    <row r="3409" ht="15.6" x14ac:dyDescent="0.3"/>
    <row r="3410" ht="15.6" x14ac:dyDescent="0.3"/>
    <row r="3411" ht="15.6" x14ac:dyDescent="0.3"/>
    <row r="3412" ht="15.6" x14ac:dyDescent="0.3"/>
    <row r="3413" ht="15.6" x14ac:dyDescent="0.3"/>
    <row r="3414" ht="15.6" x14ac:dyDescent="0.3"/>
    <row r="3415" ht="15.6" x14ac:dyDescent="0.3"/>
    <row r="3416" ht="15.6" x14ac:dyDescent="0.3"/>
    <row r="3417" ht="15.6" x14ac:dyDescent="0.3"/>
    <row r="3418" ht="15.6" x14ac:dyDescent="0.3"/>
    <row r="3419" ht="15.6" x14ac:dyDescent="0.3"/>
    <row r="3420" ht="15.6" x14ac:dyDescent="0.3"/>
    <row r="3421" ht="15.6" x14ac:dyDescent="0.3"/>
    <row r="3422" ht="15.6" x14ac:dyDescent="0.3"/>
    <row r="3423" ht="15.6" x14ac:dyDescent="0.3"/>
    <row r="3424" ht="15.6" x14ac:dyDescent="0.3"/>
    <row r="3425" ht="15.6" x14ac:dyDescent="0.3"/>
    <row r="3426" ht="15.6" x14ac:dyDescent="0.3"/>
    <row r="3427" ht="15.6" x14ac:dyDescent="0.3"/>
    <row r="3428" ht="15.6" x14ac:dyDescent="0.3"/>
    <row r="3429" ht="15.6" x14ac:dyDescent="0.3"/>
    <row r="3430" ht="15.6" x14ac:dyDescent="0.3"/>
    <row r="3431" ht="15.6" x14ac:dyDescent="0.3"/>
    <row r="3432" ht="15.6" x14ac:dyDescent="0.3"/>
    <row r="3433" ht="15.6" x14ac:dyDescent="0.3"/>
    <row r="3434" ht="15.6" x14ac:dyDescent="0.3"/>
    <row r="3435" ht="15.6" x14ac:dyDescent="0.3"/>
    <row r="3436" ht="15.6" x14ac:dyDescent="0.3"/>
    <row r="3437" ht="15.6" x14ac:dyDescent="0.3"/>
    <row r="3438" ht="15.6" x14ac:dyDescent="0.3"/>
    <row r="3439" ht="15.6" x14ac:dyDescent="0.3"/>
    <row r="3440" ht="15.6" x14ac:dyDescent="0.3"/>
    <row r="3441" ht="15.6" x14ac:dyDescent="0.3"/>
    <row r="3442" ht="15.6" x14ac:dyDescent="0.3"/>
    <row r="3443" ht="15.6" x14ac:dyDescent="0.3"/>
    <row r="3444" ht="15.6" x14ac:dyDescent="0.3"/>
    <row r="3445" ht="15.6" x14ac:dyDescent="0.3"/>
    <row r="3446" ht="15.6" x14ac:dyDescent="0.3"/>
    <row r="3447" ht="15.6" x14ac:dyDescent="0.3"/>
    <row r="3448" ht="15.6" x14ac:dyDescent="0.3"/>
    <row r="3449" ht="15.6" x14ac:dyDescent="0.3"/>
    <row r="3450" ht="15.6" x14ac:dyDescent="0.3"/>
    <row r="3451" ht="15.6" x14ac:dyDescent="0.3"/>
    <row r="3452" ht="15.6" x14ac:dyDescent="0.3"/>
    <row r="3453" ht="15.6" x14ac:dyDescent="0.3"/>
    <row r="3454" ht="15.6" x14ac:dyDescent="0.3"/>
    <row r="3455" ht="15.6" x14ac:dyDescent="0.3"/>
    <row r="3456" ht="15.6" x14ac:dyDescent="0.3"/>
    <row r="3457" ht="15.6" x14ac:dyDescent="0.3"/>
    <row r="3458" ht="15.6" x14ac:dyDescent="0.3"/>
    <row r="3459" ht="15.6" x14ac:dyDescent="0.3"/>
    <row r="3460" ht="15.6" x14ac:dyDescent="0.3"/>
    <row r="3461" ht="15.6" x14ac:dyDescent="0.3"/>
    <row r="3462" ht="15.6" x14ac:dyDescent="0.3"/>
    <row r="3463" ht="15.6" x14ac:dyDescent="0.3"/>
    <row r="3464" ht="15.6" x14ac:dyDescent="0.3"/>
    <row r="3465" ht="15.6" x14ac:dyDescent="0.3"/>
    <row r="3466" ht="15.6" x14ac:dyDescent="0.3"/>
    <row r="3467" ht="15.6" x14ac:dyDescent="0.3"/>
    <row r="3468" ht="15.6" x14ac:dyDescent="0.3"/>
    <row r="3469" ht="15.6" x14ac:dyDescent="0.3"/>
    <row r="3470" ht="15.6" x14ac:dyDescent="0.3"/>
    <row r="3471" ht="15.6" x14ac:dyDescent="0.3"/>
    <row r="3472" ht="15.6" x14ac:dyDescent="0.3"/>
    <row r="3473" ht="15.6" x14ac:dyDescent="0.3"/>
    <row r="3474" ht="15.6" x14ac:dyDescent="0.3"/>
    <row r="3475" ht="15.6" x14ac:dyDescent="0.3"/>
    <row r="3476" ht="15.6" x14ac:dyDescent="0.3"/>
    <row r="3477" ht="15.6" x14ac:dyDescent="0.3"/>
    <row r="3478" ht="15.6" x14ac:dyDescent="0.3"/>
    <row r="3479" ht="15.6" x14ac:dyDescent="0.3"/>
    <row r="3480" ht="15.6" x14ac:dyDescent="0.3"/>
    <row r="3481" ht="15.6" x14ac:dyDescent="0.3"/>
    <row r="3482" ht="15.6" x14ac:dyDescent="0.3"/>
    <row r="3483" ht="15.6" x14ac:dyDescent="0.3"/>
    <row r="3484" ht="15.6" x14ac:dyDescent="0.3"/>
    <row r="3485" ht="15.6" x14ac:dyDescent="0.3"/>
    <row r="3486" ht="15.6" x14ac:dyDescent="0.3"/>
    <row r="3487" ht="15.6" x14ac:dyDescent="0.3"/>
    <row r="3488" ht="15.6" x14ac:dyDescent="0.3"/>
    <row r="3489" ht="15.6" x14ac:dyDescent="0.3"/>
    <row r="3490" ht="15.6" x14ac:dyDescent="0.3"/>
    <row r="3491" ht="15.6" x14ac:dyDescent="0.3"/>
    <row r="3492" ht="15.6" x14ac:dyDescent="0.3"/>
    <row r="3493" ht="15.6" x14ac:dyDescent="0.3"/>
    <row r="3494" ht="15.6" x14ac:dyDescent="0.3"/>
    <row r="3495" ht="15.6" x14ac:dyDescent="0.3"/>
    <row r="3496" ht="15.6" x14ac:dyDescent="0.3"/>
    <row r="3497" ht="15.6" x14ac:dyDescent="0.3"/>
    <row r="3498" ht="15.6" x14ac:dyDescent="0.3"/>
    <row r="3499" ht="15.6" x14ac:dyDescent="0.3"/>
    <row r="3500" ht="15.6" x14ac:dyDescent="0.3"/>
    <row r="3501" ht="15.6" x14ac:dyDescent="0.3"/>
    <row r="3502" ht="15.6" x14ac:dyDescent="0.3"/>
    <row r="3503" ht="15.6" x14ac:dyDescent="0.3"/>
    <row r="3504" ht="15.6" x14ac:dyDescent="0.3"/>
    <row r="3505" ht="15.6" x14ac:dyDescent="0.3"/>
    <row r="3506" ht="15.6" x14ac:dyDescent="0.3"/>
    <row r="3507" ht="15.6" x14ac:dyDescent="0.3"/>
    <row r="3508" ht="15.6" x14ac:dyDescent="0.3"/>
    <row r="3509" ht="15.6" x14ac:dyDescent="0.3"/>
    <row r="3510" ht="15.6" x14ac:dyDescent="0.3"/>
    <row r="3511" ht="15.6" x14ac:dyDescent="0.3"/>
    <row r="3512" ht="15.6" x14ac:dyDescent="0.3"/>
    <row r="3513" ht="15.6" x14ac:dyDescent="0.3"/>
    <row r="3514" ht="15.6" x14ac:dyDescent="0.3"/>
    <row r="3515" ht="15.6" x14ac:dyDescent="0.3"/>
    <row r="3516" ht="15.6" x14ac:dyDescent="0.3"/>
    <row r="3517" ht="15.6" x14ac:dyDescent="0.3"/>
    <row r="3518" ht="15.6" x14ac:dyDescent="0.3"/>
    <row r="3519" ht="15.6" x14ac:dyDescent="0.3"/>
    <row r="3520" ht="15.6" x14ac:dyDescent="0.3"/>
    <row r="3521" ht="15.6" x14ac:dyDescent="0.3"/>
    <row r="3522" ht="15.6" x14ac:dyDescent="0.3"/>
    <row r="3523" ht="15.6" x14ac:dyDescent="0.3"/>
    <row r="3524" ht="15.6" x14ac:dyDescent="0.3"/>
    <row r="3525" ht="15.6" x14ac:dyDescent="0.3"/>
    <row r="3526" ht="15.6" x14ac:dyDescent="0.3"/>
    <row r="3527" ht="15.6" x14ac:dyDescent="0.3"/>
    <row r="3528" ht="15.6" x14ac:dyDescent="0.3"/>
    <row r="3529" ht="15.6" x14ac:dyDescent="0.3"/>
    <row r="3530" ht="15.6" x14ac:dyDescent="0.3"/>
    <row r="3531" ht="15.6" x14ac:dyDescent="0.3"/>
    <row r="3532" ht="15.6" x14ac:dyDescent="0.3"/>
    <row r="3533" ht="15.6" x14ac:dyDescent="0.3"/>
    <row r="3534" ht="15.6" x14ac:dyDescent="0.3"/>
    <row r="3535" ht="15.6" x14ac:dyDescent="0.3"/>
    <row r="3536" ht="15.6" x14ac:dyDescent="0.3"/>
    <row r="3537" ht="15.6" x14ac:dyDescent="0.3"/>
    <row r="3538" ht="15.6" x14ac:dyDescent="0.3"/>
    <row r="3539" ht="15.6" x14ac:dyDescent="0.3"/>
    <row r="3540" ht="15.6" x14ac:dyDescent="0.3"/>
    <row r="3541" ht="15.6" x14ac:dyDescent="0.3"/>
    <row r="3542" ht="15.6" x14ac:dyDescent="0.3"/>
    <row r="3543" ht="15.6" x14ac:dyDescent="0.3"/>
    <row r="3544" ht="15.6" x14ac:dyDescent="0.3"/>
    <row r="3545" ht="15.6" x14ac:dyDescent="0.3"/>
    <row r="3546" ht="15.6" x14ac:dyDescent="0.3"/>
    <row r="3547" ht="15.6" x14ac:dyDescent="0.3"/>
    <row r="3548" ht="15.6" x14ac:dyDescent="0.3"/>
    <row r="3549" ht="15.6" x14ac:dyDescent="0.3"/>
    <row r="3550" ht="15.6" x14ac:dyDescent="0.3"/>
    <row r="3551" ht="15.6" x14ac:dyDescent="0.3"/>
    <row r="3552" ht="15.6" x14ac:dyDescent="0.3"/>
    <row r="3553" ht="15.6" x14ac:dyDescent="0.3"/>
    <row r="3554" ht="15.6" x14ac:dyDescent="0.3"/>
    <row r="3555" ht="15.6" x14ac:dyDescent="0.3"/>
    <row r="3556" ht="15.6" x14ac:dyDescent="0.3"/>
    <row r="3557" ht="15.6" x14ac:dyDescent="0.3"/>
    <row r="3558" ht="15.6" x14ac:dyDescent="0.3"/>
    <row r="3559" ht="15.6" x14ac:dyDescent="0.3"/>
    <row r="3560" ht="15.6" x14ac:dyDescent="0.3"/>
    <row r="3561" ht="15.6" x14ac:dyDescent="0.3"/>
    <row r="3562" ht="15.6" x14ac:dyDescent="0.3"/>
    <row r="3563" ht="15.6" x14ac:dyDescent="0.3"/>
    <row r="3564" ht="15.6" x14ac:dyDescent="0.3"/>
    <row r="3565" ht="15.6" x14ac:dyDescent="0.3"/>
    <row r="3566" ht="15.6" x14ac:dyDescent="0.3"/>
    <row r="3567" ht="15.6" x14ac:dyDescent="0.3"/>
    <row r="3568" ht="15.6" x14ac:dyDescent="0.3"/>
    <row r="3569" ht="15.6" x14ac:dyDescent="0.3"/>
    <row r="3570" ht="15.6" x14ac:dyDescent="0.3"/>
    <row r="3571" ht="15.6" x14ac:dyDescent="0.3"/>
    <row r="3572" ht="15.6" x14ac:dyDescent="0.3"/>
    <row r="3573" ht="15.6" x14ac:dyDescent="0.3"/>
    <row r="3574" ht="15.6" x14ac:dyDescent="0.3"/>
    <row r="3575" ht="15.6" x14ac:dyDescent="0.3"/>
    <row r="3576" ht="15.6" x14ac:dyDescent="0.3"/>
    <row r="3577" ht="15.6" x14ac:dyDescent="0.3"/>
    <row r="3578" ht="15.6" x14ac:dyDescent="0.3"/>
    <row r="3579" ht="15.6" x14ac:dyDescent="0.3"/>
    <row r="3580" ht="15.6" x14ac:dyDescent="0.3"/>
    <row r="3581" ht="15.6" x14ac:dyDescent="0.3"/>
    <row r="3582" ht="15.6" x14ac:dyDescent="0.3"/>
    <row r="3583" ht="15.6" x14ac:dyDescent="0.3"/>
    <row r="3584" ht="15.6" x14ac:dyDescent="0.3"/>
    <row r="3585" ht="15.6" x14ac:dyDescent="0.3"/>
    <row r="3586" ht="15.6" x14ac:dyDescent="0.3"/>
    <row r="3587" ht="15.6" x14ac:dyDescent="0.3"/>
    <row r="3588" ht="15.6" x14ac:dyDescent="0.3"/>
    <row r="3589" ht="15.6" x14ac:dyDescent="0.3"/>
    <row r="3590" ht="15.6" x14ac:dyDescent="0.3"/>
    <row r="3591" ht="15.6" x14ac:dyDescent="0.3"/>
    <row r="3592" ht="15.6" x14ac:dyDescent="0.3"/>
    <row r="3593" ht="15.6" x14ac:dyDescent="0.3"/>
    <row r="3594" ht="15.6" x14ac:dyDescent="0.3"/>
    <row r="3595" ht="15.6" x14ac:dyDescent="0.3"/>
    <row r="3596" ht="15.6" x14ac:dyDescent="0.3"/>
    <row r="3597" ht="15.6" x14ac:dyDescent="0.3"/>
    <row r="3598" ht="15.6" x14ac:dyDescent="0.3"/>
    <row r="3599" ht="15.6" x14ac:dyDescent="0.3"/>
    <row r="3600" ht="15.6" x14ac:dyDescent="0.3"/>
    <row r="3601" ht="15.6" x14ac:dyDescent="0.3"/>
    <row r="3602" ht="15.6" x14ac:dyDescent="0.3"/>
    <row r="3603" ht="15.6" x14ac:dyDescent="0.3"/>
    <row r="3604" ht="15.6" x14ac:dyDescent="0.3"/>
    <row r="3605" ht="15.6" x14ac:dyDescent="0.3"/>
    <row r="3606" ht="15.6" x14ac:dyDescent="0.3"/>
    <row r="3607" ht="15.6" x14ac:dyDescent="0.3"/>
    <row r="3608" ht="15.6" x14ac:dyDescent="0.3"/>
    <row r="3609" ht="15.6" x14ac:dyDescent="0.3"/>
    <row r="3610" ht="15.6" x14ac:dyDescent="0.3"/>
    <row r="3611" ht="15.6" x14ac:dyDescent="0.3"/>
    <row r="3612" ht="15.6" x14ac:dyDescent="0.3"/>
    <row r="3613" ht="15.6" x14ac:dyDescent="0.3"/>
    <row r="3614" ht="15.6" x14ac:dyDescent="0.3"/>
    <row r="3615" ht="15.6" x14ac:dyDescent="0.3"/>
    <row r="3616" ht="15.6" x14ac:dyDescent="0.3"/>
    <row r="3617" ht="15.6" x14ac:dyDescent="0.3"/>
    <row r="3618" ht="15.6" x14ac:dyDescent="0.3"/>
    <row r="3619" ht="15.6" x14ac:dyDescent="0.3"/>
    <row r="3620" ht="15.6" x14ac:dyDescent="0.3"/>
    <row r="3621" ht="15.6" x14ac:dyDescent="0.3"/>
    <row r="3622" ht="15.6" x14ac:dyDescent="0.3"/>
    <row r="3623" ht="15.6" x14ac:dyDescent="0.3"/>
    <row r="3624" ht="15.6" x14ac:dyDescent="0.3"/>
    <row r="3625" ht="15.6" x14ac:dyDescent="0.3"/>
    <row r="3626" ht="15.6" x14ac:dyDescent="0.3"/>
    <row r="3627" ht="15.6" x14ac:dyDescent="0.3"/>
    <row r="3628" ht="15.6" x14ac:dyDescent="0.3"/>
    <row r="3629" ht="15.6" x14ac:dyDescent="0.3"/>
    <row r="3630" ht="15.6" x14ac:dyDescent="0.3"/>
    <row r="3631" ht="15.6" x14ac:dyDescent="0.3"/>
    <row r="3632" ht="15.6" x14ac:dyDescent="0.3"/>
    <row r="3633" ht="15.6" x14ac:dyDescent="0.3"/>
    <row r="3634" ht="15.6" x14ac:dyDescent="0.3"/>
    <row r="3635" ht="15.6" x14ac:dyDescent="0.3"/>
    <row r="3636" ht="15.6" x14ac:dyDescent="0.3"/>
    <row r="3637" ht="15.6" x14ac:dyDescent="0.3"/>
    <row r="3638" ht="15.6" x14ac:dyDescent="0.3"/>
    <row r="3639" ht="15.6" x14ac:dyDescent="0.3"/>
    <row r="3640" ht="15.6" x14ac:dyDescent="0.3"/>
    <row r="3641" ht="15.6" x14ac:dyDescent="0.3"/>
    <row r="3642" ht="15.6" x14ac:dyDescent="0.3"/>
    <row r="3643" ht="15.6" x14ac:dyDescent="0.3"/>
    <row r="3644" ht="15.6" x14ac:dyDescent="0.3"/>
    <row r="3645" ht="15.6" x14ac:dyDescent="0.3"/>
    <row r="3646" ht="15.6" x14ac:dyDescent="0.3"/>
    <row r="3647" ht="15.6" x14ac:dyDescent="0.3"/>
    <row r="3648" ht="15.6" x14ac:dyDescent="0.3"/>
    <row r="3649" ht="15.6" x14ac:dyDescent="0.3"/>
    <row r="3650" ht="15.6" x14ac:dyDescent="0.3"/>
    <row r="3651" ht="15.6" x14ac:dyDescent="0.3"/>
    <row r="3652" ht="15.6" x14ac:dyDescent="0.3"/>
    <row r="3653" ht="15.6" x14ac:dyDescent="0.3"/>
    <row r="3654" ht="15.6" x14ac:dyDescent="0.3"/>
    <row r="3655" ht="15.6" x14ac:dyDescent="0.3"/>
    <row r="3656" ht="15.6" x14ac:dyDescent="0.3"/>
    <row r="3657" ht="15.6" x14ac:dyDescent="0.3"/>
    <row r="3658" ht="15.6" x14ac:dyDescent="0.3"/>
    <row r="3659" ht="15.6" x14ac:dyDescent="0.3"/>
    <row r="3660" ht="15.6" x14ac:dyDescent="0.3"/>
    <row r="3661" ht="15.6" x14ac:dyDescent="0.3"/>
    <row r="3662" ht="15.6" x14ac:dyDescent="0.3"/>
    <row r="3663" ht="15.6" x14ac:dyDescent="0.3"/>
    <row r="3664" ht="15.6" x14ac:dyDescent="0.3"/>
    <row r="3665" ht="15.6" x14ac:dyDescent="0.3"/>
    <row r="3666" ht="15.6" x14ac:dyDescent="0.3"/>
    <row r="3667" ht="15.6" x14ac:dyDescent="0.3"/>
    <row r="3668" ht="15.6" x14ac:dyDescent="0.3"/>
    <row r="3669" ht="15.6" x14ac:dyDescent="0.3"/>
    <row r="3670" ht="15.6" x14ac:dyDescent="0.3"/>
    <row r="3671" ht="15.6" x14ac:dyDescent="0.3"/>
    <row r="3672" ht="15.6" x14ac:dyDescent="0.3"/>
    <row r="3673" ht="15.6" x14ac:dyDescent="0.3"/>
    <row r="3674" ht="15.6" x14ac:dyDescent="0.3"/>
    <row r="3675" ht="15.6" x14ac:dyDescent="0.3"/>
    <row r="3676" ht="15.6" x14ac:dyDescent="0.3"/>
    <row r="3677" ht="15.6" x14ac:dyDescent="0.3"/>
    <row r="3678" ht="15.6" x14ac:dyDescent="0.3"/>
    <row r="3679" ht="15.6" x14ac:dyDescent="0.3"/>
    <row r="3680" ht="15.6" x14ac:dyDescent="0.3"/>
    <row r="3681" ht="15.6" x14ac:dyDescent="0.3"/>
    <row r="3682" ht="15.6" x14ac:dyDescent="0.3"/>
    <row r="3683" ht="15.6" x14ac:dyDescent="0.3"/>
    <row r="3684" ht="15.6" x14ac:dyDescent="0.3"/>
    <row r="3685" ht="15.6" x14ac:dyDescent="0.3"/>
    <row r="3686" ht="15.6" x14ac:dyDescent="0.3"/>
    <row r="3687" ht="15.6" x14ac:dyDescent="0.3"/>
    <row r="3688" ht="15.6" x14ac:dyDescent="0.3"/>
    <row r="3689" ht="15.6" x14ac:dyDescent="0.3"/>
    <row r="3690" ht="15.6" x14ac:dyDescent="0.3"/>
    <row r="3691" ht="15.6" x14ac:dyDescent="0.3"/>
    <row r="3692" ht="15.6" x14ac:dyDescent="0.3"/>
    <row r="3693" ht="15.6" x14ac:dyDescent="0.3"/>
    <row r="3694" ht="15.6" x14ac:dyDescent="0.3"/>
    <row r="3695" ht="15.6" x14ac:dyDescent="0.3"/>
    <row r="3696" ht="15.6" x14ac:dyDescent="0.3"/>
    <row r="3697" ht="15.6" x14ac:dyDescent="0.3"/>
    <row r="3698" ht="15.6" x14ac:dyDescent="0.3"/>
    <row r="3699" ht="15.6" x14ac:dyDescent="0.3"/>
    <row r="3700" ht="15.6" x14ac:dyDescent="0.3"/>
    <row r="3701" ht="15.6" x14ac:dyDescent="0.3"/>
    <row r="3702" ht="15.6" x14ac:dyDescent="0.3"/>
    <row r="3703" ht="15.6" x14ac:dyDescent="0.3"/>
    <row r="3704" ht="15.6" x14ac:dyDescent="0.3"/>
    <row r="3705" ht="15.6" x14ac:dyDescent="0.3"/>
    <row r="3706" ht="15.6" x14ac:dyDescent="0.3"/>
    <row r="3707" ht="15.6" x14ac:dyDescent="0.3"/>
    <row r="3708" ht="15.6" x14ac:dyDescent="0.3"/>
    <row r="3709" ht="15.6" x14ac:dyDescent="0.3"/>
    <row r="3710" ht="15.6" x14ac:dyDescent="0.3"/>
    <row r="3711" ht="15.6" x14ac:dyDescent="0.3"/>
    <row r="3712" ht="15.6" x14ac:dyDescent="0.3"/>
    <row r="3713" ht="15.6" x14ac:dyDescent="0.3"/>
    <row r="3714" ht="15.6" x14ac:dyDescent="0.3"/>
    <row r="3715" ht="15.6" x14ac:dyDescent="0.3"/>
    <row r="3716" ht="15.6" x14ac:dyDescent="0.3"/>
    <row r="3717" ht="15.6" x14ac:dyDescent="0.3"/>
    <row r="3718" ht="15.6" x14ac:dyDescent="0.3"/>
    <row r="3719" ht="15.6" x14ac:dyDescent="0.3"/>
    <row r="3720" ht="15.6" x14ac:dyDescent="0.3"/>
    <row r="3721" ht="15.6" x14ac:dyDescent="0.3"/>
    <row r="3722" ht="15.6" x14ac:dyDescent="0.3"/>
    <row r="3723" ht="15.6" x14ac:dyDescent="0.3"/>
    <row r="3724" ht="15.6" x14ac:dyDescent="0.3"/>
    <row r="3725" ht="15.6" x14ac:dyDescent="0.3"/>
    <row r="3726" ht="15.6" x14ac:dyDescent="0.3"/>
    <row r="3727" ht="15.6" x14ac:dyDescent="0.3"/>
    <row r="3728" ht="15.6" x14ac:dyDescent="0.3"/>
    <row r="3729" ht="15.6" x14ac:dyDescent="0.3"/>
    <row r="3730" ht="15.6" x14ac:dyDescent="0.3"/>
    <row r="3731" ht="15.6" x14ac:dyDescent="0.3"/>
    <row r="3732" ht="15.6" x14ac:dyDescent="0.3"/>
    <row r="3733" ht="15.6" x14ac:dyDescent="0.3"/>
    <row r="3734" ht="15.6" x14ac:dyDescent="0.3"/>
    <row r="3735" ht="15.6" x14ac:dyDescent="0.3"/>
    <row r="3736" ht="15.6" x14ac:dyDescent="0.3"/>
    <row r="3737" ht="15.6" x14ac:dyDescent="0.3"/>
    <row r="3738" ht="15.6" x14ac:dyDescent="0.3"/>
    <row r="3739" ht="15.6" x14ac:dyDescent="0.3"/>
    <row r="3740" ht="15.6" x14ac:dyDescent="0.3"/>
    <row r="3741" ht="15.6" x14ac:dyDescent="0.3"/>
    <row r="3742" ht="15.6" x14ac:dyDescent="0.3"/>
    <row r="3743" ht="15.6" x14ac:dyDescent="0.3"/>
    <row r="3744" ht="15.6" x14ac:dyDescent="0.3"/>
    <row r="3745" ht="15.6" x14ac:dyDescent="0.3"/>
    <row r="3746" ht="15.6" x14ac:dyDescent="0.3"/>
    <row r="3747" ht="15.6" x14ac:dyDescent="0.3"/>
    <row r="3748" ht="15.6" x14ac:dyDescent="0.3"/>
    <row r="3749" ht="15.6" x14ac:dyDescent="0.3"/>
    <row r="3750" ht="15.6" x14ac:dyDescent="0.3"/>
    <row r="3751" ht="15.6" x14ac:dyDescent="0.3"/>
    <row r="3752" ht="15.6" x14ac:dyDescent="0.3"/>
    <row r="3753" ht="15.6" x14ac:dyDescent="0.3"/>
    <row r="3754" ht="15.6" x14ac:dyDescent="0.3"/>
    <row r="3755" ht="15.6" x14ac:dyDescent="0.3"/>
    <row r="3756" ht="15.6" x14ac:dyDescent="0.3"/>
    <row r="3757" ht="15.6" x14ac:dyDescent="0.3"/>
    <row r="3758" ht="15.6" x14ac:dyDescent="0.3"/>
    <row r="3759" ht="15.6" x14ac:dyDescent="0.3"/>
    <row r="3760" ht="15.6" x14ac:dyDescent="0.3"/>
    <row r="3761" ht="15.6" x14ac:dyDescent="0.3"/>
    <row r="3762" ht="15.6" x14ac:dyDescent="0.3"/>
    <row r="3763" ht="15.6" x14ac:dyDescent="0.3"/>
    <row r="3764" ht="15.6" x14ac:dyDescent="0.3"/>
    <row r="3765" ht="15.6" x14ac:dyDescent="0.3"/>
    <row r="3766" ht="15.6" x14ac:dyDescent="0.3"/>
    <row r="3767" ht="15.6" x14ac:dyDescent="0.3"/>
    <row r="3768" ht="15.6" x14ac:dyDescent="0.3"/>
    <row r="3769" ht="15.6" x14ac:dyDescent="0.3"/>
    <row r="3770" ht="15.6" x14ac:dyDescent="0.3"/>
    <row r="3771" ht="15.6" x14ac:dyDescent="0.3"/>
    <row r="3772" ht="15.6" x14ac:dyDescent="0.3"/>
    <row r="3773" ht="15.6" x14ac:dyDescent="0.3"/>
    <row r="3774" ht="15.6" x14ac:dyDescent="0.3"/>
    <row r="3775" ht="15.6" x14ac:dyDescent="0.3"/>
    <row r="3776" ht="15.6" x14ac:dyDescent="0.3"/>
    <row r="3777" ht="15.6" x14ac:dyDescent="0.3"/>
    <row r="3778" ht="15.6" x14ac:dyDescent="0.3"/>
    <row r="3779" ht="15.6" x14ac:dyDescent="0.3"/>
    <row r="3780" ht="15.6" x14ac:dyDescent="0.3"/>
    <row r="3781" ht="15.6" x14ac:dyDescent="0.3"/>
    <row r="3782" ht="15.6" x14ac:dyDescent="0.3"/>
    <row r="3783" ht="15.6" x14ac:dyDescent="0.3"/>
    <row r="3784" ht="15.6" x14ac:dyDescent="0.3"/>
    <row r="3785" ht="15.6" x14ac:dyDescent="0.3"/>
    <row r="3786" ht="15.6" x14ac:dyDescent="0.3"/>
    <row r="3787" ht="15.6" x14ac:dyDescent="0.3"/>
    <row r="3788" ht="15.6" x14ac:dyDescent="0.3"/>
    <row r="3789" ht="15.6" x14ac:dyDescent="0.3"/>
    <row r="3790" ht="15.6" x14ac:dyDescent="0.3"/>
    <row r="3791" ht="15.6" x14ac:dyDescent="0.3"/>
    <row r="3792" ht="15.6" x14ac:dyDescent="0.3"/>
    <row r="3793" ht="15.6" x14ac:dyDescent="0.3"/>
    <row r="3794" ht="15.6" x14ac:dyDescent="0.3"/>
    <row r="3795" ht="15.6" x14ac:dyDescent="0.3"/>
    <row r="3796" ht="15.6" x14ac:dyDescent="0.3"/>
    <row r="3797" ht="15.6" x14ac:dyDescent="0.3"/>
    <row r="3798" ht="15.6" x14ac:dyDescent="0.3"/>
    <row r="3799" ht="15.6" x14ac:dyDescent="0.3"/>
    <row r="3800" ht="15.6" x14ac:dyDescent="0.3"/>
    <row r="3801" ht="15.6" x14ac:dyDescent="0.3"/>
    <row r="3802" ht="15.6" x14ac:dyDescent="0.3"/>
    <row r="3803" ht="15.6" x14ac:dyDescent="0.3"/>
    <row r="3804" ht="15.6" x14ac:dyDescent="0.3"/>
    <row r="3805" ht="15.6" x14ac:dyDescent="0.3"/>
    <row r="3806" ht="15.6" x14ac:dyDescent="0.3"/>
    <row r="3807" ht="15.6" x14ac:dyDescent="0.3"/>
    <row r="3808" ht="15.6" x14ac:dyDescent="0.3"/>
    <row r="3809" ht="15.6" x14ac:dyDescent="0.3"/>
    <row r="3810" ht="15.6" x14ac:dyDescent="0.3"/>
    <row r="3811" ht="15.6" x14ac:dyDescent="0.3"/>
    <row r="3812" ht="15.6" x14ac:dyDescent="0.3"/>
    <row r="3813" ht="15.6" x14ac:dyDescent="0.3"/>
    <row r="3814" ht="15.6" x14ac:dyDescent="0.3"/>
    <row r="3815" ht="15.6" x14ac:dyDescent="0.3"/>
    <row r="3816" ht="15.6" x14ac:dyDescent="0.3"/>
    <row r="3817" ht="15.6" x14ac:dyDescent="0.3"/>
    <row r="3818" ht="15.6" x14ac:dyDescent="0.3"/>
    <row r="3819" ht="15.6" x14ac:dyDescent="0.3"/>
    <row r="3820" ht="15.6" x14ac:dyDescent="0.3"/>
    <row r="3821" ht="15.6" x14ac:dyDescent="0.3"/>
    <row r="3822" ht="15.6" x14ac:dyDescent="0.3"/>
    <row r="3823" ht="15.6" x14ac:dyDescent="0.3"/>
    <row r="3824" ht="15.6" x14ac:dyDescent="0.3"/>
    <row r="3825" ht="15.6" x14ac:dyDescent="0.3"/>
    <row r="3826" ht="15.6" x14ac:dyDescent="0.3"/>
    <row r="3827" ht="15.6" x14ac:dyDescent="0.3"/>
    <row r="3828" ht="15.6" x14ac:dyDescent="0.3"/>
    <row r="3829" ht="15.6" x14ac:dyDescent="0.3"/>
    <row r="3830" ht="15.6" x14ac:dyDescent="0.3"/>
    <row r="3831" ht="15.6" x14ac:dyDescent="0.3"/>
    <row r="3832" ht="15.6" x14ac:dyDescent="0.3"/>
    <row r="3833" ht="15.6" x14ac:dyDescent="0.3"/>
    <row r="3834" ht="15.6" x14ac:dyDescent="0.3"/>
    <row r="3835" ht="15.6" x14ac:dyDescent="0.3"/>
    <row r="3836" ht="15.6" x14ac:dyDescent="0.3"/>
    <row r="3837" ht="15.6" x14ac:dyDescent="0.3"/>
    <row r="3838" ht="15.6" x14ac:dyDescent="0.3"/>
    <row r="3839" ht="15.6" x14ac:dyDescent="0.3"/>
    <row r="3840" ht="15.6" x14ac:dyDescent="0.3"/>
    <row r="3841" ht="15.6" x14ac:dyDescent="0.3"/>
    <row r="3842" ht="15.6" x14ac:dyDescent="0.3"/>
    <row r="3843" ht="15.6" x14ac:dyDescent="0.3"/>
    <row r="3844" ht="15.6" x14ac:dyDescent="0.3"/>
    <row r="3845" ht="15.6" x14ac:dyDescent="0.3"/>
    <row r="3846" ht="15.6" x14ac:dyDescent="0.3"/>
    <row r="3847" ht="15.6" x14ac:dyDescent="0.3"/>
    <row r="3848" ht="15.6" x14ac:dyDescent="0.3"/>
    <row r="3849" ht="15.6" x14ac:dyDescent="0.3"/>
    <row r="3850" ht="15.6" x14ac:dyDescent="0.3"/>
    <row r="3851" ht="15.6" x14ac:dyDescent="0.3"/>
    <row r="3852" ht="15.6" x14ac:dyDescent="0.3"/>
    <row r="3853" ht="15.6" x14ac:dyDescent="0.3"/>
    <row r="3854" ht="15.6" x14ac:dyDescent="0.3"/>
    <row r="3855" ht="15.6" x14ac:dyDescent="0.3"/>
    <row r="3856" ht="15.6" x14ac:dyDescent="0.3"/>
    <row r="3857" ht="15.6" x14ac:dyDescent="0.3"/>
    <row r="3858" ht="15.6" x14ac:dyDescent="0.3"/>
    <row r="3859" ht="15.6" x14ac:dyDescent="0.3"/>
    <row r="3860" ht="15.6" x14ac:dyDescent="0.3"/>
    <row r="3861" ht="15.6" x14ac:dyDescent="0.3"/>
    <row r="3862" ht="15.6" x14ac:dyDescent="0.3"/>
    <row r="3863" ht="15.6" x14ac:dyDescent="0.3"/>
    <row r="3864" ht="15.6" x14ac:dyDescent="0.3"/>
    <row r="3865" ht="15.6" x14ac:dyDescent="0.3"/>
    <row r="3866" ht="15.6" x14ac:dyDescent="0.3"/>
    <row r="3867" ht="15.6" x14ac:dyDescent="0.3"/>
    <row r="3868" ht="15.6" x14ac:dyDescent="0.3"/>
    <row r="3869" ht="15.6" x14ac:dyDescent="0.3"/>
    <row r="3870" ht="15.6" x14ac:dyDescent="0.3"/>
    <row r="3871" ht="15.6" x14ac:dyDescent="0.3"/>
    <row r="3872" ht="15.6" x14ac:dyDescent="0.3"/>
    <row r="3873" ht="15.6" x14ac:dyDescent="0.3"/>
    <row r="3874" ht="15.6" x14ac:dyDescent="0.3"/>
    <row r="3875" ht="15.6" x14ac:dyDescent="0.3"/>
    <row r="3876" ht="15.6" x14ac:dyDescent="0.3"/>
    <row r="3877" ht="15.6" x14ac:dyDescent="0.3"/>
    <row r="3878" ht="15.6" x14ac:dyDescent="0.3"/>
    <row r="3879" ht="15.6" x14ac:dyDescent="0.3"/>
    <row r="3880" ht="15.6" x14ac:dyDescent="0.3"/>
    <row r="3881" ht="15.6" x14ac:dyDescent="0.3"/>
    <row r="3882" ht="15.6" x14ac:dyDescent="0.3"/>
    <row r="3883" ht="15.6" x14ac:dyDescent="0.3"/>
    <row r="3884" ht="15.6" x14ac:dyDescent="0.3"/>
    <row r="3885" ht="15.6" x14ac:dyDescent="0.3"/>
    <row r="3886" ht="15.6" x14ac:dyDescent="0.3"/>
    <row r="3887" ht="15.6" x14ac:dyDescent="0.3"/>
    <row r="3888" ht="15.6" x14ac:dyDescent="0.3"/>
    <row r="3889" ht="15.6" x14ac:dyDescent="0.3"/>
    <row r="3890" ht="15.6" x14ac:dyDescent="0.3"/>
    <row r="3891" ht="15.6" x14ac:dyDescent="0.3"/>
    <row r="3892" ht="15.6" x14ac:dyDescent="0.3"/>
    <row r="3893" ht="15.6" x14ac:dyDescent="0.3"/>
    <row r="3894" ht="15.6" x14ac:dyDescent="0.3"/>
    <row r="3895" ht="15.6" x14ac:dyDescent="0.3"/>
    <row r="3896" ht="15.6" x14ac:dyDescent="0.3"/>
    <row r="3897" ht="15.6" x14ac:dyDescent="0.3"/>
    <row r="3898" ht="15.6" x14ac:dyDescent="0.3"/>
    <row r="3899" ht="15.6" x14ac:dyDescent="0.3"/>
    <row r="3900" ht="15.6" x14ac:dyDescent="0.3"/>
    <row r="3901" ht="15.6" x14ac:dyDescent="0.3"/>
    <row r="3902" ht="15.6" x14ac:dyDescent="0.3"/>
    <row r="3903" ht="15.6" x14ac:dyDescent="0.3"/>
    <row r="3904" ht="15.6" x14ac:dyDescent="0.3"/>
    <row r="3905" ht="15.6" x14ac:dyDescent="0.3"/>
    <row r="3906" ht="15.6" x14ac:dyDescent="0.3"/>
    <row r="3907" ht="15.6" x14ac:dyDescent="0.3"/>
    <row r="3908" ht="15.6" x14ac:dyDescent="0.3"/>
    <row r="3909" ht="15.6" x14ac:dyDescent="0.3"/>
    <row r="3910" ht="15.6" x14ac:dyDescent="0.3"/>
    <row r="3911" ht="15.6" x14ac:dyDescent="0.3"/>
    <row r="3912" ht="15.6" x14ac:dyDescent="0.3"/>
    <row r="3913" ht="15.6" x14ac:dyDescent="0.3"/>
    <row r="3914" ht="15.6" x14ac:dyDescent="0.3"/>
    <row r="3915" ht="15.6" x14ac:dyDescent="0.3"/>
    <row r="3916" ht="15.6" x14ac:dyDescent="0.3"/>
    <row r="3917" ht="15.6" x14ac:dyDescent="0.3"/>
    <row r="3918" ht="15.6" x14ac:dyDescent="0.3"/>
    <row r="3919" ht="15.6" x14ac:dyDescent="0.3"/>
    <row r="3920" ht="15.6" x14ac:dyDescent="0.3"/>
    <row r="3921" ht="15.6" x14ac:dyDescent="0.3"/>
    <row r="3922" ht="15.6" x14ac:dyDescent="0.3"/>
    <row r="3923" ht="15.6" x14ac:dyDescent="0.3"/>
    <row r="3924" ht="15.6" x14ac:dyDescent="0.3"/>
    <row r="3925" ht="15.6" x14ac:dyDescent="0.3"/>
    <row r="3926" ht="15.6" x14ac:dyDescent="0.3"/>
    <row r="3927" ht="15.6" x14ac:dyDescent="0.3"/>
    <row r="3928" ht="15.6" x14ac:dyDescent="0.3"/>
    <row r="3929" ht="15.6" x14ac:dyDescent="0.3"/>
    <row r="3930" ht="15.6" x14ac:dyDescent="0.3"/>
    <row r="3931" ht="15.6" x14ac:dyDescent="0.3"/>
    <row r="3932" ht="15.6" x14ac:dyDescent="0.3"/>
    <row r="3933" ht="15.6" x14ac:dyDescent="0.3"/>
    <row r="3934" ht="15.6" x14ac:dyDescent="0.3"/>
    <row r="3935" ht="15.6" x14ac:dyDescent="0.3"/>
    <row r="3936" ht="15.6" x14ac:dyDescent="0.3"/>
    <row r="3937" ht="15.6" x14ac:dyDescent="0.3"/>
    <row r="3938" ht="15.6" x14ac:dyDescent="0.3"/>
    <row r="3939" ht="15.6" x14ac:dyDescent="0.3"/>
    <row r="3940" ht="15.6" x14ac:dyDescent="0.3"/>
    <row r="3941" ht="15.6" x14ac:dyDescent="0.3"/>
    <row r="3942" ht="15.6" x14ac:dyDescent="0.3"/>
    <row r="3943" ht="15.6" x14ac:dyDescent="0.3"/>
    <row r="3944" ht="15.6" x14ac:dyDescent="0.3"/>
    <row r="3945" ht="15.6" x14ac:dyDescent="0.3"/>
    <row r="3946" ht="15.6" x14ac:dyDescent="0.3"/>
    <row r="3947" ht="15.6" x14ac:dyDescent="0.3"/>
    <row r="3948" ht="15.6" x14ac:dyDescent="0.3"/>
    <row r="3949" ht="15.6" x14ac:dyDescent="0.3"/>
    <row r="3950" ht="15.6" x14ac:dyDescent="0.3"/>
    <row r="3951" ht="15.6" x14ac:dyDescent="0.3"/>
    <row r="3952" ht="15.6" x14ac:dyDescent="0.3"/>
    <row r="3953" ht="15.6" x14ac:dyDescent="0.3"/>
    <row r="3954" ht="15.6" x14ac:dyDescent="0.3"/>
    <row r="3955" ht="15.6" x14ac:dyDescent="0.3"/>
    <row r="3956" ht="15.6" x14ac:dyDescent="0.3"/>
    <row r="3957" ht="15.6" x14ac:dyDescent="0.3"/>
    <row r="3958" ht="15.6" x14ac:dyDescent="0.3"/>
    <row r="3959" ht="15.6" x14ac:dyDescent="0.3"/>
    <row r="3960" ht="15.6" x14ac:dyDescent="0.3"/>
    <row r="3961" ht="15.6" x14ac:dyDescent="0.3"/>
    <row r="3962" ht="15.6" x14ac:dyDescent="0.3"/>
    <row r="3963" ht="15.6" x14ac:dyDescent="0.3"/>
    <row r="3964" ht="15.6" x14ac:dyDescent="0.3"/>
    <row r="3965" ht="15.6" x14ac:dyDescent="0.3"/>
    <row r="3966" ht="15.6" x14ac:dyDescent="0.3"/>
    <row r="3967" ht="15.6" x14ac:dyDescent="0.3"/>
    <row r="3968" ht="15.6" x14ac:dyDescent="0.3"/>
    <row r="3969" ht="15.6" x14ac:dyDescent="0.3"/>
    <row r="3970" ht="15.6" x14ac:dyDescent="0.3"/>
    <row r="3971" ht="15.6" x14ac:dyDescent="0.3"/>
    <row r="3972" ht="15.6" x14ac:dyDescent="0.3"/>
    <row r="3973" ht="15.6" x14ac:dyDescent="0.3"/>
    <row r="3974" ht="15.6" x14ac:dyDescent="0.3"/>
    <row r="3975" ht="15.6" x14ac:dyDescent="0.3"/>
    <row r="3976" ht="15.6" x14ac:dyDescent="0.3"/>
    <row r="3977" ht="15.6" x14ac:dyDescent="0.3"/>
    <row r="3978" ht="15.6" x14ac:dyDescent="0.3"/>
    <row r="3979" ht="15.6" x14ac:dyDescent="0.3"/>
    <row r="3980" ht="15.6" x14ac:dyDescent="0.3"/>
    <row r="3981" ht="15.6" x14ac:dyDescent="0.3"/>
    <row r="3982" ht="15.6" x14ac:dyDescent="0.3"/>
    <row r="3983" ht="15.6" x14ac:dyDescent="0.3"/>
    <row r="3984" ht="15.6" x14ac:dyDescent="0.3"/>
    <row r="3985" ht="15.6" x14ac:dyDescent="0.3"/>
    <row r="3986" ht="15.6" x14ac:dyDescent="0.3"/>
    <row r="3987" ht="15.6" x14ac:dyDescent="0.3"/>
    <row r="3988" ht="15.6" x14ac:dyDescent="0.3"/>
    <row r="3989" ht="15.6" x14ac:dyDescent="0.3"/>
    <row r="3990" ht="15.6" x14ac:dyDescent="0.3"/>
    <row r="3991" ht="15.6" x14ac:dyDescent="0.3"/>
    <row r="3992" ht="15.6" x14ac:dyDescent="0.3"/>
    <row r="3993" ht="15.6" x14ac:dyDescent="0.3"/>
    <row r="3994" ht="15.6" x14ac:dyDescent="0.3"/>
    <row r="3995" ht="15.6" x14ac:dyDescent="0.3"/>
    <row r="3996" ht="15.6" x14ac:dyDescent="0.3"/>
    <row r="3997" ht="15.6" x14ac:dyDescent="0.3"/>
    <row r="3998" ht="15.6" x14ac:dyDescent="0.3"/>
    <row r="3999" ht="15.6" x14ac:dyDescent="0.3"/>
    <row r="4000" ht="15.6" x14ac:dyDescent="0.3"/>
    <row r="4001" ht="15.6" x14ac:dyDescent="0.3"/>
    <row r="4002" ht="15.6" x14ac:dyDescent="0.3"/>
    <row r="4003" ht="15.6" x14ac:dyDescent="0.3"/>
    <row r="4004" ht="15.6" x14ac:dyDescent="0.3"/>
    <row r="4005" ht="15.6" x14ac:dyDescent="0.3"/>
    <row r="4006" ht="15.6" x14ac:dyDescent="0.3"/>
    <row r="4007" ht="15.6" x14ac:dyDescent="0.3"/>
    <row r="4008" ht="15.6" x14ac:dyDescent="0.3"/>
    <row r="4009" ht="15.6" x14ac:dyDescent="0.3"/>
    <row r="4010" ht="15.6" x14ac:dyDescent="0.3"/>
    <row r="4011" ht="15.6" x14ac:dyDescent="0.3"/>
    <row r="4012" ht="15.6" x14ac:dyDescent="0.3"/>
    <row r="4013" ht="15.6" x14ac:dyDescent="0.3"/>
    <row r="4014" ht="15.6" x14ac:dyDescent="0.3"/>
    <row r="4015" ht="15.6" x14ac:dyDescent="0.3"/>
    <row r="4016" ht="15.6" x14ac:dyDescent="0.3"/>
    <row r="4017" ht="15.6" x14ac:dyDescent="0.3"/>
    <row r="4018" ht="15.6" x14ac:dyDescent="0.3"/>
    <row r="4019" ht="15.6" x14ac:dyDescent="0.3"/>
    <row r="4020" ht="15.6" x14ac:dyDescent="0.3"/>
    <row r="4021" ht="15.6" x14ac:dyDescent="0.3"/>
    <row r="4022" ht="15.6" x14ac:dyDescent="0.3"/>
    <row r="4023" ht="15.6" x14ac:dyDescent="0.3"/>
    <row r="4024" ht="15.6" x14ac:dyDescent="0.3"/>
    <row r="4025" ht="15.6" x14ac:dyDescent="0.3"/>
    <row r="4026" ht="15.6" x14ac:dyDescent="0.3"/>
    <row r="4027" ht="15.6" x14ac:dyDescent="0.3"/>
    <row r="4028" ht="15.6" x14ac:dyDescent="0.3"/>
    <row r="4029" ht="15.6" x14ac:dyDescent="0.3"/>
    <row r="4030" ht="15.6" x14ac:dyDescent="0.3"/>
    <row r="4031" ht="15.6" x14ac:dyDescent="0.3"/>
    <row r="4032" ht="15.6" x14ac:dyDescent="0.3"/>
    <row r="4033" ht="15.6" x14ac:dyDescent="0.3"/>
    <row r="4034" ht="15.6" x14ac:dyDescent="0.3"/>
    <row r="4035" ht="15.6" x14ac:dyDescent="0.3"/>
    <row r="4036" ht="15.6" x14ac:dyDescent="0.3"/>
    <row r="4037" ht="15.6" x14ac:dyDescent="0.3"/>
    <row r="4038" ht="15.6" x14ac:dyDescent="0.3"/>
    <row r="4039" ht="15.6" x14ac:dyDescent="0.3"/>
    <row r="4040" ht="15.6" x14ac:dyDescent="0.3"/>
    <row r="4041" ht="15.6" x14ac:dyDescent="0.3"/>
    <row r="4042" ht="15.6" x14ac:dyDescent="0.3"/>
    <row r="4043" ht="15.6" x14ac:dyDescent="0.3"/>
    <row r="4044" ht="15.6" x14ac:dyDescent="0.3"/>
    <row r="4045" ht="15.6" x14ac:dyDescent="0.3"/>
    <row r="4046" ht="15.6" x14ac:dyDescent="0.3"/>
    <row r="4047" ht="15.6" x14ac:dyDescent="0.3"/>
    <row r="4048" ht="15.6" x14ac:dyDescent="0.3"/>
    <row r="4049" ht="15.6" x14ac:dyDescent="0.3"/>
    <row r="4050" ht="15.6" x14ac:dyDescent="0.3"/>
    <row r="4051" ht="15.6" x14ac:dyDescent="0.3"/>
    <row r="4052" ht="15.6" x14ac:dyDescent="0.3"/>
    <row r="4053" ht="15.6" x14ac:dyDescent="0.3"/>
    <row r="4054" ht="15.6" x14ac:dyDescent="0.3"/>
    <row r="4055" ht="15.6" x14ac:dyDescent="0.3"/>
    <row r="4056" ht="15.6" x14ac:dyDescent="0.3"/>
    <row r="4057" ht="15.6" x14ac:dyDescent="0.3"/>
    <row r="4058" ht="15.6" x14ac:dyDescent="0.3"/>
    <row r="4059" ht="15.6" x14ac:dyDescent="0.3"/>
    <row r="4060" ht="15.6" x14ac:dyDescent="0.3"/>
    <row r="4061" ht="15.6" x14ac:dyDescent="0.3"/>
    <row r="4062" ht="15.6" x14ac:dyDescent="0.3"/>
    <row r="4063" ht="15.6" x14ac:dyDescent="0.3"/>
    <row r="4064" ht="15.6" x14ac:dyDescent="0.3"/>
    <row r="4065" ht="15.6" x14ac:dyDescent="0.3"/>
    <row r="4066" ht="15.6" x14ac:dyDescent="0.3"/>
    <row r="4067" ht="15.6" x14ac:dyDescent="0.3"/>
    <row r="4068" ht="15.6" x14ac:dyDescent="0.3"/>
    <row r="4069" ht="15.6" x14ac:dyDescent="0.3"/>
    <row r="4070" ht="15.6" x14ac:dyDescent="0.3"/>
    <row r="4071" ht="15.6" x14ac:dyDescent="0.3"/>
    <row r="4072" ht="15.6" x14ac:dyDescent="0.3"/>
    <row r="4073" ht="15.6" x14ac:dyDescent="0.3"/>
    <row r="4074" ht="15.6" x14ac:dyDescent="0.3"/>
    <row r="4075" ht="15.6" x14ac:dyDescent="0.3"/>
    <row r="4076" ht="15.6" x14ac:dyDescent="0.3"/>
    <row r="4077" ht="15.6" x14ac:dyDescent="0.3"/>
    <row r="4078" ht="15.6" x14ac:dyDescent="0.3"/>
    <row r="4079" ht="15.6" x14ac:dyDescent="0.3"/>
    <row r="4080" ht="15.6" x14ac:dyDescent="0.3"/>
    <row r="4081" ht="15.6" x14ac:dyDescent="0.3"/>
    <row r="4082" ht="15.6" x14ac:dyDescent="0.3"/>
    <row r="4083" ht="15.6" x14ac:dyDescent="0.3"/>
    <row r="4084" ht="15.6" x14ac:dyDescent="0.3"/>
    <row r="4085" ht="15.6" x14ac:dyDescent="0.3"/>
    <row r="4086" ht="15.6" x14ac:dyDescent="0.3"/>
    <row r="4087" ht="15.6" x14ac:dyDescent="0.3"/>
    <row r="4088" ht="15.6" x14ac:dyDescent="0.3"/>
    <row r="4089" ht="15.6" x14ac:dyDescent="0.3"/>
    <row r="4090" ht="15.6" x14ac:dyDescent="0.3"/>
    <row r="4091" ht="15.6" x14ac:dyDescent="0.3"/>
    <row r="4092" ht="15.6" x14ac:dyDescent="0.3"/>
    <row r="4093" ht="15.6" x14ac:dyDescent="0.3"/>
    <row r="4094" ht="15.6" x14ac:dyDescent="0.3"/>
    <row r="4095" ht="15.6" x14ac:dyDescent="0.3"/>
    <row r="4096" ht="15.6" x14ac:dyDescent="0.3"/>
    <row r="4097" ht="15.6" x14ac:dyDescent="0.3"/>
    <row r="4098" ht="15.6" x14ac:dyDescent="0.3"/>
    <row r="4099" ht="15.6" x14ac:dyDescent="0.3"/>
    <row r="4100" ht="15.6" x14ac:dyDescent="0.3"/>
    <row r="4101" ht="15.6" x14ac:dyDescent="0.3"/>
    <row r="4102" ht="15.6" x14ac:dyDescent="0.3"/>
    <row r="4103" ht="15.6" x14ac:dyDescent="0.3"/>
    <row r="4104" ht="15.6" x14ac:dyDescent="0.3"/>
    <row r="4105" ht="15.6" x14ac:dyDescent="0.3"/>
    <row r="4106" ht="15.6" x14ac:dyDescent="0.3"/>
    <row r="4107" ht="15.6" x14ac:dyDescent="0.3"/>
    <row r="4108" ht="15.6" x14ac:dyDescent="0.3"/>
    <row r="4109" ht="15.6" x14ac:dyDescent="0.3"/>
    <row r="4110" ht="15.6" x14ac:dyDescent="0.3"/>
    <row r="4111" ht="15.6" x14ac:dyDescent="0.3"/>
    <row r="4112" ht="15.6" x14ac:dyDescent="0.3"/>
    <row r="4113" ht="15.6" x14ac:dyDescent="0.3"/>
    <row r="4114" ht="15.6" x14ac:dyDescent="0.3"/>
    <row r="4115" ht="15.6" x14ac:dyDescent="0.3"/>
    <row r="4116" ht="15.6" x14ac:dyDescent="0.3"/>
    <row r="4117" ht="15.6" x14ac:dyDescent="0.3"/>
    <row r="4118" ht="15.6" x14ac:dyDescent="0.3"/>
    <row r="4119" ht="15.6" x14ac:dyDescent="0.3"/>
    <row r="4120" ht="15.6" x14ac:dyDescent="0.3"/>
    <row r="4121" ht="15.6" x14ac:dyDescent="0.3"/>
    <row r="4122" ht="15.6" x14ac:dyDescent="0.3"/>
    <row r="4123" ht="15.6" x14ac:dyDescent="0.3"/>
    <row r="4124" ht="15.6" x14ac:dyDescent="0.3"/>
    <row r="4125" ht="15.6" x14ac:dyDescent="0.3"/>
    <row r="4126" ht="15.6" x14ac:dyDescent="0.3"/>
    <row r="4127" ht="15.6" x14ac:dyDescent="0.3"/>
    <row r="4128" ht="15.6" x14ac:dyDescent="0.3"/>
    <row r="4129" ht="15.6" x14ac:dyDescent="0.3"/>
    <row r="4130" ht="15.6" x14ac:dyDescent="0.3"/>
    <row r="4131" ht="15.6" x14ac:dyDescent="0.3"/>
    <row r="4132" ht="15.6" x14ac:dyDescent="0.3"/>
    <row r="4133" ht="15.6" x14ac:dyDescent="0.3"/>
    <row r="4134" ht="15.6" x14ac:dyDescent="0.3"/>
    <row r="4135" ht="15.6" x14ac:dyDescent="0.3"/>
    <row r="4136" ht="15.6" x14ac:dyDescent="0.3"/>
    <row r="4137" ht="15.6" x14ac:dyDescent="0.3"/>
    <row r="4138" ht="15.6" x14ac:dyDescent="0.3"/>
    <row r="4139" ht="15.6" x14ac:dyDescent="0.3"/>
    <row r="4140" ht="15.6" x14ac:dyDescent="0.3"/>
    <row r="4141" ht="15.6" x14ac:dyDescent="0.3"/>
    <row r="4142" ht="15.6" x14ac:dyDescent="0.3"/>
    <row r="4143" ht="15.6" x14ac:dyDescent="0.3"/>
    <row r="4144" ht="15.6" x14ac:dyDescent="0.3"/>
    <row r="4145" ht="15.6" x14ac:dyDescent="0.3"/>
    <row r="4146" ht="15.6" x14ac:dyDescent="0.3"/>
    <row r="4147" ht="15.6" x14ac:dyDescent="0.3"/>
    <row r="4148" ht="15.6" x14ac:dyDescent="0.3"/>
    <row r="4149" ht="15.6" x14ac:dyDescent="0.3"/>
    <row r="4150" ht="15.6" x14ac:dyDescent="0.3"/>
    <row r="4151" ht="15.6" x14ac:dyDescent="0.3"/>
    <row r="4152" ht="15.6" x14ac:dyDescent="0.3"/>
    <row r="4153" ht="15.6" x14ac:dyDescent="0.3"/>
    <row r="4154" ht="15.6" x14ac:dyDescent="0.3"/>
    <row r="4155" ht="15.6" x14ac:dyDescent="0.3"/>
    <row r="4156" ht="15.6" x14ac:dyDescent="0.3"/>
    <row r="4157" ht="15.6" x14ac:dyDescent="0.3"/>
    <row r="4158" ht="15.6" x14ac:dyDescent="0.3"/>
    <row r="4159" ht="15.6" x14ac:dyDescent="0.3"/>
    <row r="4160" ht="15.6" x14ac:dyDescent="0.3"/>
    <row r="4161" ht="15.6" x14ac:dyDescent="0.3"/>
    <row r="4162" ht="15.6" x14ac:dyDescent="0.3"/>
    <row r="4163" ht="15.6" x14ac:dyDescent="0.3"/>
    <row r="4164" ht="15.6" x14ac:dyDescent="0.3"/>
    <row r="4165" ht="15.6" x14ac:dyDescent="0.3"/>
    <row r="4166" ht="15.6" x14ac:dyDescent="0.3"/>
    <row r="4167" ht="15.6" x14ac:dyDescent="0.3"/>
    <row r="4168" ht="15.6" x14ac:dyDescent="0.3"/>
    <row r="4169" ht="15.6" x14ac:dyDescent="0.3"/>
    <row r="4170" ht="15.6" x14ac:dyDescent="0.3"/>
    <row r="4171" ht="15.6" x14ac:dyDescent="0.3"/>
    <row r="4172" ht="15.6" x14ac:dyDescent="0.3"/>
    <row r="4173" ht="15.6" x14ac:dyDescent="0.3"/>
    <row r="4174" ht="15.6" x14ac:dyDescent="0.3"/>
    <row r="4175" ht="15.6" x14ac:dyDescent="0.3"/>
    <row r="4176" ht="15.6" x14ac:dyDescent="0.3"/>
    <row r="4177" ht="15.6" x14ac:dyDescent="0.3"/>
    <row r="4178" ht="15.6" x14ac:dyDescent="0.3"/>
    <row r="4179" ht="15.6" x14ac:dyDescent="0.3"/>
    <row r="4180" ht="15.6" x14ac:dyDescent="0.3"/>
    <row r="4181" ht="15.6" x14ac:dyDescent="0.3"/>
    <row r="4182" ht="15.6" x14ac:dyDescent="0.3"/>
    <row r="4183" ht="15.6" x14ac:dyDescent="0.3"/>
    <row r="4184" ht="15.6" x14ac:dyDescent="0.3"/>
    <row r="4185" ht="15.6" x14ac:dyDescent="0.3"/>
    <row r="4186" ht="15.6" x14ac:dyDescent="0.3"/>
    <row r="4187" ht="15.6" x14ac:dyDescent="0.3"/>
    <row r="4188" ht="15.6" x14ac:dyDescent="0.3"/>
    <row r="4189" ht="15.6" x14ac:dyDescent="0.3"/>
    <row r="4190" ht="15.6" x14ac:dyDescent="0.3"/>
    <row r="4191" ht="15.6" x14ac:dyDescent="0.3"/>
    <row r="4192" ht="15.6" x14ac:dyDescent="0.3"/>
    <row r="4193" ht="15.6" x14ac:dyDescent="0.3"/>
    <row r="4194" ht="15.6" x14ac:dyDescent="0.3"/>
    <row r="4195" ht="15.6" x14ac:dyDescent="0.3"/>
    <row r="4196" ht="15.6" x14ac:dyDescent="0.3"/>
    <row r="4197" ht="15.6" x14ac:dyDescent="0.3"/>
    <row r="4198" ht="15.6" x14ac:dyDescent="0.3"/>
    <row r="4199" ht="15.6" x14ac:dyDescent="0.3"/>
    <row r="4200" ht="15.6" x14ac:dyDescent="0.3"/>
    <row r="4201" ht="15.6" x14ac:dyDescent="0.3"/>
    <row r="4202" ht="15.6" x14ac:dyDescent="0.3"/>
    <row r="4203" ht="15.6" x14ac:dyDescent="0.3"/>
    <row r="4204" ht="15.6" x14ac:dyDescent="0.3"/>
    <row r="4205" ht="15.6" x14ac:dyDescent="0.3"/>
    <row r="4206" ht="15.6" x14ac:dyDescent="0.3"/>
    <row r="4207" ht="15.6" x14ac:dyDescent="0.3"/>
    <row r="4208" ht="15.6" x14ac:dyDescent="0.3"/>
    <row r="4209" ht="15.6" x14ac:dyDescent="0.3"/>
    <row r="4210" ht="15.6" x14ac:dyDescent="0.3"/>
    <row r="4211" ht="15.6" x14ac:dyDescent="0.3"/>
    <row r="4212" ht="15.6" x14ac:dyDescent="0.3"/>
    <row r="4213" ht="15.6" x14ac:dyDescent="0.3"/>
    <row r="4214" ht="15.6" x14ac:dyDescent="0.3"/>
    <row r="4215" ht="15.6" x14ac:dyDescent="0.3"/>
    <row r="4216" ht="15.6" x14ac:dyDescent="0.3"/>
    <row r="4217" ht="15.6" x14ac:dyDescent="0.3"/>
    <row r="4218" ht="15.6" x14ac:dyDescent="0.3"/>
    <row r="4219" ht="15.6" x14ac:dyDescent="0.3"/>
    <row r="4220" ht="15.6" x14ac:dyDescent="0.3"/>
    <row r="4221" ht="15.6" x14ac:dyDescent="0.3"/>
    <row r="4222" ht="15.6" x14ac:dyDescent="0.3"/>
    <row r="4223" ht="15.6" x14ac:dyDescent="0.3"/>
    <row r="4224" ht="15.6" x14ac:dyDescent="0.3"/>
    <row r="4225" ht="15.6" x14ac:dyDescent="0.3"/>
    <row r="4226" ht="15.6" x14ac:dyDescent="0.3"/>
    <row r="4227" ht="15.6" x14ac:dyDescent="0.3"/>
    <row r="4228" ht="15.6" x14ac:dyDescent="0.3"/>
    <row r="4229" ht="15.6" x14ac:dyDescent="0.3"/>
    <row r="4230" ht="15.6" x14ac:dyDescent="0.3"/>
    <row r="4231" ht="15.6" x14ac:dyDescent="0.3"/>
    <row r="4232" ht="15.6" x14ac:dyDescent="0.3"/>
    <row r="4233" ht="15.6" x14ac:dyDescent="0.3"/>
    <row r="4234" ht="15.6" x14ac:dyDescent="0.3"/>
    <row r="4235" ht="15.6" x14ac:dyDescent="0.3"/>
    <row r="4236" ht="15.6" x14ac:dyDescent="0.3"/>
    <row r="4237" ht="15.6" x14ac:dyDescent="0.3"/>
    <row r="4238" ht="15.6" x14ac:dyDescent="0.3"/>
    <row r="4239" ht="15.6" x14ac:dyDescent="0.3"/>
    <row r="4240" ht="15.6" x14ac:dyDescent="0.3"/>
    <row r="4241" ht="15.6" x14ac:dyDescent="0.3"/>
    <row r="4242" ht="15.6" x14ac:dyDescent="0.3"/>
    <row r="4243" ht="15.6" x14ac:dyDescent="0.3"/>
    <row r="4244" ht="15.6" x14ac:dyDescent="0.3"/>
    <row r="4245" ht="15.6" x14ac:dyDescent="0.3"/>
    <row r="4246" ht="15.6" x14ac:dyDescent="0.3"/>
    <row r="4247" ht="15.6" x14ac:dyDescent="0.3"/>
    <row r="4248" ht="15.6" x14ac:dyDescent="0.3"/>
    <row r="4249" ht="15.6" x14ac:dyDescent="0.3"/>
    <row r="4250" ht="15.6" x14ac:dyDescent="0.3"/>
    <row r="4251" ht="15.6" x14ac:dyDescent="0.3"/>
    <row r="4252" ht="15.6" x14ac:dyDescent="0.3"/>
    <row r="4253" ht="15.6" x14ac:dyDescent="0.3"/>
    <row r="4254" ht="15.6" x14ac:dyDescent="0.3"/>
    <row r="4255" ht="15.6" x14ac:dyDescent="0.3"/>
    <row r="4256" ht="15.6" x14ac:dyDescent="0.3"/>
    <row r="4257" ht="15.6" x14ac:dyDescent="0.3"/>
    <row r="4258" ht="15.6" x14ac:dyDescent="0.3"/>
    <row r="4259" ht="15.6" x14ac:dyDescent="0.3"/>
    <row r="4260" ht="15.6" x14ac:dyDescent="0.3"/>
    <row r="4261" ht="15.6" x14ac:dyDescent="0.3"/>
    <row r="4262" ht="15.6" x14ac:dyDescent="0.3"/>
    <row r="4263" ht="15.6" x14ac:dyDescent="0.3"/>
    <row r="4264" ht="15.6" x14ac:dyDescent="0.3"/>
    <row r="4265" ht="15.6" x14ac:dyDescent="0.3"/>
    <row r="4266" ht="15.6" x14ac:dyDescent="0.3"/>
    <row r="4267" ht="15.6" x14ac:dyDescent="0.3"/>
    <row r="4268" ht="15.6" x14ac:dyDescent="0.3"/>
    <row r="4269" ht="15.6" x14ac:dyDescent="0.3"/>
    <row r="4270" ht="15.6" x14ac:dyDescent="0.3"/>
    <row r="4271" ht="15.6" x14ac:dyDescent="0.3"/>
    <row r="4272" ht="15.6" x14ac:dyDescent="0.3"/>
    <row r="4273" ht="15.6" x14ac:dyDescent="0.3"/>
    <row r="4274" ht="15.6" x14ac:dyDescent="0.3"/>
    <row r="4275" ht="15.6" x14ac:dyDescent="0.3"/>
    <row r="4276" ht="15.6" x14ac:dyDescent="0.3"/>
    <row r="4277" ht="15.6" x14ac:dyDescent="0.3"/>
    <row r="4278" ht="15.6" x14ac:dyDescent="0.3"/>
    <row r="4279" ht="15.6" x14ac:dyDescent="0.3"/>
    <row r="4280" ht="15.6" x14ac:dyDescent="0.3"/>
    <row r="4281" ht="15.6" x14ac:dyDescent="0.3"/>
    <row r="4282" ht="15.6" x14ac:dyDescent="0.3"/>
    <row r="4283" ht="15.6" x14ac:dyDescent="0.3"/>
    <row r="4284" ht="15.6" x14ac:dyDescent="0.3"/>
    <row r="4285" ht="15.6" x14ac:dyDescent="0.3"/>
    <row r="4286" ht="15.6" x14ac:dyDescent="0.3"/>
    <row r="4287" ht="15.6" x14ac:dyDescent="0.3"/>
    <row r="4288" ht="15.6" x14ac:dyDescent="0.3"/>
    <row r="4289" ht="15.6" x14ac:dyDescent="0.3"/>
    <row r="4290" ht="15.6" x14ac:dyDescent="0.3"/>
    <row r="4291" ht="15.6" x14ac:dyDescent="0.3"/>
    <row r="4292" ht="15.6" x14ac:dyDescent="0.3"/>
    <row r="4293" ht="15.6" x14ac:dyDescent="0.3"/>
    <row r="4294" ht="15.6" x14ac:dyDescent="0.3"/>
    <row r="4295" ht="15.6" x14ac:dyDescent="0.3"/>
    <row r="4296" ht="15.6" x14ac:dyDescent="0.3"/>
    <row r="4297" ht="15.6" x14ac:dyDescent="0.3"/>
    <row r="4298" ht="15.6" x14ac:dyDescent="0.3"/>
    <row r="4299" ht="15.6" x14ac:dyDescent="0.3"/>
    <row r="4300" ht="15.6" x14ac:dyDescent="0.3"/>
    <row r="4301" ht="15.6" x14ac:dyDescent="0.3"/>
    <row r="4302" ht="15.6" x14ac:dyDescent="0.3"/>
    <row r="4303" ht="15.6" x14ac:dyDescent="0.3"/>
    <row r="4304" ht="15.6" x14ac:dyDescent="0.3"/>
    <row r="4305" ht="15.6" x14ac:dyDescent="0.3"/>
    <row r="4306" ht="15.6" x14ac:dyDescent="0.3"/>
    <row r="4307" ht="15.6" x14ac:dyDescent="0.3"/>
    <row r="4308" ht="15.6" x14ac:dyDescent="0.3"/>
    <row r="4309" ht="15.6" x14ac:dyDescent="0.3"/>
    <row r="4310" ht="15.6" x14ac:dyDescent="0.3"/>
    <row r="4311" ht="15.6" x14ac:dyDescent="0.3"/>
    <row r="4312" ht="15.6" x14ac:dyDescent="0.3"/>
    <row r="4313" ht="15.6" x14ac:dyDescent="0.3"/>
    <row r="4314" ht="15.6" x14ac:dyDescent="0.3"/>
    <row r="4315" ht="15.6" x14ac:dyDescent="0.3"/>
    <row r="4316" ht="15.6" x14ac:dyDescent="0.3"/>
    <row r="4317" ht="15.6" x14ac:dyDescent="0.3"/>
    <row r="4318" ht="15.6" x14ac:dyDescent="0.3"/>
    <row r="4319" ht="15.6" x14ac:dyDescent="0.3"/>
    <row r="4320" ht="15.6" x14ac:dyDescent="0.3"/>
    <row r="4321" ht="15.6" x14ac:dyDescent="0.3"/>
    <row r="4322" ht="15.6" x14ac:dyDescent="0.3"/>
    <row r="4323" ht="15.6" x14ac:dyDescent="0.3"/>
    <row r="4324" ht="15.6" x14ac:dyDescent="0.3"/>
    <row r="4325" ht="15.6" x14ac:dyDescent="0.3"/>
    <row r="4326" ht="15.6" x14ac:dyDescent="0.3"/>
    <row r="4327" ht="15.6" x14ac:dyDescent="0.3"/>
    <row r="4328" ht="15.6" x14ac:dyDescent="0.3"/>
    <row r="4329" ht="15.6" x14ac:dyDescent="0.3"/>
    <row r="4330" ht="15.6" x14ac:dyDescent="0.3"/>
    <row r="4331" ht="15.6" x14ac:dyDescent="0.3"/>
    <row r="4332" ht="15.6" x14ac:dyDescent="0.3"/>
    <row r="4333" ht="15.6" x14ac:dyDescent="0.3"/>
    <row r="4334" ht="15.6" x14ac:dyDescent="0.3"/>
    <row r="4335" ht="15.6" x14ac:dyDescent="0.3"/>
    <row r="4336" ht="15.6" x14ac:dyDescent="0.3"/>
    <row r="4337" ht="15.6" x14ac:dyDescent="0.3"/>
    <row r="4338" ht="15.6" x14ac:dyDescent="0.3"/>
    <row r="4339" ht="15.6" x14ac:dyDescent="0.3"/>
    <row r="4340" ht="15.6" x14ac:dyDescent="0.3"/>
    <row r="4341" ht="15.6" x14ac:dyDescent="0.3"/>
    <row r="4342" ht="15.6" x14ac:dyDescent="0.3"/>
    <row r="4343" ht="15.6" x14ac:dyDescent="0.3"/>
    <row r="4344" ht="15.6" x14ac:dyDescent="0.3"/>
    <row r="4345" ht="15.6" x14ac:dyDescent="0.3"/>
    <row r="4346" ht="15.6" x14ac:dyDescent="0.3"/>
    <row r="4347" ht="15.6" x14ac:dyDescent="0.3"/>
    <row r="4348" ht="15.6" x14ac:dyDescent="0.3"/>
    <row r="4349" ht="15.6" x14ac:dyDescent="0.3"/>
    <row r="4350" ht="15.6" x14ac:dyDescent="0.3"/>
    <row r="4351" ht="15.6" x14ac:dyDescent="0.3"/>
    <row r="4352" ht="15.6" x14ac:dyDescent="0.3"/>
    <row r="4353" ht="15.6" x14ac:dyDescent="0.3"/>
    <row r="4354" ht="15.6" x14ac:dyDescent="0.3"/>
    <row r="4355" ht="15.6" x14ac:dyDescent="0.3"/>
    <row r="4356" ht="15.6" x14ac:dyDescent="0.3"/>
    <row r="4357" ht="15.6" x14ac:dyDescent="0.3"/>
    <row r="4358" ht="15.6" x14ac:dyDescent="0.3"/>
    <row r="4359" ht="15.6" x14ac:dyDescent="0.3"/>
    <row r="4360" ht="15.6" x14ac:dyDescent="0.3"/>
    <row r="4361" ht="15.6" x14ac:dyDescent="0.3"/>
    <row r="4362" ht="15.6" x14ac:dyDescent="0.3"/>
    <row r="4363" ht="15.6" x14ac:dyDescent="0.3"/>
    <row r="4364" ht="15.6" x14ac:dyDescent="0.3"/>
    <row r="4365" ht="15.6" x14ac:dyDescent="0.3"/>
    <row r="4366" ht="15.6" x14ac:dyDescent="0.3"/>
    <row r="4367" ht="15.6" x14ac:dyDescent="0.3"/>
    <row r="4368" ht="15.6" x14ac:dyDescent="0.3"/>
    <row r="4369" ht="15.6" x14ac:dyDescent="0.3"/>
    <row r="4370" ht="15.6" x14ac:dyDescent="0.3"/>
    <row r="4371" ht="15.6" x14ac:dyDescent="0.3"/>
    <row r="4372" ht="15.6" x14ac:dyDescent="0.3"/>
    <row r="4373" ht="15.6" x14ac:dyDescent="0.3"/>
    <row r="4374" ht="15.6" x14ac:dyDescent="0.3"/>
    <row r="4375" ht="15.6" x14ac:dyDescent="0.3"/>
    <row r="4376" ht="15.6" x14ac:dyDescent="0.3"/>
    <row r="4377" ht="15.6" x14ac:dyDescent="0.3"/>
    <row r="4378" ht="15.6" x14ac:dyDescent="0.3"/>
    <row r="4379" ht="15.6" x14ac:dyDescent="0.3"/>
    <row r="4380" ht="15.6" x14ac:dyDescent="0.3"/>
    <row r="4381" ht="15.6" x14ac:dyDescent="0.3"/>
    <row r="4382" ht="15.6" x14ac:dyDescent="0.3"/>
    <row r="4383" ht="15.6" x14ac:dyDescent="0.3"/>
    <row r="4384" ht="15.6" x14ac:dyDescent="0.3"/>
    <row r="4385" ht="15.6" x14ac:dyDescent="0.3"/>
    <row r="4386" ht="15.6" x14ac:dyDescent="0.3"/>
    <row r="4387" ht="15.6" x14ac:dyDescent="0.3"/>
    <row r="4388" ht="15.6" x14ac:dyDescent="0.3"/>
    <row r="4389" ht="15.6" x14ac:dyDescent="0.3"/>
    <row r="4390" ht="15.6" x14ac:dyDescent="0.3"/>
    <row r="4391" ht="15.6" x14ac:dyDescent="0.3"/>
    <row r="4392" ht="15.6" x14ac:dyDescent="0.3"/>
    <row r="4393" ht="15.6" x14ac:dyDescent="0.3"/>
    <row r="4394" ht="15.6" x14ac:dyDescent="0.3"/>
    <row r="4395" ht="15.6" x14ac:dyDescent="0.3"/>
    <row r="4396" ht="15.6" x14ac:dyDescent="0.3"/>
    <row r="4397" ht="15.6" x14ac:dyDescent="0.3"/>
    <row r="4398" ht="15.6" x14ac:dyDescent="0.3"/>
    <row r="4399" ht="15.6" x14ac:dyDescent="0.3"/>
    <row r="4400" ht="15.6" x14ac:dyDescent="0.3"/>
    <row r="4401" ht="15.6" x14ac:dyDescent="0.3"/>
    <row r="4402" ht="15.6" x14ac:dyDescent="0.3"/>
    <row r="4403" ht="15.6" x14ac:dyDescent="0.3"/>
    <row r="4404" ht="15.6" x14ac:dyDescent="0.3"/>
    <row r="4405" ht="15.6" x14ac:dyDescent="0.3"/>
    <row r="4406" ht="15.6" x14ac:dyDescent="0.3"/>
    <row r="4407" ht="15.6" x14ac:dyDescent="0.3"/>
    <row r="4408" ht="15.6" x14ac:dyDescent="0.3"/>
    <row r="4409" ht="15.6" x14ac:dyDescent="0.3"/>
    <row r="4410" ht="15.6" x14ac:dyDescent="0.3"/>
    <row r="4411" ht="15.6" x14ac:dyDescent="0.3"/>
    <row r="4412" ht="15.6" x14ac:dyDescent="0.3"/>
    <row r="4413" ht="15.6" x14ac:dyDescent="0.3"/>
    <row r="4414" ht="15.6" x14ac:dyDescent="0.3"/>
    <row r="4415" ht="15.6" x14ac:dyDescent="0.3"/>
    <row r="4416" ht="15.6" x14ac:dyDescent="0.3"/>
    <row r="4417" ht="15.6" x14ac:dyDescent="0.3"/>
    <row r="4418" ht="15.6" x14ac:dyDescent="0.3"/>
    <row r="4419" ht="15.6" x14ac:dyDescent="0.3"/>
    <row r="4420" ht="15.6" x14ac:dyDescent="0.3"/>
    <row r="4421" ht="15.6" x14ac:dyDescent="0.3"/>
    <row r="4422" ht="15.6" x14ac:dyDescent="0.3"/>
    <row r="4423" ht="15.6" x14ac:dyDescent="0.3"/>
    <row r="4424" ht="15.6" x14ac:dyDescent="0.3"/>
    <row r="4425" ht="15.6" x14ac:dyDescent="0.3"/>
    <row r="4426" ht="15.6" x14ac:dyDescent="0.3"/>
    <row r="4427" ht="15.6" x14ac:dyDescent="0.3"/>
    <row r="4428" ht="15.6" x14ac:dyDescent="0.3"/>
    <row r="4429" ht="15.6" x14ac:dyDescent="0.3"/>
    <row r="4430" ht="15.6" x14ac:dyDescent="0.3"/>
    <row r="4431" ht="15.6" x14ac:dyDescent="0.3"/>
    <row r="4432" ht="15.6" x14ac:dyDescent="0.3"/>
    <row r="4433" ht="15.6" x14ac:dyDescent="0.3"/>
    <row r="4434" ht="15.6" x14ac:dyDescent="0.3"/>
    <row r="4435" ht="15.6" x14ac:dyDescent="0.3"/>
    <row r="4436" ht="15.6" x14ac:dyDescent="0.3"/>
    <row r="4437" ht="15.6" x14ac:dyDescent="0.3"/>
    <row r="4438" ht="15.6" x14ac:dyDescent="0.3"/>
    <row r="4439" ht="15.6" x14ac:dyDescent="0.3"/>
    <row r="4440" ht="15.6" x14ac:dyDescent="0.3"/>
    <row r="4441" ht="15.6" x14ac:dyDescent="0.3"/>
    <row r="4442" ht="15.6" x14ac:dyDescent="0.3"/>
    <row r="4443" ht="15.6" x14ac:dyDescent="0.3"/>
    <row r="4444" ht="15.6" x14ac:dyDescent="0.3"/>
    <row r="4445" ht="15.6" x14ac:dyDescent="0.3"/>
    <row r="4446" ht="15.6" x14ac:dyDescent="0.3"/>
    <row r="4447" ht="15.6" x14ac:dyDescent="0.3"/>
    <row r="4448" ht="15.6" x14ac:dyDescent="0.3"/>
    <row r="4449" ht="15.6" x14ac:dyDescent="0.3"/>
    <row r="4450" ht="15.6" x14ac:dyDescent="0.3"/>
    <row r="4451" ht="15.6" x14ac:dyDescent="0.3"/>
    <row r="4452" ht="15.6" x14ac:dyDescent="0.3"/>
    <row r="4453" ht="15.6" x14ac:dyDescent="0.3"/>
    <row r="4454" ht="15.6" x14ac:dyDescent="0.3"/>
    <row r="4455" ht="15.6" x14ac:dyDescent="0.3"/>
    <row r="4456" ht="15.6" x14ac:dyDescent="0.3"/>
    <row r="4457" ht="15.6" x14ac:dyDescent="0.3"/>
    <row r="4458" ht="15.6" x14ac:dyDescent="0.3"/>
    <row r="4459" ht="15.6" x14ac:dyDescent="0.3"/>
    <row r="4460" ht="15.6" x14ac:dyDescent="0.3"/>
    <row r="4461" ht="15.6" x14ac:dyDescent="0.3"/>
    <row r="4462" ht="15.6" x14ac:dyDescent="0.3"/>
    <row r="4463" ht="15.6" x14ac:dyDescent="0.3"/>
    <row r="4464" ht="15.6" x14ac:dyDescent="0.3"/>
    <row r="4465" ht="15.6" x14ac:dyDescent="0.3"/>
    <row r="4466" ht="15.6" x14ac:dyDescent="0.3"/>
    <row r="4467" ht="15.6" x14ac:dyDescent="0.3"/>
    <row r="4468" ht="15.6" x14ac:dyDescent="0.3"/>
    <row r="4469" ht="15.6" x14ac:dyDescent="0.3"/>
    <row r="4470" ht="15.6" x14ac:dyDescent="0.3"/>
    <row r="4471" ht="15.6" x14ac:dyDescent="0.3"/>
    <row r="4472" ht="15.6" x14ac:dyDescent="0.3"/>
    <row r="4473" ht="15.6" x14ac:dyDescent="0.3"/>
    <row r="4474" ht="15.6" x14ac:dyDescent="0.3"/>
    <row r="4475" ht="15.6" x14ac:dyDescent="0.3"/>
    <row r="4476" ht="15.6" x14ac:dyDescent="0.3"/>
    <row r="4477" ht="15.6" x14ac:dyDescent="0.3"/>
    <row r="4478" ht="15.6" x14ac:dyDescent="0.3"/>
    <row r="4479" ht="15.6" x14ac:dyDescent="0.3"/>
    <row r="4480" ht="15.6" x14ac:dyDescent="0.3"/>
    <row r="4481" ht="15.6" x14ac:dyDescent="0.3"/>
    <row r="4482" ht="15.6" x14ac:dyDescent="0.3"/>
    <row r="4483" ht="15.6" x14ac:dyDescent="0.3"/>
    <row r="4484" ht="15.6" x14ac:dyDescent="0.3"/>
    <row r="4485" ht="15.6" x14ac:dyDescent="0.3"/>
    <row r="4486" ht="15.6" x14ac:dyDescent="0.3"/>
    <row r="4487" ht="15.6" x14ac:dyDescent="0.3"/>
    <row r="4488" ht="15.6" x14ac:dyDescent="0.3"/>
    <row r="4489" ht="15.6" x14ac:dyDescent="0.3"/>
    <row r="4490" ht="15.6" x14ac:dyDescent="0.3"/>
    <row r="4491" ht="15.6" x14ac:dyDescent="0.3"/>
    <row r="4492" ht="15.6" x14ac:dyDescent="0.3"/>
    <row r="4493" ht="15.6" x14ac:dyDescent="0.3"/>
    <row r="4494" ht="15.6" x14ac:dyDescent="0.3"/>
    <row r="4495" ht="15.6" x14ac:dyDescent="0.3"/>
    <row r="4496" ht="15.6" x14ac:dyDescent="0.3"/>
    <row r="4497" ht="15.6" x14ac:dyDescent="0.3"/>
    <row r="4498" ht="15.6" x14ac:dyDescent="0.3"/>
    <row r="4499" ht="15.6" x14ac:dyDescent="0.3"/>
    <row r="4500" ht="15.6" x14ac:dyDescent="0.3"/>
    <row r="4501" ht="15.6" x14ac:dyDescent="0.3"/>
    <row r="4502" ht="15.6" x14ac:dyDescent="0.3"/>
    <row r="4503" ht="15.6" x14ac:dyDescent="0.3"/>
    <row r="4504" ht="15.6" x14ac:dyDescent="0.3"/>
    <row r="4505" ht="15.6" x14ac:dyDescent="0.3"/>
    <row r="4506" ht="15.6" x14ac:dyDescent="0.3"/>
    <row r="4507" ht="15.6" x14ac:dyDescent="0.3"/>
    <row r="4508" ht="15.6" x14ac:dyDescent="0.3"/>
    <row r="4509" ht="15.6" x14ac:dyDescent="0.3"/>
    <row r="4510" ht="15.6" x14ac:dyDescent="0.3"/>
    <row r="4511" ht="15.6" x14ac:dyDescent="0.3"/>
    <row r="4512" ht="15.6" x14ac:dyDescent="0.3"/>
    <row r="4513" ht="15.6" x14ac:dyDescent="0.3"/>
    <row r="4514" ht="15.6" x14ac:dyDescent="0.3"/>
    <row r="4515" ht="15.6" x14ac:dyDescent="0.3"/>
    <row r="4516" ht="15.6" x14ac:dyDescent="0.3"/>
    <row r="4517" ht="15.6" x14ac:dyDescent="0.3"/>
    <row r="4518" ht="15.6" x14ac:dyDescent="0.3"/>
    <row r="4519" ht="15.6" x14ac:dyDescent="0.3"/>
    <row r="4520" ht="15.6" x14ac:dyDescent="0.3"/>
    <row r="4521" ht="15.6" x14ac:dyDescent="0.3"/>
    <row r="4522" ht="15.6" x14ac:dyDescent="0.3"/>
    <row r="4523" ht="15.6" x14ac:dyDescent="0.3"/>
    <row r="4524" ht="15.6" x14ac:dyDescent="0.3"/>
    <row r="4525" ht="15.6" x14ac:dyDescent="0.3"/>
    <row r="4526" ht="15.6" x14ac:dyDescent="0.3"/>
    <row r="4527" ht="15.6" x14ac:dyDescent="0.3"/>
    <row r="4528" ht="15.6" x14ac:dyDescent="0.3"/>
    <row r="4529" ht="15.6" x14ac:dyDescent="0.3"/>
    <row r="4530" ht="15.6" x14ac:dyDescent="0.3"/>
    <row r="4531" ht="15.6" x14ac:dyDescent="0.3"/>
    <row r="4532" ht="15.6" x14ac:dyDescent="0.3"/>
    <row r="4533" ht="15.6" x14ac:dyDescent="0.3"/>
    <row r="4534" ht="15.6" x14ac:dyDescent="0.3"/>
    <row r="4535" ht="15.6" x14ac:dyDescent="0.3"/>
    <row r="4536" ht="15.6" x14ac:dyDescent="0.3"/>
    <row r="4537" ht="15.6" x14ac:dyDescent="0.3"/>
    <row r="4538" ht="15.6" x14ac:dyDescent="0.3"/>
    <row r="4539" ht="15.6" x14ac:dyDescent="0.3"/>
    <row r="4540" ht="15.6" x14ac:dyDescent="0.3"/>
    <row r="4541" ht="15.6" x14ac:dyDescent="0.3"/>
    <row r="4542" ht="15.6" x14ac:dyDescent="0.3"/>
    <row r="4543" ht="15.6" x14ac:dyDescent="0.3"/>
    <row r="4544" ht="15.6" x14ac:dyDescent="0.3"/>
    <row r="4545" ht="15.6" x14ac:dyDescent="0.3"/>
    <row r="4546" ht="15.6" x14ac:dyDescent="0.3"/>
    <row r="4547" ht="15.6" x14ac:dyDescent="0.3"/>
    <row r="4548" ht="15.6" x14ac:dyDescent="0.3"/>
    <row r="4549" ht="15.6" x14ac:dyDescent="0.3"/>
    <row r="4550" ht="15.6" x14ac:dyDescent="0.3"/>
    <row r="4551" ht="15.6" x14ac:dyDescent="0.3"/>
    <row r="4552" ht="15.6" x14ac:dyDescent="0.3"/>
    <row r="4553" ht="15.6" x14ac:dyDescent="0.3"/>
    <row r="4554" ht="15.6" x14ac:dyDescent="0.3"/>
    <row r="4555" ht="15.6" x14ac:dyDescent="0.3"/>
    <row r="4556" ht="15.6" x14ac:dyDescent="0.3"/>
    <row r="4557" ht="15.6" x14ac:dyDescent="0.3"/>
    <row r="4558" ht="15.6" x14ac:dyDescent="0.3"/>
    <row r="4559" ht="15.6" x14ac:dyDescent="0.3"/>
    <row r="4560" ht="15.6" x14ac:dyDescent="0.3"/>
    <row r="4561" ht="15.6" x14ac:dyDescent="0.3"/>
    <row r="4562" ht="15.6" x14ac:dyDescent="0.3"/>
    <row r="4563" ht="15.6" x14ac:dyDescent="0.3"/>
    <row r="4564" ht="15.6" x14ac:dyDescent="0.3"/>
    <row r="4565" ht="15.6" x14ac:dyDescent="0.3"/>
    <row r="4566" ht="15.6" x14ac:dyDescent="0.3"/>
    <row r="4567" ht="15.6" x14ac:dyDescent="0.3"/>
    <row r="4568" ht="15.6" x14ac:dyDescent="0.3"/>
    <row r="4569" ht="15.6" x14ac:dyDescent="0.3"/>
    <row r="4570" ht="15.6" x14ac:dyDescent="0.3"/>
    <row r="4571" ht="15.6" x14ac:dyDescent="0.3"/>
    <row r="4572" ht="15.6" x14ac:dyDescent="0.3"/>
    <row r="4573" ht="15.6" x14ac:dyDescent="0.3"/>
    <row r="4574" ht="15.6" x14ac:dyDescent="0.3"/>
    <row r="4575" ht="15.6" x14ac:dyDescent="0.3"/>
    <row r="4576" ht="15.6" x14ac:dyDescent="0.3"/>
    <row r="4577" ht="15.6" x14ac:dyDescent="0.3"/>
    <row r="4578" ht="15.6" x14ac:dyDescent="0.3"/>
    <row r="4579" ht="15.6" x14ac:dyDescent="0.3"/>
    <row r="4580" ht="15.6" x14ac:dyDescent="0.3"/>
    <row r="4581" ht="15.6" x14ac:dyDescent="0.3"/>
    <row r="4582" ht="15.6" x14ac:dyDescent="0.3"/>
    <row r="4583" ht="15.6" x14ac:dyDescent="0.3"/>
    <row r="4584" ht="15.6" x14ac:dyDescent="0.3"/>
    <row r="4585" ht="15.6" x14ac:dyDescent="0.3"/>
    <row r="4586" ht="15.6" x14ac:dyDescent="0.3"/>
    <row r="4587" ht="15.6" x14ac:dyDescent="0.3"/>
    <row r="4588" ht="15.6" x14ac:dyDescent="0.3"/>
    <row r="4589" ht="15.6" x14ac:dyDescent="0.3"/>
    <row r="4590" ht="15.6" x14ac:dyDescent="0.3"/>
    <row r="4591" ht="15.6" x14ac:dyDescent="0.3"/>
    <row r="4592" ht="15.6" x14ac:dyDescent="0.3"/>
    <row r="4593" ht="15.6" x14ac:dyDescent="0.3"/>
    <row r="4594" ht="15.6" x14ac:dyDescent="0.3"/>
    <row r="4595" ht="15.6" x14ac:dyDescent="0.3"/>
    <row r="4596" ht="15.6" x14ac:dyDescent="0.3"/>
    <row r="4597" ht="15.6" x14ac:dyDescent="0.3"/>
    <row r="4598" ht="15.6" x14ac:dyDescent="0.3"/>
    <row r="4599" ht="15.6" x14ac:dyDescent="0.3"/>
    <row r="4600" ht="15.6" x14ac:dyDescent="0.3"/>
    <row r="4601" ht="15.6" x14ac:dyDescent="0.3"/>
    <row r="4602" ht="15.6" x14ac:dyDescent="0.3"/>
    <row r="4603" ht="15.6" x14ac:dyDescent="0.3"/>
    <row r="4604" ht="15.6" x14ac:dyDescent="0.3"/>
    <row r="4605" ht="15.6" x14ac:dyDescent="0.3"/>
    <row r="4606" ht="15.6" x14ac:dyDescent="0.3"/>
    <row r="4607" ht="15.6" x14ac:dyDescent="0.3"/>
    <row r="4608" ht="15.6" x14ac:dyDescent="0.3"/>
    <row r="4609" ht="15.6" x14ac:dyDescent="0.3"/>
    <row r="4610" ht="15.6" x14ac:dyDescent="0.3"/>
    <row r="4611" ht="15.6" x14ac:dyDescent="0.3"/>
    <row r="4612" ht="15.6" x14ac:dyDescent="0.3"/>
    <row r="4613" ht="15.6" x14ac:dyDescent="0.3"/>
    <row r="4614" ht="15.6" x14ac:dyDescent="0.3"/>
    <row r="4615" ht="15.6" x14ac:dyDescent="0.3"/>
    <row r="4616" ht="15.6" x14ac:dyDescent="0.3"/>
    <row r="4617" ht="15.6" x14ac:dyDescent="0.3"/>
    <row r="4618" ht="15.6" x14ac:dyDescent="0.3"/>
    <row r="4619" ht="15.6" x14ac:dyDescent="0.3"/>
    <row r="4620" ht="15.6" x14ac:dyDescent="0.3"/>
    <row r="4621" ht="15.6" x14ac:dyDescent="0.3"/>
    <row r="4622" ht="15.6" x14ac:dyDescent="0.3"/>
    <row r="4623" ht="15.6" x14ac:dyDescent="0.3"/>
    <row r="4624" ht="15.6" x14ac:dyDescent="0.3"/>
    <row r="4625" ht="15.6" x14ac:dyDescent="0.3"/>
    <row r="4626" ht="15.6" x14ac:dyDescent="0.3"/>
    <row r="4627" ht="15.6" x14ac:dyDescent="0.3"/>
    <row r="4628" ht="15.6" x14ac:dyDescent="0.3"/>
    <row r="4629" ht="15.6" x14ac:dyDescent="0.3"/>
    <row r="4630" ht="15.6" x14ac:dyDescent="0.3"/>
    <row r="4631" ht="15.6" x14ac:dyDescent="0.3"/>
    <row r="4632" ht="15.6" x14ac:dyDescent="0.3"/>
    <row r="4633" ht="15.6" x14ac:dyDescent="0.3"/>
    <row r="4634" ht="15.6" x14ac:dyDescent="0.3"/>
    <row r="4635" ht="15.6" x14ac:dyDescent="0.3"/>
    <row r="4636" ht="15.6" x14ac:dyDescent="0.3"/>
    <row r="4637" ht="15.6" x14ac:dyDescent="0.3"/>
    <row r="4638" ht="15.6" x14ac:dyDescent="0.3"/>
    <row r="4639" ht="15.6" x14ac:dyDescent="0.3"/>
    <row r="4640" ht="15.6" x14ac:dyDescent="0.3"/>
    <row r="4641" ht="15.6" x14ac:dyDescent="0.3"/>
    <row r="4642" ht="15.6" x14ac:dyDescent="0.3"/>
    <row r="4643" ht="15.6" x14ac:dyDescent="0.3"/>
    <row r="4644" ht="15.6" x14ac:dyDescent="0.3"/>
    <row r="4645" ht="15.6" x14ac:dyDescent="0.3"/>
    <row r="4646" ht="15.6" x14ac:dyDescent="0.3"/>
    <row r="4647" ht="15.6" x14ac:dyDescent="0.3"/>
    <row r="4648" ht="15.6" x14ac:dyDescent="0.3"/>
    <row r="4649" ht="15.6" x14ac:dyDescent="0.3"/>
    <row r="4650" ht="15.6" x14ac:dyDescent="0.3"/>
    <row r="4651" ht="15.6" x14ac:dyDescent="0.3"/>
    <row r="4652" ht="15.6" x14ac:dyDescent="0.3"/>
    <row r="4653" ht="15.6" x14ac:dyDescent="0.3"/>
    <row r="4654" ht="15.6" x14ac:dyDescent="0.3"/>
    <row r="4655" ht="15.6" x14ac:dyDescent="0.3"/>
    <row r="4656" ht="15.6" x14ac:dyDescent="0.3"/>
    <row r="4657" ht="15.6" x14ac:dyDescent="0.3"/>
    <row r="4658" ht="15.6" x14ac:dyDescent="0.3"/>
    <row r="4659" ht="15.6" x14ac:dyDescent="0.3"/>
    <row r="4660" ht="15.6" x14ac:dyDescent="0.3"/>
    <row r="4661" ht="15.6" x14ac:dyDescent="0.3"/>
    <row r="4662" ht="15.6" x14ac:dyDescent="0.3"/>
    <row r="4663" ht="15.6" x14ac:dyDescent="0.3"/>
    <row r="4664" ht="15.6" x14ac:dyDescent="0.3"/>
    <row r="4665" ht="15.6" x14ac:dyDescent="0.3"/>
    <row r="4666" ht="15.6" x14ac:dyDescent="0.3"/>
    <row r="4667" ht="15.6" x14ac:dyDescent="0.3"/>
    <row r="4668" ht="15.6" x14ac:dyDescent="0.3"/>
    <row r="4669" ht="15.6" x14ac:dyDescent="0.3"/>
    <row r="4670" ht="15.6" x14ac:dyDescent="0.3"/>
    <row r="4671" ht="15.6" x14ac:dyDescent="0.3"/>
    <row r="4672" ht="15.6" x14ac:dyDescent="0.3"/>
    <row r="4673" ht="15.6" x14ac:dyDescent="0.3"/>
    <row r="4674" ht="15.6" x14ac:dyDescent="0.3"/>
    <row r="4675" ht="15.6" x14ac:dyDescent="0.3"/>
    <row r="4676" ht="15.6" x14ac:dyDescent="0.3"/>
    <row r="4677" ht="15.6" x14ac:dyDescent="0.3"/>
    <row r="4678" ht="15.6" x14ac:dyDescent="0.3"/>
    <row r="4679" ht="15.6" x14ac:dyDescent="0.3"/>
    <row r="4680" ht="15.6" x14ac:dyDescent="0.3"/>
    <row r="4681" ht="15.6" x14ac:dyDescent="0.3"/>
    <row r="4682" ht="15.6" x14ac:dyDescent="0.3"/>
    <row r="4683" ht="15.6" x14ac:dyDescent="0.3"/>
    <row r="4684" ht="15.6" x14ac:dyDescent="0.3"/>
    <row r="4685" ht="15.6" x14ac:dyDescent="0.3"/>
    <row r="4686" ht="15.6" x14ac:dyDescent="0.3"/>
    <row r="4687" ht="15.6" x14ac:dyDescent="0.3"/>
    <row r="4688" ht="15.6" x14ac:dyDescent="0.3"/>
    <row r="4689" ht="15.6" x14ac:dyDescent="0.3"/>
    <row r="4690" ht="15.6" x14ac:dyDescent="0.3"/>
    <row r="4691" ht="15.6" x14ac:dyDescent="0.3"/>
    <row r="4692" ht="15.6" x14ac:dyDescent="0.3"/>
    <row r="4693" ht="15.6" x14ac:dyDescent="0.3"/>
    <row r="4694" ht="15.6" x14ac:dyDescent="0.3"/>
    <row r="4695" ht="15.6" x14ac:dyDescent="0.3"/>
    <row r="4696" ht="15.6" x14ac:dyDescent="0.3"/>
    <row r="4697" ht="15.6" x14ac:dyDescent="0.3"/>
    <row r="4698" ht="15.6" x14ac:dyDescent="0.3"/>
    <row r="4699" ht="15.6" x14ac:dyDescent="0.3"/>
    <row r="4700" ht="15.6" x14ac:dyDescent="0.3"/>
    <row r="4701" ht="15.6" x14ac:dyDescent="0.3"/>
    <row r="4702" ht="15.6" x14ac:dyDescent="0.3"/>
    <row r="4703" ht="15.6" x14ac:dyDescent="0.3"/>
    <row r="4704" ht="15.6" x14ac:dyDescent="0.3"/>
    <row r="4705" ht="15.6" x14ac:dyDescent="0.3"/>
    <row r="4706" ht="15.6" x14ac:dyDescent="0.3"/>
    <row r="4707" ht="15.6" x14ac:dyDescent="0.3"/>
    <row r="4708" ht="15.6" x14ac:dyDescent="0.3"/>
    <row r="4709" ht="15.6" x14ac:dyDescent="0.3"/>
    <row r="4710" ht="15.6" x14ac:dyDescent="0.3"/>
    <row r="4711" ht="15.6" x14ac:dyDescent="0.3"/>
    <row r="4712" ht="15.6" x14ac:dyDescent="0.3"/>
    <row r="4713" ht="15.6" x14ac:dyDescent="0.3"/>
    <row r="4714" ht="15.6" x14ac:dyDescent="0.3"/>
    <row r="4715" ht="15.6" x14ac:dyDescent="0.3"/>
    <row r="4716" ht="15.6" x14ac:dyDescent="0.3"/>
    <row r="4717" ht="15.6" x14ac:dyDescent="0.3"/>
    <row r="4718" ht="15.6" x14ac:dyDescent="0.3"/>
    <row r="4719" ht="15.6" x14ac:dyDescent="0.3"/>
    <row r="4720" ht="15.6" x14ac:dyDescent="0.3"/>
    <row r="4721" ht="15.6" x14ac:dyDescent="0.3"/>
    <row r="4722" ht="15.6" x14ac:dyDescent="0.3"/>
    <row r="4723" ht="15.6" x14ac:dyDescent="0.3"/>
    <row r="4724" ht="15.6" x14ac:dyDescent="0.3"/>
    <row r="4725" ht="15.6" x14ac:dyDescent="0.3"/>
    <row r="4726" ht="15.6" x14ac:dyDescent="0.3"/>
    <row r="4727" ht="15.6" x14ac:dyDescent="0.3"/>
    <row r="4728" ht="15.6" x14ac:dyDescent="0.3"/>
    <row r="4729" ht="15.6" x14ac:dyDescent="0.3"/>
    <row r="4730" ht="15.6" x14ac:dyDescent="0.3"/>
    <row r="4731" ht="15.6" x14ac:dyDescent="0.3"/>
    <row r="4732" ht="15.6" x14ac:dyDescent="0.3"/>
    <row r="4733" ht="15.6" x14ac:dyDescent="0.3"/>
    <row r="4734" ht="15.6" x14ac:dyDescent="0.3"/>
    <row r="4735" ht="15.6" x14ac:dyDescent="0.3"/>
    <row r="4736" ht="15.6" x14ac:dyDescent="0.3"/>
    <row r="4737" ht="15.6" x14ac:dyDescent="0.3"/>
    <row r="4738" ht="15.6" x14ac:dyDescent="0.3"/>
    <row r="4739" ht="15.6" x14ac:dyDescent="0.3"/>
    <row r="4740" ht="15.6" x14ac:dyDescent="0.3"/>
    <row r="4741" ht="15.6" x14ac:dyDescent="0.3"/>
    <row r="4742" ht="15.6" x14ac:dyDescent="0.3"/>
    <row r="4743" ht="15.6" x14ac:dyDescent="0.3"/>
    <row r="4744" ht="15.6" x14ac:dyDescent="0.3"/>
    <row r="4745" ht="15.6" x14ac:dyDescent="0.3"/>
    <row r="4746" ht="15.6" x14ac:dyDescent="0.3"/>
    <row r="4747" ht="15.6" x14ac:dyDescent="0.3"/>
    <row r="4748" ht="15.6" x14ac:dyDescent="0.3"/>
    <row r="4749" ht="15.6" x14ac:dyDescent="0.3"/>
    <row r="4750" ht="15.6" x14ac:dyDescent="0.3"/>
    <row r="4751" ht="15.6" x14ac:dyDescent="0.3"/>
    <row r="4752" ht="15.6" x14ac:dyDescent="0.3"/>
    <row r="4753" ht="15.6" x14ac:dyDescent="0.3"/>
    <row r="4754" ht="15.6" x14ac:dyDescent="0.3"/>
    <row r="4755" ht="15.6" x14ac:dyDescent="0.3"/>
    <row r="4756" ht="15.6" x14ac:dyDescent="0.3"/>
    <row r="4757" ht="15.6" x14ac:dyDescent="0.3"/>
    <row r="4758" ht="15.6" x14ac:dyDescent="0.3"/>
    <row r="4759" ht="15.6" x14ac:dyDescent="0.3"/>
    <row r="4760" ht="15.6" x14ac:dyDescent="0.3"/>
    <row r="4761" ht="15.6" x14ac:dyDescent="0.3"/>
    <row r="4762" ht="15.6" x14ac:dyDescent="0.3"/>
    <row r="4763" ht="15.6" x14ac:dyDescent="0.3"/>
    <row r="4764" ht="15.6" x14ac:dyDescent="0.3"/>
    <row r="4765" ht="15.6" x14ac:dyDescent="0.3"/>
    <row r="4766" ht="15.6" x14ac:dyDescent="0.3"/>
    <row r="4767" ht="15.6" x14ac:dyDescent="0.3"/>
    <row r="4768" ht="15.6" x14ac:dyDescent="0.3"/>
    <row r="4769" ht="15.6" x14ac:dyDescent="0.3"/>
    <row r="4770" ht="15.6" x14ac:dyDescent="0.3"/>
    <row r="4771" ht="15.6" x14ac:dyDescent="0.3"/>
    <row r="4772" ht="15.6" x14ac:dyDescent="0.3"/>
    <row r="4773" ht="15.6" x14ac:dyDescent="0.3"/>
    <row r="4774" ht="15.6" x14ac:dyDescent="0.3"/>
    <row r="4775" ht="15.6" x14ac:dyDescent="0.3"/>
    <row r="4776" ht="15.6" x14ac:dyDescent="0.3"/>
    <row r="4777" ht="15.6" x14ac:dyDescent="0.3"/>
    <row r="4778" ht="15.6" x14ac:dyDescent="0.3"/>
    <row r="4779" ht="15.6" x14ac:dyDescent="0.3"/>
    <row r="4780" ht="15.6" x14ac:dyDescent="0.3"/>
    <row r="4781" ht="15.6" x14ac:dyDescent="0.3"/>
    <row r="4782" ht="15.6" x14ac:dyDescent="0.3"/>
    <row r="4783" ht="15.6" x14ac:dyDescent="0.3"/>
    <row r="4784" ht="15.6" x14ac:dyDescent="0.3"/>
    <row r="4785" ht="15.6" x14ac:dyDescent="0.3"/>
    <row r="4786" ht="15.6" x14ac:dyDescent="0.3"/>
    <row r="4787" ht="15.6" x14ac:dyDescent="0.3"/>
    <row r="4788" ht="15.6" x14ac:dyDescent="0.3"/>
    <row r="4789" ht="15.6" x14ac:dyDescent="0.3"/>
    <row r="4790" ht="15.6" x14ac:dyDescent="0.3"/>
    <row r="4791" ht="15.6" x14ac:dyDescent="0.3"/>
    <row r="4792" ht="15.6" x14ac:dyDescent="0.3"/>
    <row r="4793" ht="15.6" x14ac:dyDescent="0.3"/>
    <row r="4794" ht="15.6" x14ac:dyDescent="0.3"/>
    <row r="4795" ht="15.6" x14ac:dyDescent="0.3"/>
    <row r="4796" ht="15.6" x14ac:dyDescent="0.3"/>
    <row r="4797" ht="15.6" x14ac:dyDescent="0.3"/>
    <row r="4798" ht="15.6" x14ac:dyDescent="0.3"/>
    <row r="4799" ht="15.6" x14ac:dyDescent="0.3"/>
    <row r="4800" ht="15.6" x14ac:dyDescent="0.3"/>
    <row r="4801" ht="15.6" x14ac:dyDescent="0.3"/>
    <row r="4802" ht="15.6" x14ac:dyDescent="0.3"/>
    <row r="4803" ht="15.6" x14ac:dyDescent="0.3"/>
    <row r="4804" ht="15.6" x14ac:dyDescent="0.3"/>
    <row r="4805" ht="15.6" x14ac:dyDescent="0.3"/>
    <row r="4806" ht="15.6" x14ac:dyDescent="0.3"/>
    <row r="4807" ht="15.6" x14ac:dyDescent="0.3"/>
    <row r="4808" ht="15.6" x14ac:dyDescent="0.3"/>
    <row r="4809" ht="15.6" x14ac:dyDescent="0.3"/>
    <row r="4810" ht="15.6" x14ac:dyDescent="0.3"/>
    <row r="4811" ht="15.6" x14ac:dyDescent="0.3"/>
    <row r="4812" ht="15.6" x14ac:dyDescent="0.3"/>
    <row r="4813" ht="15.6" x14ac:dyDescent="0.3"/>
    <row r="4814" ht="15.6" x14ac:dyDescent="0.3"/>
    <row r="4815" ht="15.6" x14ac:dyDescent="0.3"/>
    <row r="4816" ht="15.6" x14ac:dyDescent="0.3"/>
    <row r="4817" ht="15.6" x14ac:dyDescent="0.3"/>
    <row r="4818" ht="15.6" x14ac:dyDescent="0.3"/>
    <row r="4819" ht="15.6" x14ac:dyDescent="0.3"/>
    <row r="4820" ht="15.6" x14ac:dyDescent="0.3"/>
    <row r="4821" ht="15.6" x14ac:dyDescent="0.3"/>
    <row r="4822" ht="15.6" x14ac:dyDescent="0.3"/>
    <row r="4823" ht="15.6" x14ac:dyDescent="0.3"/>
    <row r="4824" ht="15.6" x14ac:dyDescent="0.3"/>
    <row r="4825" ht="15.6" x14ac:dyDescent="0.3"/>
    <row r="4826" ht="15.6" x14ac:dyDescent="0.3"/>
    <row r="4827" ht="15.6" x14ac:dyDescent="0.3"/>
    <row r="4828" ht="15.6" x14ac:dyDescent="0.3"/>
    <row r="4829" ht="15.6" x14ac:dyDescent="0.3"/>
    <row r="4830" ht="15.6" x14ac:dyDescent="0.3"/>
    <row r="4831" ht="15.6" x14ac:dyDescent="0.3"/>
    <row r="4832" ht="15.6" x14ac:dyDescent="0.3"/>
    <row r="4833" ht="15.6" x14ac:dyDescent="0.3"/>
    <row r="4834" ht="15.6" x14ac:dyDescent="0.3"/>
    <row r="4835" ht="15.6" x14ac:dyDescent="0.3"/>
    <row r="4836" ht="15.6" x14ac:dyDescent="0.3"/>
    <row r="4837" ht="15.6" x14ac:dyDescent="0.3"/>
    <row r="4838" ht="15.6" x14ac:dyDescent="0.3"/>
    <row r="4839" ht="15.6" x14ac:dyDescent="0.3"/>
    <row r="4840" ht="15.6" x14ac:dyDescent="0.3"/>
    <row r="4841" ht="15.6" x14ac:dyDescent="0.3"/>
    <row r="4842" ht="15.6" x14ac:dyDescent="0.3"/>
    <row r="4843" ht="15.6" x14ac:dyDescent="0.3"/>
    <row r="4844" ht="15.6" x14ac:dyDescent="0.3"/>
    <row r="4845" ht="15.6" x14ac:dyDescent="0.3"/>
    <row r="4846" ht="15.6" x14ac:dyDescent="0.3"/>
    <row r="4847" ht="15.6" x14ac:dyDescent="0.3"/>
    <row r="4848" ht="15.6" x14ac:dyDescent="0.3"/>
    <row r="4849" ht="15.6" x14ac:dyDescent="0.3"/>
    <row r="4850" ht="15.6" x14ac:dyDescent="0.3"/>
    <row r="4851" ht="15.6" x14ac:dyDescent="0.3"/>
    <row r="4852" ht="15.6" x14ac:dyDescent="0.3"/>
    <row r="4853" ht="15.6" x14ac:dyDescent="0.3"/>
    <row r="4854" ht="15.6" x14ac:dyDescent="0.3"/>
    <row r="4855" ht="15.6" x14ac:dyDescent="0.3"/>
    <row r="4856" ht="15.6" x14ac:dyDescent="0.3"/>
    <row r="4857" ht="15.6" x14ac:dyDescent="0.3"/>
    <row r="4858" ht="15.6" x14ac:dyDescent="0.3"/>
    <row r="4859" ht="15.6" x14ac:dyDescent="0.3"/>
    <row r="4860" ht="15.6" x14ac:dyDescent="0.3"/>
    <row r="4861" ht="15.6" x14ac:dyDescent="0.3"/>
    <row r="4862" ht="15.6" x14ac:dyDescent="0.3"/>
    <row r="4863" ht="15.6" x14ac:dyDescent="0.3"/>
    <row r="4864" ht="15.6" x14ac:dyDescent="0.3"/>
    <row r="4865" ht="15.6" x14ac:dyDescent="0.3"/>
    <row r="4866" ht="15.6" x14ac:dyDescent="0.3"/>
    <row r="4867" ht="15.6" x14ac:dyDescent="0.3"/>
    <row r="4868" ht="15.6" x14ac:dyDescent="0.3"/>
    <row r="4869" ht="15.6" x14ac:dyDescent="0.3"/>
    <row r="4870" ht="15.6" x14ac:dyDescent="0.3"/>
    <row r="4871" ht="15.6" x14ac:dyDescent="0.3"/>
    <row r="4872" ht="15.6" x14ac:dyDescent="0.3"/>
    <row r="4873" ht="15.6" x14ac:dyDescent="0.3"/>
    <row r="4874" ht="15.6" x14ac:dyDescent="0.3"/>
    <row r="4875" ht="15.6" x14ac:dyDescent="0.3"/>
    <row r="4876" ht="15.6" x14ac:dyDescent="0.3"/>
    <row r="4877" ht="15.6" x14ac:dyDescent="0.3"/>
    <row r="4878" ht="15.6" x14ac:dyDescent="0.3"/>
    <row r="4879" ht="15.6" x14ac:dyDescent="0.3"/>
    <row r="4880" ht="15.6" x14ac:dyDescent="0.3"/>
    <row r="4881" ht="15.6" x14ac:dyDescent="0.3"/>
    <row r="4882" ht="15.6" x14ac:dyDescent="0.3"/>
    <row r="4883" ht="15.6" x14ac:dyDescent="0.3"/>
    <row r="4884" ht="15.6" x14ac:dyDescent="0.3"/>
    <row r="4885" ht="15.6" x14ac:dyDescent="0.3"/>
    <row r="4886" ht="15.6" x14ac:dyDescent="0.3"/>
    <row r="4887" ht="15.6" x14ac:dyDescent="0.3"/>
    <row r="4888" ht="15.6" x14ac:dyDescent="0.3"/>
    <row r="4889" ht="15.6" x14ac:dyDescent="0.3"/>
    <row r="4890" ht="15.6" x14ac:dyDescent="0.3"/>
    <row r="4891" ht="15.6" x14ac:dyDescent="0.3"/>
    <row r="4892" ht="15.6" x14ac:dyDescent="0.3"/>
    <row r="4893" ht="15.6" x14ac:dyDescent="0.3"/>
    <row r="4894" ht="15.6" x14ac:dyDescent="0.3"/>
    <row r="4895" ht="15.6" x14ac:dyDescent="0.3"/>
    <row r="4896" ht="15.6" x14ac:dyDescent="0.3"/>
    <row r="4897" ht="15.6" x14ac:dyDescent="0.3"/>
    <row r="4898" ht="15.6" x14ac:dyDescent="0.3"/>
    <row r="4899" ht="15.6" x14ac:dyDescent="0.3"/>
    <row r="4900" ht="15.6" x14ac:dyDescent="0.3"/>
    <row r="4901" ht="15.6" x14ac:dyDescent="0.3"/>
    <row r="4902" ht="15.6" x14ac:dyDescent="0.3"/>
    <row r="4903" ht="15.6" x14ac:dyDescent="0.3"/>
    <row r="4904" ht="15.6" x14ac:dyDescent="0.3"/>
    <row r="4905" ht="15.6" x14ac:dyDescent="0.3"/>
    <row r="4906" ht="15.6" x14ac:dyDescent="0.3"/>
    <row r="4907" ht="15.6" x14ac:dyDescent="0.3"/>
    <row r="4908" ht="15.6" x14ac:dyDescent="0.3"/>
    <row r="4909" ht="15.6" x14ac:dyDescent="0.3"/>
    <row r="4910" ht="15.6" x14ac:dyDescent="0.3"/>
    <row r="4911" ht="15.6" x14ac:dyDescent="0.3"/>
    <row r="4912" ht="15.6" x14ac:dyDescent="0.3"/>
    <row r="4913" ht="15.6" x14ac:dyDescent="0.3"/>
    <row r="4914" ht="15.6" x14ac:dyDescent="0.3"/>
    <row r="4915" ht="15.6" x14ac:dyDescent="0.3"/>
    <row r="4916" ht="15.6" x14ac:dyDescent="0.3"/>
    <row r="4917" ht="15.6" x14ac:dyDescent="0.3"/>
    <row r="4918" ht="15.6" x14ac:dyDescent="0.3"/>
    <row r="4919" ht="15.6" x14ac:dyDescent="0.3"/>
    <row r="4920" ht="15.6" x14ac:dyDescent="0.3"/>
    <row r="4921" ht="15.6" x14ac:dyDescent="0.3"/>
    <row r="4922" ht="15.6" x14ac:dyDescent="0.3"/>
    <row r="4923" ht="15.6" x14ac:dyDescent="0.3"/>
    <row r="4924" ht="15.6" x14ac:dyDescent="0.3"/>
    <row r="4925" ht="15.6" x14ac:dyDescent="0.3"/>
    <row r="4926" ht="15.6" x14ac:dyDescent="0.3"/>
    <row r="4927" ht="15.6" x14ac:dyDescent="0.3"/>
    <row r="4928" ht="15.6" x14ac:dyDescent="0.3"/>
    <row r="4929" ht="15.6" x14ac:dyDescent="0.3"/>
    <row r="4930" ht="15.6" x14ac:dyDescent="0.3"/>
    <row r="4931" ht="15.6" x14ac:dyDescent="0.3"/>
    <row r="4932" ht="15.6" x14ac:dyDescent="0.3"/>
    <row r="4933" ht="15.6" x14ac:dyDescent="0.3"/>
    <row r="4934" ht="15.6" x14ac:dyDescent="0.3"/>
    <row r="4935" ht="15.6" x14ac:dyDescent="0.3"/>
    <row r="4936" ht="15.6" x14ac:dyDescent="0.3"/>
    <row r="4937" ht="15.6" x14ac:dyDescent="0.3"/>
    <row r="4938" ht="15.6" x14ac:dyDescent="0.3"/>
    <row r="4939" ht="15.6" x14ac:dyDescent="0.3"/>
    <row r="4940" ht="15.6" x14ac:dyDescent="0.3"/>
    <row r="4941" ht="15.6" x14ac:dyDescent="0.3"/>
    <row r="4942" ht="15.6" x14ac:dyDescent="0.3"/>
    <row r="4943" ht="15.6" x14ac:dyDescent="0.3"/>
    <row r="4944" ht="15.6" x14ac:dyDescent="0.3"/>
    <row r="4945" ht="15.6" x14ac:dyDescent="0.3"/>
    <row r="4946" ht="15.6" x14ac:dyDescent="0.3"/>
    <row r="4947" ht="15.6" x14ac:dyDescent="0.3"/>
    <row r="4948" ht="15.6" x14ac:dyDescent="0.3"/>
    <row r="4949" ht="15.6" x14ac:dyDescent="0.3"/>
    <row r="4950" ht="15.6" x14ac:dyDescent="0.3"/>
    <row r="4951" ht="15.6" x14ac:dyDescent="0.3"/>
    <row r="4952" ht="15.6" x14ac:dyDescent="0.3"/>
    <row r="4953" ht="15.6" x14ac:dyDescent="0.3"/>
    <row r="4954" ht="15.6" x14ac:dyDescent="0.3"/>
    <row r="4955" ht="15.6" x14ac:dyDescent="0.3"/>
    <row r="4956" ht="15.6" x14ac:dyDescent="0.3"/>
    <row r="4957" ht="15.6" x14ac:dyDescent="0.3"/>
    <row r="4958" ht="15.6" x14ac:dyDescent="0.3"/>
    <row r="4959" ht="15.6" x14ac:dyDescent="0.3"/>
    <row r="4960" ht="15.6" x14ac:dyDescent="0.3"/>
    <row r="4961" ht="15.6" x14ac:dyDescent="0.3"/>
    <row r="4962" ht="15.6" x14ac:dyDescent="0.3"/>
    <row r="4963" ht="15.6" x14ac:dyDescent="0.3"/>
    <row r="4964" ht="15.6" x14ac:dyDescent="0.3"/>
    <row r="4965" ht="15.6" x14ac:dyDescent="0.3"/>
    <row r="4966" ht="15.6" x14ac:dyDescent="0.3"/>
    <row r="4967" ht="15.6" x14ac:dyDescent="0.3"/>
    <row r="4968" ht="15.6" x14ac:dyDescent="0.3"/>
    <row r="4969" ht="15.6" x14ac:dyDescent="0.3"/>
    <row r="4970" ht="15.6" x14ac:dyDescent="0.3"/>
    <row r="4971" ht="15.6" x14ac:dyDescent="0.3"/>
    <row r="4972" ht="15.6" x14ac:dyDescent="0.3"/>
    <row r="4973" ht="15.6" x14ac:dyDescent="0.3"/>
    <row r="4974" ht="15.6" x14ac:dyDescent="0.3"/>
    <row r="4975" ht="15.6" x14ac:dyDescent="0.3"/>
    <row r="4976" ht="15.6" x14ac:dyDescent="0.3"/>
    <row r="4977" ht="15.6" x14ac:dyDescent="0.3"/>
    <row r="4978" ht="15.6" x14ac:dyDescent="0.3"/>
    <row r="4979" ht="15.6" x14ac:dyDescent="0.3"/>
    <row r="4980" ht="15.6" x14ac:dyDescent="0.3"/>
    <row r="4981" ht="15.6" x14ac:dyDescent="0.3"/>
    <row r="4982" ht="15.6" x14ac:dyDescent="0.3"/>
    <row r="4983" ht="15.6" x14ac:dyDescent="0.3"/>
    <row r="4984" ht="15.6" x14ac:dyDescent="0.3"/>
    <row r="4985" ht="15.6" x14ac:dyDescent="0.3"/>
    <row r="4986" ht="15.6" x14ac:dyDescent="0.3"/>
    <row r="4987" ht="15.6" x14ac:dyDescent="0.3"/>
    <row r="4988" ht="15.6" x14ac:dyDescent="0.3"/>
    <row r="4989" ht="15.6" x14ac:dyDescent="0.3"/>
    <row r="4990" ht="15.6" x14ac:dyDescent="0.3"/>
    <row r="4991" ht="15.6" x14ac:dyDescent="0.3"/>
    <row r="4992" ht="15.6" x14ac:dyDescent="0.3"/>
    <row r="4993" ht="15.6" x14ac:dyDescent="0.3"/>
    <row r="4994" ht="15.6" x14ac:dyDescent="0.3"/>
    <row r="4995" ht="15.6" x14ac:dyDescent="0.3"/>
    <row r="4996" ht="15.6" x14ac:dyDescent="0.3"/>
    <row r="4997" ht="15.6" x14ac:dyDescent="0.3"/>
    <row r="4998" ht="15.6" x14ac:dyDescent="0.3"/>
    <row r="4999" ht="15.6" x14ac:dyDescent="0.3"/>
    <row r="5000" ht="15.6" x14ac:dyDescent="0.3"/>
  </sheetData>
  <mergeCells count="3">
    <mergeCell ref="C4:D4"/>
    <mergeCell ref="E4:F4"/>
    <mergeCell ref="B22:I22"/>
  </mergeCells>
  <conditionalFormatting sqref="C8:I20">
    <cfRule type="expression" dxfId="4" priority="1">
      <formula>C8&lt;0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0A05-5024-F249-B489-FE54D1C540FC}">
  <dimension ref="A1:AZ5000"/>
  <sheetViews>
    <sheetView workbookViewId="0">
      <selection activeCell="B1" sqref="B1"/>
    </sheetView>
  </sheetViews>
  <sheetFormatPr defaultColWidth="0" defaultRowHeight="15" customHeight="1" zeroHeight="1" x14ac:dyDescent="0.3"/>
  <cols>
    <col min="1" max="1" width="3.109375" style="184" customWidth="1"/>
    <col min="2" max="2" width="18.77734375" style="185" customWidth="1"/>
    <col min="3" max="9" width="15.6640625" style="174" customWidth="1"/>
    <col min="10" max="10" width="3.109375" style="174" customWidth="1"/>
    <col min="11" max="12" width="15.6640625" style="174" customWidth="1"/>
    <col min="13" max="13" width="3.109375" style="174" customWidth="1"/>
    <col min="14" max="52" width="11.109375" style="174" customWidth="1"/>
    <col min="53" max="16384" width="11.109375" style="174" hidden="1"/>
  </cols>
  <sheetData>
    <row r="1" spans="1:52" s="27" customFormat="1" ht="51" customHeight="1" x14ac:dyDescent="0.3">
      <c r="A1" s="186"/>
      <c r="B1" s="173" t="s">
        <v>176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</row>
    <row r="2" spans="1:52" s="25" customFormat="1" ht="5.25" customHeight="1" x14ac:dyDescent="0.3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</row>
    <row r="3" spans="1:52" s="184" customFormat="1" ht="45" customHeight="1" x14ac:dyDescent="0.35">
      <c r="B3" s="203">
        <v>2030</v>
      </c>
      <c r="C3" s="188"/>
      <c r="D3" s="188"/>
      <c r="E3" s="188"/>
      <c r="F3" s="188"/>
      <c r="G3" s="189"/>
      <c r="H3" s="189"/>
      <c r="I3" s="189"/>
      <c r="J3" s="189"/>
      <c r="K3" s="189"/>
      <c r="L3" s="189"/>
    </row>
    <row r="4" spans="1:52" ht="31.5" customHeight="1" x14ac:dyDescent="0.3">
      <c r="B4" s="199" t="s">
        <v>153</v>
      </c>
      <c r="C4" s="269" t="s">
        <v>177</v>
      </c>
      <c r="D4" s="269"/>
      <c r="E4" s="270" t="s">
        <v>154</v>
      </c>
      <c r="F4" s="270"/>
      <c r="G4" s="200">
        <f>D20/C20</f>
        <v>1</v>
      </c>
      <c r="H4" s="199" t="s">
        <v>18</v>
      </c>
      <c r="I4" s="201">
        <f>(D20-I20)/I20</f>
        <v>14.843986917139794</v>
      </c>
      <c r="J4" s="190"/>
      <c r="K4" s="190"/>
      <c r="L4" s="190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</row>
    <row r="5" spans="1:52" ht="22.5" customHeight="1" x14ac:dyDescent="0.3">
      <c r="B5" s="194"/>
      <c r="C5" s="194"/>
      <c r="D5" s="194"/>
      <c r="E5" s="194"/>
      <c r="F5" s="194"/>
      <c r="G5" s="190"/>
      <c r="H5" s="190"/>
      <c r="I5" s="190"/>
      <c r="J5" s="190"/>
      <c r="K5" s="190"/>
      <c r="L5" s="190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</row>
    <row r="6" spans="1:52" ht="31.5" customHeight="1" x14ac:dyDescent="0.45">
      <c r="B6" s="191"/>
      <c r="C6" s="203" t="s">
        <v>221</v>
      </c>
      <c r="D6" s="191"/>
      <c r="E6" s="191"/>
      <c r="F6" s="191"/>
      <c r="G6" s="195" t="s">
        <v>222</v>
      </c>
      <c r="H6" s="196"/>
      <c r="I6" s="191"/>
      <c r="J6" s="191"/>
      <c r="K6" s="191"/>
      <c r="L6" s="191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</row>
    <row r="7" spans="1:52" ht="49.5" customHeight="1" x14ac:dyDescent="0.3">
      <c r="B7" s="175" t="s">
        <v>155</v>
      </c>
      <c r="C7" s="202" t="s">
        <v>156</v>
      </c>
      <c r="D7" s="202" t="s">
        <v>157</v>
      </c>
      <c r="E7" s="202" t="s">
        <v>158</v>
      </c>
      <c r="F7" s="202" t="s">
        <v>159</v>
      </c>
      <c r="G7" s="176" t="s">
        <v>160</v>
      </c>
      <c r="H7" s="176" t="s">
        <v>178</v>
      </c>
      <c r="I7" s="177" t="s">
        <v>161</v>
      </c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</row>
    <row r="8" spans="1:52" ht="22.05" customHeight="1" x14ac:dyDescent="0.3">
      <c r="B8" s="178" t="s">
        <v>162</v>
      </c>
      <c r="C8" s="179">
        <v>1260000</v>
      </c>
      <c r="D8" s="179">
        <v>1260000</v>
      </c>
      <c r="E8" s="180">
        <f t="shared" ref="E8:E19" si="0">IF(ISBLANK(C8-D8),"",(C8-D8))</f>
        <v>0</v>
      </c>
      <c r="F8" s="180">
        <f>AVERAGE($D$8:$D$19)</f>
        <v>1260000</v>
      </c>
      <c r="G8" s="179">
        <f>'Projeção Fin. StartUp 6'!$C$124</f>
        <v>3925.4380472222224</v>
      </c>
      <c r="H8" s="179">
        <f>Table13238[[#This Row],[REAL]]*6%</f>
        <v>75600</v>
      </c>
      <c r="I8" s="181">
        <f>SUM(Table13238[[#This Row],[SALÁRIOS PAGOS]:[ COMISSÕES PAGAS]])</f>
        <v>79525.438047222226</v>
      </c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</row>
    <row r="9" spans="1:52" ht="22.05" customHeight="1" x14ac:dyDescent="0.3">
      <c r="B9" s="178" t="s">
        <v>163</v>
      </c>
      <c r="C9" s="179">
        <v>1260000</v>
      </c>
      <c r="D9" s="179">
        <v>1260000</v>
      </c>
      <c r="E9" s="180">
        <f t="shared" si="0"/>
        <v>0</v>
      </c>
      <c r="F9" s="180">
        <f t="shared" ref="F9:F19" si="1">AVERAGE($D$8:$D$19)</f>
        <v>1260000</v>
      </c>
      <c r="G9" s="179">
        <f>G8</f>
        <v>3925.4380472222224</v>
      </c>
      <c r="H9" s="179">
        <f>Table13238[[#This Row],[REAL]]*6%</f>
        <v>75600</v>
      </c>
      <c r="I9" s="181">
        <f>SUM(Table13238[[#This Row],[SALÁRIOS PAGOS]:[ COMISSÕES PAGAS]])</f>
        <v>79525.438047222226</v>
      </c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</row>
    <row r="10" spans="1:52" ht="22.05" customHeight="1" x14ac:dyDescent="0.3">
      <c r="B10" s="178" t="s">
        <v>164</v>
      </c>
      <c r="C10" s="179">
        <v>1260000</v>
      </c>
      <c r="D10" s="179">
        <v>1260000</v>
      </c>
      <c r="E10" s="180">
        <f t="shared" si="0"/>
        <v>0</v>
      </c>
      <c r="F10" s="180">
        <f t="shared" si="1"/>
        <v>1260000</v>
      </c>
      <c r="G10" s="179">
        <f t="shared" ref="G10:G19" si="2">G9</f>
        <v>3925.4380472222224</v>
      </c>
      <c r="H10" s="179">
        <f>Table13238[[#This Row],[REAL]]*6%</f>
        <v>75600</v>
      </c>
      <c r="I10" s="181">
        <f>SUM(Table13238[[#This Row],[SALÁRIOS PAGOS]:[ COMISSÕES PAGAS]])</f>
        <v>79525.438047222226</v>
      </c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</row>
    <row r="11" spans="1:52" ht="22.05" customHeight="1" x14ac:dyDescent="0.3">
      <c r="B11" s="178" t="s">
        <v>165</v>
      </c>
      <c r="C11" s="179">
        <v>1260000</v>
      </c>
      <c r="D11" s="179">
        <v>1260000</v>
      </c>
      <c r="E11" s="180">
        <f t="shared" si="0"/>
        <v>0</v>
      </c>
      <c r="F11" s="180">
        <f t="shared" si="1"/>
        <v>1260000</v>
      </c>
      <c r="G11" s="179">
        <f t="shared" si="2"/>
        <v>3925.4380472222224</v>
      </c>
      <c r="H11" s="179">
        <f>Table13238[[#This Row],[REAL]]*6%</f>
        <v>75600</v>
      </c>
      <c r="I11" s="181">
        <f>SUM(Table13238[[#This Row],[SALÁRIOS PAGOS]:[ COMISSÕES PAGAS]])</f>
        <v>79525.438047222226</v>
      </c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</row>
    <row r="12" spans="1:52" ht="22.05" customHeight="1" x14ac:dyDescent="0.3">
      <c r="B12" s="178" t="s">
        <v>166</v>
      </c>
      <c r="C12" s="179">
        <v>1260000</v>
      </c>
      <c r="D12" s="179">
        <v>1260000</v>
      </c>
      <c r="E12" s="180">
        <f t="shared" si="0"/>
        <v>0</v>
      </c>
      <c r="F12" s="180">
        <f t="shared" si="1"/>
        <v>1260000</v>
      </c>
      <c r="G12" s="179">
        <f t="shared" si="2"/>
        <v>3925.4380472222224</v>
      </c>
      <c r="H12" s="179">
        <f>Table13238[[#This Row],[REAL]]*6%</f>
        <v>75600</v>
      </c>
      <c r="I12" s="181">
        <f>SUM(Table13238[[#This Row],[SALÁRIOS PAGOS]:[ COMISSÕES PAGAS]])</f>
        <v>79525.438047222226</v>
      </c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</row>
    <row r="13" spans="1:52" ht="22.05" customHeight="1" x14ac:dyDescent="0.3">
      <c r="B13" s="178" t="s">
        <v>167</v>
      </c>
      <c r="C13" s="179">
        <v>1260000</v>
      </c>
      <c r="D13" s="179">
        <v>1260000</v>
      </c>
      <c r="E13" s="180">
        <f t="shared" si="0"/>
        <v>0</v>
      </c>
      <c r="F13" s="180">
        <f t="shared" si="1"/>
        <v>1260000</v>
      </c>
      <c r="G13" s="179">
        <f t="shared" si="2"/>
        <v>3925.4380472222224</v>
      </c>
      <c r="H13" s="179">
        <f>Table13238[[#This Row],[REAL]]*6%</f>
        <v>75600</v>
      </c>
      <c r="I13" s="181">
        <f>SUM(Table13238[[#This Row],[SALÁRIOS PAGOS]:[ COMISSÕES PAGAS]])</f>
        <v>79525.438047222226</v>
      </c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</row>
    <row r="14" spans="1:52" ht="22.05" customHeight="1" x14ac:dyDescent="0.3">
      <c r="B14" s="178" t="s">
        <v>168</v>
      </c>
      <c r="C14" s="179">
        <v>1260000</v>
      </c>
      <c r="D14" s="179">
        <v>1260000</v>
      </c>
      <c r="E14" s="180">
        <f t="shared" si="0"/>
        <v>0</v>
      </c>
      <c r="F14" s="180">
        <f t="shared" si="1"/>
        <v>1260000</v>
      </c>
      <c r="G14" s="179">
        <f t="shared" si="2"/>
        <v>3925.4380472222224</v>
      </c>
      <c r="H14" s="179">
        <f>Table13238[[#This Row],[REAL]]*6%</f>
        <v>75600</v>
      </c>
      <c r="I14" s="181">
        <f>SUM(Table13238[[#This Row],[SALÁRIOS PAGOS]:[ COMISSÕES PAGAS]])</f>
        <v>79525.438047222226</v>
      </c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</row>
    <row r="15" spans="1:52" ht="22.05" customHeight="1" x14ac:dyDescent="0.3">
      <c r="B15" s="178" t="s">
        <v>169</v>
      </c>
      <c r="C15" s="179">
        <v>1260000</v>
      </c>
      <c r="D15" s="179">
        <v>1260000</v>
      </c>
      <c r="E15" s="180">
        <f t="shared" si="0"/>
        <v>0</v>
      </c>
      <c r="F15" s="180">
        <f t="shared" si="1"/>
        <v>1260000</v>
      </c>
      <c r="G15" s="179">
        <f t="shared" si="2"/>
        <v>3925.4380472222224</v>
      </c>
      <c r="H15" s="179">
        <f>Table13238[[#This Row],[REAL]]*6%</f>
        <v>75600</v>
      </c>
      <c r="I15" s="181">
        <f>SUM(Table13238[[#This Row],[SALÁRIOS PAGOS]:[ COMISSÕES PAGAS]])</f>
        <v>79525.438047222226</v>
      </c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</row>
    <row r="16" spans="1:52" ht="22.05" customHeight="1" x14ac:dyDescent="0.3">
      <c r="B16" s="178" t="s">
        <v>170</v>
      </c>
      <c r="C16" s="179">
        <v>1260000</v>
      </c>
      <c r="D16" s="179">
        <v>1260000</v>
      </c>
      <c r="E16" s="180">
        <f t="shared" si="0"/>
        <v>0</v>
      </c>
      <c r="F16" s="180">
        <f t="shared" si="1"/>
        <v>1260000</v>
      </c>
      <c r="G16" s="179">
        <f t="shared" si="2"/>
        <v>3925.4380472222224</v>
      </c>
      <c r="H16" s="179">
        <f>Table13238[[#This Row],[REAL]]*6%</f>
        <v>75600</v>
      </c>
      <c r="I16" s="181">
        <f>SUM(Table13238[[#This Row],[SALÁRIOS PAGOS]:[ COMISSÕES PAGAS]])</f>
        <v>79525.438047222226</v>
      </c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</row>
    <row r="17" spans="2:52" ht="22.05" customHeight="1" x14ac:dyDescent="0.3">
      <c r="B17" s="178" t="s">
        <v>171</v>
      </c>
      <c r="C17" s="179">
        <v>1260000</v>
      </c>
      <c r="D17" s="179">
        <v>1260000</v>
      </c>
      <c r="E17" s="180">
        <f t="shared" si="0"/>
        <v>0</v>
      </c>
      <c r="F17" s="180">
        <f t="shared" si="1"/>
        <v>1260000</v>
      </c>
      <c r="G17" s="179">
        <f t="shared" si="2"/>
        <v>3925.4380472222224</v>
      </c>
      <c r="H17" s="179">
        <f>Table13238[[#This Row],[REAL]]*6%</f>
        <v>75600</v>
      </c>
      <c r="I17" s="181">
        <f>SUM(Table13238[[#This Row],[SALÁRIOS PAGOS]:[ COMISSÕES PAGAS]])</f>
        <v>79525.438047222226</v>
      </c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</row>
    <row r="18" spans="2:52" ht="22.05" customHeight="1" x14ac:dyDescent="0.3">
      <c r="B18" s="178" t="s">
        <v>172</v>
      </c>
      <c r="C18" s="179">
        <v>1260000</v>
      </c>
      <c r="D18" s="179">
        <v>1260000</v>
      </c>
      <c r="E18" s="180">
        <f t="shared" si="0"/>
        <v>0</v>
      </c>
      <c r="F18" s="180">
        <f t="shared" si="1"/>
        <v>1260000</v>
      </c>
      <c r="G18" s="179">
        <f t="shared" si="2"/>
        <v>3925.4380472222224</v>
      </c>
      <c r="H18" s="179">
        <f>Table13238[[#This Row],[REAL]]*6%</f>
        <v>75600</v>
      </c>
      <c r="I18" s="181">
        <f>SUM(Table13238[[#This Row],[SALÁRIOS PAGOS]:[ COMISSÕES PAGAS]])</f>
        <v>79525.438047222226</v>
      </c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</row>
    <row r="19" spans="2:52" ht="22.05" customHeight="1" x14ac:dyDescent="0.3">
      <c r="B19" s="178" t="s">
        <v>173</v>
      </c>
      <c r="C19" s="179">
        <v>1260000</v>
      </c>
      <c r="D19" s="179">
        <v>1260000</v>
      </c>
      <c r="E19" s="180">
        <f t="shared" si="0"/>
        <v>0</v>
      </c>
      <c r="F19" s="180">
        <f t="shared" si="1"/>
        <v>1260000</v>
      </c>
      <c r="G19" s="179">
        <f t="shared" si="2"/>
        <v>3925.4380472222224</v>
      </c>
      <c r="H19" s="179">
        <f>Table13238[[#This Row],[REAL]]*6%</f>
        <v>75600</v>
      </c>
      <c r="I19" s="181">
        <f>SUM(Table13238[[#This Row],[SALÁRIOS PAGOS]:[ COMISSÕES PAGAS]])</f>
        <v>79525.438047222226</v>
      </c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</row>
    <row r="20" spans="2:52" ht="22.05" customHeight="1" x14ac:dyDescent="0.3">
      <c r="B20" s="204" t="s">
        <v>174</v>
      </c>
      <c r="C20" s="205">
        <f>SUBTOTAL(109,C8:C19)</f>
        <v>15120000</v>
      </c>
      <c r="D20" s="205">
        <f>SUBTOTAL(109,D8:D19)</f>
        <v>15120000</v>
      </c>
      <c r="E20" s="205">
        <f>IF(ISBLANK(C20-D20),"",(C20-D20))</f>
        <v>0</v>
      </c>
      <c r="F20" s="205">
        <f>SUBTOTAL(109,F8:F19)</f>
        <v>15120000</v>
      </c>
      <c r="G20" s="205">
        <f>SUBTOTAL(109,G8:G19)</f>
        <v>47105.256566666678</v>
      </c>
      <c r="H20" s="205">
        <f>SUBTOTAL(109,H8:H19)</f>
        <v>907200</v>
      </c>
      <c r="I20" s="205">
        <f>SUM(Table13238[[#This Row],[SALÁRIOS PAGOS]:[ COMISSÕES PAGAS]])</f>
        <v>954305.25656666665</v>
      </c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</row>
    <row r="21" spans="2:52" s="184" customFormat="1" ht="28.5" customHeight="1" x14ac:dyDescent="0.3">
      <c r="B21" s="197"/>
      <c r="C21" s="192"/>
      <c r="D21" s="192"/>
      <c r="E21" s="192"/>
      <c r="F21" s="192"/>
      <c r="G21" s="192"/>
      <c r="H21" s="192"/>
      <c r="I21" s="192"/>
      <c r="J21" s="192"/>
      <c r="K21" s="192"/>
      <c r="L21" s="192"/>
    </row>
    <row r="22" spans="2:52" ht="72" customHeight="1" x14ac:dyDescent="0.3">
      <c r="B22" s="271" t="s">
        <v>175</v>
      </c>
      <c r="C22" s="271"/>
      <c r="D22" s="271"/>
      <c r="E22" s="271"/>
      <c r="F22" s="271"/>
      <c r="G22" s="271"/>
      <c r="H22" s="271"/>
      <c r="I22" s="271"/>
      <c r="J22" s="182"/>
      <c r="K22" s="245"/>
      <c r="L22" s="182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</row>
    <row r="23" spans="2:52" ht="15.6" x14ac:dyDescent="0.3">
      <c r="B23" s="183"/>
      <c r="C23" s="183"/>
      <c r="D23" s="183"/>
      <c r="E23" s="183"/>
      <c r="F23" s="183"/>
      <c r="G23" s="183"/>
      <c r="H23" s="183"/>
      <c r="I23" s="183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</row>
    <row r="24" spans="2:52" ht="15.6" x14ac:dyDescent="0.3">
      <c r="B24" s="183"/>
      <c r="C24" s="183"/>
      <c r="D24" s="183"/>
      <c r="E24" s="183"/>
      <c r="F24" s="183"/>
      <c r="G24" s="183"/>
      <c r="H24" s="183"/>
      <c r="I24" s="183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</row>
    <row r="25" spans="2:52" ht="15.6" x14ac:dyDescent="0.3">
      <c r="B25" s="183"/>
      <c r="C25" s="183"/>
      <c r="D25" s="183"/>
      <c r="E25" s="183"/>
      <c r="F25" s="183"/>
      <c r="G25" s="183"/>
      <c r="H25" s="183"/>
      <c r="I25" s="183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</row>
    <row r="26" spans="2:52" ht="15.6" x14ac:dyDescent="0.3">
      <c r="B26" s="183"/>
      <c r="C26" s="183"/>
      <c r="D26" s="183"/>
      <c r="E26" s="183"/>
      <c r="F26" s="183"/>
      <c r="G26" s="183"/>
      <c r="H26" s="183"/>
      <c r="I26" s="183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</row>
    <row r="27" spans="2:52" ht="15.6" x14ac:dyDescent="0.3">
      <c r="B27" s="183"/>
      <c r="C27" s="183"/>
      <c r="D27" s="183"/>
      <c r="E27" s="183"/>
      <c r="F27" s="183"/>
      <c r="G27" s="183"/>
      <c r="H27" s="183"/>
      <c r="I27" s="183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</row>
    <row r="28" spans="2:52" ht="15.6" x14ac:dyDescent="0.3">
      <c r="B28" s="183"/>
      <c r="C28" s="183"/>
      <c r="D28" s="183"/>
      <c r="E28" s="183"/>
      <c r="F28" s="183"/>
      <c r="G28" s="183"/>
      <c r="H28" s="183"/>
      <c r="I28" s="183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</row>
    <row r="29" spans="2:52" ht="15.6" x14ac:dyDescent="0.3">
      <c r="B29" s="183"/>
      <c r="C29" s="183"/>
      <c r="D29" s="183"/>
      <c r="E29" s="183"/>
      <c r="F29" s="183"/>
      <c r="G29" s="183"/>
      <c r="H29" s="183"/>
      <c r="I29" s="183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</row>
    <row r="30" spans="2:52" ht="15.6" x14ac:dyDescent="0.3">
      <c r="B30" s="183"/>
      <c r="C30" s="183"/>
      <c r="D30" s="183"/>
      <c r="E30" s="183"/>
      <c r="F30" s="183"/>
      <c r="G30" s="183"/>
      <c r="H30" s="183"/>
      <c r="I30" s="183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</row>
    <row r="31" spans="2:52" ht="15.6" x14ac:dyDescent="0.3">
      <c r="B31" s="183"/>
      <c r="C31" s="183"/>
      <c r="D31" s="183"/>
      <c r="E31" s="183"/>
      <c r="F31" s="183"/>
      <c r="G31" s="183"/>
      <c r="H31" s="183"/>
      <c r="I31" s="183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</row>
    <row r="32" spans="2:52" ht="15.6" x14ac:dyDescent="0.3">
      <c r="B32" s="183"/>
      <c r="C32" s="183"/>
      <c r="D32" s="183"/>
      <c r="E32" s="183"/>
      <c r="F32" s="183"/>
      <c r="G32" s="183"/>
      <c r="H32" s="183"/>
      <c r="I32" s="183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</row>
    <row r="33" spans="2:52" ht="15.6" x14ac:dyDescent="0.3">
      <c r="B33" s="183"/>
      <c r="C33" s="183"/>
      <c r="D33" s="183"/>
      <c r="E33" s="183"/>
      <c r="F33" s="183"/>
      <c r="G33" s="183"/>
      <c r="H33" s="183"/>
      <c r="I33" s="183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</row>
    <row r="34" spans="2:52" ht="15.6" x14ac:dyDescent="0.3">
      <c r="B34" s="183"/>
      <c r="C34" s="183"/>
      <c r="D34" s="183"/>
      <c r="E34" s="183"/>
      <c r="F34" s="183"/>
      <c r="G34" s="183"/>
      <c r="H34" s="183"/>
      <c r="I34" s="183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</row>
    <row r="35" spans="2:52" ht="15.6" x14ac:dyDescent="0.3">
      <c r="B35" s="183"/>
      <c r="C35" s="183"/>
      <c r="D35" s="183"/>
      <c r="E35" s="183"/>
      <c r="F35" s="183"/>
      <c r="G35" s="183"/>
      <c r="H35" s="183"/>
      <c r="I35" s="183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</row>
    <row r="36" spans="2:52" ht="15.6" x14ac:dyDescent="0.3">
      <c r="B36" s="183"/>
      <c r="C36" s="183"/>
      <c r="D36" s="183"/>
      <c r="E36" s="183"/>
      <c r="F36" s="183"/>
      <c r="G36" s="183"/>
      <c r="H36" s="183"/>
      <c r="I36" s="183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</row>
    <row r="37" spans="2:52" ht="15.6" x14ac:dyDescent="0.3">
      <c r="B37" s="183"/>
      <c r="C37" s="183"/>
      <c r="D37" s="183"/>
      <c r="E37" s="183"/>
      <c r="F37" s="183"/>
      <c r="G37" s="183"/>
      <c r="H37" s="183"/>
      <c r="I37" s="183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</row>
    <row r="38" spans="2:52" ht="15.6" x14ac:dyDescent="0.3">
      <c r="B38" s="183"/>
      <c r="C38" s="183"/>
      <c r="D38" s="183"/>
      <c r="E38" s="183"/>
      <c r="F38" s="183"/>
      <c r="G38" s="183"/>
      <c r="H38" s="183"/>
      <c r="I38" s="183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</row>
    <row r="39" spans="2:52" ht="15.6" x14ac:dyDescent="0.3">
      <c r="B39" s="183"/>
      <c r="C39" s="183"/>
      <c r="D39" s="183"/>
      <c r="E39" s="183"/>
      <c r="F39" s="183"/>
      <c r="G39" s="183"/>
      <c r="H39" s="183"/>
      <c r="I39" s="183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</row>
    <row r="40" spans="2:52" ht="15.6" x14ac:dyDescent="0.3">
      <c r="B40" s="183"/>
      <c r="C40" s="183"/>
      <c r="D40" s="183"/>
      <c r="E40" s="183"/>
      <c r="F40" s="183"/>
      <c r="G40" s="183"/>
      <c r="H40" s="183"/>
      <c r="I40" s="183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</row>
    <row r="41" spans="2:52" ht="15.6" x14ac:dyDescent="0.3">
      <c r="B41" s="183"/>
      <c r="C41" s="183"/>
      <c r="D41" s="183"/>
      <c r="E41" s="183"/>
      <c r="F41" s="183"/>
      <c r="G41" s="183"/>
      <c r="H41" s="183"/>
      <c r="I41" s="183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</row>
    <row r="42" spans="2:52" ht="15.6" x14ac:dyDescent="0.3">
      <c r="B42" s="183"/>
      <c r="C42" s="183"/>
      <c r="D42" s="183"/>
      <c r="E42" s="183"/>
      <c r="F42" s="183"/>
      <c r="G42" s="183"/>
      <c r="H42" s="183"/>
      <c r="I42" s="183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</row>
    <row r="43" spans="2:52" ht="15.6" x14ac:dyDescent="0.3">
      <c r="B43" s="183"/>
      <c r="C43" s="183"/>
      <c r="D43" s="183"/>
      <c r="E43" s="183"/>
      <c r="F43" s="183"/>
      <c r="G43" s="183"/>
      <c r="H43" s="183"/>
      <c r="I43" s="183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</row>
    <row r="44" spans="2:52" ht="15.6" x14ac:dyDescent="0.3">
      <c r="B44" s="183"/>
      <c r="C44" s="183"/>
      <c r="D44" s="183"/>
      <c r="E44" s="183"/>
      <c r="F44" s="183"/>
      <c r="G44" s="183"/>
      <c r="H44" s="183"/>
      <c r="I44" s="183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</row>
    <row r="45" spans="2:52" s="184" customFormat="1" ht="18" customHeight="1" x14ac:dyDescent="0.3"/>
    <row r="46" spans="2:52" s="184" customFormat="1" ht="49.95" customHeight="1" x14ac:dyDescent="0.3">
      <c r="B46" s="25"/>
      <c r="C46" s="25"/>
      <c r="D46" s="25"/>
      <c r="E46" s="25"/>
      <c r="F46" s="25"/>
      <c r="G46" s="25"/>
      <c r="H46" s="25"/>
      <c r="I46" s="25"/>
      <c r="J46" s="193"/>
      <c r="K46" s="193"/>
      <c r="L46" s="193"/>
    </row>
    <row r="47" spans="2:52" s="184" customFormat="1" ht="15.6" x14ac:dyDescent="0.3">
      <c r="B47" s="198"/>
    </row>
    <row r="48" spans="2:52" s="184" customFormat="1" ht="15.6" x14ac:dyDescent="0.3">
      <c r="B48" s="198"/>
    </row>
    <row r="49" spans="2:2" s="184" customFormat="1" ht="15.6" x14ac:dyDescent="0.3">
      <c r="B49" s="198"/>
    </row>
    <row r="50" spans="2:2" s="184" customFormat="1" ht="15.6" x14ac:dyDescent="0.3">
      <c r="B50" s="198"/>
    </row>
    <row r="51" spans="2:2" s="184" customFormat="1" ht="15.6" x14ac:dyDescent="0.3">
      <c r="B51" s="198"/>
    </row>
    <row r="52" spans="2:2" s="184" customFormat="1" ht="15.6" x14ac:dyDescent="0.3">
      <c r="B52" s="198"/>
    </row>
    <row r="53" spans="2:2" s="184" customFormat="1" ht="15.6" x14ac:dyDescent="0.3">
      <c r="B53" s="198"/>
    </row>
    <row r="54" spans="2:2" s="184" customFormat="1" ht="15.6" x14ac:dyDescent="0.3">
      <c r="B54" s="198"/>
    </row>
    <row r="55" spans="2:2" s="184" customFormat="1" ht="15.6" x14ac:dyDescent="0.3">
      <c r="B55" s="198"/>
    </row>
    <row r="56" spans="2:2" s="184" customFormat="1" ht="15.6" x14ac:dyDescent="0.3">
      <c r="B56" s="198"/>
    </row>
    <row r="57" spans="2:2" s="184" customFormat="1" ht="15.6" x14ac:dyDescent="0.3">
      <c r="B57" s="198"/>
    </row>
    <row r="58" spans="2:2" s="184" customFormat="1" ht="15.6" x14ac:dyDescent="0.3">
      <c r="B58" s="198"/>
    </row>
    <row r="59" spans="2:2" s="184" customFormat="1" ht="15.6" x14ac:dyDescent="0.3">
      <c r="B59" s="198"/>
    </row>
    <row r="60" spans="2:2" s="184" customFormat="1" ht="15.6" x14ac:dyDescent="0.3">
      <c r="B60" s="198"/>
    </row>
    <row r="61" spans="2:2" s="184" customFormat="1" ht="15.6" x14ac:dyDescent="0.3">
      <c r="B61" s="198"/>
    </row>
    <row r="62" spans="2:2" s="184" customFormat="1" ht="15.6" x14ac:dyDescent="0.3">
      <c r="B62" s="198"/>
    </row>
    <row r="63" spans="2:2" s="184" customFormat="1" ht="15.6" x14ac:dyDescent="0.3">
      <c r="B63" s="198"/>
    </row>
    <row r="64" spans="2:2" s="184" customFormat="1" ht="15.6" x14ac:dyDescent="0.3">
      <c r="B64" s="198"/>
    </row>
    <row r="65" spans="2:2" s="184" customFormat="1" ht="15.6" x14ac:dyDescent="0.3">
      <c r="B65" s="198"/>
    </row>
    <row r="66" spans="2:2" s="184" customFormat="1" ht="15.6" x14ac:dyDescent="0.3">
      <c r="B66" s="198"/>
    </row>
    <row r="67" spans="2:2" s="184" customFormat="1" ht="15.6" x14ac:dyDescent="0.3">
      <c r="B67" s="198"/>
    </row>
    <row r="68" spans="2:2" s="184" customFormat="1" ht="15.6" x14ac:dyDescent="0.3">
      <c r="B68" s="198"/>
    </row>
    <row r="69" spans="2:2" s="184" customFormat="1" ht="15.6" x14ac:dyDescent="0.3">
      <c r="B69" s="198"/>
    </row>
    <row r="70" spans="2:2" s="184" customFormat="1" ht="15.6" x14ac:dyDescent="0.3">
      <c r="B70" s="198"/>
    </row>
    <row r="71" spans="2:2" s="184" customFormat="1" ht="15.6" x14ac:dyDescent="0.3">
      <c r="B71" s="198"/>
    </row>
    <row r="72" spans="2:2" s="184" customFormat="1" ht="15.6" x14ac:dyDescent="0.3">
      <c r="B72" s="198"/>
    </row>
    <row r="73" spans="2:2" s="184" customFormat="1" ht="15.6" x14ac:dyDescent="0.3">
      <c r="B73" s="198"/>
    </row>
    <row r="74" spans="2:2" s="184" customFormat="1" ht="15.6" x14ac:dyDescent="0.3">
      <c r="B74" s="198"/>
    </row>
    <row r="75" spans="2:2" s="184" customFormat="1" ht="15.6" x14ac:dyDescent="0.3">
      <c r="B75" s="198"/>
    </row>
    <row r="76" spans="2:2" s="184" customFormat="1" ht="15.6" x14ac:dyDescent="0.3">
      <c r="B76" s="198"/>
    </row>
    <row r="77" spans="2:2" s="184" customFormat="1" ht="15.6" x14ac:dyDescent="0.3">
      <c r="B77" s="198"/>
    </row>
    <row r="78" spans="2:2" s="184" customFormat="1" ht="15.6" x14ac:dyDescent="0.3">
      <c r="B78" s="198"/>
    </row>
    <row r="79" spans="2:2" s="184" customFormat="1" ht="15.6" x14ac:dyDescent="0.3">
      <c r="B79" s="198"/>
    </row>
    <row r="80" spans="2:2" s="184" customFormat="1" ht="15.6" x14ac:dyDescent="0.3">
      <c r="B80" s="198"/>
    </row>
    <row r="81" spans="2:2" s="184" customFormat="1" ht="15.6" x14ac:dyDescent="0.3">
      <c r="B81" s="198"/>
    </row>
    <row r="82" spans="2:2" s="184" customFormat="1" ht="15.6" x14ac:dyDescent="0.3">
      <c r="B82" s="198"/>
    </row>
    <row r="83" spans="2:2" s="184" customFormat="1" ht="15.6" x14ac:dyDescent="0.3">
      <c r="B83" s="198"/>
    </row>
    <row r="84" spans="2:2" s="184" customFormat="1" ht="15.6" x14ac:dyDescent="0.3">
      <c r="B84" s="198"/>
    </row>
    <row r="85" spans="2:2" s="184" customFormat="1" ht="15.6" x14ac:dyDescent="0.3">
      <c r="B85" s="198"/>
    </row>
    <row r="86" spans="2:2" s="184" customFormat="1" ht="15.6" x14ac:dyDescent="0.3">
      <c r="B86" s="198"/>
    </row>
    <row r="87" spans="2:2" s="184" customFormat="1" ht="15.6" x14ac:dyDescent="0.3">
      <c r="B87" s="198"/>
    </row>
    <row r="88" spans="2:2" s="184" customFormat="1" ht="15.6" x14ac:dyDescent="0.3">
      <c r="B88" s="198"/>
    </row>
    <row r="89" spans="2:2" s="184" customFormat="1" ht="15.6" x14ac:dyDescent="0.3">
      <c r="B89" s="198"/>
    </row>
    <row r="90" spans="2:2" s="184" customFormat="1" ht="15.6" x14ac:dyDescent="0.3">
      <c r="B90" s="198"/>
    </row>
    <row r="91" spans="2:2" s="184" customFormat="1" ht="15.6" x14ac:dyDescent="0.3">
      <c r="B91" s="198"/>
    </row>
    <row r="92" spans="2:2" s="184" customFormat="1" ht="15.6" x14ac:dyDescent="0.3">
      <c r="B92" s="198"/>
    </row>
    <row r="93" spans="2:2" s="184" customFormat="1" ht="15.6" x14ac:dyDescent="0.3">
      <c r="B93" s="198"/>
    </row>
    <row r="94" spans="2:2" s="184" customFormat="1" ht="15.6" x14ac:dyDescent="0.3">
      <c r="B94" s="198"/>
    </row>
    <row r="95" spans="2:2" s="184" customFormat="1" ht="15.6" x14ac:dyDescent="0.3">
      <c r="B95" s="198"/>
    </row>
    <row r="96" spans="2:2" s="184" customFormat="1" ht="15.6" x14ac:dyDescent="0.3">
      <c r="B96" s="198"/>
    </row>
    <row r="97" spans="2:2" s="184" customFormat="1" ht="15.6" x14ac:dyDescent="0.3">
      <c r="B97" s="198"/>
    </row>
    <row r="98" spans="2:2" s="184" customFormat="1" ht="15.6" x14ac:dyDescent="0.3">
      <c r="B98" s="198"/>
    </row>
    <row r="99" spans="2:2" s="184" customFormat="1" ht="15.6" x14ac:dyDescent="0.3">
      <c r="B99" s="198"/>
    </row>
    <row r="100" spans="2:2" s="184" customFormat="1" ht="15.6" x14ac:dyDescent="0.3">
      <c r="B100" s="198"/>
    </row>
    <row r="101" spans="2:2" s="184" customFormat="1" ht="15.6" x14ac:dyDescent="0.3">
      <c r="B101" s="198"/>
    </row>
    <row r="102" spans="2:2" s="184" customFormat="1" ht="15.6" x14ac:dyDescent="0.3">
      <c r="B102" s="198"/>
    </row>
    <row r="103" spans="2:2" s="184" customFormat="1" ht="15.6" x14ac:dyDescent="0.3">
      <c r="B103" s="198"/>
    </row>
    <row r="104" spans="2:2" s="184" customFormat="1" ht="15.6" x14ac:dyDescent="0.3">
      <c r="B104" s="198"/>
    </row>
    <row r="105" spans="2:2" s="184" customFormat="1" ht="15.6" x14ac:dyDescent="0.3">
      <c r="B105" s="198"/>
    </row>
    <row r="106" spans="2:2" s="184" customFormat="1" ht="15.6" x14ac:dyDescent="0.3">
      <c r="B106" s="198"/>
    </row>
    <row r="107" spans="2:2" s="184" customFormat="1" ht="15.6" x14ac:dyDescent="0.3">
      <c r="B107" s="198"/>
    </row>
    <row r="108" spans="2:2" s="184" customFormat="1" ht="15.6" x14ac:dyDescent="0.3">
      <c r="B108" s="198"/>
    </row>
    <row r="109" spans="2:2" s="184" customFormat="1" ht="15.6" x14ac:dyDescent="0.3">
      <c r="B109" s="198"/>
    </row>
    <row r="110" spans="2:2" s="184" customFormat="1" ht="15.6" x14ac:dyDescent="0.3">
      <c r="B110" s="198"/>
    </row>
    <row r="111" spans="2:2" s="184" customFormat="1" ht="15.6" x14ac:dyDescent="0.3">
      <c r="B111" s="198"/>
    </row>
    <row r="112" spans="2:2" s="184" customFormat="1" ht="15.6" x14ac:dyDescent="0.3">
      <c r="B112" s="198"/>
    </row>
    <row r="113" spans="2:2" s="184" customFormat="1" ht="15.6" x14ac:dyDescent="0.3">
      <c r="B113" s="198"/>
    </row>
    <row r="114" spans="2:2" s="184" customFormat="1" ht="15.6" x14ac:dyDescent="0.3">
      <c r="B114" s="198"/>
    </row>
    <row r="115" spans="2:2" s="184" customFormat="1" ht="15.6" x14ac:dyDescent="0.3">
      <c r="B115" s="198"/>
    </row>
    <row r="116" spans="2:2" s="184" customFormat="1" ht="15.6" x14ac:dyDescent="0.3">
      <c r="B116" s="198"/>
    </row>
    <row r="117" spans="2:2" s="184" customFormat="1" ht="15.6" x14ac:dyDescent="0.3">
      <c r="B117" s="198"/>
    </row>
    <row r="118" spans="2:2" s="184" customFormat="1" ht="15.6" x14ac:dyDescent="0.3">
      <c r="B118" s="198"/>
    </row>
    <row r="119" spans="2:2" s="184" customFormat="1" ht="15.6" x14ac:dyDescent="0.3">
      <c r="B119" s="198"/>
    </row>
    <row r="120" spans="2:2" s="184" customFormat="1" ht="15.6" x14ac:dyDescent="0.3">
      <c r="B120" s="198"/>
    </row>
    <row r="121" spans="2:2" s="184" customFormat="1" ht="15.6" x14ac:dyDescent="0.3">
      <c r="B121" s="198"/>
    </row>
    <row r="122" spans="2:2" s="184" customFormat="1" ht="15.6" x14ac:dyDescent="0.3">
      <c r="B122" s="198"/>
    </row>
    <row r="123" spans="2:2" s="184" customFormat="1" ht="15.6" x14ac:dyDescent="0.3">
      <c r="B123" s="198"/>
    </row>
    <row r="124" spans="2:2" s="184" customFormat="1" ht="15.6" x14ac:dyDescent="0.3">
      <c r="B124" s="198"/>
    </row>
    <row r="125" spans="2:2" s="184" customFormat="1" ht="15.6" x14ac:dyDescent="0.3">
      <c r="B125" s="198"/>
    </row>
    <row r="126" spans="2:2" s="184" customFormat="1" ht="15.6" x14ac:dyDescent="0.3">
      <c r="B126" s="198"/>
    </row>
    <row r="127" spans="2:2" s="184" customFormat="1" ht="15.6" x14ac:dyDescent="0.3">
      <c r="B127" s="198"/>
    </row>
    <row r="128" spans="2:2" s="184" customFormat="1" ht="15.6" x14ac:dyDescent="0.3">
      <c r="B128" s="198"/>
    </row>
    <row r="129" spans="2:2" s="184" customFormat="1" ht="15.6" x14ac:dyDescent="0.3">
      <c r="B129" s="198"/>
    </row>
    <row r="130" spans="2:2" s="184" customFormat="1" ht="15.6" x14ac:dyDescent="0.3">
      <c r="B130" s="198"/>
    </row>
    <row r="131" spans="2:2" s="184" customFormat="1" ht="15.6" x14ac:dyDescent="0.3">
      <c r="B131" s="198"/>
    </row>
    <row r="132" spans="2:2" s="184" customFormat="1" ht="15.6" x14ac:dyDescent="0.3">
      <c r="B132" s="198"/>
    </row>
    <row r="133" spans="2:2" s="184" customFormat="1" ht="15.6" x14ac:dyDescent="0.3">
      <c r="B133" s="198"/>
    </row>
    <row r="134" spans="2:2" s="184" customFormat="1" ht="15.6" x14ac:dyDescent="0.3">
      <c r="B134" s="198"/>
    </row>
    <row r="135" spans="2:2" s="184" customFormat="1" ht="15.6" x14ac:dyDescent="0.3">
      <c r="B135" s="198"/>
    </row>
    <row r="136" spans="2:2" s="184" customFormat="1" ht="15.6" x14ac:dyDescent="0.3">
      <c r="B136" s="198"/>
    </row>
    <row r="137" spans="2:2" s="184" customFormat="1" ht="15.6" x14ac:dyDescent="0.3">
      <c r="B137" s="198"/>
    </row>
    <row r="138" spans="2:2" s="184" customFormat="1" ht="15.6" x14ac:dyDescent="0.3">
      <c r="B138" s="198"/>
    </row>
    <row r="139" spans="2:2" s="184" customFormat="1" ht="15.6" x14ac:dyDescent="0.3">
      <c r="B139" s="198"/>
    </row>
    <row r="140" spans="2:2" s="184" customFormat="1" ht="15.6" x14ac:dyDescent="0.3">
      <c r="B140" s="198"/>
    </row>
    <row r="141" spans="2:2" s="184" customFormat="1" ht="15.6" x14ac:dyDescent="0.3">
      <c r="B141" s="198"/>
    </row>
    <row r="142" spans="2:2" s="184" customFormat="1" ht="15.6" x14ac:dyDescent="0.3">
      <c r="B142" s="198"/>
    </row>
    <row r="143" spans="2:2" s="184" customFormat="1" ht="15.6" x14ac:dyDescent="0.3">
      <c r="B143" s="198"/>
    </row>
    <row r="144" spans="2:2" s="184" customFormat="1" ht="15.6" x14ac:dyDescent="0.3">
      <c r="B144" s="198"/>
    </row>
    <row r="145" spans="2:2" s="184" customFormat="1" ht="15.6" x14ac:dyDescent="0.3">
      <c r="B145" s="198"/>
    </row>
    <row r="146" spans="2:2" s="184" customFormat="1" ht="15.6" x14ac:dyDescent="0.3">
      <c r="B146" s="198"/>
    </row>
    <row r="147" spans="2:2" s="184" customFormat="1" ht="15.6" x14ac:dyDescent="0.3">
      <c r="B147" s="198"/>
    </row>
    <row r="148" spans="2:2" s="184" customFormat="1" ht="15.6" x14ac:dyDescent="0.3">
      <c r="B148" s="198"/>
    </row>
    <row r="149" spans="2:2" s="184" customFormat="1" ht="15.6" x14ac:dyDescent="0.3">
      <c r="B149" s="198"/>
    </row>
    <row r="150" spans="2:2" s="184" customFormat="1" ht="15.6" x14ac:dyDescent="0.3">
      <c r="B150" s="198"/>
    </row>
    <row r="151" spans="2:2" s="184" customFormat="1" ht="15.6" x14ac:dyDescent="0.3">
      <c r="B151" s="198"/>
    </row>
    <row r="152" spans="2:2" s="184" customFormat="1" ht="15.6" x14ac:dyDescent="0.3">
      <c r="B152" s="198"/>
    </row>
    <row r="153" spans="2:2" s="184" customFormat="1" ht="15.6" x14ac:dyDescent="0.3">
      <c r="B153" s="198"/>
    </row>
    <row r="154" spans="2:2" s="184" customFormat="1" ht="15.6" x14ac:dyDescent="0.3">
      <c r="B154" s="198"/>
    </row>
    <row r="155" spans="2:2" s="184" customFormat="1" ht="15.6" x14ac:dyDescent="0.3">
      <c r="B155" s="198"/>
    </row>
    <row r="156" spans="2:2" s="184" customFormat="1" ht="15.6" x14ac:dyDescent="0.3">
      <c r="B156" s="198"/>
    </row>
    <row r="157" spans="2:2" s="184" customFormat="1" ht="15.6" x14ac:dyDescent="0.3">
      <c r="B157" s="198"/>
    </row>
    <row r="158" spans="2:2" s="184" customFormat="1" ht="15.6" x14ac:dyDescent="0.3">
      <c r="B158" s="198"/>
    </row>
    <row r="159" spans="2:2" s="184" customFormat="1" ht="15.6" x14ac:dyDescent="0.3">
      <c r="B159" s="198"/>
    </row>
    <row r="160" spans="2:2" s="184" customFormat="1" ht="15.6" x14ac:dyDescent="0.3">
      <c r="B160" s="198"/>
    </row>
    <row r="161" spans="2:2" s="184" customFormat="1" ht="15.6" x14ac:dyDescent="0.3">
      <c r="B161" s="198"/>
    </row>
    <row r="162" spans="2:2" s="184" customFormat="1" ht="15.6" x14ac:dyDescent="0.3">
      <c r="B162" s="198"/>
    </row>
    <row r="163" spans="2:2" s="184" customFormat="1" ht="15.6" x14ac:dyDescent="0.3">
      <c r="B163" s="198"/>
    </row>
    <row r="164" spans="2:2" s="184" customFormat="1" ht="15.6" x14ac:dyDescent="0.3">
      <c r="B164" s="198"/>
    </row>
    <row r="165" spans="2:2" s="184" customFormat="1" ht="15.6" x14ac:dyDescent="0.3">
      <c r="B165" s="198"/>
    </row>
    <row r="166" spans="2:2" s="184" customFormat="1" ht="15.6" x14ac:dyDescent="0.3">
      <c r="B166" s="198"/>
    </row>
    <row r="167" spans="2:2" s="184" customFormat="1" ht="15.6" x14ac:dyDescent="0.3">
      <c r="B167" s="198"/>
    </row>
    <row r="168" spans="2:2" s="184" customFormat="1" ht="15.6" x14ac:dyDescent="0.3">
      <c r="B168" s="198"/>
    </row>
    <row r="169" spans="2:2" s="184" customFormat="1" ht="15.6" x14ac:dyDescent="0.3">
      <c r="B169" s="198"/>
    </row>
    <row r="170" spans="2:2" s="184" customFormat="1" ht="15.6" x14ac:dyDescent="0.3">
      <c r="B170" s="198"/>
    </row>
    <row r="171" spans="2:2" s="184" customFormat="1" ht="15.6" x14ac:dyDescent="0.3">
      <c r="B171" s="198"/>
    </row>
    <row r="172" spans="2:2" s="184" customFormat="1" ht="15.6" x14ac:dyDescent="0.3">
      <c r="B172" s="198"/>
    </row>
    <row r="173" spans="2:2" s="184" customFormat="1" ht="15.6" x14ac:dyDescent="0.3">
      <c r="B173" s="198"/>
    </row>
    <row r="174" spans="2:2" s="184" customFormat="1" ht="15.6" x14ac:dyDescent="0.3">
      <c r="B174" s="198"/>
    </row>
    <row r="175" spans="2:2" s="184" customFormat="1" ht="15.6" x14ac:dyDescent="0.3">
      <c r="B175" s="198"/>
    </row>
    <row r="176" spans="2:2" s="184" customFormat="1" ht="15.6" x14ac:dyDescent="0.3">
      <c r="B176" s="198"/>
    </row>
    <row r="177" spans="2:13" s="184" customFormat="1" ht="15.6" x14ac:dyDescent="0.3">
      <c r="B177" s="198"/>
    </row>
    <row r="178" spans="2:13" s="184" customFormat="1" ht="15.6" x14ac:dyDescent="0.3">
      <c r="B178" s="198"/>
    </row>
    <row r="179" spans="2:13" s="184" customFormat="1" ht="15.6" x14ac:dyDescent="0.3">
      <c r="B179" s="198"/>
    </row>
    <row r="180" spans="2:13" ht="15.6" x14ac:dyDescent="0.3">
      <c r="M180" s="184"/>
    </row>
    <row r="181" spans="2:13" ht="15.6" x14ac:dyDescent="0.3"/>
    <row r="182" spans="2:13" ht="15.6" x14ac:dyDescent="0.3"/>
    <row r="183" spans="2:13" ht="15.6" x14ac:dyDescent="0.3"/>
    <row r="184" spans="2:13" ht="15.6" x14ac:dyDescent="0.3"/>
    <row r="185" spans="2:13" ht="15.6" x14ac:dyDescent="0.3"/>
    <row r="186" spans="2:13" ht="15.6" x14ac:dyDescent="0.3"/>
    <row r="187" spans="2:13" ht="15.6" x14ac:dyDescent="0.3"/>
    <row r="188" spans="2:13" ht="15.6" x14ac:dyDescent="0.3"/>
    <row r="189" spans="2:13" ht="15.6" x14ac:dyDescent="0.3"/>
    <row r="190" spans="2:13" ht="15.6" x14ac:dyDescent="0.3"/>
    <row r="191" spans="2:13" ht="15.6" x14ac:dyDescent="0.3"/>
    <row r="192" spans="2:13" ht="15.6" x14ac:dyDescent="0.3"/>
    <row r="193" ht="15.6" x14ac:dyDescent="0.3"/>
    <row r="194" ht="15.6" x14ac:dyDescent="0.3"/>
    <row r="195" ht="15.6" x14ac:dyDescent="0.3"/>
    <row r="196" ht="15.6" x14ac:dyDescent="0.3"/>
    <row r="197" ht="15.6" x14ac:dyDescent="0.3"/>
    <row r="198" ht="15.6" x14ac:dyDescent="0.3"/>
    <row r="199" ht="15.6" x14ac:dyDescent="0.3"/>
    <row r="200" ht="15.6" x14ac:dyDescent="0.3"/>
    <row r="201" ht="15.6" x14ac:dyDescent="0.3"/>
    <row r="202" ht="15.6" x14ac:dyDescent="0.3"/>
    <row r="203" ht="15.6" x14ac:dyDescent="0.3"/>
    <row r="204" ht="15.6" x14ac:dyDescent="0.3"/>
    <row r="205" ht="15.6" x14ac:dyDescent="0.3"/>
    <row r="206" ht="15.6" x14ac:dyDescent="0.3"/>
    <row r="207" ht="15.6" x14ac:dyDescent="0.3"/>
    <row r="208" ht="15.6" x14ac:dyDescent="0.3"/>
    <row r="209" ht="15.6" x14ac:dyDescent="0.3"/>
    <row r="210" ht="15.6" x14ac:dyDescent="0.3"/>
    <row r="211" ht="15.6" x14ac:dyDescent="0.3"/>
    <row r="212" ht="15.6" x14ac:dyDescent="0.3"/>
    <row r="213" ht="15.6" x14ac:dyDescent="0.3"/>
    <row r="214" ht="15.6" x14ac:dyDescent="0.3"/>
    <row r="215" ht="15.6" x14ac:dyDescent="0.3"/>
    <row r="216" ht="15.6" x14ac:dyDescent="0.3"/>
    <row r="217" ht="15.6" x14ac:dyDescent="0.3"/>
    <row r="218" ht="15.6" x14ac:dyDescent="0.3"/>
    <row r="219" ht="15.6" x14ac:dyDescent="0.3"/>
    <row r="220" ht="15.6" x14ac:dyDescent="0.3"/>
    <row r="221" ht="15.6" x14ac:dyDescent="0.3"/>
    <row r="222" ht="15.6" x14ac:dyDescent="0.3"/>
    <row r="223" ht="15.6" x14ac:dyDescent="0.3"/>
    <row r="224" ht="15.6" x14ac:dyDescent="0.3"/>
    <row r="225" ht="15.6" x14ac:dyDescent="0.3"/>
    <row r="226" ht="15.6" x14ac:dyDescent="0.3"/>
    <row r="227" ht="15.6" x14ac:dyDescent="0.3"/>
    <row r="228" ht="15.6" x14ac:dyDescent="0.3"/>
    <row r="229" ht="15.6" x14ac:dyDescent="0.3"/>
    <row r="230" ht="15.6" x14ac:dyDescent="0.3"/>
    <row r="231" ht="15.6" x14ac:dyDescent="0.3"/>
    <row r="232" ht="15.6" x14ac:dyDescent="0.3"/>
    <row r="233" ht="15.6" x14ac:dyDescent="0.3"/>
    <row r="234" ht="15.6" x14ac:dyDescent="0.3"/>
    <row r="235" ht="15.6" x14ac:dyDescent="0.3"/>
    <row r="236" ht="15.6" x14ac:dyDescent="0.3"/>
    <row r="237" ht="15.6" x14ac:dyDescent="0.3"/>
    <row r="238" ht="15.6" x14ac:dyDescent="0.3"/>
    <row r="239" ht="15.6" x14ac:dyDescent="0.3"/>
    <row r="240" ht="15.6" x14ac:dyDescent="0.3"/>
    <row r="241" ht="15.6" x14ac:dyDescent="0.3"/>
    <row r="242" ht="15.6" x14ac:dyDescent="0.3"/>
    <row r="243" ht="15.6" x14ac:dyDescent="0.3"/>
    <row r="244" ht="15.6" x14ac:dyDescent="0.3"/>
    <row r="245" ht="15.6" x14ac:dyDescent="0.3"/>
    <row r="246" ht="15.6" x14ac:dyDescent="0.3"/>
    <row r="247" ht="15.6" x14ac:dyDescent="0.3"/>
    <row r="248" ht="15.6" x14ac:dyDescent="0.3"/>
    <row r="249" ht="15.6" x14ac:dyDescent="0.3"/>
    <row r="250" ht="15.6" x14ac:dyDescent="0.3"/>
    <row r="251" ht="15.6" x14ac:dyDescent="0.3"/>
    <row r="252" ht="15.6" x14ac:dyDescent="0.3"/>
    <row r="253" ht="15.6" x14ac:dyDescent="0.3"/>
    <row r="254" ht="15.6" x14ac:dyDescent="0.3"/>
    <row r="255" ht="15.6" x14ac:dyDescent="0.3"/>
    <row r="256" ht="15.6" x14ac:dyDescent="0.3"/>
    <row r="257" ht="15.6" x14ac:dyDescent="0.3"/>
    <row r="258" ht="15.6" x14ac:dyDescent="0.3"/>
    <row r="259" ht="15.6" x14ac:dyDescent="0.3"/>
    <row r="260" ht="15.6" x14ac:dyDescent="0.3"/>
    <row r="261" ht="15.6" x14ac:dyDescent="0.3"/>
    <row r="262" ht="15.6" x14ac:dyDescent="0.3"/>
    <row r="263" ht="15.6" x14ac:dyDescent="0.3"/>
    <row r="264" ht="15.6" x14ac:dyDescent="0.3"/>
    <row r="265" ht="15.6" x14ac:dyDescent="0.3"/>
    <row r="266" ht="15.6" x14ac:dyDescent="0.3"/>
    <row r="267" ht="15.6" x14ac:dyDescent="0.3"/>
    <row r="268" ht="15.6" x14ac:dyDescent="0.3"/>
    <row r="269" ht="15.6" x14ac:dyDescent="0.3"/>
    <row r="270" ht="15.6" x14ac:dyDescent="0.3"/>
    <row r="271" ht="15.6" x14ac:dyDescent="0.3"/>
    <row r="272" ht="15.6" x14ac:dyDescent="0.3"/>
    <row r="273" ht="15.6" x14ac:dyDescent="0.3"/>
    <row r="274" ht="15.6" x14ac:dyDescent="0.3"/>
    <row r="275" ht="15.6" x14ac:dyDescent="0.3"/>
    <row r="276" ht="15.6" x14ac:dyDescent="0.3"/>
    <row r="277" ht="15.6" x14ac:dyDescent="0.3"/>
    <row r="278" ht="15.6" x14ac:dyDescent="0.3"/>
    <row r="279" ht="15.6" x14ac:dyDescent="0.3"/>
    <row r="280" ht="15.6" x14ac:dyDescent="0.3"/>
    <row r="281" ht="15.6" x14ac:dyDescent="0.3"/>
    <row r="282" ht="15.6" x14ac:dyDescent="0.3"/>
    <row r="283" ht="15.6" x14ac:dyDescent="0.3"/>
    <row r="284" ht="15.6" x14ac:dyDescent="0.3"/>
    <row r="285" ht="15.6" x14ac:dyDescent="0.3"/>
    <row r="286" ht="15.6" x14ac:dyDescent="0.3"/>
    <row r="287" ht="15.6" x14ac:dyDescent="0.3"/>
    <row r="288" ht="15.6" x14ac:dyDescent="0.3"/>
    <row r="289" ht="15.6" x14ac:dyDescent="0.3"/>
    <row r="290" ht="15.6" x14ac:dyDescent="0.3"/>
    <row r="291" ht="15.6" x14ac:dyDescent="0.3"/>
    <row r="292" ht="15.6" x14ac:dyDescent="0.3"/>
    <row r="293" ht="15.6" x14ac:dyDescent="0.3"/>
    <row r="294" ht="15.6" x14ac:dyDescent="0.3"/>
    <row r="295" ht="15.6" x14ac:dyDescent="0.3"/>
    <row r="296" ht="15.6" x14ac:dyDescent="0.3"/>
    <row r="297" ht="15.6" x14ac:dyDescent="0.3"/>
    <row r="298" ht="15.6" x14ac:dyDescent="0.3"/>
    <row r="299" ht="15.6" x14ac:dyDescent="0.3"/>
    <row r="300" ht="15.6" x14ac:dyDescent="0.3"/>
    <row r="301" ht="15.6" x14ac:dyDescent="0.3"/>
    <row r="302" ht="15.6" x14ac:dyDescent="0.3"/>
    <row r="303" ht="15.6" x14ac:dyDescent="0.3"/>
    <row r="304" ht="15.6" x14ac:dyDescent="0.3"/>
    <row r="305" ht="15.6" x14ac:dyDescent="0.3"/>
    <row r="306" ht="15.6" x14ac:dyDescent="0.3"/>
    <row r="307" ht="15.6" x14ac:dyDescent="0.3"/>
    <row r="308" ht="15.6" x14ac:dyDescent="0.3"/>
    <row r="309" ht="15.6" x14ac:dyDescent="0.3"/>
    <row r="310" ht="15.6" x14ac:dyDescent="0.3"/>
    <row r="311" ht="15.6" x14ac:dyDescent="0.3"/>
    <row r="312" ht="15.6" x14ac:dyDescent="0.3"/>
    <row r="313" ht="15.6" x14ac:dyDescent="0.3"/>
    <row r="314" ht="15.6" x14ac:dyDescent="0.3"/>
    <row r="315" ht="15.6" x14ac:dyDescent="0.3"/>
    <row r="316" ht="15.6" x14ac:dyDescent="0.3"/>
    <row r="317" ht="15.6" x14ac:dyDescent="0.3"/>
    <row r="318" ht="15.6" x14ac:dyDescent="0.3"/>
    <row r="319" ht="15.6" x14ac:dyDescent="0.3"/>
    <row r="320" ht="15.6" x14ac:dyDescent="0.3"/>
    <row r="321" ht="15.6" x14ac:dyDescent="0.3"/>
    <row r="322" ht="15.6" x14ac:dyDescent="0.3"/>
    <row r="323" ht="15.6" x14ac:dyDescent="0.3"/>
    <row r="324" ht="15.6" x14ac:dyDescent="0.3"/>
    <row r="325" ht="15.6" x14ac:dyDescent="0.3"/>
    <row r="326" ht="15.6" x14ac:dyDescent="0.3"/>
    <row r="327" ht="15.6" x14ac:dyDescent="0.3"/>
    <row r="328" ht="15.6" x14ac:dyDescent="0.3"/>
    <row r="329" ht="15.6" x14ac:dyDescent="0.3"/>
    <row r="330" ht="15.6" x14ac:dyDescent="0.3"/>
    <row r="331" ht="15.6" x14ac:dyDescent="0.3"/>
    <row r="332" ht="15.6" x14ac:dyDescent="0.3"/>
    <row r="333" ht="15.6" x14ac:dyDescent="0.3"/>
    <row r="334" ht="15.6" x14ac:dyDescent="0.3"/>
    <row r="335" ht="15.6" x14ac:dyDescent="0.3"/>
    <row r="336" ht="15.6" x14ac:dyDescent="0.3"/>
    <row r="337" ht="15.6" x14ac:dyDescent="0.3"/>
    <row r="338" ht="15.6" x14ac:dyDescent="0.3"/>
    <row r="339" ht="15.6" x14ac:dyDescent="0.3"/>
    <row r="340" ht="15.6" x14ac:dyDescent="0.3"/>
    <row r="341" ht="15.6" x14ac:dyDescent="0.3"/>
    <row r="342" ht="15.6" x14ac:dyDescent="0.3"/>
    <row r="343" ht="15.6" x14ac:dyDescent="0.3"/>
    <row r="344" ht="15.6" x14ac:dyDescent="0.3"/>
    <row r="345" ht="15.6" x14ac:dyDescent="0.3"/>
    <row r="346" ht="15.6" x14ac:dyDescent="0.3"/>
    <row r="347" ht="15.6" x14ac:dyDescent="0.3"/>
    <row r="348" ht="15.6" x14ac:dyDescent="0.3"/>
    <row r="349" ht="15.6" x14ac:dyDescent="0.3"/>
    <row r="350" ht="15.6" x14ac:dyDescent="0.3"/>
    <row r="351" ht="15.6" x14ac:dyDescent="0.3"/>
    <row r="352" ht="15.6" x14ac:dyDescent="0.3"/>
    <row r="353" ht="15.6" x14ac:dyDescent="0.3"/>
    <row r="354" ht="15.6" x14ac:dyDescent="0.3"/>
    <row r="355" ht="15.6" x14ac:dyDescent="0.3"/>
    <row r="356" ht="15.6" x14ac:dyDescent="0.3"/>
    <row r="357" ht="15.6" x14ac:dyDescent="0.3"/>
    <row r="358" ht="15.6" x14ac:dyDescent="0.3"/>
    <row r="359" ht="15.6" x14ac:dyDescent="0.3"/>
    <row r="360" ht="15.6" x14ac:dyDescent="0.3"/>
    <row r="361" ht="15.6" x14ac:dyDescent="0.3"/>
    <row r="362" ht="15.6" x14ac:dyDescent="0.3"/>
    <row r="363" ht="15.6" x14ac:dyDescent="0.3"/>
    <row r="364" ht="15.6" x14ac:dyDescent="0.3"/>
    <row r="365" ht="15.6" x14ac:dyDescent="0.3"/>
    <row r="366" ht="15.6" x14ac:dyDescent="0.3"/>
    <row r="367" ht="15.6" x14ac:dyDescent="0.3"/>
    <row r="368" ht="15.6" x14ac:dyDescent="0.3"/>
    <row r="369" ht="15.6" x14ac:dyDescent="0.3"/>
    <row r="370" ht="15.6" x14ac:dyDescent="0.3"/>
    <row r="371" ht="15.6" x14ac:dyDescent="0.3"/>
    <row r="372" ht="15.6" x14ac:dyDescent="0.3"/>
    <row r="373" ht="15.6" x14ac:dyDescent="0.3"/>
    <row r="374" ht="15.6" x14ac:dyDescent="0.3"/>
    <row r="375" ht="15.6" x14ac:dyDescent="0.3"/>
    <row r="376" ht="15.6" x14ac:dyDescent="0.3"/>
    <row r="377" ht="15.6" x14ac:dyDescent="0.3"/>
    <row r="378" ht="15.6" x14ac:dyDescent="0.3"/>
    <row r="379" ht="15.6" x14ac:dyDescent="0.3"/>
    <row r="380" ht="15.6" x14ac:dyDescent="0.3"/>
    <row r="381" ht="15.6" x14ac:dyDescent="0.3"/>
    <row r="382" ht="15.6" x14ac:dyDescent="0.3"/>
    <row r="383" ht="15.6" x14ac:dyDescent="0.3"/>
    <row r="384" ht="15.6" x14ac:dyDescent="0.3"/>
    <row r="385" ht="15.6" x14ac:dyDescent="0.3"/>
    <row r="386" ht="15.6" x14ac:dyDescent="0.3"/>
    <row r="387" ht="15.6" x14ac:dyDescent="0.3"/>
    <row r="388" ht="15.6" x14ac:dyDescent="0.3"/>
    <row r="389" ht="15.6" x14ac:dyDescent="0.3"/>
    <row r="390" ht="15.6" x14ac:dyDescent="0.3"/>
    <row r="391" ht="15.6" x14ac:dyDescent="0.3"/>
    <row r="392" ht="15.6" x14ac:dyDescent="0.3"/>
    <row r="393" ht="15.6" x14ac:dyDescent="0.3"/>
    <row r="394" ht="15.6" x14ac:dyDescent="0.3"/>
    <row r="395" ht="15.6" x14ac:dyDescent="0.3"/>
    <row r="396" ht="15.6" x14ac:dyDescent="0.3"/>
    <row r="397" ht="15.6" x14ac:dyDescent="0.3"/>
    <row r="398" ht="15.6" x14ac:dyDescent="0.3"/>
    <row r="399" ht="15.6" x14ac:dyDescent="0.3"/>
    <row r="400" ht="15.6" x14ac:dyDescent="0.3"/>
    <row r="401" ht="15.6" x14ac:dyDescent="0.3"/>
    <row r="402" ht="15.6" x14ac:dyDescent="0.3"/>
    <row r="403" ht="15.6" x14ac:dyDescent="0.3"/>
    <row r="404" ht="15.6" x14ac:dyDescent="0.3"/>
    <row r="405" ht="15.6" x14ac:dyDescent="0.3"/>
    <row r="406" ht="15.6" x14ac:dyDescent="0.3"/>
    <row r="407" ht="15.6" x14ac:dyDescent="0.3"/>
    <row r="408" ht="15.6" x14ac:dyDescent="0.3"/>
    <row r="409" ht="15.6" x14ac:dyDescent="0.3"/>
    <row r="410" ht="15.6" x14ac:dyDescent="0.3"/>
    <row r="411" ht="15.6" x14ac:dyDescent="0.3"/>
    <row r="412" ht="15.6" x14ac:dyDescent="0.3"/>
    <row r="413" ht="15.6" x14ac:dyDescent="0.3"/>
    <row r="414" ht="15.6" x14ac:dyDescent="0.3"/>
    <row r="415" ht="15.6" x14ac:dyDescent="0.3"/>
    <row r="416" ht="15.6" x14ac:dyDescent="0.3"/>
    <row r="417" ht="15.6" x14ac:dyDescent="0.3"/>
    <row r="418" ht="15.6" x14ac:dyDescent="0.3"/>
    <row r="419" ht="15.6" x14ac:dyDescent="0.3"/>
    <row r="420" ht="15.6" x14ac:dyDescent="0.3"/>
    <row r="421" ht="15.6" x14ac:dyDescent="0.3"/>
    <row r="422" ht="15.6" x14ac:dyDescent="0.3"/>
    <row r="423" ht="15.6" x14ac:dyDescent="0.3"/>
    <row r="424" ht="15.6" x14ac:dyDescent="0.3"/>
    <row r="425" ht="15.6" x14ac:dyDescent="0.3"/>
    <row r="426" ht="15.6" x14ac:dyDescent="0.3"/>
    <row r="427" ht="15.6" x14ac:dyDescent="0.3"/>
    <row r="428" ht="15.6" x14ac:dyDescent="0.3"/>
    <row r="429" ht="15.6" x14ac:dyDescent="0.3"/>
    <row r="430" ht="15.6" x14ac:dyDescent="0.3"/>
    <row r="431" ht="15.6" x14ac:dyDescent="0.3"/>
    <row r="432" ht="15.6" x14ac:dyDescent="0.3"/>
    <row r="433" ht="15.6" x14ac:dyDescent="0.3"/>
    <row r="434" ht="15.6" x14ac:dyDescent="0.3"/>
    <row r="435" ht="15.6" x14ac:dyDescent="0.3"/>
    <row r="436" ht="15.6" x14ac:dyDescent="0.3"/>
    <row r="437" ht="15.6" x14ac:dyDescent="0.3"/>
    <row r="438" ht="15.6" x14ac:dyDescent="0.3"/>
    <row r="439" ht="15.6" x14ac:dyDescent="0.3"/>
    <row r="440" ht="15.6" x14ac:dyDescent="0.3"/>
    <row r="441" ht="15.6" x14ac:dyDescent="0.3"/>
    <row r="442" ht="15.6" x14ac:dyDescent="0.3"/>
    <row r="443" ht="15.6" x14ac:dyDescent="0.3"/>
    <row r="444" ht="15.6" x14ac:dyDescent="0.3"/>
    <row r="445" ht="15.6" x14ac:dyDescent="0.3"/>
    <row r="446" ht="15.6" x14ac:dyDescent="0.3"/>
    <row r="447" ht="15.6" x14ac:dyDescent="0.3"/>
    <row r="448" ht="15.6" x14ac:dyDescent="0.3"/>
    <row r="449" ht="15.6" x14ac:dyDescent="0.3"/>
    <row r="450" ht="15.6" x14ac:dyDescent="0.3"/>
    <row r="451" ht="15.6" x14ac:dyDescent="0.3"/>
    <row r="452" ht="15.6" x14ac:dyDescent="0.3"/>
    <row r="453" ht="15.6" x14ac:dyDescent="0.3"/>
    <row r="454" ht="15.6" x14ac:dyDescent="0.3"/>
    <row r="455" ht="15.6" x14ac:dyDescent="0.3"/>
    <row r="456" ht="15.6" x14ac:dyDescent="0.3"/>
    <row r="457" ht="15.6" x14ac:dyDescent="0.3"/>
    <row r="458" ht="15.6" x14ac:dyDescent="0.3"/>
    <row r="459" ht="15.6" x14ac:dyDescent="0.3"/>
    <row r="460" ht="15.6" x14ac:dyDescent="0.3"/>
    <row r="461" ht="15.6" x14ac:dyDescent="0.3"/>
    <row r="462" ht="15.6" x14ac:dyDescent="0.3"/>
    <row r="463" ht="15.6" x14ac:dyDescent="0.3"/>
    <row r="464" ht="15.6" x14ac:dyDescent="0.3"/>
    <row r="465" ht="15.6" x14ac:dyDescent="0.3"/>
    <row r="466" ht="15.6" x14ac:dyDescent="0.3"/>
    <row r="467" ht="15.6" x14ac:dyDescent="0.3"/>
    <row r="468" ht="15.6" x14ac:dyDescent="0.3"/>
    <row r="469" ht="15.6" x14ac:dyDescent="0.3"/>
    <row r="470" ht="15.6" x14ac:dyDescent="0.3"/>
    <row r="471" ht="15.6" x14ac:dyDescent="0.3"/>
    <row r="472" ht="15.6" x14ac:dyDescent="0.3"/>
    <row r="473" ht="15.6" x14ac:dyDescent="0.3"/>
    <row r="474" ht="15.6" x14ac:dyDescent="0.3"/>
    <row r="475" ht="15.6" x14ac:dyDescent="0.3"/>
    <row r="476" ht="15.6" x14ac:dyDescent="0.3"/>
    <row r="477" ht="15.6" x14ac:dyDescent="0.3"/>
    <row r="478" ht="15.6" x14ac:dyDescent="0.3"/>
    <row r="479" ht="15.6" x14ac:dyDescent="0.3"/>
    <row r="480" ht="15.6" x14ac:dyDescent="0.3"/>
    <row r="481" ht="15.6" x14ac:dyDescent="0.3"/>
    <row r="482" ht="15.6" x14ac:dyDescent="0.3"/>
    <row r="483" ht="15.6" x14ac:dyDescent="0.3"/>
    <row r="484" ht="15.6" x14ac:dyDescent="0.3"/>
    <row r="485" ht="15.6" x14ac:dyDescent="0.3"/>
    <row r="486" ht="15.6" x14ac:dyDescent="0.3"/>
    <row r="487" ht="15.6" x14ac:dyDescent="0.3"/>
    <row r="488" ht="15.6" x14ac:dyDescent="0.3"/>
    <row r="489" ht="15.6" x14ac:dyDescent="0.3"/>
    <row r="490" ht="15.6" x14ac:dyDescent="0.3"/>
    <row r="491" ht="15.6" x14ac:dyDescent="0.3"/>
    <row r="492" ht="15.6" x14ac:dyDescent="0.3"/>
    <row r="493" ht="15.6" x14ac:dyDescent="0.3"/>
    <row r="494" ht="15.6" x14ac:dyDescent="0.3"/>
    <row r="495" ht="15.6" x14ac:dyDescent="0.3"/>
    <row r="496" ht="15.6" x14ac:dyDescent="0.3"/>
    <row r="497" ht="15.6" x14ac:dyDescent="0.3"/>
    <row r="498" ht="15.6" x14ac:dyDescent="0.3"/>
    <row r="499" ht="15.6" x14ac:dyDescent="0.3"/>
    <row r="500" ht="15.6" x14ac:dyDescent="0.3"/>
    <row r="501" ht="15.6" x14ac:dyDescent="0.3"/>
    <row r="502" ht="15.6" x14ac:dyDescent="0.3"/>
    <row r="503" ht="15.6" x14ac:dyDescent="0.3"/>
    <row r="504" ht="15.6" x14ac:dyDescent="0.3"/>
    <row r="505" ht="15.6" x14ac:dyDescent="0.3"/>
    <row r="506" ht="15.6" x14ac:dyDescent="0.3"/>
    <row r="507" ht="15.6" x14ac:dyDescent="0.3"/>
    <row r="508" ht="15.6" x14ac:dyDescent="0.3"/>
    <row r="509" ht="15.6" x14ac:dyDescent="0.3"/>
    <row r="510" ht="15.6" x14ac:dyDescent="0.3"/>
    <row r="511" ht="15.6" x14ac:dyDescent="0.3"/>
    <row r="512" ht="15.6" x14ac:dyDescent="0.3"/>
    <row r="513" ht="15.6" x14ac:dyDescent="0.3"/>
    <row r="514" ht="15.6" x14ac:dyDescent="0.3"/>
    <row r="515" ht="15.6" x14ac:dyDescent="0.3"/>
    <row r="516" ht="15.6" x14ac:dyDescent="0.3"/>
    <row r="517" ht="15.6" x14ac:dyDescent="0.3"/>
    <row r="518" ht="15.6" x14ac:dyDescent="0.3"/>
    <row r="519" ht="15.6" x14ac:dyDescent="0.3"/>
    <row r="520" ht="15.6" x14ac:dyDescent="0.3"/>
    <row r="521" ht="15.6" x14ac:dyDescent="0.3"/>
    <row r="522" ht="15.6" x14ac:dyDescent="0.3"/>
    <row r="523" ht="15.6" x14ac:dyDescent="0.3"/>
    <row r="524" ht="15.6" x14ac:dyDescent="0.3"/>
    <row r="525" ht="15.6" x14ac:dyDescent="0.3"/>
    <row r="526" ht="15.6" x14ac:dyDescent="0.3"/>
    <row r="527" ht="15.6" x14ac:dyDescent="0.3"/>
    <row r="528" ht="15.6" x14ac:dyDescent="0.3"/>
    <row r="529" ht="15.6" x14ac:dyDescent="0.3"/>
    <row r="530" ht="15.6" x14ac:dyDescent="0.3"/>
    <row r="531" ht="15.6" x14ac:dyDescent="0.3"/>
    <row r="532" ht="15.6" x14ac:dyDescent="0.3"/>
    <row r="533" ht="15.6" x14ac:dyDescent="0.3"/>
    <row r="534" ht="15.6" x14ac:dyDescent="0.3"/>
    <row r="535" ht="15.6" x14ac:dyDescent="0.3"/>
    <row r="536" ht="15.6" x14ac:dyDescent="0.3"/>
    <row r="537" ht="15.6" x14ac:dyDescent="0.3"/>
    <row r="538" ht="15.6" x14ac:dyDescent="0.3"/>
    <row r="539" ht="15.6" x14ac:dyDescent="0.3"/>
    <row r="540" ht="15.6" x14ac:dyDescent="0.3"/>
    <row r="541" ht="15.6" x14ac:dyDescent="0.3"/>
    <row r="542" ht="15.6" x14ac:dyDescent="0.3"/>
    <row r="543" ht="15.6" x14ac:dyDescent="0.3"/>
    <row r="544" ht="15.6" x14ac:dyDescent="0.3"/>
    <row r="545" ht="15.6" x14ac:dyDescent="0.3"/>
    <row r="546" ht="15.6" x14ac:dyDescent="0.3"/>
    <row r="547" ht="15.6" x14ac:dyDescent="0.3"/>
    <row r="548" ht="15.6" x14ac:dyDescent="0.3"/>
    <row r="549" ht="15.6" x14ac:dyDescent="0.3"/>
    <row r="550" ht="15.6" x14ac:dyDescent="0.3"/>
    <row r="551" ht="15.6" x14ac:dyDescent="0.3"/>
    <row r="552" ht="15.6" x14ac:dyDescent="0.3"/>
    <row r="553" ht="15.6" x14ac:dyDescent="0.3"/>
    <row r="554" ht="15.6" x14ac:dyDescent="0.3"/>
    <row r="555" ht="15.6" x14ac:dyDescent="0.3"/>
    <row r="556" ht="15.6" x14ac:dyDescent="0.3"/>
    <row r="557" ht="15.6" x14ac:dyDescent="0.3"/>
    <row r="558" ht="15.6" x14ac:dyDescent="0.3"/>
    <row r="559" ht="15.6" x14ac:dyDescent="0.3"/>
    <row r="560" ht="15.6" x14ac:dyDescent="0.3"/>
    <row r="561" ht="15.6" x14ac:dyDescent="0.3"/>
    <row r="562" ht="15.6" x14ac:dyDescent="0.3"/>
    <row r="563" ht="15.6" x14ac:dyDescent="0.3"/>
    <row r="564" ht="15.6" x14ac:dyDescent="0.3"/>
    <row r="565" ht="15.6" x14ac:dyDescent="0.3"/>
    <row r="566" ht="15.6" x14ac:dyDescent="0.3"/>
    <row r="567" ht="15.6" x14ac:dyDescent="0.3"/>
    <row r="568" ht="15.6" x14ac:dyDescent="0.3"/>
    <row r="569" ht="15.6" x14ac:dyDescent="0.3"/>
    <row r="570" ht="15.6" x14ac:dyDescent="0.3"/>
    <row r="571" ht="15.6" x14ac:dyDescent="0.3"/>
    <row r="572" ht="15.6" x14ac:dyDescent="0.3"/>
    <row r="573" ht="15.6" x14ac:dyDescent="0.3"/>
    <row r="574" ht="15.6" x14ac:dyDescent="0.3"/>
    <row r="575" ht="15.6" x14ac:dyDescent="0.3"/>
    <row r="576" ht="15.6" x14ac:dyDescent="0.3"/>
    <row r="577" ht="15.6" x14ac:dyDescent="0.3"/>
    <row r="578" ht="15.6" x14ac:dyDescent="0.3"/>
    <row r="579" ht="15.6" x14ac:dyDescent="0.3"/>
    <row r="580" ht="15.6" x14ac:dyDescent="0.3"/>
    <row r="581" ht="15.6" x14ac:dyDescent="0.3"/>
    <row r="582" ht="15.6" x14ac:dyDescent="0.3"/>
    <row r="583" ht="15.6" x14ac:dyDescent="0.3"/>
    <row r="584" ht="15.6" x14ac:dyDescent="0.3"/>
    <row r="585" ht="15.6" x14ac:dyDescent="0.3"/>
    <row r="586" ht="15.6" x14ac:dyDescent="0.3"/>
    <row r="587" ht="15.6" x14ac:dyDescent="0.3"/>
    <row r="588" ht="15.6" x14ac:dyDescent="0.3"/>
    <row r="589" ht="15.6" x14ac:dyDescent="0.3"/>
    <row r="590" ht="15.6" x14ac:dyDescent="0.3"/>
    <row r="591" ht="15.6" x14ac:dyDescent="0.3"/>
    <row r="592" ht="15.6" x14ac:dyDescent="0.3"/>
    <row r="593" ht="15.6" x14ac:dyDescent="0.3"/>
    <row r="594" ht="15.6" x14ac:dyDescent="0.3"/>
    <row r="595" ht="15.6" x14ac:dyDescent="0.3"/>
    <row r="596" ht="15.6" x14ac:dyDescent="0.3"/>
    <row r="597" ht="15.6" x14ac:dyDescent="0.3"/>
    <row r="598" ht="15.6" x14ac:dyDescent="0.3"/>
    <row r="599" ht="15.6" x14ac:dyDescent="0.3"/>
    <row r="600" ht="15.6" x14ac:dyDescent="0.3"/>
    <row r="601" ht="15.6" x14ac:dyDescent="0.3"/>
    <row r="602" ht="15.6" x14ac:dyDescent="0.3"/>
    <row r="603" ht="15.6" x14ac:dyDescent="0.3"/>
    <row r="604" ht="15.6" x14ac:dyDescent="0.3"/>
    <row r="605" ht="15.6" x14ac:dyDescent="0.3"/>
    <row r="606" ht="15.6" x14ac:dyDescent="0.3"/>
    <row r="607" ht="15.6" x14ac:dyDescent="0.3"/>
    <row r="608" ht="15.6" x14ac:dyDescent="0.3"/>
    <row r="609" ht="15.6" x14ac:dyDescent="0.3"/>
    <row r="610" ht="15.6" x14ac:dyDescent="0.3"/>
    <row r="611" ht="15.6" x14ac:dyDescent="0.3"/>
    <row r="612" ht="15.6" x14ac:dyDescent="0.3"/>
    <row r="613" ht="15.6" x14ac:dyDescent="0.3"/>
    <row r="614" ht="15.6" x14ac:dyDescent="0.3"/>
    <row r="615" ht="15.6" x14ac:dyDescent="0.3"/>
    <row r="616" ht="15.6" x14ac:dyDescent="0.3"/>
    <row r="617" ht="15.6" x14ac:dyDescent="0.3"/>
    <row r="618" ht="15.6" x14ac:dyDescent="0.3"/>
    <row r="619" ht="15.6" x14ac:dyDescent="0.3"/>
    <row r="620" ht="15.6" x14ac:dyDescent="0.3"/>
    <row r="621" ht="15.6" x14ac:dyDescent="0.3"/>
    <row r="622" ht="15.6" x14ac:dyDescent="0.3"/>
    <row r="623" ht="15.6" x14ac:dyDescent="0.3"/>
    <row r="624" ht="15.6" x14ac:dyDescent="0.3"/>
    <row r="625" ht="15.6" x14ac:dyDescent="0.3"/>
    <row r="626" ht="15.6" x14ac:dyDescent="0.3"/>
    <row r="627" ht="15.6" x14ac:dyDescent="0.3"/>
    <row r="628" ht="15.6" x14ac:dyDescent="0.3"/>
    <row r="629" ht="15.6" x14ac:dyDescent="0.3"/>
    <row r="630" ht="15.6" x14ac:dyDescent="0.3"/>
    <row r="631" ht="15.6" x14ac:dyDescent="0.3"/>
    <row r="632" ht="15.6" x14ac:dyDescent="0.3"/>
    <row r="633" ht="15.6" x14ac:dyDescent="0.3"/>
    <row r="634" ht="15.6" x14ac:dyDescent="0.3"/>
    <row r="635" ht="15.6" x14ac:dyDescent="0.3"/>
    <row r="636" ht="15.6" x14ac:dyDescent="0.3"/>
    <row r="637" ht="15.6" x14ac:dyDescent="0.3"/>
    <row r="638" ht="15.6" x14ac:dyDescent="0.3"/>
    <row r="639" ht="15.6" x14ac:dyDescent="0.3"/>
    <row r="640" ht="15.6" x14ac:dyDescent="0.3"/>
    <row r="641" ht="15.6" x14ac:dyDescent="0.3"/>
    <row r="642" ht="15.6" x14ac:dyDescent="0.3"/>
    <row r="643" ht="15.6" x14ac:dyDescent="0.3"/>
    <row r="644" ht="15.6" x14ac:dyDescent="0.3"/>
    <row r="645" ht="15.6" x14ac:dyDescent="0.3"/>
    <row r="646" ht="15.6" x14ac:dyDescent="0.3"/>
    <row r="647" ht="15.6" x14ac:dyDescent="0.3"/>
    <row r="648" ht="15.6" x14ac:dyDescent="0.3"/>
    <row r="649" ht="15.6" x14ac:dyDescent="0.3"/>
    <row r="650" ht="15.6" x14ac:dyDescent="0.3"/>
    <row r="651" ht="15.6" x14ac:dyDescent="0.3"/>
    <row r="652" ht="15.6" x14ac:dyDescent="0.3"/>
    <row r="653" ht="15.6" x14ac:dyDescent="0.3"/>
    <row r="654" ht="15.6" x14ac:dyDescent="0.3"/>
    <row r="655" ht="15.6" x14ac:dyDescent="0.3"/>
    <row r="656" ht="15.6" x14ac:dyDescent="0.3"/>
    <row r="657" ht="15.6" x14ac:dyDescent="0.3"/>
    <row r="658" ht="15.6" x14ac:dyDescent="0.3"/>
    <row r="659" ht="15.6" x14ac:dyDescent="0.3"/>
    <row r="660" ht="15.6" x14ac:dyDescent="0.3"/>
    <row r="661" ht="15.6" x14ac:dyDescent="0.3"/>
    <row r="662" ht="15.6" x14ac:dyDescent="0.3"/>
    <row r="663" ht="15.6" x14ac:dyDescent="0.3"/>
    <row r="664" ht="15.6" x14ac:dyDescent="0.3"/>
    <row r="665" ht="15.6" x14ac:dyDescent="0.3"/>
    <row r="666" ht="15.6" x14ac:dyDescent="0.3"/>
    <row r="667" ht="15.6" x14ac:dyDescent="0.3"/>
    <row r="668" ht="15.6" x14ac:dyDescent="0.3"/>
    <row r="669" ht="15.6" x14ac:dyDescent="0.3"/>
    <row r="670" ht="15.6" x14ac:dyDescent="0.3"/>
    <row r="671" ht="15.6" x14ac:dyDescent="0.3"/>
    <row r="672" ht="15.6" x14ac:dyDescent="0.3"/>
    <row r="673" ht="15.6" x14ac:dyDescent="0.3"/>
    <row r="674" ht="15.6" x14ac:dyDescent="0.3"/>
    <row r="675" ht="15.6" x14ac:dyDescent="0.3"/>
    <row r="676" ht="15.6" x14ac:dyDescent="0.3"/>
    <row r="677" ht="15.6" x14ac:dyDescent="0.3"/>
    <row r="678" ht="15.6" x14ac:dyDescent="0.3"/>
    <row r="679" ht="15.6" x14ac:dyDescent="0.3"/>
    <row r="680" ht="15.6" x14ac:dyDescent="0.3"/>
    <row r="681" ht="15.6" x14ac:dyDescent="0.3"/>
    <row r="682" ht="15.6" x14ac:dyDescent="0.3"/>
    <row r="683" ht="15.6" x14ac:dyDescent="0.3"/>
    <row r="684" ht="15.6" x14ac:dyDescent="0.3"/>
    <row r="685" ht="15.6" x14ac:dyDescent="0.3"/>
    <row r="686" ht="15.6" x14ac:dyDescent="0.3"/>
    <row r="687" ht="15.6" x14ac:dyDescent="0.3"/>
    <row r="688" ht="15.6" x14ac:dyDescent="0.3"/>
    <row r="689" ht="15.6" x14ac:dyDescent="0.3"/>
    <row r="690" ht="15.6" x14ac:dyDescent="0.3"/>
    <row r="691" ht="15.6" x14ac:dyDescent="0.3"/>
    <row r="692" ht="15.6" x14ac:dyDescent="0.3"/>
    <row r="693" ht="15.6" x14ac:dyDescent="0.3"/>
    <row r="694" ht="15.6" x14ac:dyDescent="0.3"/>
    <row r="695" ht="15.6" x14ac:dyDescent="0.3"/>
    <row r="696" ht="15.6" x14ac:dyDescent="0.3"/>
    <row r="697" ht="15.6" x14ac:dyDescent="0.3"/>
    <row r="698" ht="15.6" x14ac:dyDescent="0.3"/>
    <row r="699" ht="15.6" x14ac:dyDescent="0.3"/>
    <row r="700" ht="15.6" x14ac:dyDescent="0.3"/>
    <row r="701" ht="15.6" x14ac:dyDescent="0.3"/>
    <row r="702" ht="15.6" x14ac:dyDescent="0.3"/>
    <row r="703" ht="15.6" x14ac:dyDescent="0.3"/>
    <row r="704" ht="15.6" x14ac:dyDescent="0.3"/>
    <row r="705" ht="15.6" x14ac:dyDescent="0.3"/>
    <row r="706" ht="15.6" x14ac:dyDescent="0.3"/>
    <row r="707" ht="15.6" x14ac:dyDescent="0.3"/>
    <row r="708" ht="15.6" x14ac:dyDescent="0.3"/>
    <row r="709" ht="15.6" x14ac:dyDescent="0.3"/>
    <row r="710" ht="15.6" x14ac:dyDescent="0.3"/>
    <row r="711" ht="15.6" x14ac:dyDescent="0.3"/>
    <row r="712" ht="15.6" x14ac:dyDescent="0.3"/>
    <row r="713" ht="15.6" x14ac:dyDescent="0.3"/>
    <row r="714" ht="15.6" x14ac:dyDescent="0.3"/>
    <row r="715" ht="15.6" x14ac:dyDescent="0.3"/>
    <row r="716" ht="15.6" x14ac:dyDescent="0.3"/>
    <row r="717" ht="15.6" x14ac:dyDescent="0.3"/>
    <row r="718" ht="15.6" x14ac:dyDescent="0.3"/>
    <row r="719" ht="15.6" x14ac:dyDescent="0.3"/>
    <row r="720" ht="15.6" x14ac:dyDescent="0.3"/>
    <row r="721" ht="15.6" x14ac:dyDescent="0.3"/>
    <row r="722" ht="15.6" x14ac:dyDescent="0.3"/>
    <row r="723" ht="15.6" x14ac:dyDescent="0.3"/>
    <row r="724" ht="15.6" x14ac:dyDescent="0.3"/>
    <row r="725" ht="15.6" x14ac:dyDescent="0.3"/>
    <row r="726" ht="15.6" x14ac:dyDescent="0.3"/>
    <row r="727" ht="15.6" x14ac:dyDescent="0.3"/>
    <row r="728" ht="15.6" x14ac:dyDescent="0.3"/>
    <row r="729" ht="15.6" x14ac:dyDescent="0.3"/>
    <row r="730" ht="15.6" x14ac:dyDescent="0.3"/>
    <row r="731" ht="15.6" x14ac:dyDescent="0.3"/>
    <row r="732" ht="15.6" x14ac:dyDescent="0.3"/>
    <row r="733" ht="15.6" x14ac:dyDescent="0.3"/>
    <row r="734" ht="15.6" x14ac:dyDescent="0.3"/>
    <row r="735" ht="15.6" x14ac:dyDescent="0.3"/>
    <row r="736" ht="15.6" x14ac:dyDescent="0.3"/>
    <row r="737" ht="15.6" x14ac:dyDescent="0.3"/>
    <row r="738" ht="15.6" x14ac:dyDescent="0.3"/>
    <row r="739" ht="15.6" x14ac:dyDescent="0.3"/>
    <row r="740" ht="15.6" x14ac:dyDescent="0.3"/>
    <row r="741" ht="15.6" x14ac:dyDescent="0.3"/>
    <row r="742" ht="15.6" x14ac:dyDescent="0.3"/>
    <row r="743" ht="15.6" x14ac:dyDescent="0.3"/>
    <row r="744" ht="15.6" x14ac:dyDescent="0.3"/>
    <row r="745" ht="15.6" x14ac:dyDescent="0.3"/>
    <row r="746" ht="15.6" x14ac:dyDescent="0.3"/>
    <row r="747" ht="15.6" x14ac:dyDescent="0.3"/>
    <row r="748" ht="15.6" x14ac:dyDescent="0.3"/>
    <row r="749" ht="15.6" x14ac:dyDescent="0.3"/>
    <row r="750" ht="15.6" x14ac:dyDescent="0.3"/>
    <row r="751" ht="15.6" x14ac:dyDescent="0.3"/>
    <row r="752" ht="15.6" x14ac:dyDescent="0.3"/>
    <row r="753" ht="15.6" x14ac:dyDescent="0.3"/>
    <row r="754" ht="15.6" x14ac:dyDescent="0.3"/>
    <row r="755" ht="15.6" x14ac:dyDescent="0.3"/>
    <row r="756" ht="15.6" x14ac:dyDescent="0.3"/>
    <row r="757" ht="15.6" x14ac:dyDescent="0.3"/>
    <row r="758" ht="15.6" x14ac:dyDescent="0.3"/>
    <row r="759" ht="15.6" x14ac:dyDescent="0.3"/>
    <row r="760" ht="15.6" x14ac:dyDescent="0.3"/>
    <row r="761" ht="15.6" x14ac:dyDescent="0.3"/>
    <row r="762" ht="15.6" x14ac:dyDescent="0.3"/>
    <row r="763" ht="15.6" x14ac:dyDescent="0.3"/>
    <row r="764" ht="15.6" x14ac:dyDescent="0.3"/>
    <row r="765" ht="15.6" x14ac:dyDescent="0.3"/>
    <row r="766" ht="15.6" x14ac:dyDescent="0.3"/>
    <row r="767" ht="15.6" x14ac:dyDescent="0.3"/>
    <row r="768" ht="15.6" x14ac:dyDescent="0.3"/>
    <row r="769" ht="15.6" x14ac:dyDescent="0.3"/>
    <row r="770" ht="15.6" x14ac:dyDescent="0.3"/>
    <row r="771" ht="15.6" x14ac:dyDescent="0.3"/>
    <row r="772" ht="15.6" x14ac:dyDescent="0.3"/>
    <row r="773" ht="15.6" x14ac:dyDescent="0.3"/>
    <row r="774" ht="15.6" x14ac:dyDescent="0.3"/>
    <row r="775" ht="15.6" x14ac:dyDescent="0.3"/>
    <row r="776" ht="15.6" x14ac:dyDescent="0.3"/>
    <row r="777" ht="15.6" x14ac:dyDescent="0.3"/>
    <row r="778" ht="15.6" x14ac:dyDescent="0.3"/>
    <row r="779" ht="15.6" x14ac:dyDescent="0.3"/>
    <row r="780" ht="15.6" x14ac:dyDescent="0.3"/>
    <row r="781" ht="15.6" x14ac:dyDescent="0.3"/>
    <row r="782" ht="15.6" x14ac:dyDescent="0.3"/>
    <row r="783" ht="15.6" x14ac:dyDescent="0.3"/>
    <row r="784" ht="15.6" x14ac:dyDescent="0.3"/>
    <row r="785" ht="15.6" x14ac:dyDescent="0.3"/>
    <row r="786" ht="15.6" x14ac:dyDescent="0.3"/>
    <row r="787" ht="15.6" x14ac:dyDescent="0.3"/>
    <row r="788" ht="15.6" x14ac:dyDescent="0.3"/>
    <row r="789" ht="15.6" x14ac:dyDescent="0.3"/>
    <row r="790" ht="15.6" x14ac:dyDescent="0.3"/>
    <row r="791" ht="15.6" x14ac:dyDescent="0.3"/>
    <row r="792" ht="15.6" x14ac:dyDescent="0.3"/>
    <row r="793" ht="15.6" x14ac:dyDescent="0.3"/>
    <row r="794" ht="15.6" x14ac:dyDescent="0.3"/>
    <row r="795" ht="15.6" x14ac:dyDescent="0.3"/>
    <row r="796" ht="15.6" x14ac:dyDescent="0.3"/>
    <row r="797" ht="15.6" x14ac:dyDescent="0.3"/>
    <row r="798" ht="15.6" x14ac:dyDescent="0.3"/>
    <row r="799" ht="15.6" x14ac:dyDescent="0.3"/>
    <row r="800" ht="15.6" x14ac:dyDescent="0.3"/>
    <row r="801" ht="15.6" x14ac:dyDescent="0.3"/>
    <row r="802" ht="15.6" x14ac:dyDescent="0.3"/>
    <row r="803" ht="15.6" x14ac:dyDescent="0.3"/>
    <row r="804" ht="15.6" x14ac:dyDescent="0.3"/>
    <row r="805" ht="15.6" x14ac:dyDescent="0.3"/>
    <row r="806" ht="15.6" x14ac:dyDescent="0.3"/>
    <row r="807" ht="15.6" x14ac:dyDescent="0.3"/>
    <row r="808" ht="15.6" x14ac:dyDescent="0.3"/>
    <row r="809" ht="15.6" x14ac:dyDescent="0.3"/>
    <row r="810" ht="15.6" x14ac:dyDescent="0.3"/>
    <row r="811" ht="15.6" x14ac:dyDescent="0.3"/>
    <row r="812" ht="15.6" x14ac:dyDescent="0.3"/>
    <row r="813" ht="15.6" x14ac:dyDescent="0.3"/>
    <row r="814" ht="15.6" x14ac:dyDescent="0.3"/>
    <row r="815" ht="15.6" x14ac:dyDescent="0.3"/>
    <row r="816" ht="15.6" x14ac:dyDescent="0.3"/>
    <row r="817" ht="15.6" x14ac:dyDescent="0.3"/>
    <row r="818" ht="15.6" x14ac:dyDescent="0.3"/>
    <row r="819" ht="15.6" x14ac:dyDescent="0.3"/>
    <row r="820" ht="15.6" x14ac:dyDescent="0.3"/>
    <row r="821" ht="15.6" x14ac:dyDescent="0.3"/>
    <row r="822" ht="15.6" x14ac:dyDescent="0.3"/>
    <row r="823" ht="15.6" x14ac:dyDescent="0.3"/>
    <row r="824" ht="15.6" x14ac:dyDescent="0.3"/>
    <row r="825" ht="15.6" x14ac:dyDescent="0.3"/>
    <row r="826" ht="15.6" x14ac:dyDescent="0.3"/>
    <row r="827" ht="15.6" x14ac:dyDescent="0.3"/>
    <row r="828" ht="15.6" x14ac:dyDescent="0.3"/>
    <row r="829" ht="15.6" x14ac:dyDescent="0.3"/>
    <row r="830" ht="15.6" x14ac:dyDescent="0.3"/>
    <row r="831" ht="15.6" x14ac:dyDescent="0.3"/>
    <row r="832" ht="15.6" x14ac:dyDescent="0.3"/>
    <row r="833" ht="15.6" x14ac:dyDescent="0.3"/>
    <row r="834" ht="15.6" x14ac:dyDescent="0.3"/>
    <row r="835" ht="15.6" x14ac:dyDescent="0.3"/>
    <row r="836" ht="15.6" x14ac:dyDescent="0.3"/>
    <row r="837" ht="15.6" x14ac:dyDescent="0.3"/>
    <row r="838" ht="15.6" x14ac:dyDescent="0.3"/>
    <row r="839" ht="15.6" x14ac:dyDescent="0.3"/>
    <row r="840" ht="15.6" x14ac:dyDescent="0.3"/>
    <row r="841" ht="15.6" x14ac:dyDescent="0.3"/>
    <row r="842" ht="15.6" x14ac:dyDescent="0.3"/>
    <row r="843" ht="15.6" x14ac:dyDescent="0.3"/>
    <row r="844" ht="15.6" x14ac:dyDescent="0.3"/>
    <row r="845" ht="15.6" x14ac:dyDescent="0.3"/>
    <row r="846" ht="15.6" x14ac:dyDescent="0.3"/>
    <row r="847" ht="15.6" x14ac:dyDescent="0.3"/>
    <row r="848" ht="15.6" x14ac:dyDescent="0.3"/>
    <row r="849" ht="15.6" x14ac:dyDescent="0.3"/>
    <row r="850" ht="15.6" x14ac:dyDescent="0.3"/>
    <row r="851" ht="15.6" x14ac:dyDescent="0.3"/>
    <row r="852" ht="15.6" x14ac:dyDescent="0.3"/>
    <row r="853" ht="15.6" x14ac:dyDescent="0.3"/>
    <row r="854" ht="15.6" x14ac:dyDescent="0.3"/>
    <row r="855" ht="15.6" x14ac:dyDescent="0.3"/>
    <row r="856" ht="15.6" x14ac:dyDescent="0.3"/>
    <row r="857" ht="15.6" x14ac:dyDescent="0.3"/>
    <row r="858" ht="15.6" x14ac:dyDescent="0.3"/>
    <row r="859" ht="15.6" x14ac:dyDescent="0.3"/>
    <row r="860" ht="15.6" x14ac:dyDescent="0.3"/>
    <row r="861" ht="15.6" x14ac:dyDescent="0.3"/>
    <row r="862" ht="15.6" x14ac:dyDescent="0.3"/>
    <row r="863" ht="15.6" x14ac:dyDescent="0.3"/>
    <row r="864" ht="15.6" x14ac:dyDescent="0.3"/>
    <row r="865" ht="15.6" x14ac:dyDescent="0.3"/>
    <row r="866" ht="15.6" x14ac:dyDescent="0.3"/>
    <row r="867" ht="15.6" x14ac:dyDescent="0.3"/>
    <row r="868" ht="15.6" x14ac:dyDescent="0.3"/>
    <row r="869" ht="15.6" x14ac:dyDescent="0.3"/>
    <row r="870" ht="15.6" x14ac:dyDescent="0.3"/>
    <row r="871" ht="15.6" x14ac:dyDescent="0.3"/>
    <row r="872" ht="15.6" x14ac:dyDescent="0.3"/>
    <row r="873" ht="15.6" x14ac:dyDescent="0.3"/>
    <row r="874" ht="15.6" x14ac:dyDescent="0.3"/>
    <row r="875" ht="15.6" x14ac:dyDescent="0.3"/>
    <row r="876" ht="15.6" x14ac:dyDescent="0.3"/>
    <row r="877" ht="15.6" x14ac:dyDescent="0.3"/>
    <row r="878" ht="15.6" x14ac:dyDescent="0.3"/>
    <row r="879" ht="15.6" x14ac:dyDescent="0.3"/>
    <row r="880" ht="15.6" x14ac:dyDescent="0.3"/>
    <row r="881" ht="15.6" x14ac:dyDescent="0.3"/>
    <row r="882" ht="15.6" x14ac:dyDescent="0.3"/>
    <row r="883" ht="15.6" x14ac:dyDescent="0.3"/>
    <row r="884" ht="15.6" x14ac:dyDescent="0.3"/>
    <row r="885" ht="15.6" x14ac:dyDescent="0.3"/>
    <row r="886" ht="15.6" x14ac:dyDescent="0.3"/>
    <row r="887" ht="15.6" x14ac:dyDescent="0.3"/>
    <row r="888" ht="15.6" x14ac:dyDescent="0.3"/>
    <row r="889" ht="15.6" x14ac:dyDescent="0.3"/>
    <row r="890" ht="15.6" x14ac:dyDescent="0.3"/>
    <row r="891" ht="15.6" x14ac:dyDescent="0.3"/>
    <row r="892" ht="15.6" x14ac:dyDescent="0.3"/>
    <row r="893" ht="15.6" x14ac:dyDescent="0.3"/>
    <row r="894" ht="15.6" x14ac:dyDescent="0.3"/>
    <row r="895" ht="15.6" x14ac:dyDescent="0.3"/>
    <row r="896" ht="15.6" x14ac:dyDescent="0.3"/>
    <row r="897" ht="15.6" x14ac:dyDescent="0.3"/>
    <row r="898" ht="15.6" x14ac:dyDescent="0.3"/>
    <row r="899" ht="15.6" x14ac:dyDescent="0.3"/>
    <row r="900" ht="15.6" x14ac:dyDescent="0.3"/>
    <row r="901" ht="15.6" x14ac:dyDescent="0.3"/>
    <row r="902" ht="15.6" x14ac:dyDescent="0.3"/>
    <row r="903" ht="15.6" x14ac:dyDescent="0.3"/>
    <row r="904" ht="15.6" x14ac:dyDescent="0.3"/>
    <row r="905" ht="15.6" x14ac:dyDescent="0.3"/>
    <row r="906" ht="15.6" x14ac:dyDescent="0.3"/>
    <row r="907" ht="15.6" x14ac:dyDescent="0.3"/>
    <row r="908" ht="15.6" x14ac:dyDescent="0.3"/>
    <row r="909" ht="15.6" x14ac:dyDescent="0.3"/>
    <row r="910" ht="15.6" x14ac:dyDescent="0.3"/>
    <row r="911" ht="15.6" x14ac:dyDescent="0.3"/>
    <row r="912" ht="15.6" x14ac:dyDescent="0.3"/>
    <row r="913" ht="15.6" x14ac:dyDescent="0.3"/>
    <row r="914" ht="15.6" x14ac:dyDescent="0.3"/>
    <row r="915" ht="15.6" x14ac:dyDescent="0.3"/>
    <row r="916" ht="15.6" x14ac:dyDescent="0.3"/>
    <row r="917" ht="15.6" x14ac:dyDescent="0.3"/>
    <row r="918" ht="15.6" x14ac:dyDescent="0.3"/>
    <row r="919" ht="15.6" x14ac:dyDescent="0.3"/>
    <row r="920" ht="15.6" x14ac:dyDescent="0.3"/>
    <row r="921" ht="15.6" x14ac:dyDescent="0.3"/>
    <row r="922" ht="15.6" x14ac:dyDescent="0.3"/>
    <row r="923" ht="15.6" x14ac:dyDescent="0.3"/>
    <row r="924" ht="15.6" x14ac:dyDescent="0.3"/>
    <row r="925" ht="15.6" x14ac:dyDescent="0.3"/>
    <row r="926" ht="15.6" x14ac:dyDescent="0.3"/>
    <row r="927" ht="15.6" x14ac:dyDescent="0.3"/>
    <row r="928" ht="15.6" x14ac:dyDescent="0.3"/>
    <row r="929" ht="15.6" x14ac:dyDescent="0.3"/>
    <row r="930" ht="15.6" x14ac:dyDescent="0.3"/>
    <row r="931" ht="15.6" x14ac:dyDescent="0.3"/>
    <row r="932" ht="15.6" x14ac:dyDescent="0.3"/>
    <row r="933" ht="15.6" x14ac:dyDescent="0.3"/>
    <row r="934" ht="15.6" x14ac:dyDescent="0.3"/>
    <row r="935" ht="15.6" x14ac:dyDescent="0.3"/>
    <row r="936" ht="15.6" x14ac:dyDescent="0.3"/>
    <row r="937" ht="15.6" x14ac:dyDescent="0.3"/>
    <row r="938" ht="15.6" x14ac:dyDescent="0.3"/>
    <row r="939" ht="15.6" x14ac:dyDescent="0.3"/>
    <row r="940" ht="15.6" x14ac:dyDescent="0.3"/>
    <row r="941" ht="15.6" x14ac:dyDescent="0.3"/>
    <row r="942" ht="15.6" x14ac:dyDescent="0.3"/>
    <row r="943" ht="15.6" x14ac:dyDescent="0.3"/>
    <row r="944" ht="15.6" x14ac:dyDescent="0.3"/>
    <row r="945" ht="15.6" x14ac:dyDescent="0.3"/>
    <row r="946" ht="15.6" x14ac:dyDescent="0.3"/>
    <row r="947" ht="15.6" x14ac:dyDescent="0.3"/>
    <row r="948" ht="15.6" x14ac:dyDescent="0.3"/>
    <row r="949" ht="15.6" x14ac:dyDescent="0.3"/>
    <row r="950" ht="15.6" x14ac:dyDescent="0.3"/>
    <row r="951" ht="15.6" x14ac:dyDescent="0.3"/>
    <row r="952" ht="15.6" x14ac:dyDescent="0.3"/>
    <row r="953" ht="15.6" x14ac:dyDescent="0.3"/>
    <row r="954" ht="15.6" x14ac:dyDescent="0.3"/>
    <row r="955" ht="15.6" x14ac:dyDescent="0.3"/>
    <row r="956" ht="15.6" x14ac:dyDescent="0.3"/>
    <row r="957" ht="15.6" x14ac:dyDescent="0.3"/>
    <row r="958" ht="15.6" x14ac:dyDescent="0.3"/>
    <row r="959" ht="15.6" x14ac:dyDescent="0.3"/>
    <row r="960" ht="15.6" x14ac:dyDescent="0.3"/>
    <row r="961" ht="15.6" x14ac:dyDescent="0.3"/>
    <row r="962" ht="15.6" x14ac:dyDescent="0.3"/>
    <row r="963" ht="15.6" x14ac:dyDescent="0.3"/>
    <row r="964" ht="15.6" x14ac:dyDescent="0.3"/>
    <row r="965" ht="15.6" x14ac:dyDescent="0.3"/>
    <row r="966" ht="15.6" x14ac:dyDescent="0.3"/>
    <row r="967" ht="15.6" x14ac:dyDescent="0.3"/>
    <row r="968" ht="15.6" x14ac:dyDescent="0.3"/>
    <row r="969" ht="15.6" x14ac:dyDescent="0.3"/>
    <row r="970" ht="15.6" x14ac:dyDescent="0.3"/>
    <row r="971" ht="15.6" x14ac:dyDescent="0.3"/>
    <row r="972" ht="15.6" x14ac:dyDescent="0.3"/>
    <row r="973" ht="15.6" x14ac:dyDescent="0.3"/>
    <row r="974" ht="15.6" x14ac:dyDescent="0.3"/>
    <row r="975" ht="15.6" x14ac:dyDescent="0.3"/>
    <row r="976" ht="15.6" x14ac:dyDescent="0.3"/>
    <row r="977" ht="15.6" x14ac:dyDescent="0.3"/>
    <row r="978" ht="15.6" x14ac:dyDescent="0.3"/>
    <row r="979" ht="15.6" x14ac:dyDescent="0.3"/>
    <row r="980" ht="15.6" x14ac:dyDescent="0.3"/>
    <row r="981" ht="15.6" x14ac:dyDescent="0.3"/>
    <row r="982" ht="15.6" x14ac:dyDescent="0.3"/>
    <row r="983" ht="15.6" x14ac:dyDescent="0.3"/>
    <row r="984" ht="15.6" x14ac:dyDescent="0.3"/>
    <row r="985" ht="15.6" x14ac:dyDescent="0.3"/>
    <row r="986" ht="15.6" x14ac:dyDescent="0.3"/>
    <row r="987" ht="15.6" x14ac:dyDescent="0.3"/>
    <row r="988" ht="15.6" x14ac:dyDescent="0.3"/>
    <row r="989" ht="15.6" x14ac:dyDescent="0.3"/>
    <row r="990" ht="15.6" x14ac:dyDescent="0.3"/>
    <row r="991" ht="15.6" x14ac:dyDescent="0.3"/>
    <row r="992" ht="15.6" x14ac:dyDescent="0.3"/>
    <row r="993" ht="15.6" x14ac:dyDescent="0.3"/>
    <row r="994" ht="15.6" x14ac:dyDescent="0.3"/>
    <row r="995" ht="15.6" x14ac:dyDescent="0.3"/>
    <row r="996" ht="15.6" x14ac:dyDescent="0.3"/>
    <row r="997" ht="15.6" x14ac:dyDescent="0.3"/>
    <row r="998" ht="15.6" x14ac:dyDescent="0.3"/>
    <row r="999" ht="15.6" x14ac:dyDescent="0.3"/>
    <row r="1000" ht="15.6" x14ac:dyDescent="0.3"/>
    <row r="1001" ht="15.6" x14ac:dyDescent="0.3"/>
    <row r="1002" ht="15.6" x14ac:dyDescent="0.3"/>
    <row r="1003" ht="15.6" x14ac:dyDescent="0.3"/>
    <row r="1004" ht="15.6" x14ac:dyDescent="0.3"/>
    <row r="1005" ht="15.6" x14ac:dyDescent="0.3"/>
    <row r="1006" ht="15.6" x14ac:dyDescent="0.3"/>
    <row r="1007" ht="15.6" x14ac:dyDescent="0.3"/>
    <row r="1008" ht="15.6" x14ac:dyDescent="0.3"/>
    <row r="1009" ht="15.6" x14ac:dyDescent="0.3"/>
    <row r="1010" ht="15.6" x14ac:dyDescent="0.3"/>
    <row r="1011" ht="15.6" x14ac:dyDescent="0.3"/>
    <row r="1012" ht="15.6" x14ac:dyDescent="0.3"/>
    <row r="1013" ht="15.6" x14ac:dyDescent="0.3"/>
    <row r="1014" ht="15.6" x14ac:dyDescent="0.3"/>
    <row r="1015" ht="15.6" x14ac:dyDescent="0.3"/>
    <row r="1016" ht="15.6" x14ac:dyDescent="0.3"/>
    <row r="1017" ht="15.6" x14ac:dyDescent="0.3"/>
    <row r="1018" ht="15.6" x14ac:dyDescent="0.3"/>
    <row r="1019" ht="15.6" x14ac:dyDescent="0.3"/>
    <row r="1020" ht="15.6" x14ac:dyDescent="0.3"/>
    <row r="1021" ht="15.6" x14ac:dyDescent="0.3"/>
    <row r="1022" ht="15.6" x14ac:dyDescent="0.3"/>
    <row r="1023" ht="15.6" x14ac:dyDescent="0.3"/>
    <row r="1024" ht="15.6" x14ac:dyDescent="0.3"/>
    <row r="1025" ht="15.6" x14ac:dyDescent="0.3"/>
    <row r="1026" ht="15.6" x14ac:dyDescent="0.3"/>
    <row r="1027" ht="15.6" x14ac:dyDescent="0.3"/>
    <row r="1028" ht="15.6" x14ac:dyDescent="0.3"/>
    <row r="1029" ht="15.6" x14ac:dyDescent="0.3"/>
    <row r="1030" ht="15.6" x14ac:dyDescent="0.3"/>
    <row r="1031" ht="15.6" x14ac:dyDescent="0.3"/>
    <row r="1032" ht="15.6" x14ac:dyDescent="0.3"/>
    <row r="1033" ht="15.6" x14ac:dyDescent="0.3"/>
    <row r="1034" ht="15.6" x14ac:dyDescent="0.3"/>
    <row r="1035" ht="15.6" x14ac:dyDescent="0.3"/>
    <row r="1036" ht="15.6" x14ac:dyDescent="0.3"/>
    <row r="1037" ht="15.6" x14ac:dyDescent="0.3"/>
    <row r="1038" ht="15.6" x14ac:dyDescent="0.3"/>
    <row r="1039" ht="15.6" x14ac:dyDescent="0.3"/>
    <row r="1040" ht="15.6" x14ac:dyDescent="0.3"/>
    <row r="1041" ht="15.6" x14ac:dyDescent="0.3"/>
    <row r="1042" ht="15.6" x14ac:dyDescent="0.3"/>
    <row r="1043" ht="15.6" x14ac:dyDescent="0.3"/>
    <row r="1044" ht="15.6" x14ac:dyDescent="0.3"/>
    <row r="1045" ht="15.6" x14ac:dyDescent="0.3"/>
    <row r="1046" ht="15.6" x14ac:dyDescent="0.3"/>
    <row r="1047" ht="15.6" x14ac:dyDescent="0.3"/>
    <row r="1048" ht="15.6" x14ac:dyDescent="0.3"/>
    <row r="1049" ht="15.6" x14ac:dyDescent="0.3"/>
    <row r="1050" ht="15.6" x14ac:dyDescent="0.3"/>
    <row r="1051" ht="15.6" x14ac:dyDescent="0.3"/>
    <row r="1052" ht="15.6" x14ac:dyDescent="0.3"/>
    <row r="1053" ht="15.6" x14ac:dyDescent="0.3"/>
    <row r="1054" ht="15.6" x14ac:dyDescent="0.3"/>
    <row r="1055" ht="15.6" x14ac:dyDescent="0.3"/>
    <row r="1056" ht="15.6" x14ac:dyDescent="0.3"/>
    <row r="1057" ht="15.6" x14ac:dyDescent="0.3"/>
    <row r="1058" ht="15.6" x14ac:dyDescent="0.3"/>
    <row r="1059" ht="15.6" x14ac:dyDescent="0.3"/>
    <row r="1060" ht="15.6" x14ac:dyDescent="0.3"/>
    <row r="1061" ht="15.6" x14ac:dyDescent="0.3"/>
    <row r="1062" ht="15.6" x14ac:dyDescent="0.3"/>
    <row r="1063" ht="15.6" x14ac:dyDescent="0.3"/>
    <row r="1064" ht="15.6" x14ac:dyDescent="0.3"/>
    <row r="1065" ht="15.6" x14ac:dyDescent="0.3"/>
    <row r="1066" ht="15.6" x14ac:dyDescent="0.3"/>
    <row r="1067" ht="15.6" x14ac:dyDescent="0.3"/>
    <row r="1068" ht="15.6" x14ac:dyDescent="0.3"/>
    <row r="1069" ht="15.6" x14ac:dyDescent="0.3"/>
    <row r="1070" ht="15.6" x14ac:dyDescent="0.3"/>
    <row r="1071" ht="15.6" x14ac:dyDescent="0.3"/>
    <row r="1072" ht="15.6" x14ac:dyDescent="0.3"/>
    <row r="1073" ht="15.6" x14ac:dyDescent="0.3"/>
    <row r="1074" ht="15.6" x14ac:dyDescent="0.3"/>
    <row r="1075" ht="15.6" x14ac:dyDescent="0.3"/>
    <row r="1076" ht="15.6" x14ac:dyDescent="0.3"/>
    <row r="1077" ht="15.6" x14ac:dyDescent="0.3"/>
    <row r="1078" ht="15.6" x14ac:dyDescent="0.3"/>
    <row r="1079" ht="15.6" x14ac:dyDescent="0.3"/>
    <row r="1080" ht="15.6" x14ac:dyDescent="0.3"/>
    <row r="1081" ht="15.6" x14ac:dyDescent="0.3"/>
    <row r="1082" ht="15.6" x14ac:dyDescent="0.3"/>
    <row r="1083" ht="15.6" x14ac:dyDescent="0.3"/>
    <row r="1084" ht="15.6" x14ac:dyDescent="0.3"/>
    <row r="1085" ht="15.6" x14ac:dyDescent="0.3"/>
    <row r="1086" ht="15.6" x14ac:dyDescent="0.3"/>
    <row r="1087" ht="15.6" x14ac:dyDescent="0.3"/>
    <row r="1088" ht="15.6" x14ac:dyDescent="0.3"/>
    <row r="1089" ht="15.6" x14ac:dyDescent="0.3"/>
    <row r="1090" ht="15.6" x14ac:dyDescent="0.3"/>
    <row r="1091" ht="15.6" x14ac:dyDescent="0.3"/>
    <row r="1092" ht="15.6" x14ac:dyDescent="0.3"/>
    <row r="1093" ht="15.6" x14ac:dyDescent="0.3"/>
    <row r="1094" ht="15.6" x14ac:dyDescent="0.3"/>
    <row r="1095" ht="15.6" x14ac:dyDescent="0.3"/>
    <row r="1096" ht="15.6" x14ac:dyDescent="0.3"/>
    <row r="1097" ht="15.6" x14ac:dyDescent="0.3"/>
    <row r="1098" ht="15.6" x14ac:dyDescent="0.3"/>
    <row r="1099" ht="15.6" x14ac:dyDescent="0.3"/>
    <row r="1100" ht="15.6" x14ac:dyDescent="0.3"/>
    <row r="1101" ht="15.6" x14ac:dyDescent="0.3"/>
    <row r="1102" ht="15.6" x14ac:dyDescent="0.3"/>
    <row r="1103" ht="15.6" x14ac:dyDescent="0.3"/>
    <row r="1104" ht="15.6" x14ac:dyDescent="0.3"/>
    <row r="1105" ht="15.6" x14ac:dyDescent="0.3"/>
    <row r="1106" ht="15.6" x14ac:dyDescent="0.3"/>
    <row r="1107" ht="15.6" x14ac:dyDescent="0.3"/>
    <row r="1108" ht="15.6" x14ac:dyDescent="0.3"/>
    <row r="1109" ht="15.6" x14ac:dyDescent="0.3"/>
    <row r="1110" ht="15.6" x14ac:dyDescent="0.3"/>
    <row r="1111" ht="15.6" x14ac:dyDescent="0.3"/>
    <row r="1112" ht="15.6" x14ac:dyDescent="0.3"/>
    <row r="1113" ht="15.6" x14ac:dyDescent="0.3"/>
    <row r="1114" ht="15.6" x14ac:dyDescent="0.3"/>
    <row r="1115" ht="15.6" x14ac:dyDescent="0.3"/>
    <row r="1116" ht="15.6" x14ac:dyDescent="0.3"/>
    <row r="1117" ht="15.6" x14ac:dyDescent="0.3"/>
    <row r="1118" ht="15.6" x14ac:dyDescent="0.3"/>
    <row r="1119" ht="15.6" x14ac:dyDescent="0.3"/>
    <row r="1120" ht="15.6" x14ac:dyDescent="0.3"/>
    <row r="1121" ht="15.6" x14ac:dyDescent="0.3"/>
    <row r="1122" ht="15.6" x14ac:dyDescent="0.3"/>
    <row r="1123" ht="15.6" x14ac:dyDescent="0.3"/>
    <row r="1124" ht="15.6" x14ac:dyDescent="0.3"/>
    <row r="1125" ht="15.6" x14ac:dyDescent="0.3"/>
    <row r="1126" ht="15.6" x14ac:dyDescent="0.3"/>
    <row r="1127" ht="15.6" x14ac:dyDescent="0.3"/>
    <row r="1128" ht="15.6" x14ac:dyDescent="0.3"/>
    <row r="1129" ht="15.6" x14ac:dyDescent="0.3"/>
    <row r="1130" ht="15.6" x14ac:dyDescent="0.3"/>
    <row r="1131" ht="15.6" x14ac:dyDescent="0.3"/>
    <row r="1132" ht="15.6" x14ac:dyDescent="0.3"/>
    <row r="1133" ht="15.6" x14ac:dyDescent="0.3"/>
    <row r="1134" ht="15.6" x14ac:dyDescent="0.3"/>
    <row r="1135" ht="15.6" x14ac:dyDescent="0.3"/>
    <row r="1136" ht="15.6" x14ac:dyDescent="0.3"/>
    <row r="1137" ht="15.6" x14ac:dyDescent="0.3"/>
    <row r="1138" ht="15.6" x14ac:dyDescent="0.3"/>
    <row r="1139" ht="15.6" x14ac:dyDescent="0.3"/>
    <row r="1140" ht="15.6" x14ac:dyDescent="0.3"/>
    <row r="1141" ht="15.6" x14ac:dyDescent="0.3"/>
    <row r="1142" ht="15.6" x14ac:dyDescent="0.3"/>
    <row r="1143" ht="15.6" x14ac:dyDescent="0.3"/>
    <row r="1144" ht="15.6" x14ac:dyDescent="0.3"/>
    <row r="1145" ht="15.6" x14ac:dyDescent="0.3"/>
    <row r="1146" ht="15.6" x14ac:dyDescent="0.3"/>
    <row r="1147" ht="15.6" x14ac:dyDescent="0.3"/>
    <row r="1148" ht="15.6" x14ac:dyDescent="0.3"/>
    <row r="1149" ht="15.6" x14ac:dyDescent="0.3"/>
    <row r="1150" ht="15.6" x14ac:dyDescent="0.3"/>
    <row r="1151" ht="15.6" x14ac:dyDescent="0.3"/>
    <row r="1152" ht="15.6" x14ac:dyDescent="0.3"/>
    <row r="1153" ht="15.6" x14ac:dyDescent="0.3"/>
    <row r="1154" ht="15.6" x14ac:dyDescent="0.3"/>
    <row r="1155" ht="15.6" x14ac:dyDescent="0.3"/>
    <row r="1156" ht="15.6" x14ac:dyDescent="0.3"/>
    <row r="1157" ht="15.6" x14ac:dyDescent="0.3"/>
    <row r="1158" ht="15.6" x14ac:dyDescent="0.3"/>
    <row r="1159" ht="15.6" x14ac:dyDescent="0.3"/>
    <row r="1160" ht="15.6" x14ac:dyDescent="0.3"/>
    <row r="1161" ht="15.6" x14ac:dyDescent="0.3"/>
    <row r="1162" ht="15.6" x14ac:dyDescent="0.3"/>
    <row r="1163" ht="15.6" x14ac:dyDescent="0.3"/>
    <row r="1164" ht="15.6" x14ac:dyDescent="0.3"/>
    <row r="1165" ht="15.6" x14ac:dyDescent="0.3"/>
    <row r="1166" ht="15.6" x14ac:dyDescent="0.3"/>
    <row r="1167" ht="15.6" x14ac:dyDescent="0.3"/>
    <row r="1168" ht="15.6" x14ac:dyDescent="0.3"/>
    <row r="1169" ht="15.6" x14ac:dyDescent="0.3"/>
    <row r="1170" ht="15.6" x14ac:dyDescent="0.3"/>
    <row r="1171" ht="15.6" x14ac:dyDescent="0.3"/>
    <row r="1172" ht="15.6" x14ac:dyDescent="0.3"/>
    <row r="1173" ht="15.6" x14ac:dyDescent="0.3"/>
    <row r="1174" ht="15.6" x14ac:dyDescent="0.3"/>
    <row r="1175" ht="15.6" x14ac:dyDescent="0.3"/>
    <row r="1176" ht="15.6" x14ac:dyDescent="0.3"/>
    <row r="1177" ht="15.6" x14ac:dyDescent="0.3"/>
    <row r="1178" ht="15.6" x14ac:dyDescent="0.3"/>
    <row r="1179" ht="15.6" x14ac:dyDescent="0.3"/>
    <row r="1180" ht="15.6" x14ac:dyDescent="0.3"/>
    <row r="1181" ht="15.6" x14ac:dyDescent="0.3"/>
    <row r="1182" ht="15.6" x14ac:dyDescent="0.3"/>
    <row r="1183" ht="15.6" x14ac:dyDescent="0.3"/>
    <row r="1184" ht="15.6" x14ac:dyDescent="0.3"/>
    <row r="1185" ht="15.6" x14ac:dyDescent="0.3"/>
    <row r="1186" ht="15.6" x14ac:dyDescent="0.3"/>
    <row r="1187" ht="15.6" x14ac:dyDescent="0.3"/>
    <row r="1188" ht="15.6" x14ac:dyDescent="0.3"/>
    <row r="1189" ht="15.6" x14ac:dyDescent="0.3"/>
    <row r="1190" ht="15.6" x14ac:dyDescent="0.3"/>
    <row r="1191" ht="15.6" x14ac:dyDescent="0.3"/>
    <row r="1192" ht="15.6" x14ac:dyDescent="0.3"/>
    <row r="1193" ht="15.6" x14ac:dyDescent="0.3"/>
    <row r="1194" ht="15.6" x14ac:dyDescent="0.3"/>
    <row r="1195" ht="15.6" x14ac:dyDescent="0.3"/>
    <row r="1196" ht="15.6" x14ac:dyDescent="0.3"/>
    <row r="1197" ht="15.6" x14ac:dyDescent="0.3"/>
    <row r="1198" ht="15.6" x14ac:dyDescent="0.3"/>
    <row r="1199" ht="15.6" x14ac:dyDescent="0.3"/>
    <row r="1200" ht="15.6" x14ac:dyDescent="0.3"/>
    <row r="1201" ht="15.6" x14ac:dyDescent="0.3"/>
    <row r="1202" ht="15.6" x14ac:dyDescent="0.3"/>
    <row r="1203" ht="15.6" x14ac:dyDescent="0.3"/>
    <row r="1204" ht="15.6" x14ac:dyDescent="0.3"/>
    <row r="1205" ht="15.6" x14ac:dyDescent="0.3"/>
    <row r="1206" ht="15.6" x14ac:dyDescent="0.3"/>
    <row r="1207" ht="15.6" x14ac:dyDescent="0.3"/>
    <row r="1208" ht="15.6" x14ac:dyDescent="0.3"/>
    <row r="1209" ht="15.6" x14ac:dyDescent="0.3"/>
    <row r="1210" ht="15.6" x14ac:dyDescent="0.3"/>
    <row r="1211" ht="15.6" x14ac:dyDescent="0.3"/>
    <row r="1212" ht="15.6" x14ac:dyDescent="0.3"/>
    <row r="1213" ht="15.6" x14ac:dyDescent="0.3"/>
    <row r="1214" ht="15.6" x14ac:dyDescent="0.3"/>
    <row r="1215" ht="15.6" x14ac:dyDescent="0.3"/>
    <row r="1216" ht="15.6" x14ac:dyDescent="0.3"/>
    <row r="1217" ht="15.6" x14ac:dyDescent="0.3"/>
    <row r="1218" ht="15.6" x14ac:dyDescent="0.3"/>
    <row r="1219" ht="15.6" x14ac:dyDescent="0.3"/>
    <row r="1220" ht="15.6" x14ac:dyDescent="0.3"/>
    <row r="1221" ht="15.6" x14ac:dyDescent="0.3"/>
    <row r="1222" ht="15.6" x14ac:dyDescent="0.3"/>
    <row r="1223" ht="15.6" x14ac:dyDescent="0.3"/>
    <row r="1224" ht="15.6" x14ac:dyDescent="0.3"/>
    <row r="1225" ht="15.6" x14ac:dyDescent="0.3"/>
    <row r="1226" ht="15.6" x14ac:dyDescent="0.3"/>
    <row r="1227" ht="15.6" x14ac:dyDescent="0.3"/>
    <row r="1228" ht="15.6" x14ac:dyDescent="0.3"/>
    <row r="1229" ht="15.6" x14ac:dyDescent="0.3"/>
    <row r="1230" ht="15.6" x14ac:dyDescent="0.3"/>
    <row r="1231" ht="15.6" x14ac:dyDescent="0.3"/>
    <row r="1232" ht="15.6" x14ac:dyDescent="0.3"/>
    <row r="1233" ht="15.6" x14ac:dyDescent="0.3"/>
    <row r="1234" ht="15.6" x14ac:dyDescent="0.3"/>
    <row r="1235" ht="15.6" x14ac:dyDescent="0.3"/>
    <row r="1236" ht="15.6" x14ac:dyDescent="0.3"/>
    <row r="1237" ht="15.6" x14ac:dyDescent="0.3"/>
    <row r="1238" ht="15.6" x14ac:dyDescent="0.3"/>
    <row r="1239" ht="15.6" x14ac:dyDescent="0.3"/>
    <row r="1240" ht="15.6" x14ac:dyDescent="0.3"/>
    <row r="1241" ht="15.6" x14ac:dyDescent="0.3"/>
    <row r="1242" ht="15.6" x14ac:dyDescent="0.3"/>
    <row r="1243" ht="15.6" x14ac:dyDescent="0.3"/>
    <row r="1244" ht="15.6" x14ac:dyDescent="0.3"/>
    <row r="1245" ht="15.6" x14ac:dyDescent="0.3"/>
    <row r="1246" ht="15.6" x14ac:dyDescent="0.3"/>
    <row r="1247" ht="15.6" x14ac:dyDescent="0.3"/>
    <row r="1248" ht="15.6" x14ac:dyDescent="0.3"/>
    <row r="1249" ht="15.6" x14ac:dyDescent="0.3"/>
    <row r="1250" ht="15.6" x14ac:dyDescent="0.3"/>
    <row r="1251" ht="15.6" x14ac:dyDescent="0.3"/>
    <row r="1252" ht="15.6" x14ac:dyDescent="0.3"/>
    <row r="1253" ht="15.6" x14ac:dyDescent="0.3"/>
    <row r="1254" ht="15.6" x14ac:dyDescent="0.3"/>
    <row r="1255" ht="15.6" x14ac:dyDescent="0.3"/>
    <row r="1256" ht="15.6" x14ac:dyDescent="0.3"/>
    <row r="1257" ht="15.6" x14ac:dyDescent="0.3"/>
    <row r="1258" ht="15.6" x14ac:dyDescent="0.3"/>
    <row r="1259" ht="15.6" x14ac:dyDescent="0.3"/>
    <row r="1260" ht="15.6" x14ac:dyDescent="0.3"/>
    <row r="1261" ht="15.6" x14ac:dyDescent="0.3"/>
    <row r="1262" ht="15.6" x14ac:dyDescent="0.3"/>
    <row r="1263" ht="15.6" x14ac:dyDescent="0.3"/>
    <row r="1264" ht="15.6" x14ac:dyDescent="0.3"/>
    <row r="1265" ht="15.6" x14ac:dyDescent="0.3"/>
    <row r="1266" ht="15.6" x14ac:dyDescent="0.3"/>
    <row r="1267" ht="15.6" x14ac:dyDescent="0.3"/>
    <row r="1268" ht="15.6" x14ac:dyDescent="0.3"/>
    <row r="1269" ht="15.6" x14ac:dyDescent="0.3"/>
    <row r="1270" ht="15.6" x14ac:dyDescent="0.3"/>
    <row r="1271" ht="15.6" x14ac:dyDescent="0.3"/>
    <row r="1272" ht="15.6" x14ac:dyDescent="0.3"/>
    <row r="1273" ht="15.6" x14ac:dyDescent="0.3"/>
    <row r="1274" ht="15.6" x14ac:dyDescent="0.3"/>
    <row r="1275" ht="15.6" x14ac:dyDescent="0.3"/>
    <row r="1276" ht="15.6" x14ac:dyDescent="0.3"/>
    <row r="1277" ht="15.6" x14ac:dyDescent="0.3"/>
    <row r="1278" ht="15.6" x14ac:dyDescent="0.3"/>
    <row r="1279" ht="15.6" x14ac:dyDescent="0.3"/>
    <row r="1280" ht="15.6" x14ac:dyDescent="0.3"/>
    <row r="1281" ht="15.6" x14ac:dyDescent="0.3"/>
    <row r="1282" ht="15.6" x14ac:dyDescent="0.3"/>
    <row r="1283" ht="15.6" x14ac:dyDescent="0.3"/>
    <row r="1284" ht="15.6" x14ac:dyDescent="0.3"/>
    <row r="1285" ht="15.6" x14ac:dyDescent="0.3"/>
    <row r="1286" ht="15.6" x14ac:dyDescent="0.3"/>
    <row r="1287" ht="15.6" x14ac:dyDescent="0.3"/>
    <row r="1288" ht="15.6" x14ac:dyDescent="0.3"/>
    <row r="1289" ht="15.6" x14ac:dyDescent="0.3"/>
    <row r="1290" ht="15.6" x14ac:dyDescent="0.3"/>
    <row r="1291" ht="15.6" x14ac:dyDescent="0.3"/>
    <row r="1292" ht="15.6" x14ac:dyDescent="0.3"/>
    <row r="1293" ht="15.6" x14ac:dyDescent="0.3"/>
    <row r="1294" ht="15.6" x14ac:dyDescent="0.3"/>
    <row r="1295" ht="15.6" x14ac:dyDescent="0.3"/>
    <row r="1296" ht="15.6" x14ac:dyDescent="0.3"/>
    <row r="1297" ht="15.6" x14ac:dyDescent="0.3"/>
    <row r="1298" ht="15.6" x14ac:dyDescent="0.3"/>
    <row r="1299" ht="15.6" x14ac:dyDescent="0.3"/>
    <row r="1300" ht="15.6" x14ac:dyDescent="0.3"/>
    <row r="1301" ht="15.6" x14ac:dyDescent="0.3"/>
    <row r="1302" ht="15.6" x14ac:dyDescent="0.3"/>
    <row r="1303" ht="15.6" x14ac:dyDescent="0.3"/>
    <row r="1304" ht="15.6" x14ac:dyDescent="0.3"/>
    <row r="1305" ht="15.6" x14ac:dyDescent="0.3"/>
    <row r="1306" ht="15.6" x14ac:dyDescent="0.3"/>
    <row r="1307" ht="15.6" x14ac:dyDescent="0.3"/>
    <row r="1308" ht="15.6" x14ac:dyDescent="0.3"/>
    <row r="1309" ht="15.6" x14ac:dyDescent="0.3"/>
    <row r="1310" ht="15.6" x14ac:dyDescent="0.3"/>
    <row r="1311" ht="15.6" x14ac:dyDescent="0.3"/>
    <row r="1312" ht="15.6" x14ac:dyDescent="0.3"/>
    <row r="1313" ht="15.6" x14ac:dyDescent="0.3"/>
    <row r="1314" ht="15.6" x14ac:dyDescent="0.3"/>
    <row r="1315" ht="15.6" x14ac:dyDescent="0.3"/>
    <row r="1316" ht="15.6" x14ac:dyDescent="0.3"/>
    <row r="1317" ht="15.6" x14ac:dyDescent="0.3"/>
    <row r="1318" ht="15.6" x14ac:dyDescent="0.3"/>
    <row r="1319" ht="15.6" x14ac:dyDescent="0.3"/>
    <row r="1320" ht="15.6" x14ac:dyDescent="0.3"/>
    <row r="1321" ht="15.6" x14ac:dyDescent="0.3"/>
    <row r="1322" ht="15.6" x14ac:dyDescent="0.3"/>
    <row r="1323" ht="15.6" x14ac:dyDescent="0.3"/>
    <row r="1324" ht="15.6" x14ac:dyDescent="0.3"/>
    <row r="1325" ht="15.6" x14ac:dyDescent="0.3"/>
    <row r="1326" ht="15.6" x14ac:dyDescent="0.3"/>
    <row r="1327" ht="15.6" x14ac:dyDescent="0.3"/>
    <row r="1328" ht="15.6" x14ac:dyDescent="0.3"/>
    <row r="1329" ht="15.6" x14ac:dyDescent="0.3"/>
    <row r="1330" ht="15.6" x14ac:dyDescent="0.3"/>
    <row r="1331" ht="15.6" x14ac:dyDescent="0.3"/>
    <row r="1332" ht="15.6" x14ac:dyDescent="0.3"/>
    <row r="1333" ht="15.6" x14ac:dyDescent="0.3"/>
    <row r="1334" ht="15.6" x14ac:dyDescent="0.3"/>
    <row r="1335" ht="15.6" x14ac:dyDescent="0.3"/>
    <row r="1336" ht="15.6" x14ac:dyDescent="0.3"/>
    <row r="1337" ht="15.6" x14ac:dyDescent="0.3"/>
    <row r="1338" ht="15.6" x14ac:dyDescent="0.3"/>
    <row r="1339" ht="15.6" x14ac:dyDescent="0.3"/>
    <row r="1340" ht="15.6" x14ac:dyDescent="0.3"/>
    <row r="1341" ht="15.6" x14ac:dyDescent="0.3"/>
    <row r="1342" ht="15.6" x14ac:dyDescent="0.3"/>
    <row r="1343" ht="15.6" x14ac:dyDescent="0.3"/>
    <row r="1344" ht="15.6" x14ac:dyDescent="0.3"/>
    <row r="1345" ht="15.6" x14ac:dyDescent="0.3"/>
    <row r="1346" ht="15.6" x14ac:dyDescent="0.3"/>
    <row r="1347" ht="15.6" x14ac:dyDescent="0.3"/>
    <row r="1348" ht="15.6" x14ac:dyDescent="0.3"/>
    <row r="1349" ht="15.6" x14ac:dyDescent="0.3"/>
    <row r="1350" ht="15.6" x14ac:dyDescent="0.3"/>
    <row r="1351" ht="15.6" x14ac:dyDescent="0.3"/>
    <row r="1352" ht="15.6" x14ac:dyDescent="0.3"/>
    <row r="1353" ht="15.6" x14ac:dyDescent="0.3"/>
    <row r="1354" ht="15.6" x14ac:dyDescent="0.3"/>
    <row r="1355" ht="15.6" x14ac:dyDescent="0.3"/>
    <row r="1356" ht="15.6" x14ac:dyDescent="0.3"/>
    <row r="1357" ht="15.6" x14ac:dyDescent="0.3"/>
    <row r="1358" ht="15.6" x14ac:dyDescent="0.3"/>
    <row r="1359" ht="15.6" x14ac:dyDescent="0.3"/>
    <row r="1360" ht="15.6" x14ac:dyDescent="0.3"/>
    <row r="1361" ht="15.6" x14ac:dyDescent="0.3"/>
    <row r="1362" ht="15.6" x14ac:dyDescent="0.3"/>
    <row r="1363" ht="15.6" x14ac:dyDescent="0.3"/>
    <row r="1364" ht="15.6" x14ac:dyDescent="0.3"/>
    <row r="1365" ht="15.6" x14ac:dyDescent="0.3"/>
    <row r="1366" ht="15.6" x14ac:dyDescent="0.3"/>
    <row r="1367" ht="15.6" x14ac:dyDescent="0.3"/>
    <row r="1368" ht="15.6" x14ac:dyDescent="0.3"/>
    <row r="1369" ht="15.6" x14ac:dyDescent="0.3"/>
    <row r="1370" ht="15.6" x14ac:dyDescent="0.3"/>
    <row r="1371" ht="15.6" x14ac:dyDescent="0.3"/>
    <row r="1372" ht="15.6" x14ac:dyDescent="0.3"/>
    <row r="1373" ht="15.6" x14ac:dyDescent="0.3"/>
    <row r="1374" ht="15.6" x14ac:dyDescent="0.3"/>
    <row r="1375" ht="15.6" x14ac:dyDescent="0.3"/>
    <row r="1376" ht="15.6" x14ac:dyDescent="0.3"/>
    <row r="1377" ht="15.6" x14ac:dyDescent="0.3"/>
    <row r="1378" ht="15.6" x14ac:dyDescent="0.3"/>
    <row r="1379" ht="15.6" x14ac:dyDescent="0.3"/>
    <row r="1380" ht="15.6" x14ac:dyDescent="0.3"/>
    <row r="1381" ht="15.6" x14ac:dyDescent="0.3"/>
    <row r="1382" ht="15.6" x14ac:dyDescent="0.3"/>
    <row r="1383" ht="15.6" x14ac:dyDescent="0.3"/>
    <row r="1384" ht="15.6" x14ac:dyDescent="0.3"/>
    <row r="1385" ht="15.6" x14ac:dyDescent="0.3"/>
    <row r="1386" ht="15.6" x14ac:dyDescent="0.3"/>
    <row r="1387" ht="15.6" x14ac:dyDescent="0.3"/>
    <row r="1388" ht="15.6" x14ac:dyDescent="0.3"/>
    <row r="1389" ht="15.6" x14ac:dyDescent="0.3"/>
    <row r="1390" ht="15.6" x14ac:dyDescent="0.3"/>
    <row r="1391" ht="15.6" x14ac:dyDescent="0.3"/>
    <row r="1392" ht="15.6" x14ac:dyDescent="0.3"/>
    <row r="1393" ht="15.6" x14ac:dyDescent="0.3"/>
    <row r="1394" ht="15.6" x14ac:dyDescent="0.3"/>
    <row r="1395" ht="15.6" x14ac:dyDescent="0.3"/>
    <row r="1396" ht="15.6" x14ac:dyDescent="0.3"/>
    <row r="1397" ht="15.6" x14ac:dyDescent="0.3"/>
    <row r="1398" ht="15.6" x14ac:dyDescent="0.3"/>
    <row r="1399" ht="15.6" x14ac:dyDescent="0.3"/>
    <row r="1400" ht="15.6" x14ac:dyDescent="0.3"/>
    <row r="1401" ht="15.6" x14ac:dyDescent="0.3"/>
    <row r="1402" ht="15.6" x14ac:dyDescent="0.3"/>
    <row r="1403" ht="15.6" x14ac:dyDescent="0.3"/>
    <row r="1404" ht="15.6" x14ac:dyDescent="0.3"/>
    <row r="1405" ht="15.6" x14ac:dyDescent="0.3"/>
    <row r="1406" ht="15.6" x14ac:dyDescent="0.3"/>
    <row r="1407" ht="15.6" x14ac:dyDescent="0.3"/>
    <row r="1408" ht="15.6" x14ac:dyDescent="0.3"/>
    <row r="1409" ht="15.6" x14ac:dyDescent="0.3"/>
    <row r="1410" ht="15.6" x14ac:dyDescent="0.3"/>
    <row r="1411" ht="15.6" x14ac:dyDescent="0.3"/>
    <row r="1412" ht="15.6" x14ac:dyDescent="0.3"/>
    <row r="1413" ht="15.6" x14ac:dyDescent="0.3"/>
    <row r="1414" ht="15.6" x14ac:dyDescent="0.3"/>
    <row r="1415" ht="15.6" x14ac:dyDescent="0.3"/>
    <row r="1416" ht="15.6" x14ac:dyDescent="0.3"/>
    <row r="1417" ht="15.6" x14ac:dyDescent="0.3"/>
    <row r="1418" ht="15.6" x14ac:dyDescent="0.3"/>
    <row r="1419" ht="15.6" x14ac:dyDescent="0.3"/>
    <row r="1420" ht="15.6" x14ac:dyDescent="0.3"/>
    <row r="1421" ht="15.6" x14ac:dyDescent="0.3"/>
    <row r="1422" ht="15.6" x14ac:dyDescent="0.3"/>
    <row r="1423" ht="15.6" x14ac:dyDescent="0.3"/>
    <row r="1424" ht="15.6" x14ac:dyDescent="0.3"/>
    <row r="1425" ht="15.6" x14ac:dyDescent="0.3"/>
    <row r="1426" ht="15.6" x14ac:dyDescent="0.3"/>
    <row r="1427" ht="15.6" x14ac:dyDescent="0.3"/>
    <row r="1428" ht="15.6" x14ac:dyDescent="0.3"/>
    <row r="1429" ht="15.6" x14ac:dyDescent="0.3"/>
    <row r="1430" ht="15.6" x14ac:dyDescent="0.3"/>
    <row r="1431" ht="15.6" x14ac:dyDescent="0.3"/>
    <row r="1432" ht="15.6" x14ac:dyDescent="0.3"/>
    <row r="1433" ht="15.6" x14ac:dyDescent="0.3"/>
    <row r="1434" ht="15.6" x14ac:dyDescent="0.3"/>
    <row r="1435" ht="15.6" x14ac:dyDescent="0.3"/>
    <row r="1436" ht="15.6" x14ac:dyDescent="0.3"/>
    <row r="1437" ht="15.6" x14ac:dyDescent="0.3"/>
    <row r="1438" ht="15.6" x14ac:dyDescent="0.3"/>
    <row r="1439" ht="15.6" x14ac:dyDescent="0.3"/>
    <row r="1440" ht="15.6" x14ac:dyDescent="0.3"/>
    <row r="1441" ht="15.6" x14ac:dyDescent="0.3"/>
    <row r="1442" ht="15.6" x14ac:dyDescent="0.3"/>
    <row r="1443" ht="15.6" x14ac:dyDescent="0.3"/>
    <row r="1444" ht="15.6" x14ac:dyDescent="0.3"/>
    <row r="1445" ht="15.6" x14ac:dyDescent="0.3"/>
    <row r="1446" ht="15.6" x14ac:dyDescent="0.3"/>
    <row r="1447" ht="15.6" x14ac:dyDescent="0.3"/>
    <row r="1448" ht="15.6" x14ac:dyDescent="0.3"/>
    <row r="1449" ht="15.6" x14ac:dyDescent="0.3"/>
    <row r="1450" ht="15.6" x14ac:dyDescent="0.3"/>
    <row r="1451" ht="15.6" x14ac:dyDescent="0.3"/>
    <row r="1452" ht="15.6" x14ac:dyDescent="0.3"/>
    <row r="1453" ht="15.6" x14ac:dyDescent="0.3"/>
    <row r="1454" ht="15.6" x14ac:dyDescent="0.3"/>
    <row r="1455" ht="15.6" x14ac:dyDescent="0.3"/>
    <row r="1456" ht="15.6" x14ac:dyDescent="0.3"/>
    <row r="1457" ht="15.6" x14ac:dyDescent="0.3"/>
    <row r="1458" ht="15.6" x14ac:dyDescent="0.3"/>
    <row r="1459" ht="15.6" x14ac:dyDescent="0.3"/>
    <row r="1460" ht="15.6" x14ac:dyDescent="0.3"/>
    <row r="1461" ht="15.6" x14ac:dyDescent="0.3"/>
    <row r="1462" ht="15.6" x14ac:dyDescent="0.3"/>
    <row r="1463" ht="15.6" x14ac:dyDescent="0.3"/>
    <row r="1464" ht="15.6" x14ac:dyDescent="0.3"/>
    <row r="1465" ht="15.6" x14ac:dyDescent="0.3"/>
    <row r="1466" ht="15.6" x14ac:dyDescent="0.3"/>
    <row r="1467" ht="15.6" x14ac:dyDescent="0.3"/>
    <row r="1468" ht="15.6" x14ac:dyDescent="0.3"/>
    <row r="1469" ht="15.6" x14ac:dyDescent="0.3"/>
    <row r="1470" ht="15.6" x14ac:dyDescent="0.3"/>
    <row r="1471" ht="15.6" x14ac:dyDescent="0.3"/>
    <row r="1472" ht="15.6" x14ac:dyDescent="0.3"/>
    <row r="1473" ht="15.6" x14ac:dyDescent="0.3"/>
    <row r="1474" ht="15.6" x14ac:dyDescent="0.3"/>
    <row r="1475" ht="15.6" x14ac:dyDescent="0.3"/>
    <row r="1476" ht="15.6" x14ac:dyDescent="0.3"/>
    <row r="1477" ht="15.6" x14ac:dyDescent="0.3"/>
    <row r="1478" ht="15.6" x14ac:dyDescent="0.3"/>
    <row r="1479" ht="15.6" x14ac:dyDescent="0.3"/>
    <row r="1480" ht="15.6" x14ac:dyDescent="0.3"/>
    <row r="1481" ht="15.6" x14ac:dyDescent="0.3"/>
    <row r="1482" ht="15.6" x14ac:dyDescent="0.3"/>
    <row r="1483" ht="15.6" x14ac:dyDescent="0.3"/>
    <row r="1484" ht="15.6" x14ac:dyDescent="0.3"/>
    <row r="1485" ht="15.6" x14ac:dyDescent="0.3"/>
    <row r="1486" ht="15.6" x14ac:dyDescent="0.3"/>
    <row r="1487" ht="15.6" x14ac:dyDescent="0.3"/>
    <row r="1488" ht="15.6" x14ac:dyDescent="0.3"/>
    <row r="1489" ht="15.6" x14ac:dyDescent="0.3"/>
    <row r="1490" ht="15.6" x14ac:dyDescent="0.3"/>
    <row r="1491" ht="15.6" x14ac:dyDescent="0.3"/>
    <row r="1492" ht="15.6" x14ac:dyDescent="0.3"/>
    <row r="1493" ht="15.6" x14ac:dyDescent="0.3"/>
    <row r="1494" ht="15.6" x14ac:dyDescent="0.3"/>
    <row r="1495" ht="15.6" x14ac:dyDescent="0.3"/>
    <row r="1496" ht="15.6" x14ac:dyDescent="0.3"/>
    <row r="1497" ht="15.6" x14ac:dyDescent="0.3"/>
    <row r="1498" ht="15.6" x14ac:dyDescent="0.3"/>
    <row r="1499" ht="15.6" x14ac:dyDescent="0.3"/>
    <row r="1500" ht="15.6" x14ac:dyDescent="0.3"/>
    <row r="1501" ht="15.6" x14ac:dyDescent="0.3"/>
    <row r="1502" ht="15.6" x14ac:dyDescent="0.3"/>
    <row r="1503" ht="15.6" x14ac:dyDescent="0.3"/>
    <row r="1504" ht="15.6" x14ac:dyDescent="0.3"/>
    <row r="1505" ht="15.6" x14ac:dyDescent="0.3"/>
    <row r="1506" ht="15.6" x14ac:dyDescent="0.3"/>
    <row r="1507" ht="15.6" x14ac:dyDescent="0.3"/>
    <row r="1508" ht="15.6" x14ac:dyDescent="0.3"/>
    <row r="1509" ht="15.6" x14ac:dyDescent="0.3"/>
    <row r="1510" ht="15.6" x14ac:dyDescent="0.3"/>
    <row r="1511" ht="15.6" x14ac:dyDescent="0.3"/>
    <row r="1512" ht="15.6" x14ac:dyDescent="0.3"/>
    <row r="1513" ht="15.6" x14ac:dyDescent="0.3"/>
    <row r="1514" ht="15.6" x14ac:dyDescent="0.3"/>
    <row r="1515" ht="15.6" x14ac:dyDescent="0.3"/>
    <row r="1516" ht="15.6" x14ac:dyDescent="0.3"/>
    <row r="1517" ht="15.6" x14ac:dyDescent="0.3"/>
    <row r="1518" ht="15.6" x14ac:dyDescent="0.3"/>
    <row r="1519" ht="15.6" x14ac:dyDescent="0.3"/>
    <row r="1520" ht="15.6" x14ac:dyDescent="0.3"/>
    <row r="1521" ht="15.6" x14ac:dyDescent="0.3"/>
    <row r="1522" ht="15.6" x14ac:dyDescent="0.3"/>
    <row r="1523" ht="15.6" x14ac:dyDescent="0.3"/>
    <row r="1524" ht="15.6" x14ac:dyDescent="0.3"/>
    <row r="1525" ht="15.6" x14ac:dyDescent="0.3"/>
    <row r="1526" ht="15.6" x14ac:dyDescent="0.3"/>
    <row r="1527" ht="15.6" x14ac:dyDescent="0.3"/>
    <row r="1528" ht="15.6" x14ac:dyDescent="0.3"/>
    <row r="1529" ht="15.6" x14ac:dyDescent="0.3"/>
    <row r="1530" ht="15.6" x14ac:dyDescent="0.3"/>
    <row r="1531" ht="15.6" x14ac:dyDescent="0.3"/>
    <row r="1532" ht="15.6" x14ac:dyDescent="0.3"/>
    <row r="1533" ht="15.6" x14ac:dyDescent="0.3"/>
    <row r="1534" ht="15.6" x14ac:dyDescent="0.3"/>
    <row r="1535" ht="15.6" x14ac:dyDescent="0.3"/>
    <row r="1536" ht="15.6" x14ac:dyDescent="0.3"/>
    <row r="1537" ht="15.6" x14ac:dyDescent="0.3"/>
    <row r="1538" ht="15.6" x14ac:dyDescent="0.3"/>
    <row r="1539" ht="15.6" x14ac:dyDescent="0.3"/>
    <row r="1540" ht="15.6" x14ac:dyDescent="0.3"/>
    <row r="1541" ht="15.6" x14ac:dyDescent="0.3"/>
    <row r="1542" ht="15.6" x14ac:dyDescent="0.3"/>
    <row r="1543" ht="15.6" x14ac:dyDescent="0.3"/>
    <row r="1544" ht="15.6" x14ac:dyDescent="0.3"/>
    <row r="1545" ht="15.6" x14ac:dyDescent="0.3"/>
    <row r="1546" ht="15.6" x14ac:dyDescent="0.3"/>
    <row r="1547" ht="15.6" x14ac:dyDescent="0.3"/>
    <row r="1548" ht="15.6" x14ac:dyDescent="0.3"/>
    <row r="1549" ht="15.6" x14ac:dyDescent="0.3"/>
    <row r="1550" ht="15.6" x14ac:dyDescent="0.3"/>
    <row r="1551" ht="15.6" x14ac:dyDescent="0.3"/>
    <row r="1552" ht="15.6" x14ac:dyDescent="0.3"/>
    <row r="1553" ht="15.6" x14ac:dyDescent="0.3"/>
    <row r="1554" ht="15.6" x14ac:dyDescent="0.3"/>
    <row r="1555" ht="15.6" x14ac:dyDescent="0.3"/>
    <row r="1556" ht="15.6" x14ac:dyDescent="0.3"/>
    <row r="1557" ht="15.6" x14ac:dyDescent="0.3"/>
    <row r="1558" ht="15.6" x14ac:dyDescent="0.3"/>
    <row r="1559" ht="15.6" x14ac:dyDescent="0.3"/>
    <row r="1560" ht="15.6" x14ac:dyDescent="0.3"/>
    <row r="1561" ht="15.6" x14ac:dyDescent="0.3"/>
    <row r="1562" ht="15.6" x14ac:dyDescent="0.3"/>
    <row r="1563" ht="15.6" x14ac:dyDescent="0.3"/>
    <row r="1564" ht="15.6" x14ac:dyDescent="0.3"/>
    <row r="1565" ht="15.6" x14ac:dyDescent="0.3"/>
    <row r="1566" ht="15.6" x14ac:dyDescent="0.3"/>
    <row r="1567" ht="15.6" x14ac:dyDescent="0.3"/>
    <row r="1568" ht="15.6" x14ac:dyDescent="0.3"/>
    <row r="1569" ht="15.6" x14ac:dyDescent="0.3"/>
    <row r="1570" ht="15.6" x14ac:dyDescent="0.3"/>
    <row r="1571" ht="15.6" x14ac:dyDescent="0.3"/>
    <row r="1572" ht="15.6" x14ac:dyDescent="0.3"/>
    <row r="1573" ht="15.6" x14ac:dyDescent="0.3"/>
    <row r="1574" ht="15.6" x14ac:dyDescent="0.3"/>
    <row r="1575" ht="15.6" x14ac:dyDescent="0.3"/>
    <row r="1576" ht="15.6" x14ac:dyDescent="0.3"/>
    <row r="1577" ht="15.6" x14ac:dyDescent="0.3"/>
    <row r="1578" ht="15.6" x14ac:dyDescent="0.3"/>
    <row r="1579" ht="15.6" x14ac:dyDescent="0.3"/>
    <row r="1580" ht="15.6" x14ac:dyDescent="0.3"/>
    <row r="1581" ht="15.6" x14ac:dyDescent="0.3"/>
    <row r="1582" ht="15.6" x14ac:dyDescent="0.3"/>
    <row r="1583" ht="15.6" x14ac:dyDescent="0.3"/>
    <row r="1584" ht="15.6" x14ac:dyDescent="0.3"/>
    <row r="1585" ht="15.6" x14ac:dyDescent="0.3"/>
    <row r="1586" ht="15.6" x14ac:dyDescent="0.3"/>
    <row r="1587" ht="15.6" x14ac:dyDescent="0.3"/>
    <row r="1588" ht="15.6" x14ac:dyDescent="0.3"/>
    <row r="1589" ht="15.6" x14ac:dyDescent="0.3"/>
    <row r="1590" ht="15.6" x14ac:dyDescent="0.3"/>
    <row r="1591" ht="15.6" x14ac:dyDescent="0.3"/>
    <row r="1592" ht="15.6" x14ac:dyDescent="0.3"/>
    <row r="1593" ht="15.6" x14ac:dyDescent="0.3"/>
    <row r="1594" ht="15.6" x14ac:dyDescent="0.3"/>
    <row r="1595" ht="15.6" x14ac:dyDescent="0.3"/>
    <row r="1596" ht="15.6" x14ac:dyDescent="0.3"/>
    <row r="1597" ht="15.6" x14ac:dyDescent="0.3"/>
    <row r="1598" ht="15.6" x14ac:dyDescent="0.3"/>
    <row r="1599" ht="15.6" x14ac:dyDescent="0.3"/>
    <row r="1600" ht="15.6" x14ac:dyDescent="0.3"/>
    <row r="1601" ht="15.6" x14ac:dyDescent="0.3"/>
    <row r="1602" ht="15.6" x14ac:dyDescent="0.3"/>
    <row r="1603" ht="15.6" x14ac:dyDescent="0.3"/>
    <row r="1604" ht="15.6" x14ac:dyDescent="0.3"/>
    <row r="1605" ht="15.6" x14ac:dyDescent="0.3"/>
    <row r="1606" ht="15.6" x14ac:dyDescent="0.3"/>
    <row r="1607" ht="15.6" x14ac:dyDescent="0.3"/>
    <row r="1608" ht="15.6" x14ac:dyDescent="0.3"/>
    <row r="1609" ht="15.6" x14ac:dyDescent="0.3"/>
    <row r="1610" ht="15.6" x14ac:dyDescent="0.3"/>
    <row r="1611" ht="15.6" x14ac:dyDescent="0.3"/>
    <row r="1612" ht="15.6" x14ac:dyDescent="0.3"/>
    <row r="1613" ht="15.6" x14ac:dyDescent="0.3"/>
    <row r="1614" ht="15.6" x14ac:dyDescent="0.3"/>
    <row r="1615" ht="15.6" x14ac:dyDescent="0.3"/>
    <row r="1616" ht="15.6" x14ac:dyDescent="0.3"/>
    <row r="1617" ht="15.6" x14ac:dyDescent="0.3"/>
    <row r="1618" ht="15.6" x14ac:dyDescent="0.3"/>
    <row r="1619" ht="15.6" x14ac:dyDescent="0.3"/>
    <row r="1620" ht="15.6" x14ac:dyDescent="0.3"/>
    <row r="1621" ht="15.6" x14ac:dyDescent="0.3"/>
    <row r="1622" ht="15.6" x14ac:dyDescent="0.3"/>
    <row r="1623" ht="15.6" x14ac:dyDescent="0.3"/>
    <row r="1624" ht="15.6" x14ac:dyDescent="0.3"/>
    <row r="1625" ht="15.6" x14ac:dyDescent="0.3"/>
    <row r="1626" ht="15.6" x14ac:dyDescent="0.3"/>
    <row r="1627" ht="15.6" x14ac:dyDescent="0.3"/>
    <row r="1628" ht="15.6" x14ac:dyDescent="0.3"/>
    <row r="1629" ht="15.6" x14ac:dyDescent="0.3"/>
    <row r="1630" ht="15.6" x14ac:dyDescent="0.3"/>
    <row r="1631" ht="15.6" x14ac:dyDescent="0.3"/>
    <row r="1632" ht="15.6" x14ac:dyDescent="0.3"/>
    <row r="1633" ht="15.6" x14ac:dyDescent="0.3"/>
    <row r="1634" ht="15.6" x14ac:dyDescent="0.3"/>
    <row r="1635" ht="15.6" x14ac:dyDescent="0.3"/>
    <row r="1636" ht="15.6" x14ac:dyDescent="0.3"/>
    <row r="1637" ht="15.6" x14ac:dyDescent="0.3"/>
    <row r="1638" ht="15.6" x14ac:dyDescent="0.3"/>
    <row r="1639" ht="15.6" x14ac:dyDescent="0.3"/>
    <row r="1640" ht="15.6" x14ac:dyDescent="0.3"/>
    <row r="1641" ht="15.6" x14ac:dyDescent="0.3"/>
    <row r="1642" ht="15.6" x14ac:dyDescent="0.3"/>
    <row r="1643" ht="15.6" x14ac:dyDescent="0.3"/>
    <row r="1644" ht="15.6" x14ac:dyDescent="0.3"/>
    <row r="1645" ht="15.6" x14ac:dyDescent="0.3"/>
    <row r="1646" ht="15.6" x14ac:dyDescent="0.3"/>
    <row r="1647" ht="15.6" x14ac:dyDescent="0.3"/>
    <row r="1648" ht="15.6" x14ac:dyDescent="0.3"/>
    <row r="1649" ht="15.6" x14ac:dyDescent="0.3"/>
    <row r="1650" ht="15.6" x14ac:dyDescent="0.3"/>
    <row r="1651" ht="15.6" x14ac:dyDescent="0.3"/>
    <row r="1652" ht="15.6" x14ac:dyDescent="0.3"/>
    <row r="1653" ht="15.6" x14ac:dyDescent="0.3"/>
    <row r="1654" ht="15.6" x14ac:dyDescent="0.3"/>
    <row r="1655" ht="15.6" x14ac:dyDescent="0.3"/>
    <row r="1656" ht="15.6" x14ac:dyDescent="0.3"/>
    <row r="1657" ht="15.6" x14ac:dyDescent="0.3"/>
    <row r="1658" ht="15.6" x14ac:dyDescent="0.3"/>
    <row r="1659" ht="15.6" x14ac:dyDescent="0.3"/>
    <row r="1660" ht="15.6" x14ac:dyDescent="0.3"/>
    <row r="1661" ht="15.6" x14ac:dyDescent="0.3"/>
    <row r="1662" ht="15.6" x14ac:dyDescent="0.3"/>
    <row r="1663" ht="15.6" x14ac:dyDescent="0.3"/>
    <row r="1664" ht="15.6" x14ac:dyDescent="0.3"/>
    <row r="1665" ht="15.6" x14ac:dyDescent="0.3"/>
    <row r="1666" ht="15.6" x14ac:dyDescent="0.3"/>
    <row r="1667" ht="15.6" x14ac:dyDescent="0.3"/>
    <row r="1668" ht="15.6" x14ac:dyDescent="0.3"/>
    <row r="1669" ht="15.6" x14ac:dyDescent="0.3"/>
    <row r="1670" ht="15.6" x14ac:dyDescent="0.3"/>
    <row r="1671" ht="15.6" x14ac:dyDescent="0.3"/>
    <row r="1672" ht="15.6" x14ac:dyDescent="0.3"/>
    <row r="1673" ht="15.6" x14ac:dyDescent="0.3"/>
    <row r="1674" ht="15.6" x14ac:dyDescent="0.3"/>
    <row r="1675" ht="15.6" x14ac:dyDescent="0.3"/>
    <row r="1676" ht="15.6" x14ac:dyDescent="0.3"/>
    <row r="1677" ht="15.6" x14ac:dyDescent="0.3"/>
    <row r="1678" ht="15.6" x14ac:dyDescent="0.3"/>
    <row r="1679" ht="15.6" x14ac:dyDescent="0.3"/>
    <row r="1680" ht="15.6" x14ac:dyDescent="0.3"/>
    <row r="1681" ht="15.6" x14ac:dyDescent="0.3"/>
    <row r="1682" ht="15.6" x14ac:dyDescent="0.3"/>
    <row r="1683" ht="15.6" x14ac:dyDescent="0.3"/>
    <row r="1684" ht="15.6" x14ac:dyDescent="0.3"/>
    <row r="1685" ht="15.6" x14ac:dyDescent="0.3"/>
    <row r="1686" ht="15.6" x14ac:dyDescent="0.3"/>
    <row r="1687" ht="15.6" x14ac:dyDescent="0.3"/>
    <row r="1688" ht="15.6" x14ac:dyDescent="0.3"/>
    <row r="1689" ht="15.6" x14ac:dyDescent="0.3"/>
    <row r="1690" ht="15.6" x14ac:dyDescent="0.3"/>
    <row r="1691" ht="15.6" x14ac:dyDescent="0.3"/>
    <row r="1692" ht="15.6" x14ac:dyDescent="0.3"/>
    <row r="1693" ht="15.6" x14ac:dyDescent="0.3"/>
    <row r="1694" ht="15.6" x14ac:dyDescent="0.3"/>
    <row r="1695" ht="15.6" x14ac:dyDescent="0.3"/>
    <row r="1696" ht="15.6" x14ac:dyDescent="0.3"/>
    <row r="1697" ht="15.6" x14ac:dyDescent="0.3"/>
    <row r="1698" ht="15.6" x14ac:dyDescent="0.3"/>
    <row r="1699" ht="15.6" x14ac:dyDescent="0.3"/>
    <row r="1700" ht="15.6" x14ac:dyDescent="0.3"/>
    <row r="1701" ht="15.6" x14ac:dyDescent="0.3"/>
    <row r="1702" ht="15.6" x14ac:dyDescent="0.3"/>
    <row r="1703" ht="15.6" x14ac:dyDescent="0.3"/>
    <row r="1704" ht="15.6" x14ac:dyDescent="0.3"/>
    <row r="1705" ht="15.6" x14ac:dyDescent="0.3"/>
    <row r="1706" ht="15.6" x14ac:dyDescent="0.3"/>
    <row r="1707" ht="15.6" x14ac:dyDescent="0.3"/>
    <row r="1708" ht="15.6" x14ac:dyDescent="0.3"/>
    <row r="1709" ht="15.6" x14ac:dyDescent="0.3"/>
    <row r="1710" ht="15.6" x14ac:dyDescent="0.3"/>
    <row r="1711" ht="15.6" x14ac:dyDescent="0.3"/>
    <row r="1712" ht="15.6" x14ac:dyDescent="0.3"/>
    <row r="1713" ht="15.6" x14ac:dyDescent="0.3"/>
    <row r="1714" ht="15.6" x14ac:dyDescent="0.3"/>
    <row r="1715" ht="15.6" x14ac:dyDescent="0.3"/>
    <row r="1716" ht="15.6" x14ac:dyDescent="0.3"/>
    <row r="1717" ht="15.6" x14ac:dyDescent="0.3"/>
    <row r="1718" ht="15.6" x14ac:dyDescent="0.3"/>
    <row r="1719" ht="15.6" x14ac:dyDescent="0.3"/>
    <row r="1720" ht="15.6" x14ac:dyDescent="0.3"/>
    <row r="1721" ht="15.6" x14ac:dyDescent="0.3"/>
    <row r="1722" ht="15.6" x14ac:dyDescent="0.3"/>
    <row r="1723" ht="15.6" x14ac:dyDescent="0.3"/>
    <row r="1724" ht="15.6" x14ac:dyDescent="0.3"/>
    <row r="1725" ht="15.6" x14ac:dyDescent="0.3"/>
    <row r="1726" ht="15.6" x14ac:dyDescent="0.3"/>
    <row r="1727" ht="15.6" x14ac:dyDescent="0.3"/>
    <row r="1728" ht="15.6" x14ac:dyDescent="0.3"/>
    <row r="1729" ht="15.6" x14ac:dyDescent="0.3"/>
    <row r="1730" ht="15.6" x14ac:dyDescent="0.3"/>
    <row r="1731" ht="15.6" x14ac:dyDescent="0.3"/>
    <row r="1732" ht="15.6" x14ac:dyDescent="0.3"/>
    <row r="1733" ht="15.6" x14ac:dyDescent="0.3"/>
    <row r="1734" ht="15.6" x14ac:dyDescent="0.3"/>
    <row r="1735" ht="15.6" x14ac:dyDescent="0.3"/>
    <row r="1736" ht="15.6" x14ac:dyDescent="0.3"/>
    <row r="1737" ht="15.6" x14ac:dyDescent="0.3"/>
    <row r="1738" ht="15.6" x14ac:dyDescent="0.3"/>
    <row r="1739" ht="15.6" x14ac:dyDescent="0.3"/>
    <row r="1740" ht="15.6" x14ac:dyDescent="0.3"/>
    <row r="1741" ht="15.6" x14ac:dyDescent="0.3"/>
    <row r="1742" ht="15.6" x14ac:dyDescent="0.3"/>
    <row r="1743" ht="15.6" x14ac:dyDescent="0.3"/>
    <row r="1744" ht="15.6" x14ac:dyDescent="0.3"/>
    <row r="1745" ht="15.6" x14ac:dyDescent="0.3"/>
    <row r="1746" ht="15.6" x14ac:dyDescent="0.3"/>
    <row r="1747" ht="15.6" x14ac:dyDescent="0.3"/>
    <row r="1748" ht="15.6" x14ac:dyDescent="0.3"/>
    <row r="1749" ht="15.6" x14ac:dyDescent="0.3"/>
    <row r="1750" ht="15.6" x14ac:dyDescent="0.3"/>
    <row r="1751" ht="15.6" x14ac:dyDescent="0.3"/>
    <row r="1752" ht="15.6" x14ac:dyDescent="0.3"/>
    <row r="1753" ht="15.6" x14ac:dyDescent="0.3"/>
    <row r="1754" ht="15.6" x14ac:dyDescent="0.3"/>
    <row r="1755" ht="15.6" x14ac:dyDescent="0.3"/>
    <row r="1756" ht="15.6" x14ac:dyDescent="0.3"/>
    <row r="1757" ht="15.6" x14ac:dyDescent="0.3"/>
    <row r="1758" ht="15.6" x14ac:dyDescent="0.3"/>
    <row r="1759" ht="15.6" x14ac:dyDescent="0.3"/>
    <row r="1760" ht="15.6" x14ac:dyDescent="0.3"/>
    <row r="1761" ht="15.6" x14ac:dyDescent="0.3"/>
    <row r="1762" ht="15.6" x14ac:dyDescent="0.3"/>
    <row r="1763" ht="15.6" x14ac:dyDescent="0.3"/>
    <row r="1764" ht="15.6" x14ac:dyDescent="0.3"/>
    <row r="1765" ht="15.6" x14ac:dyDescent="0.3"/>
    <row r="1766" ht="15.6" x14ac:dyDescent="0.3"/>
    <row r="1767" ht="15.6" x14ac:dyDescent="0.3"/>
    <row r="1768" ht="15.6" x14ac:dyDescent="0.3"/>
    <row r="1769" ht="15.6" x14ac:dyDescent="0.3"/>
    <row r="1770" ht="15.6" x14ac:dyDescent="0.3"/>
    <row r="1771" ht="15.6" x14ac:dyDescent="0.3"/>
    <row r="1772" ht="15.6" x14ac:dyDescent="0.3"/>
    <row r="1773" ht="15.6" x14ac:dyDescent="0.3"/>
    <row r="1774" ht="15.6" x14ac:dyDescent="0.3"/>
    <row r="1775" ht="15.6" x14ac:dyDescent="0.3"/>
    <row r="1776" ht="15.6" x14ac:dyDescent="0.3"/>
    <row r="1777" ht="15.6" x14ac:dyDescent="0.3"/>
    <row r="1778" ht="15.6" x14ac:dyDescent="0.3"/>
    <row r="1779" ht="15.6" x14ac:dyDescent="0.3"/>
    <row r="1780" ht="15.6" x14ac:dyDescent="0.3"/>
    <row r="1781" ht="15.6" x14ac:dyDescent="0.3"/>
    <row r="1782" ht="15.6" x14ac:dyDescent="0.3"/>
    <row r="1783" ht="15.6" x14ac:dyDescent="0.3"/>
    <row r="1784" ht="15.6" x14ac:dyDescent="0.3"/>
    <row r="1785" ht="15.6" x14ac:dyDescent="0.3"/>
    <row r="1786" ht="15.6" x14ac:dyDescent="0.3"/>
    <row r="1787" ht="15.6" x14ac:dyDescent="0.3"/>
    <row r="1788" ht="15.6" x14ac:dyDescent="0.3"/>
    <row r="1789" ht="15.6" x14ac:dyDescent="0.3"/>
    <row r="1790" ht="15.6" x14ac:dyDescent="0.3"/>
    <row r="1791" ht="15.6" x14ac:dyDescent="0.3"/>
    <row r="1792" ht="15.6" x14ac:dyDescent="0.3"/>
    <row r="1793" ht="15.6" x14ac:dyDescent="0.3"/>
    <row r="1794" ht="15.6" x14ac:dyDescent="0.3"/>
    <row r="1795" ht="15.6" x14ac:dyDescent="0.3"/>
    <row r="1796" ht="15.6" x14ac:dyDescent="0.3"/>
    <row r="1797" ht="15.6" x14ac:dyDescent="0.3"/>
    <row r="1798" ht="15.6" x14ac:dyDescent="0.3"/>
    <row r="1799" ht="15.6" x14ac:dyDescent="0.3"/>
    <row r="1800" ht="15.6" x14ac:dyDescent="0.3"/>
    <row r="1801" ht="15.6" x14ac:dyDescent="0.3"/>
    <row r="1802" ht="15.6" x14ac:dyDescent="0.3"/>
    <row r="1803" ht="15.6" x14ac:dyDescent="0.3"/>
    <row r="1804" ht="15.6" x14ac:dyDescent="0.3"/>
    <row r="1805" ht="15.6" x14ac:dyDescent="0.3"/>
    <row r="1806" ht="15.6" x14ac:dyDescent="0.3"/>
    <row r="1807" ht="15.6" x14ac:dyDescent="0.3"/>
    <row r="1808" ht="15.6" x14ac:dyDescent="0.3"/>
    <row r="1809" ht="15.6" x14ac:dyDescent="0.3"/>
    <row r="1810" ht="15.6" x14ac:dyDescent="0.3"/>
    <row r="1811" ht="15.6" x14ac:dyDescent="0.3"/>
    <row r="1812" ht="15.6" x14ac:dyDescent="0.3"/>
    <row r="1813" ht="15.6" x14ac:dyDescent="0.3"/>
    <row r="1814" ht="15.6" x14ac:dyDescent="0.3"/>
    <row r="1815" ht="15.6" x14ac:dyDescent="0.3"/>
    <row r="1816" ht="15.6" x14ac:dyDescent="0.3"/>
    <row r="1817" ht="15.6" x14ac:dyDescent="0.3"/>
    <row r="1818" ht="15.6" x14ac:dyDescent="0.3"/>
    <row r="1819" ht="15.6" x14ac:dyDescent="0.3"/>
    <row r="1820" ht="15.6" x14ac:dyDescent="0.3"/>
    <row r="1821" ht="15.6" x14ac:dyDescent="0.3"/>
    <row r="1822" ht="15.6" x14ac:dyDescent="0.3"/>
    <row r="1823" ht="15.6" x14ac:dyDescent="0.3"/>
    <row r="1824" ht="15.6" x14ac:dyDescent="0.3"/>
    <row r="1825" ht="15.6" x14ac:dyDescent="0.3"/>
    <row r="1826" ht="15.6" x14ac:dyDescent="0.3"/>
    <row r="1827" ht="15.6" x14ac:dyDescent="0.3"/>
    <row r="1828" ht="15.6" x14ac:dyDescent="0.3"/>
    <row r="1829" ht="15.6" x14ac:dyDescent="0.3"/>
    <row r="1830" ht="15.6" x14ac:dyDescent="0.3"/>
    <row r="1831" ht="15.6" x14ac:dyDescent="0.3"/>
    <row r="1832" ht="15.6" x14ac:dyDescent="0.3"/>
    <row r="1833" ht="15.6" x14ac:dyDescent="0.3"/>
    <row r="1834" ht="15.6" x14ac:dyDescent="0.3"/>
    <row r="1835" ht="15.6" x14ac:dyDescent="0.3"/>
    <row r="1836" ht="15.6" x14ac:dyDescent="0.3"/>
    <row r="1837" ht="15.6" x14ac:dyDescent="0.3"/>
    <row r="1838" ht="15.6" x14ac:dyDescent="0.3"/>
    <row r="1839" ht="15.6" x14ac:dyDescent="0.3"/>
    <row r="1840" ht="15.6" x14ac:dyDescent="0.3"/>
    <row r="1841" ht="15.6" x14ac:dyDescent="0.3"/>
    <row r="1842" ht="15.6" x14ac:dyDescent="0.3"/>
    <row r="1843" ht="15.6" x14ac:dyDescent="0.3"/>
    <row r="1844" ht="15.6" x14ac:dyDescent="0.3"/>
    <row r="1845" ht="15.6" x14ac:dyDescent="0.3"/>
    <row r="1846" ht="15.6" x14ac:dyDescent="0.3"/>
    <row r="1847" ht="15.6" x14ac:dyDescent="0.3"/>
    <row r="1848" ht="15.6" x14ac:dyDescent="0.3"/>
    <row r="1849" ht="15.6" x14ac:dyDescent="0.3"/>
    <row r="1850" ht="15.6" x14ac:dyDescent="0.3"/>
    <row r="1851" ht="15.6" x14ac:dyDescent="0.3"/>
    <row r="1852" ht="15.6" x14ac:dyDescent="0.3"/>
    <row r="1853" ht="15.6" x14ac:dyDescent="0.3"/>
    <row r="1854" ht="15.6" x14ac:dyDescent="0.3"/>
    <row r="1855" ht="15.6" x14ac:dyDescent="0.3"/>
    <row r="1856" ht="15.6" x14ac:dyDescent="0.3"/>
    <row r="1857" ht="15.6" x14ac:dyDescent="0.3"/>
    <row r="1858" ht="15.6" x14ac:dyDescent="0.3"/>
    <row r="1859" ht="15.6" x14ac:dyDescent="0.3"/>
    <row r="1860" ht="15.6" x14ac:dyDescent="0.3"/>
    <row r="1861" ht="15.6" x14ac:dyDescent="0.3"/>
    <row r="1862" ht="15.6" x14ac:dyDescent="0.3"/>
    <row r="1863" ht="15.6" x14ac:dyDescent="0.3"/>
    <row r="1864" ht="15.6" x14ac:dyDescent="0.3"/>
    <row r="1865" ht="15.6" x14ac:dyDescent="0.3"/>
    <row r="1866" ht="15.6" x14ac:dyDescent="0.3"/>
    <row r="1867" ht="15.6" x14ac:dyDescent="0.3"/>
    <row r="1868" ht="15.6" x14ac:dyDescent="0.3"/>
    <row r="1869" ht="15.6" x14ac:dyDescent="0.3"/>
    <row r="1870" ht="15.6" x14ac:dyDescent="0.3"/>
    <row r="1871" ht="15.6" x14ac:dyDescent="0.3"/>
    <row r="1872" ht="15.6" x14ac:dyDescent="0.3"/>
    <row r="1873" ht="15.6" x14ac:dyDescent="0.3"/>
    <row r="1874" ht="15.6" x14ac:dyDescent="0.3"/>
    <row r="1875" ht="15.6" x14ac:dyDescent="0.3"/>
    <row r="1876" ht="15.6" x14ac:dyDescent="0.3"/>
    <row r="1877" ht="15.6" x14ac:dyDescent="0.3"/>
    <row r="1878" ht="15.6" x14ac:dyDescent="0.3"/>
    <row r="1879" ht="15.6" x14ac:dyDescent="0.3"/>
    <row r="1880" ht="15.6" x14ac:dyDescent="0.3"/>
    <row r="1881" ht="15.6" x14ac:dyDescent="0.3"/>
    <row r="1882" ht="15.6" x14ac:dyDescent="0.3"/>
    <row r="1883" ht="15.6" x14ac:dyDescent="0.3"/>
    <row r="1884" ht="15.6" x14ac:dyDescent="0.3"/>
    <row r="1885" ht="15.6" x14ac:dyDescent="0.3"/>
    <row r="1886" ht="15.6" x14ac:dyDescent="0.3"/>
    <row r="1887" ht="15.6" x14ac:dyDescent="0.3"/>
    <row r="1888" ht="15.6" x14ac:dyDescent="0.3"/>
    <row r="1889" ht="15.6" x14ac:dyDescent="0.3"/>
    <row r="1890" ht="15.6" x14ac:dyDescent="0.3"/>
    <row r="1891" ht="15.6" x14ac:dyDescent="0.3"/>
    <row r="1892" ht="15.6" x14ac:dyDescent="0.3"/>
    <row r="1893" ht="15.6" x14ac:dyDescent="0.3"/>
    <row r="1894" ht="15.6" x14ac:dyDescent="0.3"/>
    <row r="1895" ht="15.6" x14ac:dyDescent="0.3"/>
    <row r="1896" ht="15.6" x14ac:dyDescent="0.3"/>
    <row r="1897" ht="15.6" x14ac:dyDescent="0.3"/>
    <row r="1898" ht="15.6" x14ac:dyDescent="0.3"/>
    <row r="1899" ht="15.6" x14ac:dyDescent="0.3"/>
    <row r="1900" ht="15.6" x14ac:dyDescent="0.3"/>
    <row r="1901" ht="15.6" x14ac:dyDescent="0.3"/>
    <row r="1902" ht="15.6" x14ac:dyDescent="0.3"/>
    <row r="1903" ht="15.6" x14ac:dyDescent="0.3"/>
    <row r="1904" ht="15.6" x14ac:dyDescent="0.3"/>
    <row r="1905" ht="15.6" x14ac:dyDescent="0.3"/>
    <row r="1906" ht="15.6" x14ac:dyDescent="0.3"/>
    <row r="1907" ht="15.6" x14ac:dyDescent="0.3"/>
    <row r="1908" ht="15.6" x14ac:dyDescent="0.3"/>
    <row r="1909" ht="15.6" x14ac:dyDescent="0.3"/>
    <row r="1910" ht="15.6" x14ac:dyDescent="0.3"/>
    <row r="1911" ht="15.6" x14ac:dyDescent="0.3"/>
    <row r="1912" ht="15.6" x14ac:dyDescent="0.3"/>
    <row r="1913" ht="15.6" x14ac:dyDescent="0.3"/>
    <row r="1914" ht="15.6" x14ac:dyDescent="0.3"/>
    <row r="1915" ht="15.6" x14ac:dyDescent="0.3"/>
    <row r="1916" ht="15.6" x14ac:dyDescent="0.3"/>
    <row r="1917" ht="15.6" x14ac:dyDescent="0.3"/>
    <row r="1918" ht="15.6" x14ac:dyDescent="0.3"/>
    <row r="1919" ht="15.6" x14ac:dyDescent="0.3"/>
    <row r="1920" ht="15.6" x14ac:dyDescent="0.3"/>
    <row r="1921" ht="15.6" x14ac:dyDescent="0.3"/>
    <row r="1922" ht="15.6" x14ac:dyDescent="0.3"/>
    <row r="1923" ht="15.6" x14ac:dyDescent="0.3"/>
    <row r="1924" ht="15.6" x14ac:dyDescent="0.3"/>
    <row r="1925" ht="15.6" x14ac:dyDescent="0.3"/>
    <row r="1926" ht="15.6" x14ac:dyDescent="0.3"/>
    <row r="1927" ht="15.6" x14ac:dyDescent="0.3"/>
    <row r="1928" ht="15.6" x14ac:dyDescent="0.3"/>
    <row r="1929" ht="15.6" x14ac:dyDescent="0.3"/>
    <row r="1930" ht="15.6" x14ac:dyDescent="0.3"/>
    <row r="1931" ht="15.6" x14ac:dyDescent="0.3"/>
    <row r="1932" ht="15.6" x14ac:dyDescent="0.3"/>
    <row r="1933" ht="15.6" x14ac:dyDescent="0.3"/>
    <row r="1934" ht="15.6" x14ac:dyDescent="0.3"/>
    <row r="1935" ht="15.6" x14ac:dyDescent="0.3"/>
    <row r="1936" ht="15.6" x14ac:dyDescent="0.3"/>
    <row r="1937" ht="15.6" x14ac:dyDescent="0.3"/>
    <row r="1938" ht="15.6" x14ac:dyDescent="0.3"/>
    <row r="1939" ht="15.6" x14ac:dyDescent="0.3"/>
    <row r="1940" ht="15.6" x14ac:dyDescent="0.3"/>
    <row r="1941" ht="15.6" x14ac:dyDescent="0.3"/>
    <row r="1942" ht="15.6" x14ac:dyDescent="0.3"/>
    <row r="1943" ht="15.6" x14ac:dyDescent="0.3"/>
    <row r="1944" ht="15.6" x14ac:dyDescent="0.3"/>
    <row r="1945" ht="15.6" x14ac:dyDescent="0.3"/>
    <row r="1946" ht="15.6" x14ac:dyDescent="0.3"/>
    <row r="1947" ht="15.6" x14ac:dyDescent="0.3"/>
    <row r="1948" ht="15.6" x14ac:dyDescent="0.3"/>
    <row r="1949" ht="15.6" x14ac:dyDescent="0.3"/>
    <row r="1950" ht="15.6" x14ac:dyDescent="0.3"/>
    <row r="1951" ht="15.6" x14ac:dyDescent="0.3"/>
    <row r="1952" ht="15.6" x14ac:dyDescent="0.3"/>
    <row r="1953" ht="15.6" x14ac:dyDescent="0.3"/>
    <row r="1954" ht="15.6" x14ac:dyDescent="0.3"/>
    <row r="1955" ht="15.6" x14ac:dyDescent="0.3"/>
    <row r="1956" ht="15.6" x14ac:dyDescent="0.3"/>
    <row r="1957" ht="15.6" x14ac:dyDescent="0.3"/>
    <row r="1958" ht="15.6" x14ac:dyDescent="0.3"/>
    <row r="1959" ht="15.6" x14ac:dyDescent="0.3"/>
    <row r="1960" ht="15.6" x14ac:dyDescent="0.3"/>
    <row r="1961" ht="15.6" x14ac:dyDescent="0.3"/>
    <row r="1962" ht="15.6" x14ac:dyDescent="0.3"/>
    <row r="1963" ht="15.6" x14ac:dyDescent="0.3"/>
    <row r="1964" ht="15.6" x14ac:dyDescent="0.3"/>
    <row r="1965" ht="15.6" x14ac:dyDescent="0.3"/>
    <row r="1966" ht="15.6" x14ac:dyDescent="0.3"/>
    <row r="1967" ht="15.6" x14ac:dyDescent="0.3"/>
    <row r="1968" ht="15.6" x14ac:dyDescent="0.3"/>
    <row r="1969" ht="15.6" x14ac:dyDescent="0.3"/>
    <row r="1970" ht="15.6" x14ac:dyDescent="0.3"/>
    <row r="1971" ht="15.6" x14ac:dyDescent="0.3"/>
    <row r="1972" ht="15.6" x14ac:dyDescent="0.3"/>
    <row r="1973" ht="15.6" x14ac:dyDescent="0.3"/>
    <row r="1974" ht="15.6" x14ac:dyDescent="0.3"/>
    <row r="1975" ht="15.6" x14ac:dyDescent="0.3"/>
    <row r="1976" ht="15.6" x14ac:dyDescent="0.3"/>
    <row r="1977" ht="15.6" x14ac:dyDescent="0.3"/>
    <row r="1978" ht="15.6" x14ac:dyDescent="0.3"/>
    <row r="1979" ht="15.6" x14ac:dyDescent="0.3"/>
    <row r="1980" ht="15.6" x14ac:dyDescent="0.3"/>
    <row r="1981" ht="15.6" x14ac:dyDescent="0.3"/>
    <row r="1982" ht="15.6" x14ac:dyDescent="0.3"/>
    <row r="1983" ht="15.6" x14ac:dyDescent="0.3"/>
    <row r="1984" ht="15.6" x14ac:dyDescent="0.3"/>
    <row r="1985" ht="15.6" x14ac:dyDescent="0.3"/>
    <row r="1986" ht="15.6" x14ac:dyDescent="0.3"/>
    <row r="1987" ht="15.6" x14ac:dyDescent="0.3"/>
    <row r="1988" ht="15.6" x14ac:dyDescent="0.3"/>
    <row r="1989" ht="15.6" x14ac:dyDescent="0.3"/>
    <row r="1990" ht="15.6" x14ac:dyDescent="0.3"/>
    <row r="1991" ht="15.6" x14ac:dyDescent="0.3"/>
    <row r="1992" ht="15.6" x14ac:dyDescent="0.3"/>
    <row r="1993" ht="15.6" x14ac:dyDescent="0.3"/>
    <row r="1994" ht="15.6" x14ac:dyDescent="0.3"/>
    <row r="1995" ht="15.6" x14ac:dyDescent="0.3"/>
    <row r="1996" ht="15.6" x14ac:dyDescent="0.3"/>
    <row r="1997" ht="15.6" x14ac:dyDescent="0.3"/>
    <row r="1998" ht="15.6" x14ac:dyDescent="0.3"/>
    <row r="1999" ht="15.6" x14ac:dyDescent="0.3"/>
    <row r="2000" ht="15.6" x14ac:dyDescent="0.3"/>
    <row r="2001" ht="15.6" x14ac:dyDescent="0.3"/>
    <row r="2002" ht="15.6" x14ac:dyDescent="0.3"/>
    <row r="2003" ht="15.6" x14ac:dyDescent="0.3"/>
    <row r="2004" ht="15.6" x14ac:dyDescent="0.3"/>
    <row r="2005" ht="15.6" x14ac:dyDescent="0.3"/>
    <row r="2006" ht="15.6" x14ac:dyDescent="0.3"/>
    <row r="2007" ht="15.6" x14ac:dyDescent="0.3"/>
    <row r="2008" ht="15.6" x14ac:dyDescent="0.3"/>
    <row r="2009" ht="15.6" x14ac:dyDescent="0.3"/>
    <row r="2010" ht="15.6" x14ac:dyDescent="0.3"/>
    <row r="2011" ht="15.6" x14ac:dyDescent="0.3"/>
    <row r="2012" ht="15.6" x14ac:dyDescent="0.3"/>
    <row r="2013" ht="15.6" x14ac:dyDescent="0.3"/>
    <row r="2014" ht="15.6" x14ac:dyDescent="0.3"/>
    <row r="2015" ht="15.6" x14ac:dyDescent="0.3"/>
    <row r="2016" ht="15.6" x14ac:dyDescent="0.3"/>
    <row r="2017" ht="15.6" x14ac:dyDescent="0.3"/>
    <row r="2018" ht="15.6" x14ac:dyDescent="0.3"/>
    <row r="2019" ht="15.6" x14ac:dyDescent="0.3"/>
    <row r="2020" ht="15.6" x14ac:dyDescent="0.3"/>
    <row r="2021" ht="15.6" x14ac:dyDescent="0.3"/>
    <row r="2022" ht="15.6" x14ac:dyDescent="0.3"/>
    <row r="2023" ht="15.6" x14ac:dyDescent="0.3"/>
    <row r="2024" ht="15.6" x14ac:dyDescent="0.3"/>
    <row r="2025" ht="15.6" x14ac:dyDescent="0.3"/>
    <row r="2026" ht="15.6" x14ac:dyDescent="0.3"/>
    <row r="2027" ht="15.6" x14ac:dyDescent="0.3"/>
    <row r="2028" ht="15.6" x14ac:dyDescent="0.3"/>
    <row r="2029" ht="15.6" x14ac:dyDescent="0.3"/>
    <row r="2030" ht="15.6" x14ac:dyDescent="0.3"/>
    <row r="2031" ht="15.6" x14ac:dyDescent="0.3"/>
    <row r="2032" ht="15.6" x14ac:dyDescent="0.3"/>
    <row r="2033" ht="15.6" x14ac:dyDescent="0.3"/>
    <row r="2034" ht="15.6" x14ac:dyDescent="0.3"/>
    <row r="2035" ht="15.6" x14ac:dyDescent="0.3"/>
    <row r="2036" ht="15.6" x14ac:dyDescent="0.3"/>
    <row r="2037" ht="15.6" x14ac:dyDescent="0.3"/>
    <row r="2038" ht="15.6" x14ac:dyDescent="0.3"/>
    <row r="2039" ht="15.6" x14ac:dyDescent="0.3"/>
    <row r="2040" ht="15.6" x14ac:dyDescent="0.3"/>
    <row r="2041" ht="15.6" x14ac:dyDescent="0.3"/>
    <row r="2042" ht="15.6" x14ac:dyDescent="0.3"/>
    <row r="2043" ht="15.6" x14ac:dyDescent="0.3"/>
    <row r="2044" ht="15.6" x14ac:dyDescent="0.3"/>
    <row r="2045" ht="15.6" x14ac:dyDescent="0.3"/>
    <row r="2046" ht="15.6" x14ac:dyDescent="0.3"/>
    <row r="2047" ht="15.6" x14ac:dyDescent="0.3"/>
    <row r="2048" ht="15.6" x14ac:dyDescent="0.3"/>
    <row r="2049" ht="15.6" x14ac:dyDescent="0.3"/>
    <row r="2050" ht="15.6" x14ac:dyDescent="0.3"/>
    <row r="2051" ht="15.6" x14ac:dyDescent="0.3"/>
    <row r="2052" ht="15.6" x14ac:dyDescent="0.3"/>
    <row r="2053" ht="15.6" x14ac:dyDescent="0.3"/>
    <row r="2054" ht="15.6" x14ac:dyDescent="0.3"/>
    <row r="2055" ht="15.6" x14ac:dyDescent="0.3"/>
    <row r="2056" ht="15.6" x14ac:dyDescent="0.3"/>
    <row r="2057" ht="15.6" x14ac:dyDescent="0.3"/>
    <row r="2058" ht="15.6" x14ac:dyDescent="0.3"/>
    <row r="2059" ht="15.6" x14ac:dyDescent="0.3"/>
    <row r="2060" ht="15.6" x14ac:dyDescent="0.3"/>
    <row r="2061" ht="15.6" x14ac:dyDescent="0.3"/>
    <row r="2062" ht="15.6" x14ac:dyDescent="0.3"/>
    <row r="2063" ht="15.6" x14ac:dyDescent="0.3"/>
    <row r="2064" ht="15.6" x14ac:dyDescent="0.3"/>
    <row r="2065" ht="15.6" x14ac:dyDescent="0.3"/>
    <row r="2066" ht="15.6" x14ac:dyDescent="0.3"/>
    <row r="2067" ht="15.6" x14ac:dyDescent="0.3"/>
    <row r="2068" ht="15.6" x14ac:dyDescent="0.3"/>
    <row r="2069" ht="15.6" x14ac:dyDescent="0.3"/>
    <row r="2070" ht="15.6" x14ac:dyDescent="0.3"/>
    <row r="2071" ht="15.6" x14ac:dyDescent="0.3"/>
    <row r="2072" ht="15.6" x14ac:dyDescent="0.3"/>
    <row r="2073" ht="15.6" x14ac:dyDescent="0.3"/>
    <row r="2074" ht="15.6" x14ac:dyDescent="0.3"/>
    <row r="2075" ht="15.6" x14ac:dyDescent="0.3"/>
    <row r="2076" ht="15.6" x14ac:dyDescent="0.3"/>
    <row r="2077" ht="15.6" x14ac:dyDescent="0.3"/>
    <row r="2078" ht="15.6" x14ac:dyDescent="0.3"/>
    <row r="2079" ht="15.6" x14ac:dyDescent="0.3"/>
    <row r="2080" ht="15.6" x14ac:dyDescent="0.3"/>
    <row r="2081" ht="15.6" x14ac:dyDescent="0.3"/>
    <row r="2082" ht="15.6" x14ac:dyDescent="0.3"/>
    <row r="2083" ht="15.6" x14ac:dyDescent="0.3"/>
    <row r="2084" ht="15.6" x14ac:dyDescent="0.3"/>
    <row r="2085" ht="15.6" x14ac:dyDescent="0.3"/>
    <row r="2086" ht="15.6" x14ac:dyDescent="0.3"/>
    <row r="2087" ht="15.6" x14ac:dyDescent="0.3"/>
    <row r="2088" ht="15.6" x14ac:dyDescent="0.3"/>
    <row r="2089" ht="15.6" x14ac:dyDescent="0.3"/>
    <row r="2090" ht="15.6" x14ac:dyDescent="0.3"/>
    <row r="2091" ht="15.6" x14ac:dyDescent="0.3"/>
    <row r="2092" ht="15.6" x14ac:dyDescent="0.3"/>
    <row r="2093" ht="15.6" x14ac:dyDescent="0.3"/>
    <row r="2094" ht="15.6" x14ac:dyDescent="0.3"/>
    <row r="2095" ht="15.6" x14ac:dyDescent="0.3"/>
    <row r="2096" ht="15.6" x14ac:dyDescent="0.3"/>
    <row r="2097" ht="15.6" x14ac:dyDescent="0.3"/>
    <row r="2098" ht="15.6" x14ac:dyDescent="0.3"/>
    <row r="2099" ht="15.6" x14ac:dyDescent="0.3"/>
    <row r="2100" ht="15.6" x14ac:dyDescent="0.3"/>
    <row r="2101" ht="15.6" x14ac:dyDescent="0.3"/>
    <row r="2102" ht="15.6" x14ac:dyDescent="0.3"/>
    <row r="2103" ht="15.6" x14ac:dyDescent="0.3"/>
    <row r="2104" ht="15.6" x14ac:dyDescent="0.3"/>
    <row r="2105" ht="15.6" x14ac:dyDescent="0.3"/>
    <row r="2106" ht="15.6" x14ac:dyDescent="0.3"/>
    <row r="2107" ht="15.6" x14ac:dyDescent="0.3"/>
    <row r="2108" ht="15.6" x14ac:dyDescent="0.3"/>
    <row r="2109" ht="15.6" x14ac:dyDescent="0.3"/>
    <row r="2110" ht="15.6" x14ac:dyDescent="0.3"/>
    <row r="2111" ht="15.6" x14ac:dyDescent="0.3"/>
    <row r="2112" ht="15.6" x14ac:dyDescent="0.3"/>
    <row r="2113" ht="15.6" x14ac:dyDescent="0.3"/>
    <row r="2114" ht="15.6" x14ac:dyDescent="0.3"/>
    <row r="2115" ht="15.6" x14ac:dyDescent="0.3"/>
    <row r="2116" ht="15.6" x14ac:dyDescent="0.3"/>
    <row r="2117" ht="15.6" x14ac:dyDescent="0.3"/>
    <row r="2118" ht="15.6" x14ac:dyDescent="0.3"/>
    <row r="2119" ht="15.6" x14ac:dyDescent="0.3"/>
    <row r="2120" ht="15.6" x14ac:dyDescent="0.3"/>
    <row r="2121" ht="15.6" x14ac:dyDescent="0.3"/>
    <row r="2122" ht="15.6" x14ac:dyDescent="0.3"/>
    <row r="2123" ht="15.6" x14ac:dyDescent="0.3"/>
    <row r="2124" ht="15.6" x14ac:dyDescent="0.3"/>
    <row r="2125" ht="15.6" x14ac:dyDescent="0.3"/>
    <row r="2126" ht="15.6" x14ac:dyDescent="0.3"/>
    <row r="2127" ht="15.6" x14ac:dyDescent="0.3"/>
    <row r="2128" ht="15.6" x14ac:dyDescent="0.3"/>
    <row r="2129" ht="15.6" x14ac:dyDescent="0.3"/>
    <row r="2130" ht="15.6" x14ac:dyDescent="0.3"/>
    <row r="2131" ht="15.6" x14ac:dyDescent="0.3"/>
    <row r="2132" ht="15.6" x14ac:dyDescent="0.3"/>
    <row r="2133" ht="15.6" x14ac:dyDescent="0.3"/>
    <row r="2134" ht="15.6" x14ac:dyDescent="0.3"/>
    <row r="2135" ht="15.6" x14ac:dyDescent="0.3"/>
    <row r="2136" ht="15.6" x14ac:dyDescent="0.3"/>
    <row r="2137" ht="15.6" x14ac:dyDescent="0.3"/>
    <row r="2138" ht="15.6" x14ac:dyDescent="0.3"/>
    <row r="2139" ht="15.6" x14ac:dyDescent="0.3"/>
    <row r="2140" ht="15.6" x14ac:dyDescent="0.3"/>
    <row r="2141" ht="15.6" x14ac:dyDescent="0.3"/>
    <row r="2142" ht="15.6" x14ac:dyDescent="0.3"/>
    <row r="2143" ht="15.6" x14ac:dyDescent="0.3"/>
    <row r="2144" ht="15.6" x14ac:dyDescent="0.3"/>
    <row r="2145" ht="15.6" x14ac:dyDescent="0.3"/>
    <row r="2146" ht="15.6" x14ac:dyDescent="0.3"/>
    <row r="2147" ht="15.6" x14ac:dyDescent="0.3"/>
    <row r="2148" ht="15.6" x14ac:dyDescent="0.3"/>
    <row r="2149" ht="15.6" x14ac:dyDescent="0.3"/>
    <row r="2150" ht="15.6" x14ac:dyDescent="0.3"/>
    <row r="2151" ht="15.6" x14ac:dyDescent="0.3"/>
    <row r="2152" ht="15.6" x14ac:dyDescent="0.3"/>
    <row r="2153" ht="15.6" x14ac:dyDescent="0.3"/>
    <row r="2154" ht="15.6" x14ac:dyDescent="0.3"/>
    <row r="2155" ht="15.6" x14ac:dyDescent="0.3"/>
    <row r="2156" ht="15.6" x14ac:dyDescent="0.3"/>
    <row r="2157" ht="15.6" x14ac:dyDescent="0.3"/>
    <row r="2158" ht="15.6" x14ac:dyDescent="0.3"/>
    <row r="2159" ht="15.6" x14ac:dyDescent="0.3"/>
    <row r="2160" ht="15.6" x14ac:dyDescent="0.3"/>
    <row r="2161" ht="15.6" x14ac:dyDescent="0.3"/>
    <row r="2162" ht="15.6" x14ac:dyDescent="0.3"/>
    <row r="2163" ht="15.6" x14ac:dyDescent="0.3"/>
    <row r="2164" ht="15.6" x14ac:dyDescent="0.3"/>
    <row r="2165" ht="15.6" x14ac:dyDescent="0.3"/>
    <row r="2166" ht="15.6" x14ac:dyDescent="0.3"/>
    <row r="2167" ht="15.6" x14ac:dyDescent="0.3"/>
    <row r="2168" ht="15.6" x14ac:dyDescent="0.3"/>
    <row r="2169" ht="15.6" x14ac:dyDescent="0.3"/>
    <row r="2170" ht="15.6" x14ac:dyDescent="0.3"/>
    <row r="2171" ht="15.6" x14ac:dyDescent="0.3"/>
    <row r="2172" ht="15.6" x14ac:dyDescent="0.3"/>
    <row r="2173" ht="15.6" x14ac:dyDescent="0.3"/>
    <row r="2174" ht="15.6" x14ac:dyDescent="0.3"/>
    <row r="2175" ht="15.6" x14ac:dyDescent="0.3"/>
    <row r="2176" ht="15.6" x14ac:dyDescent="0.3"/>
    <row r="2177" ht="15.6" x14ac:dyDescent="0.3"/>
    <row r="2178" ht="15.6" x14ac:dyDescent="0.3"/>
    <row r="2179" ht="15.6" x14ac:dyDescent="0.3"/>
    <row r="2180" ht="15.6" x14ac:dyDescent="0.3"/>
    <row r="2181" ht="15.6" x14ac:dyDescent="0.3"/>
    <row r="2182" ht="15.6" x14ac:dyDescent="0.3"/>
    <row r="2183" ht="15.6" x14ac:dyDescent="0.3"/>
    <row r="2184" ht="15.6" x14ac:dyDescent="0.3"/>
    <row r="2185" ht="15.6" x14ac:dyDescent="0.3"/>
    <row r="2186" ht="15.6" x14ac:dyDescent="0.3"/>
    <row r="2187" ht="15.6" x14ac:dyDescent="0.3"/>
    <row r="2188" ht="15.6" x14ac:dyDescent="0.3"/>
    <row r="2189" ht="15.6" x14ac:dyDescent="0.3"/>
    <row r="2190" ht="15.6" x14ac:dyDescent="0.3"/>
    <row r="2191" ht="15.6" x14ac:dyDescent="0.3"/>
    <row r="2192" ht="15.6" x14ac:dyDescent="0.3"/>
    <row r="2193" ht="15.6" x14ac:dyDescent="0.3"/>
    <row r="2194" ht="15.6" x14ac:dyDescent="0.3"/>
    <row r="2195" ht="15.6" x14ac:dyDescent="0.3"/>
    <row r="2196" ht="15.6" x14ac:dyDescent="0.3"/>
    <row r="2197" ht="15.6" x14ac:dyDescent="0.3"/>
    <row r="2198" ht="15.6" x14ac:dyDescent="0.3"/>
    <row r="2199" ht="15.6" x14ac:dyDescent="0.3"/>
    <row r="2200" ht="15.6" x14ac:dyDescent="0.3"/>
    <row r="2201" ht="15.6" x14ac:dyDescent="0.3"/>
    <row r="2202" ht="15.6" x14ac:dyDescent="0.3"/>
    <row r="2203" ht="15.6" x14ac:dyDescent="0.3"/>
    <row r="2204" ht="15.6" x14ac:dyDescent="0.3"/>
    <row r="2205" ht="15.6" x14ac:dyDescent="0.3"/>
    <row r="2206" ht="15.6" x14ac:dyDescent="0.3"/>
    <row r="2207" ht="15.6" x14ac:dyDescent="0.3"/>
    <row r="2208" ht="15.6" x14ac:dyDescent="0.3"/>
    <row r="2209" ht="15.6" x14ac:dyDescent="0.3"/>
    <row r="2210" ht="15.6" x14ac:dyDescent="0.3"/>
    <row r="2211" ht="15.6" x14ac:dyDescent="0.3"/>
    <row r="2212" ht="15.6" x14ac:dyDescent="0.3"/>
    <row r="2213" ht="15.6" x14ac:dyDescent="0.3"/>
    <row r="2214" ht="15.6" x14ac:dyDescent="0.3"/>
    <row r="2215" ht="15.6" x14ac:dyDescent="0.3"/>
    <row r="2216" ht="15.6" x14ac:dyDescent="0.3"/>
    <row r="2217" ht="15.6" x14ac:dyDescent="0.3"/>
    <row r="2218" ht="15.6" x14ac:dyDescent="0.3"/>
    <row r="2219" ht="15.6" x14ac:dyDescent="0.3"/>
    <row r="2220" ht="15.6" x14ac:dyDescent="0.3"/>
    <row r="2221" ht="15.6" x14ac:dyDescent="0.3"/>
    <row r="2222" ht="15.6" x14ac:dyDescent="0.3"/>
    <row r="2223" ht="15.6" x14ac:dyDescent="0.3"/>
    <row r="2224" ht="15.6" x14ac:dyDescent="0.3"/>
    <row r="2225" ht="15.6" x14ac:dyDescent="0.3"/>
    <row r="2226" ht="15.6" x14ac:dyDescent="0.3"/>
    <row r="2227" ht="15.6" x14ac:dyDescent="0.3"/>
    <row r="2228" ht="15.6" x14ac:dyDescent="0.3"/>
    <row r="2229" ht="15.6" x14ac:dyDescent="0.3"/>
    <row r="2230" ht="15.6" x14ac:dyDescent="0.3"/>
    <row r="2231" ht="15.6" x14ac:dyDescent="0.3"/>
    <row r="2232" ht="15.6" x14ac:dyDescent="0.3"/>
    <row r="2233" ht="15.6" x14ac:dyDescent="0.3"/>
    <row r="2234" ht="15.6" x14ac:dyDescent="0.3"/>
    <row r="2235" ht="15.6" x14ac:dyDescent="0.3"/>
    <row r="2236" ht="15.6" x14ac:dyDescent="0.3"/>
    <row r="2237" ht="15.6" x14ac:dyDescent="0.3"/>
    <row r="2238" ht="15.6" x14ac:dyDescent="0.3"/>
    <row r="2239" ht="15.6" x14ac:dyDescent="0.3"/>
    <row r="2240" ht="15.6" x14ac:dyDescent="0.3"/>
    <row r="2241" ht="15.6" x14ac:dyDescent="0.3"/>
    <row r="2242" ht="15.6" x14ac:dyDescent="0.3"/>
    <row r="2243" ht="15.6" x14ac:dyDescent="0.3"/>
    <row r="2244" ht="15.6" x14ac:dyDescent="0.3"/>
    <row r="2245" ht="15.6" x14ac:dyDescent="0.3"/>
    <row r="2246" ht="15.6" x14ac:dyDescent="0.3"/>
    <row r="2247" ht="15.6" x14ac:dyDescent="0.3"/>
    <row r="2248" ht="15.6" x14ac:dyDescent="0.3"/>
    <row r="2249" ht="15.6" x14ac:dyDescent="0.3"/>
    <row r="2250" ht="15.6" x14ac:dyDescent="0.3"/>
    <row r="2251" ht="15.6" x14ac:dyDescent="0.3"/>
    <row r="2252" ht="15.6" x14ac:dyDescent="0.3"/>
    <row r="2253" ht="15.6" x14ac:dyDescent="0.3"/>
    <row r="2254" ht="15.6" x14ac:dyDescent="0.3"/>
    <row r="2255" ht="15.6" x14ac:dyDescent="0.3"/>
    <row r="2256" ht="15.6" x14ac:dyDescent="0.3"/>
    <row r="2257" ht="15.6" x14ac:dyDescent="0.3"/>
    <row r="2258" ht="15.6" x14ac:dyDescent="0.3"/>
    <row r="2259" ht="15.6" x14ac:dyDescent="0.3"/>
    <row r="2260" ht="15.6" x14ac:dyDescent="0.3"/>
    <row r="2261" ht="15.6" x14ac:dyDescent="0.3"/>
    <row r="2262" ht="15.6" x14ac:dyDescent="0.3"/>
    <row r="2263" ht="15.6" x14ac:dyDescent="0.3"/>
    <row r="2264" ht="15.6" x14ac:dyDescent="0.3"/>
    <row r="2265" ht="15.6" x14ac:dyDescent="0.3"/>
    <row r="2266" ht="15.6" x14ac:dyDescent="0.3"/>
    <row r="2267" ht="15.6" x14ac:dyDescent="0.3"/>
    <row r="2268" ht="15.6" x14ac:dyDescent="0.3"/>
    <row r="2269" ht="15.6" x14ac:dyDescent="0.3"/>
    <row r="2270" ht="15.6" x14ac:dyDescent="0.3"/>
    <row r="2271" ht="15.6" x14ac:dyDescent="0.3"/>
    <row r="2272" ht="15.6" x14ac:dyDescent="0.3"/>
    <row r="2273" ht="15.6" x14ac:dyDescent="0.3"/>
    <row r="2274" ht="15.6" x14ac:dyDescent="0.3"/>
    <row r="2275" ht="15.6" x14ac:dyDescent="0.3"/>
    <row r="2276" ht="15.6" x14ac:dyDescent="0.3"/>
    <row r="2277" ht="15.6" x14ac:dyDescent="0.3"/>
    <row r="2278" ht="15.6" x14ac:dyDescent="0.3"/>
    <row r="2279" ht="15.6" x14ac:dyDescent="0.3"/>
    <row r="2280" ht="15.6" x14ac:dyDescent="0.3"/>
    <row r="2281" ht="15.6" x14ac:dyDescent="0.3"/>
    <row r="2282" ht="15.6" x14ac:dyDescent="0.3"/>
    <row r="2283" ht="15.6" x14ac:dyDescent="0.3"/>
    <row r="2284" ht="15.6" x14ac:dyDescent="0.3"/>
    <row r="2285" ht="15.6" x14ac:dyDescent="0.3"/>
    <row r="2286" ht="15.6" x14ac:dyDescent="0.3"/>
    <row r="2287" ht="15.6" x14ac:dyDescent="0.3"/>
    <row r="2288" ht="15.6" x14ac:dyDescent="0.3"/>
    <row r="2289" ht="15.6" x14ac:dyDescent="0.3"/>
    <row r="2290" ht="15.6" x14ac:dyDescent="0.3"/>
    <row r="2291" ht="15.6" x14ac:dyDescent="0.3"/>
    <row r="2292" ht="15.6" x14ac:dyDescent="0.3"/>
    <row r="2293" ht="15.6" x14ac:dyDescent="0.3"/>
    <row r="2294" ht="15.6" x14ac:dyDescent="0.3"/>
    <row r="2295" ht="15.6" x14ac:dyDescent="0.3"/>
    <row r="2296" ht="15.6" x14ac:dyDescent="0.3"/>
    <row r="2297" ht="15.6" x14ac:dyDescent="0.3"/>
    <row r="2298" ht="15.6" x14ac:dyDescent="0.3"/>
    <row r="2299" ht="15.6" x14ac:dyDescent="0.3"/>
    <row r="2300" ht="15.6" x14ac:dyDescent="0.3"/>
    <row r="2301" ht="15.6" x14ac:dyDescent="0.3"/>
    <row r="2302" ht="15.6" x14ac:dyDescent="0.3"/>
    <row r="2303" ht="15.6" x14ac:dyDescent="0.3"/>
    <row r="2304" ht="15.6" x14ac:dyDescent="0.3"/>
    <row r="2305" ht="15.6" x14ac:dyDescent="0.3"/>
    <row r="2306" ht="15.6" x14ac:dyDescent="0.3"/>
    <row r="2307" ht="15.6" x14ac:dyDescent="0.3"/>
    <row r="2308" ht="15.6" x14ac:dyDescent="0.3"/>
    <row r="2309" ht="15.6" x14ac:dyDescent="0.3"/>
    <row r="2310" ht="15.6" x14ac:dyDescent="0.3"/>
    <row r="2311" ht="15.6" x14ac:dyDescent="0.3"/>
    <row r="2312" ht="15.6" x14ac:dyDescent="0.3"/>
    <row r="2313" ht="15.6" x14ac:dyDescent="0.3"/>
    <row r="2314" ht="15.6" x14ac:dyDescent="0.3"/>
    <row r="2315" ht="15.6" x14ac:dyDescent="0.3"/>
    <row r="2316" ht="15.6" x14ac:dyDescent="0.3"/>
    <row r="2317" ht="15.6" x14ac:dyDescent="0.3"/>
    <row r="2318" ht="15.6" x14ac:dyDescent="0.3"/>
    <row r="2319" ht="15.6" x14ac:dyDescent="0.3"/>
    <row r="2320" ht="15.6" x14ac:dyDescent="0.3"/>
    <row r="2321" ht="15.6" x14ac:dyDescent="0.3"/>
    <row r="2322" ht="15.6" x14ac:dyDescent="0.3"/>
    <row r="2323" ht="15.6" x14ac:dyDescent="0.3"/>
    <row r="2324" ht="15.6" x14ac:dyDescent="0.3"/>
    <row r="2325" ht="15.6" x14ac:dyDescent="0.3"/>
    <row r="2326" ht="15.6" x14ac:dyDescent="0.3"/>
    <row r="2327" ht="15.6" x14ac:dyDescent="0.3"/>
    <row r="2328" ht="15.6" x14ac:dyDescent="0.3"/>
    <row r="2329" ht="15.6" x14ac:dyDescent="0.3"/>
    <row r="2330" ht="15.6" x14ac:dyDescent="0.3"/>
    <row r="2331" ht="15.6" x14ac:dyDescent="0.3"/>
    <row r="2332" ht="15.6" x14ac:dyDescent="0.3"/>
    <row r="2333" ht="15.6" x14ac:dyDescent="0.3"/>
    <row r="2334" ht="15.6" x14ac:dyDescent="0.3"/>
    <row r="2335" ht="15.6" x14ac:dyDescent="0.3"/>
    <row r="2336" ht="15.6" x14ac:dyDescent="0.3"/>
    <row r="2337" ht="15.6" x14ac:dyDescent="0.3"/>
    <row r="2338" ht="15.6" x14ac:dyDescent="0.3"/>
    <row r="2339" ht="15.6" x14ac:dyDescent="0.3"/>
    <row r="2340" ht="15.6" x14ac:dyDescent="0.3"/>
    <row r="2341" ht="15.6" x14ac:dyDescent="0.3"/>
    <row r="2342" ht="15.6" x14ac:dyDescent="0.3"/>
    <row r="2343" ht="15.6" x14ac:dyDescent="0.3"/>
    <row r="2344" ht="15.6" x14ac:dyDescent="0.3"/>
    <row r="2345" ht="15.6" x14ac:dyDescent="0.3"/>
    <row r="2346" ht="15.6" x14ac:dyDescent="0.3"/>
    <row r="2347" ht="15.6" x14ac:dyDescent="0.3"/>
    <row r="2348" ht="15.6" x14ac:dyDescent="0.3"/>
    <row r="2349" ht="15.6" x14ac:dyDescent="0.3"/>
    <row r="2350" ht="15.6" x14ac:dyDescent="0.3"/>
    <row r="2351" ht="15.6" x14ac:dyDescent="0.3"/>
    <row r="2352" ht="15.6" x14ac:dyDescent="0.3"/>
    <row r="2353" ht="15.6" x14ac:dyDescent="0.3"/>
    <row r="2354" ht="15.6" x14ac:dyDescent="0.3"/>
    <row r="2355" ht="15.6" x14ac:dyDescent="0.3"/>
    <row r="2356" ht="15.6" x14ac:dyDescent="0.3"/>
    <row r="2357" ht="15.6" x14ac:dyDescent="0.3"/>
    <row r="2358" ht="15.6" x14ac:dyDescent="0.3"/>
    <row r="2359" ht="15.6" x14ac:dyDescent="0.3"/>
    <row r="2360" ht="15.6" x14ac:dyDescent="0.3"/>
    <row r="2361" ht="15.6" x14ac:dyDescent="0.3"/>
    <row r="2362" ht="15.6" x14ac:dyDescent="0.3"/>
    <row r="2363" ht="15.6" x14ac:dyDescent="0.3"/>
    <row r="2364" ht="15.6" x14ac:dyDescent="0.3"/>
    <row r="2365" ht="15.6" x14ac:dyDescent="0.3"/>
    <row r="2366" ht="15.6" x14ac:dyDescent="0.3"/>
    <row r="2367" ht="15.6" x14ac:dyDescent="0.3"/>
    <row r="2368" ht="15.6" x14ac:dyDescent="0.3"/>
    <row r="2369" ht="15.6" x14ac:dyDescent="0.3"/>
    <row r="2370" ht="15.6" x14ac:dyDescent="0.3"/>
    <row r="2371" ht="15.6" x14ac:dyDescent="0.3"/>
    <row r="2372" ht="15.6" x14ac:dyDescent="0.3"/>
    <row r="2373" ht="15.6" x14ac:dyDescent="0.3"/>
    <row r="2374" ht="15.6" x14ac:dyDescent="0.3"/>
    <row r="2375" ht="15.6" x14ac:dyDescent="0.3"/>
    <row r="2376" ht="15.6" x14ac:dyDescent="0.3"/>
    <row r="2377" ht="15.6" x14ac:dyDescent="0.3"/>
    <row r="2378" ht="15.6" x14ac:dyDescent="0.3"/>
    <row r="2379" ht="15.6" x14ac:dyDescent="0.3"/>
    <row r="2380" ht="15.6" x14ac:dyDescent="0.3"/>
    <row r="2381" ht="15.6" x14ac:dyDescent="0.3"/>
    <row r="2382" ht="15.6" x14ac:dyDescent="0.3"/>
    <row r="2383" ht="15.6" x14ac:dyDescent="0.3"/>
    <row r="2384" ht="15.6" x14ac:dyDescent="0.3"/>
    <row r="2385" ht="15.6" x14ac:dyDescent="0.3"/>
    <row r="2386" ht="15.6" x14ac:dyDescent="0.3"/>
    <row r="2387" ht="15.6" x14ac:dyDescent="0.3"/>
    <row r="2388" ht="15.6" x14ac:dyDescent="0.3"/>
    <row r="2389" ht="15.6" x14ac:dyDescent="0.3"/>
    <row r="2390" ht="15.6" x14ac:dyDescent="0.3"/>
    <row r="2391" ht="15.6" x14ac:dyDescent="0.3"/>
    <row r="2392" ht="15.6" x14ac:dyDescent="0.3"/>
    <row r="2393" ht="15.6" x14ac:dyDescent="0.3"/>
    <row r="2394" ht="15.6" x14ac:dyDescent="0.3"/>
    <row r="2395" ht="15.6" x14ac:dyDescent="0.3"/>
    <row r="2396" ht="15.6" x14ac:dyDescent="0.3"/>
    <row r="2397" ht="15.6" x14ac:dyDescent="0.3"/>
    <row r="2398" ht="15.6" x14ac:dyDescent="0.3"/>
    <row r="2399" ht="15.6" x14ac:dyDescent="0.3"/>
    <row r="2400" ht="15.6" x14ac:dyDescent="0.3"/>
    <row r="2401" ht="15.6" x14ac:dyDescent="0.3"/>
    <row r="2402" ht="15.6" x14ac:dyDescent="0.3"/>
    <row r="2403" ht="15.6" x14ac:dyDescent="0.3"/>
    <row r="2404" ht="15.6" x14ac:dyDescent="0.3"/>
    <row r="2405" ht="15.6" x14ac:dyDescent="0.3"/>
    <row r="2406" ht="15.6" x14ac:dyDescent="0.3"/>
    <row r="2407" ht="15.6" x14ac:dyDescent="0.3"/>
    <row r="2408" ht="15.6" x14ac:dyDescent="0.3"/>
    <row r="2409" ht="15.6" x14ac:dyDescent="0.3"/>
    <row r="2410" ht="15.6" x14ac:dyDescent="0.3"/>
    <row r="2411" ht="15.6" x14ac:dyDescent="0.3"/>
    <row r="2412" ht="15.6" x14ac:dyDescent="0.3"/>
    <row r="2413" ht="15.6" x14ac:dyDescent="0.3"/>
    <row r="2414" ht="15.6" x14ac:dyDescent="0.3"/>
    <row r="2415" ht="15.6" x14ac:dyDescent="0.3"/>
    <row r="2416" ht="15.6" x14ac:dyDescent="0.3"/>
    <row r="2417" ht="15.6" x14ac:dyDescent="0.3"/>
    <row r="2418" ht="15.6" x14ac:dyDescent="0.3"/>
    <row r="2419" ht="15.6" x14ac:dyDescent="0.3"/>
    <row r="2420" ht="15.6" x14ac:dyDescent="0.3"/>
    <row r="2421" ht="15.6" x14ac:dyDescent="0.3"/>
    <row r="2422" ht="15.6" x14ac:dyDescent="0.3"/>
    <row r="2423" ht="15.6" x14ac:dyDescent="0.3"/>
    <row r="2424" ht="15.6" x14ac:dyDescent="0.3"/>
    <row r="2425" ht="15.6" x14ac:dyDescent="0.3"/>
    <row r="2426" ht="15.6" x14ac:dyDescent="0.3"/>
    <row r="2427" ht="15.6" x14ac:dyDescent="0.3"/>
    <row r="2428" ht="15.6" x14ac:dyDescent="0.3"/>
    <row r="2429" ht="15.6" x14ac:dyDescent="0.3"/>
    <row r="2430" ht="15.6" x14ac:dyDescent="0.3"/>
    <row r="2431" ht="15.6" x14ac:dyDescent="0.3"/>
    <row r="2432" ht="15.6" x14ac:dyDescent="0.3"/>
    <row r="2433" ht="15.6" x14ac:dyDescent="0.3"/>
    <row r="2434" ht="15.6" x14ac:dyDescent="0.3"/>
    <row r="2435" ht="15.6" x14ac:dyDescent="0.3"/>
    <row r="2436" ht="15.6" x14ac:dyDescent="0.3"/>
    <row r="2437" ht="15.6" x14ac:dyDescent="0.3"/>
    <row r="2438" ht="15.6" x14ac:dyDescent="0.3"/>
    <row r="2439" ht="15.6" x14ac:dyDescent="0.3"/>
    <row r="2440" ht="15.6" x14ac:dyDescent="0.3"/>
    <row r="2441" ht="15.6" x14ac:dyDescent="0.3"/>
    <row r="2442" ht="15.6" x14ac:dyDescent="0.3"/>
    <row r="2443" ht="15.6" x14ac:dyDescent="0.3"/>
    <row r="2444" ht="15.6" x14ac:dyDescent="0.3"/>
    <row r="2445" ht="15.6" x14ac:dyDescent="0.3"/>
    <row r="2446" ht="15.6" x14ac:dyDescent="0.3"/>
    <row r="2447" ht="15.6" x14ac:dyDescent="0.3"/>
    <row r="2448" ht="15.6" x14ac:dyDescent="0.3"/>
    <row r="2449" ht="15.6" x14ac:dyDescent="0.3"/>
    <row r="2450" ht="15.6" x14ac:dyDescent="0.3"/>
    <row r="2451" ht="15.6" x14ac:dyDescent="0.3"/>
    <row r="2452" ht="15.6" x14ac:dyDescent="0.3"/>
    <row r="2453" ht="15.6" x14ac:dyDescent="0.3"/>
    <row r="2454" ht="15.6" x14ac:dyDescent="0.3"/>
    <row r="2455" ht="15.6" x14ac:dyDescent="0.3"/>
    <row r="2456" ht="15.6" x14ac:dyDescent="0.3"/>
    <row r="2457" ht="15.6" x14ac:dyDescent="0.3"/>
    <row r="2458" ht="15.6" x14ac:dyDescent="0.3"/>
    <row r="2459" ht="15.6" x14ac:dyDescent="0.3"/>
    <row r="2460" ht="15.6" x14ac:dyDescent="0.3"/>
    <row r="2461" ht="15.6" x14ac:dyDescent="0.3"/>
    <row r="2462" ht="15.6" x14ac:dyDescent="0.3"/>
    <row r="2463" ht="15.6" x14ac:dyDescent="0.3"/>
    <row r="2464" ht="15.6" x14ac:dyDescent="0.3"/>
    <row r="2465" ht="15.6" x14ac:dyDescent="0.3"/>
    <row r="2466" ht="15.6" x14ac:dyDescent="0.3"/>
    <row r="2467" ht="15.6" x14ac:dyDescent="0.3"/>
    <row r="2468" ht="15.6" x14ac:dyDescent="0.3"/>
    <row r="2469" ht="15.6" x14ac:dyDescent="0.3"/>
    <row r="2470" ht="15.6" x14ac:dyDescent="0.3"/>
    <row r="2471" ht="15.6" x14ac:dyDescent="0.3"/>
    <row r="2472" ht="15.6" x14ac:dyDescent="0.3"/>
    <row r="2473" ht="15.6" x14ac:dyDescent="0.3"/>
    <row r="2474" ht="15.6" x14ac:dyDescent="0.3"/>
    <row r="2475" ht="15.6" x14ac:dyDescent="0.3"/>
    <row r="2476" ht="15.6" x14ac:dyDescent="0.3"/>
    <row r="2477" ht="15.6" x14ac:dyDescent="0.3"/>
    <row r="2478" ht="15.6" x14ac:dyDescent="0.3"/>
    <row r="2479" ht="15.6" x14ac:dyDescent="0.3"/>
    <row r="2480" ht="15.6" x14ac:dyDescent="0.3"/>
    <row r="2481" ht="15.6" x14ac:dyDescent="0.3"/>
    <row r="2482" ht="15.6" x14ac:dyDescent="0.3"/>
    <row r="2483" ht="15.6" x14ac:dyDescent="0.3"/>
    <row r="2484" ht="15.6" x14ac:dyDescent="0.3"/>
    <row r="2485" ht="15.6" x14ac:dyDescent="0.3"/>
    <row r="2486" ht="15.6" x14ac:dyDescent="0.3"/>
    <row r="2487" ht="15.6" x14ac:dyDescent="0.3"/>
    <row r="2488" ht="15.6" x14ac:dyDescent="0.3"/>
    <row r="2489" ht="15.6" x14ac:dyDescent="0.3"/>
    <row r="2490" ht="15.6" x14ac:dyDescent="0.3"/>
    <row r="2491" ht="15.6" x14ac:dyDescent="0.3"/>
    <row r="2492" ht="15.6" x14ac:dyDescent="0.3"/>
    <row r="2493" ht="15.6" x14ac:dyDescent="0.3"/>
    <row r="2494" ht="15.6" x14ac:dyDescent="0.3"/>
    <row r="2495" ht="15.6" x14ac:dyDescent="0.3"/>
    <row r="2496" ht="15.6" x14ac:dyDescent="0.3"/>
    <row r="2497" ht="15.6" x14ac:dyDescent="0.3"/>
    <row r="2498" ht="15.6" x14ac:dyDescent="0.3"/>
    <row r="2499" ht="15.6" x14ac:dyDescent="0.3"/>
    <row r="2500" ht="15.6" x14ac:dyDescent="0.3"/>
    <row r="2501" ht="15.6" x14ac:dyDescent="0.3"/>
    <row r="2502" ht="15.6" x14ac:dyDescent="0.3"/>
    <row r="2503" ht="15.6" x14ac:dyDescent="0.3"/>
    <row r="2504" ht="15.6" x14ac:dyDescent="0.3"/>
    <row r="2505" ht="15.6" x14ac:dyDescent="0.3"/>
    <row r="2506" ht="15.6" x14ac:dyDescent="0.3"/>
    <row r="2507" ht="15.6" x14ac:dyDescent="0.3"/>
    <row r="2508" ht="15.6" x14ac:dyDescent="0.3"/>
    <row r="2509" ht="15.6" x14ac:dyDescent="0.3"/>
    <row r="2510" ht="15.6" x14ac:dyDescent="0.3"/>
    <row r="2511" ht="15.6" x14ac:dyDescent="0.3"/>
    <row r="2512" ht="15.6" x14ac:dyDescent="0.3"/>
    <row r="2513" ht="15.6" x14ac:dyDescent="0.3"/>
    <row r="2514" ht="15.6" x14ac:dyDescent="0.3"/>
    <row r="2515" ht="15.6" x14ac:dyDescent="0.3"/>
    <row r="2516" ht="15.6" x14ac:dyDescent="0.3"/>
    <row r="2517" ht="15.6" x14ac:dyDescent="0.3"/>
    <row r="2518" ht="15.6" x14ac:dyDescent="0.3"/>
    <row r="2519" ht="15.6" x14ac:dyDescent="0.3"/>
    <row r="2520" ht="15.6" x14ac:dyDescent="0.3"/>
    <row r="2521" ht="15.6" x14ac:dyDescent="0.3"/>
    <row r="2522" ht="15.6" x14ac:dyDescent="0.3"/>
    <row r="2523" ht="15.6" x14ac:dyDescent="0.3"/>
    <row r="2524" ht="15.6" x14ac:dyDescent="0.3"/>
    <row r="2525" ht="15.6" x14ac:dyDescent="0.3"/>
    <row r="2526" ht="15.6" x14ac:dyDescent="0.3"/>
    <row r="2527" ht="15.6" x14ac:dyDescent="0.3"/>
    <row r="2528" ht="15.6" x14ac:dyDescent="0.3"/>
    <row r="2529" ht="15.6" x14ac:dyDescent="0.3"/>
    <row r="2530" ht="15.6" x14ac:dyDescent="0.3"/>
    <row r="2531" ht="15.6" x14ac:dyDescent="0.3"/>
    <row r="2532" ht="15.6" x14ac:dyDescent="0.3"/>
    <row r="2533" ht="15.6" x14ac:dyDescent="0.3"/>
    <row r="2534" ht="15.6" x14ac:dyDescent="0.3"/>
    <row r="2535" ht="15.6" x14ac:dyDescent="0.3"/>
    <row r="2536" ht="15.6" x14ac:dyDescent="0.3"/>
    <row r="2537" ht="15.6" x14ac:dyDescent="0.3"/>
    <row r="2538" ht="15.6" x14ac:dyDescent="0.3"/>
    <row r="2539" ht="15.6" x14ac:dyDescent="0.3"/>
    <row r="2540" ht="15.6" x14ac:dyDescent="0.3"/>
    <row r="2541" ht="15.6" x14ac:dyDescent="0.3"/>
    <row r="2542" ht="15.6" x14ac:dyDescent="0.3"/>
    <row r="2543" ht="15.6" x14ac:dyDescent="0.3"/>
    <row r="2544" ht="15.6" x14ac:dyDescent="0.3"/>
    <row r="2545" ht="15.6" x14ac:dyDescent="0.3"/>
    <row r="2546" ht="15.6" x14ac:dyDescent="0.3"/>
    <row r="2547" ht="15.6" x14ac:dyDescent="0.3"/>
    <row r="2548" ht="15.6" x14ac:dyDescent="0.3"/>
    <row r="2549" ht="15.6" x14ac:dyDescent="0.3"/>
    <row r="2550" ht="15.6" x14ac:dyDescent="0.3"/>
    <row r="2551" ht="15.6" x14ac:dyDescent="0.3"/>
    <row r="2552" ht="15.6" x14ac:dyDescent="0.3"/>
    <row r="2553" ht="15.6" x14ac:dyDescent="0.3"/>
    <row r="2554" ht="15.6" x14ac:dyDescent="0.3"/>
    <row r="2555" ht="15.6" x14ac:dyDescent="0.3"/>
    <row r="2556" ht="15.6" x14ac:dyDescent="0.3"/>
    <row r="2557" ht="15.6" x14ac:dyDescent="0.3"/>
    <row r="2558" ht="15.6" x14ac:dyDescent="0.3"/>
    <row r="2559" ht="15.6" x14ac:dyDescent="0.3"/>
    <row r="2560" ht="15.6" x14ac:dyDescent="0.3"/>
    <row r="2561" ht="15.6" x14ac:dyDescent="0.3"/>
    <row r="2562" ht="15.6" x14ac:dyDescent="0.3"/>
    <row r="2563" ht="15.6" x14ac:dyDescent="0.3"/>
    <row r="2564" ht="15.6" x14ac:dyDescent="0.3"/>
    <row r="2565" ht="15.6" x14ac:dyDescent="0.3"/>
    <row r="2566" ht="15.6" x14ac:dyDescent="0.3"/>
    <row r="2567" ht="15.6" x14ac:dyDescent="0.3"/>
    <row r="2568" ht="15.6" x14ac:dyDescent="0.3"/>
    <row r="2569" ht="15.6" x14ac:dyDescent="0.3"/>
    <row r="2570" ht="15.6" x14ac:dyDescent="0.3"/>
    <row r="2571" ht="15.6" x14ac:dyDescent="0.3"/>
    <row r="2572" ht="15.6" x14ac:dyDescent="0.3"/>
    <row r="2573" ht="15.6" x14ac:dyDescent="0.3"/>
    <row r="2574" ht="15.6" x14ac:dyDescent="0.3"/>
    <row r="2575" ht="15.6" x14ac:dyDescent="0.3"/>
    <row r="2576" ht="15.6" x14ac:dyDescent="0.3"/>
    <row r="2577" ht="15.6" x14ac:dyDescent="0.3"/>
    <row r="2578" ht="15.6" x14ac:dyDescent="0.3"/>
    <row r="2579" ht="15.6" x14ac:dyDescent="0.3"/>
    <row r="2580" ht="15.6" x14ac:dyDescent="0.3"/>
    <row r="2581" ht="15.6" x14ac:dyDescent="0.3"/>
    <row r="2582" ht="15.6" x14ac:dyDescent="0.3"/>
    <row r="2583" ht="15.6" x14ac:dyDescent="0.3"/>
    <row r="2584" ht="15.6" x14ac:dyDescent="0.3"/>
    <row r="2585" ht="15.6" x14ac:dyDescent="0.3"/>
    <row r="2586" ht="15.6" x14ac:dyDescent="0.3"/>
    <row r="2587" ht="15.6" x14ac:dyDescent="0.3"/>
    <row r="2588" ht="15.6" x14ac:dyDescent="0.3"/>
    <row r="2589" ht="15.6" x14ac:dyDescent="0.3"/>
    <row r="2590" ht="15.6" x14ac:dyDescent="0.3"/>
    <row r="2591" ht="15.6" x14ac:dyDescent="0.3"/>
    <row r="2592" ht="15.6" x14ac:dyDescent="0.3"/>
    <row r="2593" ht="15.6" x14ac:dyDescent="0.3"/>
    <row r="2594" ht="15.6" x14ac:dyDescent="0.3"/>
    <row r="2595" ht="15.6" x14ac:dyDescent="0.3"/>
    <row r="2596" ht="15.6" x14ac:dyDescent="0.3"/>
    <row r="2597" ht="15.6" x14ac:dyDescent="0.3"/>
    <row r="2598" ht="15.6" x14ac:dyDescent="0.3"/>
    <row r="2599" ht="15.6" x14ac:dyDescent="0.3"/>
    <row r="2600" ht="15.6" x14ac:dyDescent="0.3"/>
    <row r="2601" ht="15.6" x14ac:dyDescent="0.3"/>
    <row r="2602" ht="15.6" x14ac:dyDescent="0.3"/>
    <row r="2603" ht="15.6" x14ac:dyDescent="0.3"/>
    <row r="2604" ht="15.6" x14ac:dyDescent="0.3"/>
    <row r="2605" ht="15.6" x14ac:dyDescent="0.3"/>
    <row r="2606" ht="15.6" x14ac:dyDescent="0.3"/>
    <row r="2607" ht="15.6" x14ac:dyDescent="0.3"/>
    <row r="2608" ht="15.6" x14ac:dyDescent="0.3"/>
    <row r="2609" ht="15.6" x14ac:dyDescent="0.3"/>
    <row r="2610" ht="15.6" x14ac:dyDescent="0.3"/>
    <row r="2611" ht="15.6" x14ac:dyDescent="0.3"/>
    <row r="2612" ht="15.6" x14ac:dyDescent="0.3"/>
    <row r="2613" ht="15.6" x14ac:dyDescent="0.3"/>
    <row r="2614" ht="15.6" x14ac:dyDescent="0.3"/>
    <row r="2615" ht="15.6" x14ac:dyDescent="0.3"/>
    <row r="2616" ht="15.6" x14ac:dyDescent="0.3"/>
    <row r="2617" ht="15.6" x14ac:dyDescent="0.3"/>
    <row r="2618" ht="15.6" x14ac:dyDescent="0.3"/>
    <row r="2619" ht="15.6" x14ac:dyDescent="0.3"/>
    <row r="2620" ht="15.6" x14ac:dyDescent="0.3"/>
    <row r="2621" ht="15.6" x14ac:dyDescent="0.3"/>
    <row r="2622" ht="15.6" x14ac:dyDescent="0.3"/>
    <row r="2623" ht="15.6" x14ac:dyDescent="0.3"/>
    <row r="2624" ht="15.6" x14ac:dyDescent="0.3"/>
    <row r="2625" ht="15.6" x14ac:dyDescent="0.3"/>
    <row r="2626" ht="15.6" x14ac:dyDescent="0.3"/>
    <row r="2627" ht="15.6" x14ac:dyDescent="0.3"/>
    <row r="2628" ht="15.6" x14ac:dyDescent="0.3"/>
    <row r="2629" ht="15.6" x14ac:dyDescent="0.3"/>
    <row r="2630" ht="15.6" x14ac:dyDescent="0.3"/>
    <row r="2631" ht="15.6" x14ac:dyDescent="0.3"/>
    <row r="2632" ht="15.6" x14ac:dyDescent="0.3"/>
    <row r="2633" ht="15.6" x14ac:dyDescent="0.3"/>
    <row r="2634" ht="15.6" x14ac:dyDescent="0.3"/>
    <row r="2635" ht="15.6" x14ac:dyDescent="0.3"/>
    <row r="2636" ht="15.6" x14ac:dyDescent="0.3"/>
    <row r="2637" ht="15.6" x14ac:dyDescent="0.3"/>
    <row r="2638" ht="15.6" x14ac:dyDescent="0.3"/>
    <row r="2639" ht="15.6" x14ac:dyDescent="0.3"/>
    <row r="2640" ht="15.6" x14ac:dyDescent="0.3"/>
    <row r="2641" ht="15.6" x14ac:dyDescent="0.3"/>
    <row r="2642" ht="15.6" x14ac:dyDescent="0.3"/>
    <row r="2643" ht="15.6" x14ac:dyDescent="0.3"/>
    <row r="2644" ht="15.6" x14ac:dyDescent="0.3"/>
    <row r="2645" ht="15.6" x14ac:dyDescent="0.3"/>
    <row r="2646" ht="15.6" x14ac:dyDescent="0.3"/>
    <row r="2647" ht="15.6" x14ac:dyDescent="0.3"/>
    <row r="2648" ht="15.6" x14ac:dyDescent="0.3"/>
    <row r="2649" ht="15.6" x14ac:dyDescent="0.3"/>
    <row r="2650" ht="15.6" x14ac:dyDescent="0.3"/>
    <row r="2651" ht="15.6" x14ac:dyDescent="0.3"/>
    <row r="2652" ht="15.6" x14ac:dyDescent="0.3"/>
    <row r="2653" ht="15.6" x14ac:dyDescent="0.3"/>
    <row r="2654" ht="15.6" x14ac:dyDescent="0.3"/>
    <row r="2655" ht="15.6" x14ac:dyDescent="0.3"/>
    <row r="2656" ht="15.6" x14ac:dyDescent="0.3"/>
    <row r="2657" ht="15.6" x14ac:dyDescent="0.3"/>
    <row r="2658" ht="15.6" x14ac:dyDescent="0.3"/>
    <row r="2659" ht="15.6" x14ac:dyDescent="0.3"/>
    <row r="2660" ht="15.6" x14ac:dyDescent="0.3"/>
    <row r="2661" ht="15.6" x14ac:dyDescent="0.3"/>
    <row r="2662" ht="15.6" x14ac:dyDescent="0.3"/>
    <row r="2663" ht="15.6" x14ac:dyDescent="0.3"/>
    <row r="2664" ht="15.6" x14ac:dyDescent="0.3"/>
    <row r="2665" ht="15.6" x14ac:dyDescent="0.3"/>
    <row r="2666" ht="15.6" x14ac:dyDescent="0.3"/>
    <row r="2667" ht="15.6" x14ac:dyDescent="0.3"/>
    <row r="2668" ht="15.6" x14ac:dyDescent="0.3"/>
    <row r="2669" ht="15.6" x14ac:dyDescent="0.3"/>
    <row r="2670" ht="15.6" x14ac:dyDescent="0.3"/>
    <row r="2671" ht="15.6" x14ac:dyDescent="0.3"/>
    <row r="2672" ht="15.6" x14ac:dyDescent="0.3"/>
    <row r="2673" ht="15.6" x14ac:dyDescent="0.3"/>
    <row r="2674" ht="15.6" x14ac:dyDescent="0.3"/>
    <row r="2675" ht="15.6" x14ac:dyDescent="0.3"/>
    <row r="2676" ht="15.6" x14ac:dyDescent="0.3"/>
    <row r="2677" ht="15.6" x14ac:dyDescent="0.3"/>
    <row r="2678" ht="15.6" x14ac:dyDescent="0.3"/>
    <row r="2679" ht="15.6" x14ac:dyDescent="0.3"/>
    <row r="2680" ht="15.6" x14ac:dyDescent="0.3"/>
    <row r="2681" ht="15.6" x14ac:dyDescent="0.3"/>
    <row r="2682" ht="15.6" x14ac:dyDescent="0.3"/>
    <row r="2683" ht="15.6" x14ac:dyDescent="0.3"/>
    <row r="2684" ht="15.6" x14ac:dyDescent="0.3"/>
    <row r="2685" ht="15.6" x14ac:dyDescent="0.3"/>
    <row r="2686" ht="15.6" x14ac:dyDescent="0.3"/>
    <row r="2687" ht="15.6" x14ac:dyDescent="0.3"/>
    <row r="2688" ht="15.6" x14ac:dyDescent="0.3"/>
    <row r="2689" ht="15.6" x14ac:dyDescent="0.3"/>
    <row r="2690" ht="15.6" x14ac:dyDescent="0.3"/>
    <row r="2691" ht="15.6" x14ac:dyDescent="0.3"/>
    <row r="2692" ht="15.6" x14ac:dyDescent="0.3"/>
    <row r="2693" ht="15.6" x14ac:dyDescent="0.3"/>
    <row r="2694" ht="15.6" x14ac:dyDescent="0.3"/>
    <row r="2695" ht="15.6" x14ac:dyDescent="0.3"/>
    <row r="2696" ht="15.6" x14ac:dyDescent="0.3"/>
    <row r="2697" ht="15.6" x14ac:dyDescent="0.3"/>
    <row r="2698" ht="15.6" x14ac:dyDescent="0.3"/>
    <row r="2699" ht="15.6" x14ac:dyDescent="0.3"/>
    <row r="2700" ht="15.6" x14ac:dyDescent="0.3"/>
    <row r="2701" ht="15.6" x14ac:dyDescent="0.3"/>
    <row r="2702" ht="15.6" x14ac:dyDescent="0.3"/>
    <row r="2703" ht="15.6" x14ac:dyDescent="0.3"/>
    <row r="2704" ht="15.6" x14ac:dyDescent="0.3"/>
    <row r="2705" ht="15.6" x14ac:dyDescent="0.3"/>
    <row r="2706" ht="15.6" x14ac:dyDescent="0.3"/>
    <row r="2707" ht="15.6" x14ac:dyDescent="0.3"/>
    <row r="2708" ht="15.6" x14ac:dyDescent="0.3"/>
    <row r="2709" ht="15.6" x14ac:dyDescent="0.3"/>
    <row r="2710" ht="15.6" x14ac:dyDescent="0.3"/>
    <row r="2711" ht="15.6" x14ac:dyDescent="0.3"/>
    <row r="2712" ht="15.6" x14ac:dyDescent="0.3"/>
    <row r="2713" ht="15.6" x14ac:dyDescent="0.3"/>
    <row r="2714" ht="15.6" x14ac:dyDescent="0.3"/>
    <row r="2715" ht="15.6" x14ac:dyDescent="0.3"/>
    <row r="2716" ht="15.6" x14ac:dyDescent="0.3"/>
    <row r="2717" ht="15.6" x14ac:dyDescent="0.3"/>
    <row r="2718" ht="15.6" x14ac:dyDescent="0.3"/>
    <row r="2719" ht="15.6" x14ac:dyDescent="0.3"/>
    <row r="2720" ht="15.6" x14ac:dyDescent="0.3"/>
    <row r="2721" ht="15.6" x14ac:dyDescent="0.3"/>
    <row r="2722" ht="15.6" x14ac:dyDescent="0.3"/>
    <row r="2723" ht="15.6" x14ac:dyDescent="0.3"/>
    <row r="2724" ht="15.6" x14ac:dyDescent="0.3"/>
    <row r="2725" ht="15.6" x14ac:dyDescent="0.3"/>
    <row r="2726" ht="15.6" x14ac:dyDescent="0.3"/>
    <row r="2727" ht="15.6" x14ac:dyDescent="0.3"/>
    <row r="2728" ht="15.6" x14ac:dyDescent="0.3"/>
    <row r="2729" ht="15.6" x14ac:dyDescent="0.3"/>
    <row r="2730" ht="15.6" x14ac:dyDescent="0.3"/>
    <row r="2731" ht="15.6" x14ac:dyDescent="0.3"/>
    <row r="2732" ht="15.6" x14ac:dyDescent="0.3"/>
    <row r="2733" ht="15.6" x14ac:dyDescent="0.3"/>
    <row r="2734" ht="15.6" x14ac:dyDescent="0.3"/>
    <row r="2735" ht="15.6" x14ac:dyDescent="0.3"/>
    <row r="2736" ht="15.6" x14ac:dyDescent="0.3"/>
    <row r="2737" ht="15.6" x14ac:dyDescent="0.3"/>
    <row r="2738" ht="15.6" x14ac:dyDescent="0.3"/>
    <row r="2739" ht="15.6" x14ac:dyDescent="0.3"/>
    <row r="2740" ht="15.6" x14ac:dyDescent="0.3"/>
    <row r="2741" ht="15.6" x14ac:dyDescent="0.3"/>
    <row r="2742" ht="15.6" x14ac:dyDescent="0.3"/>
    <row r="2743" ht="15.6" x14ac:dyDescent="0.3"/>
    <row r="2744" ht="15.6" x14ac:dyDescent="0.3"/>
    <row r="2745" ht="15.6" x14ac:dyDescent="0.3"/>
    <row r="2746" ht="15.6" x14ac:dyDescent="0.3"/>
    <row r="2747" ht="15.6" x14ac:dyDescent="0.3"/>
    <row r="2748" ht="15.6" x14ac:dyDescent="0.3"/>
    <row r="2749" ht="15.6" x14ac:dyDescent="0.3"/>
    <row r="2750" ht="15.6" x14ac:dyDescent="0.3"/>
    <row r="2751" ht="15.6" x14ac:dyDescent="0.3"/>
    <row r="2752" ht="15.6" x14ac:dyDescent="0.3"/>
    <row r="2753" ht="15.6" x14ac:dyDescent="0.3"/>
    <row r="2754" ht="15.6" x14ac:dyDescent="0.3"/>
    <row r="2755" ht="15.6" x14ac:dyDescent="0.3"/>
    <row r="2756" ht="15.6" x14ac:dyDescent="0.3"/>
    <row r="2757" ht="15.6" x14ac:dyDescent="0.3"/>
    <row r="2758" ht="15.6" x14ac:dyDescent="0.3"/>
    <row r="2759" ht="15.6" x14ac:dyDescent="0.3"/>
    <row r="2760" ht="15.6" x14ac:dyDescent="0.3"/>
    <row r="2761" ht="15.6" x14ac:dyDescent="0.3"/>
    <row r="2762" ht="15.6" x14ac:dyDescent="0.3"/>
    <row r="2763" ht="15.6" x14ac:dyDescent="0.3"/>
    <row r="2764" ht="15.6" x14ac:dyDescent="0.3"/>
    <row r="2765" ht="15.6" x14ac:dyDescent="0.3"/>
    <row r="2766" ht="15.6" x14ac:dyDescent="0.3"/>
    <row r="2767" ht="15.6" x14ac:dyDescent="0.3"/>
    <row r="2768" ht="15.6" x14ac:dyDescent="0.3"/>
    <row r="2769" ht="15.6" x14ac:dyDescent="0.3"/>
    <row r="2770" ht="15.6" x14ac:dyDescent="0.3"/>
    <row r="2771" ht="15.6" x14ac:dyDescent="0.3"/>
    <row r="2772" ht="15.6" x14ac:dyDescent="0.3"/>
    <row r="2773" ht="15.6" x14ac:dyDescent="0.3"/>
    <row r="2774" ht="15.6" x14ac:dyDescent="0.3"/>
    <row r="2775" ht="15.6" x14ac:dyDescent="0.3"/>
    <row r="2776" ht="15.6" x14ac:dyDescent="0.3"/>
    <row r="2777" ht="15.6" x14ac:dyDescent="0.3"/>
    <row r="2778" ht="15.6" x14ac:dyDescent="0.3"/>
    <row r="2779" ht="15.6" x14ac:dyDescent="0.3"/>
    <row r="2780" ht="15.6" x14ac:dyDescent="0.3"/>
    <row r="2781" ht="15.6" x14ac:dyDescent="0.3"/>
    <row r="2782" ht="15.6" x14ac:dyDescent="0.3"/>
    <row r="2783" ht="15.6" x14ac:dyDescent="0.3"/>
    <row r="2784" ht="15.6" x14ac:dyDescent="0.3"/>
    <row r="2785" ht="15.6" x14ac:dyDescent="0.3"/>
    <row r="2786" ht="15.6" x14ac:dyDescent="0.3"/>
    <row r="2787" ht="15.6" x14ac:dyDescent="0.3"/>
    <row r="2788" ht="15.6" x14ac:dyDescent="0.3"/>
    <row r="2789" ht="15.6" x14ac:dyDescent="0.3"/>
    <row r="2790" ht="15.6" x14ac:dyDescent="0.3"/>
    <row r="2791" ht="15.6" x14ac:dyDescent="0.3"/>
    <row r="2792" ht="15.6" x14ac:dyDescent="0.3"/>
    <row r="2793" ht="15.6" x14ac:dyDescent="0.3"/>
    <row r="2794" ht="15.6" x14ac:dyDescent="0.3"/>
    <row r="2795" ht="15.6" x14ac:dyDescent="0.3"/>
    <row r="2796" ht="15.6" x14ac:dyDescent="0.3"/>
    <row r="2797" ht="15.6" x14ac:dyDescent="0.3"/>
    <row r="2798" ht="15.6" x14ac:dyDescent="0.3"/>
    <row r="2799" ht="15.6" x14ac:dyDescent="0.3"/>
    <row r="2800" ht="15.6" x14ac:dyDescent="0.3"/>
    <row r="2801" ht="15.6" x14ac:dyDescent="0.3"/>
    <row r="2802" ht="15.6" x14ac:dyDescent="0.3"/>
    <row r="2803" ht="15.6" x14ac:dyDescent="0.3"/>
    <row r="2804" ht="15.6" x14ac:dyDescent="0.3"/>
    <row r="2805" ht="15.6" x14ac:dyDescent="0.3"/>
    <row r="2806" ht="15.6" x14ac:dyDescent="0.3"/>
    <row r="2807" ht="15.6" x14ac:dyDescent="0.3"/>
    <row r="2808" ht="15.6" x14ac:dyDescent="0.3"/>
    <row r="2809" ht="15.6" x14ac:dyDescent="0.3"/>
    <row r="2810" ht="15.6" x14ac:dyDescent="0.3"/>
    <row r="2811" ht="15.6" x14ac:dyDescent="0.3"/>
    <row r="2812" ht="15.6" x14ac:dyDescent="0.3"/>
    <row r="2813" ht="15.6" x14ac:dyDescent="0.3"/>
    <row r="2814" ht="15.6" x14ac:dyDescent="0.3"/>
    <row r="2815" ht="15.6" x14ac:dyDescent="0.3"/>
    <row r="2816" ht="15.6" x14ac:dyDescent="0.3"/>
    <row r="2817" ht="15.6" x14ac:dyDescent="0.3"/>
    <row r="2818" ht="15.6" x14ac:dyDescent="0.3"/>
    <row r="2819" ht="15.6" x14ac:dyDescent="0.3"/>
    <row r="2820" ht="15.6" x14ac:dyDescent="0.3"/>
    <row r="2821" ht="15.6" x14ac:dyDescent="0.3"/>
    <row r="2822" ht="15.6" x14ac:dyDescent="0.3"/>
    <row r="2823" ht="15.6" x14ac:dyDescent="0.3"/>
    <row r="2824" ht="15.6" x14ac:dyDescent="0.3"/>
    <row r="2825" ht="15.6" x14ac:dyDescent="0.3"/>
    <row r="2826" ht="15.6" x14ac:dyDescent="0.3"/>
    <row r="2827" ht="15.6" x14ac:dyDescent="0.3"/>
    <row r="2828" ht="15.6" x14ac:dyDescent="0.3"/>
    <row r="2829" ht="15.6" x14ac:dyDescent="0.3"/>
    <row r="2830" ht="15.6" x14ac:dyDescent="0.3"/>
    <row r="2831" ht="15.6" x14ac:dyDescent="0.3"/>
    <row r="2832" ht="15.6" x14ac:dyDescent="0.3"/>
    <row r="2833" ht="15.6" x14ac:dyDescent="0.3"/>
    <row r="2834" ht="15.6" x14ac:dyDescent="0.3"/>
    <row r="2835" ht="15.6" x14ac:dyDescent="0.3"/>
    <row r="2836" ht="15.6" x14ac:dyDescent="0.3"/>
    <row r="2837" ht="15.6" x14ac:dyDescent="0.3"/>
    <row r="2838" ht="15.6" x14ac:dyDescent="0.3"/>
    <row r="2839" ht="15.6" x14ac:dyDescent="0.3"/>
    <row r="2840" ht="15.6" x14ac:dyDescent="0.3"/>
    <row r="2841" ht="15.6" x14ac:dyDescent="0.3"/>
    <row r="2842" ht="15.6" x14ac:dyDescent="0.3"/>
    <row r="2843" ht="15.6" x14ac:dyDescent="0.3"/>
    <row r="2844" ht="15.6" x14ac:dyDescent="0.3"/>
    <row r="2845" ht="15.6" x14ac:dyDescent="0.3"/>
    <row r="2846" ht="15.6" x14ac:dyDescent="0.3"/>
    <row r="2847" ht="15.6" x14ac:dyDescent="0.3"/>
    <row r="2848" ht="15.6" x14ac:dyDescent="0.3"/>
    <row r="2849" ht="15.6" x14ac:dyDescent="0.3"/>
    <row r="2850" ht="15.6" x14ac:dyDescent="0.3"/>
    <row r="2851" ht="15.6" x14ac:dyDescent="0.3"/>
    <row r="2852" ht="15.6" x14ac:dyDescent="0.3"/>
    <row r="2853" ht="15.6" x14ac:dyDescent="0.3"/>
    <row r="2854" ht="15.6" x14ac:dyDescent="0.3"/>
    <row r="2855" ht="15.6" x14ac:dyDescent="0.3"/>
    <row r="2856" ht="15.6" x14ac:dyDescent="0.3"/>
    <row r="2857" ht="15.6" x14ac:dyDescent="0.3"/>
    <row r="2858" ht="15.6" x14ac:dyDescent="0.3"/>
    <row r="2859" ht="15.6" x14ac:dyDescent="0.3"/>
    <row r="2860" ht="15.6" x14ac:dyDescent="0.3"/>
    <row r="2861" ht="15.6" x14ac:dyDescent="0.3"/>
    <row r="2862" ht="15.6" x14ac:dyDescent="0.3"/>
    <row r="2863" ht="15.6" x14ac:dyDescent="0.3"/>
    <row r="2864" ht="15.6" x14ac:dyDescent="0.3"/>
    <row r="2865" ht="15.6" x14ac:dyDescent="0.3"/>
    <row r="2866" ht="15.6" x14ac:dyDescent="0.3"/>
    <row r="2867" ht="15.6" x14ac:dyDescent="0.3"/>
    <row r="2868" ht="15.6" x14ac:dyDescent="0.3"/>
    <row r="2869" ht="15.6" x14ac:dyDescent="0.3"/>
    <row r="2870" ht="15.6" x14ac:dyDescent="0.3"/>
    <row r="2871" ht="15.6" x14ac:dyDescent="0.3"/>
    <row r="2872" ht="15.6" x14ac:dyDescent="0.3"/>
    <row r="2873" ht="15.6" x14ac:dyDescent="0.3"/>
    <row r="2874" ht="15.6" x14ac:dyDescent="0.3"/>
    <row r="2875" ht="15.6" x14ac:dyDescent="0.3"/>
    <row r="2876" ht="15.6" x14ac:dyDescent="0.3"/>
    <row r="2877" ht="15.6" x14ac:dyDescent="0.3"/>
    <row r="2878" ht="15.6" x14ac:dyDescent="0.3"/>
    <row r="2879" ht="15.6" x14ac:dyDescent="0.3"/>
    <row r="2880" ht="15.6" x14ac:dyDescent="0.3"/>
    <row r="2881" ht="15.6" x14ac:dyDescent="0.3"/>
    <row r="2882" ht="15.6" x14ac:dyDescent="0.3"/>
    <row r="2883" ht="15.6" x14ac:dyDescent="0.3"/>
    <row r="2884" ht="15.6" x14ac:dyDescent="0.3"/>
    <row r="2885" ht="15.6" x14ac:dyDescent="0.3"/>
    <row r="2886" ht="15.6" x14ac:dyDescent="0.3"/>
    <row r="2887" ht="15.6" x14ac:dyDescent="0.3"/>
    <row r="2888" ht="15.6" x14ac:dyDescent="0.3"/>
    <row r="2889" ht="15.6" x14ac:dyDescent="0.3"/>
    <row r="2890" ht="15.6" x14ac:dyDescent="0.3"/>
    <row r="2891" ht="15.6" x14ac:dyDescent="0.3"/>
    <row r="2892" ht="15.6" x14ac:dyDescent="0.3"/>
    <row r="2893" ht="15.6" x14ac:dyDescent="0.3"/>
    <row r="2894" ht="15.6" x14ac:dyDescent="0.3"/>
    <row r="2895" ht="15.6" x14ac:dyDescent="0.3"/>
    <row r="2896" ht="15.6" x14ac:dyDescent="0.3"/>
    <row r="2897" ht="15.6" x14ac:dyDescent="0.3"/>
    <row r="2898" ht="15.6" x14ac:dyDescent="0.3"/>
    <row r="2899" ht="15.6" x14ac:dyDescent="0.3"/>
    <row r="2900" ht="15.6" x14ac:dyDescent="0.3"/>
    <row r="2901" ht="15.6" x14ac:dyDescent="0.3"/>
    <row r="2902" ht="15.6" x14ac:dyDescent="0.3"/>
    <row r="2903" ht="15.6" x14ac:dyDescent="0.3"/>
    <row r="2904" ht="15.6" x14ac:dyDescent="0.3"/>
    <row r="2905" ht="15.6" x14ac:dyDescent="0.3"/>
    <row r="2906" ht="15.6" x14ac:dyDescent="0.3"/>
    <row r="2907" ht="15.6" x14ac:dyDescent="0.3"/>
    <row r="2908" ht="15.6" x14ac:dyDescent="0.3"/>
    <row r="2909" ht="15.6" x14ac:dyDescent="0.3"/>
    <row r="2910" ht="15.6" x14ac:dyDescent="0.3"/>
    <row r="2911" ht="15.6" x14ac:dyDescent="0.3"/>
    <row r="2912" ht="15.6" x14ac:dyDescent="0.3"/>
    <row r="2913" ht="15.6" x14ac:dyDescent="0.3"/>
    <row r="2914" ht="15.6" x14ac:dyDescent="0.3"/>
    <row r="2915" ht="15.6" x14ac:dyDescent="0.3"/>
    <row r="2916" ht="15.6" x14ac:dyDescent="0.3"/>
    <row r="2917" ht="15.6" x14ac:dyDescent="0.3"/>
    <row r="2918" ht="15.6" x14ac:dyDescent="0.3"/>
    <row r="2919" ht="15.6" x14ac:dyDescent="0.3"/>
    <row r="2920" ht="15.6" x14ac:dyDescent="0.3"/>
    <row r="2921" ht="15.6" x14ac:dyDescent="0.3"/>
    <row r="2922" ht="15.6" x14ac:dyDescent="0.3"/>
    <row r="2923" ht="15.6" x14ac:dyDescent="0.3"/>
    <row r="2924" ht="15.6" x14ac:dyDescent="0.3"/>
    <row r="2925" ht="15.6" x14ac:dyDescent="0.3"/>
    <row r="2926" ht="15.6" x14ac:dyDescent="0.3"/>
    <row r="2927" ht="15.6" x14ac:dyDescent="0.3"/>
    <row r="2928" ht="15.6" x14ac:dyDescent="0.3"/>
    <row r="2929" ht="15.6" x14ac:dyDescent="0.3"/>
    <row r="2930" ht="15.6" x14ac:dyDescent="0.3"/>
    <row r="2931" ht="15.6" x14ac:dyDescent="0.3"/>
    <row r="2932" ht="15.6" x14ac:dyDescent="0.3"/>
    <row r="2933" ht="15.6" x14ac:dyDescent="0.3"/>
    <row r="2934" ht="15.6" x14ac:dyDescent="0.3"/>
    <row r="2935" ht="15.6" x14ac:dyDescent="0.3"/>
    <row r="2936" ht="15.6" x14ac:dyDescent="0.3"/>
    <row r="2937" ht="15.6" x14ac:dyDescent="0.3"/>
    <row r="2938" ht="15.6" x14ac:dyDescent="0.3"/>
    <row r="2939" ht="15.6" x14ac:dyDescent="0.3"/>
    <row r="2940" ht="15.6" x14ac:dyDescent="0.3"/>
    <row r="2941" ht="15.6" x14ac:dyDescent="0.3"/>
    <row r="2942" ht="15.6" x14ac:dyDescent="0.3"/>
    <row r="2943" ht="15.6" x14ac:dyDescent="0.3"/>
    <row r="2944" ht="15.6" x14ac:dyDescent="0.3"/>
    <row r="2945" ht="15.6" x14ac:dyDescent="0.3"/>
    <row r="2946" ht="15.6" x14ac:dyDescent="0.3"/>
    <row r="2947" ht="15.6" x14ac:dyDescent="0.3"/>
    <row r="2948" ht="15.6" x14ac:dyDescent="0.3"/>
    <row r="2949" ht="15.6" x14ac:dyDescent="0.3"/>
    <row r="2950" ht="15.6" x14ac:dyDescent="0.3"/>
    <row r="2951" ht="15.6" x14ac:dyDescent="0.3"/>
    <row r="2952" ht="15.6" x14ac:dyDescent="0.3"/>
    <row r="2953" ht="15.6" x14ac:dyDescent="0.3"/>
    <row r="2954" ht="15.6" x14ac:dyDescent="0.3"/>
    <row r="2955" ht="15.6" x14ac:dyDescent="0.3"/>
    <row r="2956" ht="15.6" x14ac:dyDescent="0.3"/>
    <row r="2957" ht="15.6" x14ac:dyDescent="0.3"/>
    <row r="2958" ht="15.6" x14ac:dyDescent="0.3"/>
    <row r="2959" ht="15.6" x14ac:dyDescent="0.3"/>
    <row r="2960" ht="15.6" x14ac:dyDescent="0.3"/>
    <row r="2961" ht="15.6" x14ac:dyDescent="0.3"/>
    <row r="2962" ht="15.6" x14ac:dyDescent="0.3"/>
    <row r="2963" ht="15.6" x14ac:dyDescent="0.3"/>
    <row r="2964" ht="15.6" x14ac:dyDescent="0.3"/>
    <row r="2965" ht="15.6" x14ac:dyDescent="0.3"/>
    <row r="2966" ht="15.6" x14ac:dyDescent="0.3"/>
    <row r="2967" ht="15.6" x14ac:dyDescent="0.3"/>
    <row r="2968" ht="15.6" x14ac:dyDescent="0.3"/>
    <row r="2969" ht="15.6" x14ac:dyDescent="0.3"/>
    <row r="2970" ht="15.6" x14ac:dyDescent="0.3"/>
    <row r="2971" ht="15.6" x14ac:dyDescent="0.3"/>
    <row r="2972" ht="15.6" x14ac:dyDescent="0.3"/>
    <row r="2973" ht="15.6" x14ac:dyDescent="0.3"/>
    <row r="2974" ht="15.6" x14ac:dyDescent="0.3"/>
    <row r="2975" ht="15.6" x14ac:dyDescent="0.3"/>
    <row r="2976" ht="15.6" x14ac:dyDescent="0.3"/>
    <row r="2977" ht="15.6" x14ac:dyDescent="0.3"/>
    <row r="2978" ht="15.6" x14ac:dyDescent="0.3"/>
    <row r="2979" ht="15.6" x14ac:dyDescent="0.3"/>
    <row r="2980" ht="15.6" x14ac:dyDescent="0.3"/>
    <row r="2981" ht="15.6" x14ac:dyDescent="0.3"/>
    <row r="2982" ht="15.6" x14ac:dyDescent="0.3"/>
    <row r="2983" ht="15.6" x14ac:dyDescent="0.3"/>
    <row r="2984" ht="15.6" x14ac:dyDescent="0.3"/>
    <row r="2985" ht="15.6" x14ac:dyDescent="0.3"/>
    <row r="2986" ht="15.6" x14ac:dyDescent="0.3"/>
    <row r="2987" ht="15.6" x14ac:dyDescent="0.3"/>
    <row r="2988" ht="15.6" x14ac:dyDescent="0.3"/>
    <row r="2989" ht="15.6" x14ac:dyDescent="0.3"/>
    <row r="2990" ht="15.6" x14ac:dyDescent="0.3"/>
    <row r="2991" ht="15.6" x14ac:dyDescent="0.3"/>
    <row r="2992" ht="15.6" x14ac:dyDescent="0.3"/>
    <row r="2993" ht="15.6" x14ac:dyDescent="0.3"/>
    <row r="2994" ht="15.6" x14ac:dyDescent="0.3"/>
    <row r="2995" ht="15.6" x14ac:dyDescent="0.3"/>
    <row r="2996" ht="15.6" x14ac:dyDescent="0.3"/>
    <row r="2997" ht="15.6" x14ac:dyDescent="0.3"/>
    <row r="2998" ht="15.6" x14ac:dyDescent="0.3"/>
    <row r="2999" ht="15.6" x14ac:dyDescent="0.3"/>
    <row r="3000" ht="15.6" x14ac:dyDescent="0.3"/>
    <row r="3001" ht="15.6" x14ac:dyDescent="0.3"/>
    <row r="3002" ht="15.6" x14ac:dyDescent="0.3"/>
    <row r="3003" ht="15.6" x14ac:dyDescent="0.3"/>
    <row r="3004" ht="15.6" x14ac:dyDescent="0.3"/>
    <row r="3005" ht="15.6" x14ac:dyDescent="0.3"/>
    <row r="3006" ht="15.6" x14ac:dyDescent="0.3"/>
    <row r="3007" ht="15.6" x14ac:dyDescent="0.3"/>
    <row r="3008" ht="15.6" x14ac:dyDescent="0.3"/>
    <row r="3009" ht="15.6" x14ac:dyDescent="0.3"/>
    <row r="3010" ht="15.6" x14ac:dyDescent="0.3"/>
    <row r="3011" ht="15.6" x14ac:dyDescent="0.3"/>
    <row r="3012" ht="15.6" x14ac:dyDescent="0.3"/>
    <row r="3013" ht="15.6" x14ac:dyDescent="0.3"/>
    <row r="3014" ht="15.6" x14ac:dyDescent="0.3"/>
    <row r="3015" ht="15.6" x14ac:dyDescent="0.3"/>
    <row r="3016" ht="15.6" x14ac:dyDescent="0.3"/>
    <row r="3017" ht="15.6" x14ac:dyDescent="0.3"/>
    <row r="3018" ht="15.6" x14ac:dyDescent="0.3"/>
    <row r="3019" ht="15.6" x14ac:dyDescent="0.3"/>
    <row r="3020" ht="15.6" x14ac:dyDescent="0.3"/>
    <row r="3021" ht="15.6" x14ac:dyDescent="0.3"/>
    <row r="3022" ht="15.6" x14ac:dyDescent="0.3"/>
    <row r="3023" ht="15.6" x14ac:dyDescent="0.3"/>
    <row r="3024" ht="15.6" x14ac:dyDescent="0.3"/>
    <row r="3025" ht="15.6" x14ac:dyDescent="0.3"/>
    <row r="3026" ht="15.6" x14ac:dyDescent="0.3"/>
    <row r="3027" ht="15.6" x14ac:dyDescent="0.3"/>
    <row r="3028" ht="15.6" x14ac:dyDescent="0.3"/>
    <row r="3029" ht="15.6" x14ac:dyDescent="0.3"/>
    <row r="3030" ht="15.6" x14ac:dyDescent="0.3"/>
    <row r="3031" ht="15.6" x14ac:dyDescent="0.3"/>
    <row r="3032" ht="15.6" x14ac:dyDescent="0.3"/>
    <row r="3033" ht="15.6" x14ac:dyDescent="0.3"/>
    <row r="3034" ht="15.6" x14ac:dyDescent="0.3"/>
    <row r="3035" ht="15.6" x14ac:dyDescent="0.3"/>
    <row r="3036" ht="15.6" x14ac:dyDescent="0.3"/>
    <row r="3037" ht="15.6" x14ac:dyDescent="0.3"/>
    <row r="3038" ht="15.6" x14ac:dyDescent="0.3"/>
    <row r="3039" ht="15.6" x14ac:dyDescent="0.3"/>
    <row r="3040" ht="15.6" x14ac:dyDescent="0.3"/>
    <row r="3041" ht="15.6" x14ac:dyDescent="0.3"/>
    <row r="3042" ht="15.6" x14ac:dyDescent="0.3"/>
    <row r="3043" ht="15.6" x14ac:dyDescent="0.3"/>
    <row r="3044" ht="15.6" x14ac:dyDescent="0.3"/>
    <row r="3045" ht="15.6" x14ac:dyDescent="0.3"/>
    <row r="3046" ht="15.6" x14ac:dyDescent="0.3"/>
    <row r="3047" ht="15.6" x14ac:dyDescent="0.3"/>
    <row r="3048" ht="15.6" x14ac:dyDescent="0.3"/>
    <row r="3049" ht="15.6" x14ac:dyDescent="0.3"/>
    <row r="3050" ht="15.6" x14ac:dyDescent="0.3"/>
    <row r="3051" ht="15.6" x14ac:dyDescent="0.3"/>
    <row r="3052" ht="15.6" x14ac:dyDescent="0.3"/>
    <row r="3053" ht="15.6" x14ac:dyDescent="0.3"/>
    <row r="3054" ht="15.6" x14ac:dyDescent="0.3"/>
    <row r="3055" ht="15.6" x14ac:dyDescent="0.3"/>
    <row r="3056" ht="15.6" x14ac:dyDescent="0.3"/>
    <row r="3057" ht="15.6" x14ac:dyDescent="0.3"/>
    <row r="3058" ht="15.6" x14ac:dyDescent="0.3"/>
    <row r="3059" ht="15.6" x14ac:dyDescent="0.3"/>
    <row r="3060" ht="15.6" x14ac:dyDescent="0.3"/>
    <row r="3061" ht="15.6" x14ac:dyDescent="0.3"/>
    <row r="3062" ht="15.6" x14ac:dyDescent="0.3"/>
    <row r="3063" ht="15.6" x14ac:dyDescent="0.3"/>
    <row r="3064" ht="15.6" x14ac:dyDescent="0.3"/>
    <row r="3065" ht="15.6" x14ac:dyDescent="0.3"/>
    <row r="3066" ht="15.6" x14ac:dyDescent="0.3"/>
    <row r="3067" ht="15.6" x14ac:dyDescent="0.3"/>
    <row r="3068" ht="15.6" x14ac:dyDescent="0.3"/>
    <row r="3069" ht="15.6" x14ac:dyDescent="0.3"/>
    <row r="3070" ht="15.6" x14ac:dyDescent="0.3"/>
    <row r="3071" ht="15.6" x14ac:dyDescent="0.3"/>
    <row r="3072" ht="15.6" x14ac:dyDescent="0.3"/>
    <row r="3073" ht="15.6" x14ac:dyDescent="0.3"/>
    <row r="3074" ht="15.6" x14ac:dyDescent="0.3"/>
    <row r="3075" ht="15.6" x14ac:dyDescent="0.3"/>
    <row r="3076" ht="15.6" x14ac:dyDescent="0.3"/>
    <row r="3077" ht="15.6" x14ac:dyDescent="0.3"/>
    <row r="3078" ht="15.6" x14ac:dyDescent="0.3"/>
    <row r="3079" ht="15.6" x14ac:dyDescent="0.3"/>
    <row r="3080" ht="15.6" x14ac:dyDescent="0.3"/>
    <row r="3081" ht="15.6" x14ac:dyDescent="0.3"/>
    <row r="3082" ht="15.6" x14ac:dyDescent="0.3"/>
    <row r="3083" ht="15.6" x14ac:dyDescent="0.3"/>
    <row r="3084" ht="15.6" x14ac:dyDescent="0.3"/>
    <row r="3085" ht="15.6" x14ac:dyDescent="0.3"/>
    <row r="3086" ht="15.6" x14ac:dyDescent="0.3"/>
    <row r="3087" ht="15.6" x14ac:dyDescent="0.3"/>
    <row r="3088" ht="15.6" x14ac:dyDescent="0.3"/>
    <row r="3089" ht="15.6" x14ac:dyDescent="0.3"/>
    <row r="3090" ht="15.6" x14ac:dyDescent="0.3"/>
    <row r="3091" ht="15.6" x14ac:dyDescent="0.3"/>
    <row r="3092" ht="15.6" x14ac:dyDescent="0.3"/>
    <row r="3093" ht="15.6" x14ac:dyDescent="0.3"/>
    <row r="3094" ht="15.6" x14ac:dyDescent="0.3"/>
    <row r="3095" ht="15.6" x14ac:dyDescent="0.3"/>
    <row r="3096" ht="15.6" x14ac:dyDescent="0.3"/>
    <row r="3097" ht="15.6" x14ac:dyDescent="0.3"/>
    <row r="3098" ht="15.6" x14ac:dyDescent="0.3"/>
    <row r="3099" ht="15.6" x14ac:dyDescent="0.3"/>
    <row r="3100" ht="15.6" x14ac:dyDescent="0.3"/>
    <row r="3101" ht="15.6" x14ac:dyDescent="0.3"/>
    <row r="3102" ht="15.6" x14ac:dyDescent="0.3"/>
    <row r="3103" ht="15.6" x14ac:dyDescent="0.3"/>
    <row r="3104" ht="15.6" x14ac:dyDescent="0.3"/>
    <row r="3105" ht="15.6" x14ac:dyDescent="0.3"/>
    <row r="3106" ht="15.6" x14ac:dyDescent="0.3"/>
    <row r="3107" ht="15.6" x14ac:dyDescent="0.3"/>
    <row r="3108" ht="15.6" x14ac:dyDescent="0.3"/>
    <row r="3109" ht="15.6" x14ac:dyDescent="0.3"/>
    <row r="3110" ht="15.6" x14ac:dyDescent="0.3"/>
    <row r="3111" ht="15.6" x14ac:dyDescent="0.3"/>
    <row r="3112" ht="15.6" x14ac:dyDescent="0.3"/>
    <row r="3113" ht="15.6" x14ac:dyDescent="0.3"/>
    <row r="3114" ht="15.6" x14ac:dyDescent="0.3"/>
    <row r="3115" ht="15.6" x14ac:dyDescent="0.3"/>
    <row r="3116" ht="15.6" x14ac:dyDescent="0.3"/>
    <row r="3117" ht="15.6" x14ac:dyDescent="0.3"/>
    <row r="3118" ht="15.6" x14ac:dyDescent="0.3"/>
    <row r="3119" ht="15.6" x14ac:dyDescent="0.3"/>
    <row r="3120" ht="15.6" x14ac:dyDescent="0.3"/>
    <row r="3121" ht="15.6" x14ac:dyDescent="0.3"/>
    <row r="3122" ht="15.6" x14ac:dyDescent="0.3"/>
    <row r="3123" ht="15.6" x14ac:dyDescent="0.3"/>
    <row r="3124" ht="15.6" x14ac:dyDescent="0.3"/>
    <row r="3125" ht="15.6" x14ac:dyDescent="0.3"/>
    <row r="3126" ht="15.6" x14ac:dyDescent="0.3"/>
    <row r="3127" ht="15.6" x14ac:dyDescent="0.3"/>
    <row r="3128" ht="15.6" x14ac:dyDescent="0.3"/>
    <row r="3129" ht="15.6" x14ac:dyDescent="0.3"/>
    <row r="3130" ht="15.6" x14ac:dyDescent="0.3"/>
    <row r="3131" ht="15.6" x14ac:dyDescent="0.3"/>
    <row r="3132" ht="15.6" x14ac:dyDescent="0.3"/>
    <row r="3133" ht="15.6" x14ac:dyDescent="0.3"/>
    <row r="3134" ht="15.6" x14ac:dyDescent="0.3"/>
    <row r="3135" ht="15.6" x14ac:dyDescent="0.3"/>
    <row r="3136" ht="15.6" x14ac:dyDescent="0.3"/>
    <row r="3137" ht="15.6" x14ac:dyDescent="0.3"/>
    <row r="3138" ht="15.6" x14ac:dyDescent="0.3"/>
    <row r="3139" ht="15.6" x14ac:dyDescent="0.3"/>
    <row r="3140" ht="15.6" x14ac:dyDescent="0.3"/>
    <row r="3141" ht="15.6" x14ac:dyDescent="0.3"/>
    <row r="3142" ht="15.6" x14ac:dyDescent="0.3"/>
    <row r="3143" ht="15.6" x14ac:dyDescent="0.3"/>
    <row r="3144" ht="15.6" x14ac:dyDescent="0.3"/>
    <row r="3145" ht="15.6" x14ac:dyDescent="0.3"/>
    <row r="3146" ht="15.6" x14ac:dyDescent="0.3"/>
    <row r="3147" ht="15.6" x14ac:dyDescent="0.3"/>
    <row r="3148" ht="15.6" x14ac:dyDescent="0.3"/>
    <row r="3149" ht="15.6" x14ac:dyDescent="0.3"/>
    <row r="3150" ht="15.6" x14ac:dyDescent="0.3"/>
    <row r="3151" ht="15.6" x14ac:dyDescent="0.3"/>
    <row r="3152" ht="15.6" x14ac:dyDescent="0.3"/>
    <row r="3153" ht="15.6" x14ac:dyDescent="0.3"/>
    <row r="3154" ht="15.6" x14ac:dyDescent="0.3"/>
    <row r="3155" ht="15.6" x14ac:dyDescent="0.3"/>
    <row r="3156" ht="15.6" x14ac:dyDescent="0.3"/>
    <row r="3157" ht="15.6" x14ac:dyDescent="0.3"/>
    <row r="3158" ht="15.6" x14ac:dyDescent="0.3"/>
    <row r="3159" ht="15.6" x14ac:dyDescent="0.3"/>
    <row r="3160" ht="15.6" x14ac:dyDescent="0.3"/>
    <row r="3161" ht="15.6" x14ac:dyDescent="0.3"/>
    <row r="3162" ht="15.6" x14ac:dyDescent="0.3"/>
    <row r="3163" ht="15.6" x14ac:dyDescent="0.3"/>
    <row r="3164" ht="15.6" x14ac:dyDescent="0.3"/>
    <row r="3165" ht="15.6" x14ac:dyDescent="0.3"/>
    <row r="3166" ht="15.6" x14ac:dyDescent="0.3"/>
    <row r="3167" ht="15.6" x14ac:dyDescent="0.3"/>
    <row r="3168" ht="15.6" x14ac:dyDescent="0.3"/>
    <row r="3169" ht="15.6" x14ac:dyDescent="0.3"/>
    <row r="3170" ht="15.6" x14ac:dyDescent="0.3"/>
    <row r="3171" ht="15.6" x14ac:dyDescent="0.3"/>
    <row r="3172" ht="15.6" x14ac:dyDescent="0.3"/>
    <row r="3173" ht="15.6" x14ac:dyDescent="0.3"/>
    <row r="3174" ht="15.6" x14ac:dyDescent="0.3"/>
    <row r="3175" ht="15.6" x14ac:dyDescent="0.3"/>
    <row r="3176" ht="15.6" x14ac:dyDescent="0.3"/>
    <row r="3177" ht="15.6" x14ac:dyDescent="0.3"/>
    <row r="3178" ht="15.6" x14ac:dyDescent="0.3"/>
    <row r="3179" ht="15.6" x14ac:dyDescent="0.3"/>
    <row r="3180" ht="15.6" x14ac:dyDescent="0.3"/>
    <row r="3181" ht="15.6" x14ac:dyDescent="0.3"/>
    <row r="3182" ht="15.6" x14ac:dyDescent="0.3"/>
    <row r="3183" ht="15.6" x14ac:dyDescent="0.3"/>
    <row r="3184" ht="15.6" x14ac:dyDescent="0.3"/>
    <row r="3185" ht="15.6" x14ac:dyDescent="0.3"/>
    <row r="3186" ht="15.6" x14ac:dyDescent="0.3"/>
    <row r="3187" ht="15.6" x14ac:dyDescent="0.3"/>
    <row r="3188" ht="15.6" x14ac:dyDescent="0.3"/>
    <row r="3189" ht="15.6" x14ac:dyDescent="0.3"/>
    <row r="3190" ht="15.6" x14ac:dyDescent="0.3"/>
    <row r="3191" ht="15.6" x14ac:dyDescent="0.3"/>
    <row r="3192" ht="15.6" x14ac:dyDescent="0.3"/>
    <row r="3193" ht="15.6" x14ac:dyDescent="0.3"/>
    <row r="3194" ht="15.6" x14ac:dyDescent="0.3"/>
    <row r="3195" ht="15.6" x14ac:dyDescent="0.3"/>
    <row r="3196" ht="15.6" x14ac:dyDescent="0.3"/>
    <row r="3197" ht="15.6" x14ac:dyDescent="0.3"/>
    <row r="3198" ht="15.6" x14ac:dyDescent="0.3"/>
    <row r="3199" ht="15.6" x14ac:dyDescent="0.3"/>
    <row r="3200" ht="15.6" x14ac:dyDescent="0.3"/>
    <row r="3201" ht="15.6" x14ac:dyDescent="0.3"/>
    <row r="3202" ht="15.6" x14ac:dyDescent="0.3"/>
    <row r="3203" ht="15.6" x14ac:dyDescent="0.3"/>
    <row r="3204" ht="15.6" x14ac:dyDescent="0.3"/>
    <row r="3205" ht="15.6" x14ac:dyDescent="0.3"/>
    <row r="3206" ht="15.6" x14ac:dyDescent="0.3"/>
    <row r="3207" ht="15.6" x14ac:dyDescent="0.3"/>
    <row r="3208" ht="15.6" x14ac:dyDescent="0.3"/>
    <row r="3209" ht="15.6" x14ac:dyDescent="0.3"/>
    <row r="3210" ht="15.6" x14ac:dyDescent="0.3"/>
    <row r="3211" ht="15.6" x14ac:dyDescent="0.3"/>
    <row r="3212" ht="15.6" x14ac:dyDescent="0.3"/>
    <row r="3213" ht="15.6" x14ac:dyDescent="0.3"/>
    <row r="3214" ht="15.6" x14ac:dyDescent="0.3"/>
    <row r="3215" ht="15.6" x14ac:dyDescent="0.3"/>
    <row r="3216" ht="15.6" x14ac:dyDescent="0.3"/>
    <row r="3217" ht="15.6" x14ac:dyDescent="0.3"/>
    <row r="3218" ht="15.6" x14ac:dyDescent="0.3"/>
    <row r="3219" ht="15.6" x14ac:dyDescent="0.3"/>
    <row r="3220" ht="15.6" x14ac:dyDescent="0.3"/>
    <row r="3221" ht="15.6" x14ac:dyDescent="0.3"/>
    <row r="3222" ht="15.6" x14ac:dyDescent="0.3"/>
    <row r="3223" ht="15.6" x14ac:dyDescent="0.3"/>
    <row r="3224" ht="15.6" x14ac:dyDescent="0.3"/>
    <row r="3225" ht="15.6" x14ac:dyDescent="0.3"/>
    <row r="3226" ht="15.6" x14ac:dyDescent="0.3"/>
    <row r="3227" ht="15.6" x14ac:dyDescent="0.3"/>
    <row r="3228" ht="15.6" x14ac:dyDescent="0.3"/>
    <row r="3229" ht="15.6" x14ac:dyDescent="0.3"/>
    <row r="3230" ht="15.6" x14ac:dyDescent="0.3"/>
    <row r="3231" ht="15.6" x14ac:dyDescent="0.3"/>
    <row r="3232" ht="15.6" x14ac:dyDescent="0.3"/>
    <row r="3233" ht="15.6" x14ac:dyDescent="0.3"/>
    <row r="3234" ht="15.6" x14ac:dyDescent="0.3"/>
    <row r="3235" ht="15.6" x14ac:dyDescent="0.3"/>
    <row r="3236" ht="15.6" x14ac:dyDescent="0.3"/>
    <row r="3237" ht="15.6" x14ac:dyDescent="0.3"/>
    <row r="3238" ht="15.6" x14ac:dyDescent="0.3"/>
    <row r="3239" ht="15.6" x14ac:dyDescent="0.3"/>
    <row r="3240" ht="15.6" x14ac:dyDescent="0.3"/>
    <row r="3241" ht="15.6" x14ac:dyDescent="0.3"/>
    <row r="3242" ht="15.6" x14ac:dyDescent="0.3"/>
    <row r="3243" ht="15.6" x14ac:dyDescent="0.3"/>
    <row r="3244" ht="15.6" x14ac:dyDescent="0.3"/>
    <row r="3245" ht="15.6" x14ac:dyDescent="0.3"/>
    <row r="3246" ht="15.6" x14ac:dyDescent="0.3"/>
    <row r="3247" ht="15.6" x14ac:dyDescent="0.3"/>
    <row r="3248" ht="15.6" x14ac:dyDescent="0.3"/>
    <row r="3249" ht="15.6" x14ac:dyDescent="0.3"/>
    <row r="3250" ht="15.6" x14ac:dyDescent="0.3"/>
    <row r="3251" ht="15.6" x14ac:dyDescent="0.3"/>
    <row r="3252" ht="15.6" x14ac:dyDescent="0.3"/>
    <row r="3253" ht="15.6" x14ac:dyDescent="0.3"/>
    <row r="3254" ht="15.6" x14ac:dyDescent="0.3"/>
    <row r="3255" ht="15.6" x14ac:dyDescent="0.3"/>
    <row r="3256" ht="15.6" x14ac:dyDescent="0.3"/>
    <row r="3257" ht="15.6" x14ac:dyDescent="0.3"/>
    <row r="3258" ht="15.6" x14ac:dyDescent="0.3"/>
    <row r="3259" ht="15.6" x14ac:dyDescent="0.3"/>
    <row r="3260" ht="15.6" x14ac:dyDescent="0.3"/>
    <row r="3261" ht="15.6" x14ac:dyDescent="0.3"/>
    <row r="3262" ht="15.6" x14ac:dyDescent="0.3"/>
    <row r="3263" ht="15.6" x14ac:dyDescent="0.3"/>
    <row r="3264" ht="15.6" x14ac:dyDescent="0.3"/>
    <row r="3265" ht="15.6" x14ac:dyDescent="0.3"/>
    <row r="3266" ht="15.6" x14ac:dyDescent="0.3"/>
    <row r="3267" ht="15.6" x14ac:dyDescent="0.3"/>
    <row r="3268" ht="15.6" x14ac:dyDescent="0.3"/>
    <row r="3269" ht="15.6" x14ac:dyDescent="0.3"/>
    <row r="3270" ht="15.6" x14ac:dyDescent="0.3"/>
    <row r="3271" ht="15.6" x14ac:dyDescent="0.3"/>
    <row r="3272" ht="15.6" x14ac:dyDescent="0.3"/>
    <row r="3273" ht="15.6" x14ac:dyDescent="0.3"/>
    <row r="3274" ht="15.6" x14ac:dyDescent="0.3"/>
    <row r="3275" ht="15.6" x14ac:dyDescent="0.3"/>
    <row r="3276" ht="15.6" x14ac:dyDescent="0.3"/>
    <row r="3277" ht="15.6" x14ac:dyDescent="0.3"/>
    <row r="3278" ht="15.6" x14ac:dyDescent="0.3"/>
    <row r="3279" ht="15.6" x14ac:dyDescent="0.3"/>
    <row r="3280" ht="15.6" x14ac:dyDescent="0.3"/>
    <row r="3281" ht="15.6" x14ac:dyDescent="0.3"/>
    <row r="3282" ht="15.6" x14ac:dyDescent="0.3"/>
    <row r="3283" ht="15.6" x14ac:dyDescent="0.3"/>
    <row r="3284" ht="15.6" x14ac:dyDescent="0.3"/>
    <row r="3285" ht="15.6" x14ac:dyDescent="0.3"/>
    <row r="3286" ht="15.6" x14ac:dyDescent="0.3"/>
    <row r="3287" ht="15.6" x14ac:dyDescent="0.3"/>
    <row r="3288" ht="15.6" x14ac:dyDescent="0.3"/>
    <row r="3289" ht="15.6" x14ac:dyDescent="0.3"/>
    <row r="3290" ht="15.6" x14ac:dyDescent="0.3"/>
    <row r="3291" ht="15.6" x14ac:dyDescent="0.3"/>
    <row r="3292" ht="15.6" x14ac:dyDescent="0.3"/>
    <row r="3293" ht="15.6" x14ac:dyDescent="0.3"/>
    <row r="3294" ht="15.6" x14ac:dyDescent="0.3"/>
    <row r="3295" ht="15.6" x14ac:dyDescent="0.3"/>
    <row r="3296" ht="15.6" x14ac:dyDescent="0.3"/>
    <row r="3297" ht="15.6" x14ac:dyDescent="0.3"/>
    <row r="3298" ht="15.6" x14ac:dyDescent="0.3"/>
    <row r="3299" ht="15.6" x14ac:dyDescent="0.3"/>
    <row r="3300" ht="15.6" x14ac:dyDescent="0.3"/>
    <row r="3301" ht="15.6" x14ac:dyDescent="0.3"/>
    <row r="3302" ht="15.6" x14ac:dyDescent="0.3"/>
    <row r="3303" ht="15.6" x14ac:dyDescent="0.3"/>
    <row r="3304" ht="15.6" x14ac:dyDescent="0.3"/>
    <row r="3305" ht="15.6" x14ac:dyDescent="0.3"/>
    <row r="3306" ht="15.6" x14ac:dyDescent="0.3"/>
    <row r="3307" ht="15.6" x14ac:dyDescent="0.3"/>
    <row r="3308" ht="15.6" x14ac:dyDescent="0.3"/>
    <row r="3309" ht="15.6" x14ac:dyDescent="0.3"/>
    <row r="3310" ht="15.6" x14ac:dyDescent="0.3"/>
    <row r="3311" ht="15.6" x14ac:dyDescent="0.3"/>
    <row r="3312" ht="15.6" x14ac:dyDescent="0.3"/>
    <row r="3313" ht="15.6" x14ac:dyDescent="0.3"/>
    <row r="3314" ht="15.6" x14ac:dyDescent="0.3"/>
    <row r="3315" ht="15.6" x14ac:dyDescent="0.3"/>
    <row r="3316" ht="15.6" x14ac:dyDescent="0.3"/>
    <row r="3317" ht="15.6" x14ac:dyDescent="0.3"/>
    <row r="3318" ht="15.6" x14ac:dyDescent="0.3"/>
    <row r="3319" ht="15.6" x14ac:dyDescent="0.3"/>
    <row r="3320" ht="15.6" x14ac:dyDescent="0.3"/>
    <row r="3321" ht="15.6" x14ac:dyDescent="0.3"/>
    <row r="3322" ht="15.6" x14ac:dyDescent="0.3"/>
    <row r="3323" ht="15.6" x14ac:dyDescent="0.3"/>
    <row r="3324" ht="15.6" x14ac:dyDescent="0.3"/>
    <row r="3325" ht="15.6" x14ac:dyDescent="0.3"/>
    <row r="3326" ht="15.6" x14ac:dyDescent="0.3"/>
    <row r="3327" ht="15.6" x14ac:dyDescent="0.3"/>
    <row r="3328" ht="15.6" x14ac:dyDescent="0.3"/>
    <row r="3329" ht="15.6" x14ac:dyDescent="0.3"/>
    <row r="3330" ht="15.6" x14ac:dyDescent="0.3"/>
    <row r="3331" ht="15.6" x14ac:dyDescent="0.3"/>
    <row r="3332" ht="15.6" x14ac:dyDescent="0.3"/>
    <row r="3333" ht="15.6" x14ac:dyDescent="0.3"/>
    <row r="3334" ht="15.6" x14ac:dyDescent="0.3"/>
    <row r="3335" ht="15.6" x14ac:dyDescent="0.3"/>
    <row r="3336" ht="15.6" x14ac:dyDescent="0.3"/>
    <row r="3337" ht="15.6" x14ac:dyDescent="0.3"/>
    <row r="3338" ht="15.6" x14ac:dyDescent="0.3"/>
    <row r="3339" ht="15.6" x14ac:dyDescent="0.3"/>
    <row r="3340" ht="15.6" x14ac:dyDescent="0.3"/>
    <row r="3341" ht="15.6" x14ac:dyDescent="0.3"/>
    <row r="3342" ht="15.6" x14ac:dyDescent="0.3"/>
    <row r="3343" ht="15.6" x14ac:dyDescent="0.3"/>
    <row r="3344" ht="15.6" x14ac:dyDescent="0.3"/>
    <row r="3345" ht="15.6" x14ac:dyDescent="0.3"/>
    <row r="3346" ht="15.6" x14ac:dyDescent="0.3"/>
    <row r="3347" ht="15.6" x14ac:dyDescent="0.3"/>
    <row r="3348" ht="15.6" x14ac:dyDescent="0.3"/>
    <row r="3349" ht="15.6" x14ac:dyDescent="0.3"/>
    <row r="3350" ht="15.6" x14ac:dyDescent="0.3"/>
    <row r="3351" ht="15.6" x14ac:dyDescent="0.3"/>
    <row r="3352" ht="15.6" x14ac:dyDescent="0.3"/>
    <row r="3353" ht="15.6" x14ac:dyDescent="0.3"/>
    <row r="3354" ht="15.6" x14ac:dyDescent="0.3"/>
    <row r="3355" ht="15.6" x14ac:dyDescent="0.3"/>
    <row r="3356" ht="15.6" x14ac:dyDescent="0.3"/>
    <row r="3357" ht="15.6" x14ac:dyDescent="0.3"/>
    <row r="3358" ht="15.6" x14ac:dyDescent="0.3"/>
    <row r="3359" ht="15.6" x14ac:dyDescent="0.3"/>
    <row r="3360" ht="15.6" x14ac:dyDescent="0.3"/>
    <row r="3361" ht="15.6" x14ac:dyDescent="0.3"/>
    <row r="3362" ht="15.6" x14ac:dyDescent="0.3"/>
    <row r="3363" ht="15.6" x14ac:dyDescent="0.3"/>
    <row r="3364" ht="15.6" x14ac:dyDescent="0.3"/>
    <row r="3365" ht="15.6" x14ac:dyDescent="0.3"/>
    <row r="3366" ht="15.6" x14ac:dyDescent="0.3"/>
    <row r="3367" ht="15.6" x14ac:dyDescent="0.3"/>
    <row r="3368" ht="15.6" x14ac:dyDescent="0.3"/>
    <row r="3369" ht="15.6" x14ac:dyDescent="0.3"/>
    <row r="3370" ht="15.6" x14ac:dyDescent="0.3"/>
    <row r="3371" ht="15.6" x14ac:dyDescent="0.3"/>
    <row r="3372" ht="15.6" x14ac:dyDescent="0.3"/>
    <row r="3373" ht="15.6" x14ac:dyDescent="0.3"/>
    <row r="3374" ht="15.6" x14ac:dyDescent="0.3"/>
    <row r="3375" ht="15.6" x14ac:dyDescent="0.3"/>
    <row r="3376" ht="15.6" x14ac:dyDescent="0.3"/>
    <row r="3377" ht="15.6" x14ac:dyDescent="0.3"/>
    <row r="3378" ht="15.6" x14ac:dyDescent="0.3"/>
    <row r="3379" ht="15.6" x14ac:dyDescent="0.3"/>
    <row r="3380" ht="15.6" x14ac:dyDescent="0.3"/>
    <row r="3381" ht="15.6" x14ac:dyDescent="0.3"/>
    <row r="3382" ht="15.6" x14ac:dyDescent="0.3"/>
    <row r="3383" ht="15.6" x14ac:dyDescent="0.3"/>
    <row r="3384" ht="15.6" x14ac:dyDescent="0.3"/>
    <row r="3385" ht="15.6" x14ac:dyDescent="0.3"/>
    <row r="3386" ht="15.6" x14ac:dyDescent="0.3"/>
    <row r="3387" ht="15.6" x14ac:dyDescent="0.3"/>
    <row r="3388" ht="15.6" x14ac:dyDescent="0.3"/>
    <row r="3389" ht="15.6" x14ac:dyDescent="0.3"/>
    <row r="3390" ht="15.6" x14ac:dyDescent="0.3"/>
    <row r="3391" ht="15.6" x14ac:dyDescent="0.3"/>
    <row r="3392" ht="15.6" x14ac:dyDescent="0.3"/>
    <row r="3393" ht="15.6" x14ac:dyDescent="0.3"/>
    <row r="3394" ht="15.6" x14ac:dyDescent="0.3"/>
    <row r="3395" ht="15.6" x14ac:dyDescent="0.3"/>
    <row r="3396" ht="15.6" x14ac:dyDescent="0.3"/>
    <row r="3397" ht="15.6" x14ac:dyDescent="0.3"/>
    <row r="3398" ht="15.6" x14ac:dyDescent="0.3"/>
    <row r="3399" ht="15.6" x14ac:dyDescent="0.3"/>
    <row r="3400" ht="15.6" x14ac:dyDescent="0.3"/>
    <row r="3401" ht="15.6" x14ac:dyDescent="0.3"/>
    <row r="3402" ht="15.6" x14ac:dyDescent="0.3"/>
    <row r="3403" ht="15.6" x14ac:dyDescent="0.3"/>
    <row r="3404" ht="15.6" x14ac:dyDescent="0.3"/>
    <row r="3405" ht="15.6" x14ac:dyDescent="0.3"/>
    <row r="3406" ht="15.6" x14ac:dyDescent="0.3"/>
    <row r="3407" ht="15.6" x14ac:dyDescent="0.3"/>
    <row r="3408" ht="15.6" x14ac:dyDescent="0.3"/>
    <row r="3409" ht="15.6" x14ac:dyDescent="0.3"/>
    <row r="3410" ht="15.6" x14ac:dyDescent="0.3"/>
    <row r="3411" ht="15.6" x14ac:dyDescent="0.3"/>
    <row r="3412" ht="15.6" x14ac:dyDescent="0.3"/>
    <row r="3413" ht="15.6" x14ac:dyDescent="0.3"/>
    <row r="3414" ht="15.6" x14ac:dyDescent="0.3"/>
    <row r="3415" ht="15.6" x14ac:dyDescent="0.3"/>
    <row r="3416" ht="15.6" x14ac:dyDescent="0.3"/>
    <row r="3417" ht="15.6" x14ac:dyDescent="0.3"/>
    <row r="3418" ht="15.6" x14ac:dyDescent="0.3"/>
    <row r="3419" ht="15.6" x14ac:dyDescent="0.3"/>
    <row r="3420" ht="15.6" x14ac:dyDescent="0.3"/>
    <row r="3421" ht="15.6" x14ac:dyDescent="0.3"/>
    <row r="3422" ht="15.6" x14ac:dyDescent="0.3"/>
    <row r="3423" ht="15.6" x14ac:dyDescent="0.3"/>
    <row r="3424" ht="15.6" x14ac:dyDescent="0.3"/>
    <row r="3425" ht="15.6" x14ac:dyDescent="0.3"/>
    <row r="3426" ht="15.6" x14ac:dyDescent="0.3"/>
    <row r="3427" ht="15.6" x14ac:dyDescent="0.3"/>
    <row r="3428" ht="15.6" x14ac:dyDescent="0.3"/>
    <row r="3429" ht="15.6" x14ac:dyDescent="0.3"/>
    <row r="3430" ht="15.6" x14ac:dyDescent="0.3"/>
    <row r="3431" ht="15.6" x14ac:dyDescent="0.3"/>
    <row r="3432" ht="15.6" x14ac:dyDescent="0.3"/>
    <row r="3433" ht="15.6" x14ac:dyDescent="0.3"/>
    <row r="3434" ht="15.6" x14ac:dyDescent="0.3"/>
    <row r="3435" ht="15.6" x14ac:dyDescent="0.3"/>
    <row r="3436" ht="15.6" x14ac:dyDescent="0.3"/>
    <row r="3437" ht="15.6" x14ac:dyDescent="0.3"/>
    <row r="3438" ht="15.6" x14ac:dyDescent="0.3"/>
    <row r="3439" ht="15.6" x14ac:dyDescent="0.3"/>
    <row r="3440" ht="15.6" x14ac:dyDescent="0.3"/>
    <row r="3441" ht="15.6" x14ac:dyDescent="0.3"/>
    <row r="3442" ht="15.6" x14ac:dyDescent="0.3"/>
    <row r="3443" ht="15.6" x14ac:dyDescent="0.3"/>
    <row r="3444" ht="15.6" x14ac:dyDescent="0.3"/>
    <row r="3445" ht="15.6" x14ac:dyDescent="0.3"/>
    <row r="3446" ht="15.6" x14ac:dyDescent="0.3"/>
    <row r="3447" ht="15.6" x14ac:dyDescent="0.3"/>
    <row r="3448" ht="15.6" x14ac:dyDescent="0.3"/>
    <row r="3449" ht="15.6" x14ac:dyDescent="0.3"/>
    <row r="3450" ht="15.6" x14ac:dyDescent="0.3"/>
    <row r="3451" ht="15.6" x14ac:dyDescent="0.3"/>
    <row r="3452" ht="15.6" x14ac:dyDescent="0.3"/>
    <row r="3453" ht="15.6" x14ac:dyDescent="0.3"/>
    <row r="3454" ht="15.6" x14ac:dyDescent="0.3"/>
    <row r="3455" ht="15.6" x14ac:dyDescent="0.3"/>
    <row r="3456" ht="15.6" x14ac:dyDescent="0.3"/>
    <row r="3457" ht="15.6" x14ac:dyDescent="0.3"/>
    <row r="3458" ht="15.6" x14ac:dyDescent="0.3"/>
    <row r="3459" ht="15.6" x14ac:dyDescent="0.3"/>
    <row r="3460" ht="15.6" x14ac:dyDescent="0.3"/>
    <row r="3461" ht="15.6" x14ac:dyDescent="0.3"/>
    <row r="3462" ht="15.6" x14ac:dyDescent="0.3"/>
    <row r="3463" ht="15.6" x14ac:dyDescent="0.3"/>
    <row r="3464" ht="15.6" x14ac:dyDescent="0.3"/>
    <row r="3465" ht="15.6" x14ac:dyDescent="0.3"/>
    <row r="3466" ht="15.6" x14ac:dyDescent="0.3"/>
    <row r="3467" ht="15.6" x14ac:dyDescent="0.3"/>
    <row r="3468" ht="15.6" x14ac:dyDescent="0.3"/>
    <row r="3469" ht="15.6" x14ac:dyDescent="0.3"/>
    <row r="3470" ht="15.6" x14ac:dyDescent="0.3"/>
    <row r="3471" ht="15.6" x14ac:dyDescent="0.3"/>
    <row r="3472" ht="15.6" x14ac:dyDescent="0.3"/>
    <row r="3473" ht="15.6" x14ac:dyDescent="0.3"/>
    <row r="3474" ht="15.6" x14ac:dyDescent="0.3"/>
    <row r="3475" ht="15.6" x14ac:dyDescent="0.3"/>
    <row r="3476" ht="15.6" x14ac:dyDescent="0.3"/>
    <row r="3477" ht="15.6" x14ac:dyDescent="0.3"/>
    <row r="3478" ht="15.6" x14ac:dyDescent="0.3"/>
    <row r="3479" ht="15.6" x14ac:dyDescent="0.3"/>
    <row r="3480" ht="15.6" x14ac:dyDescent="0.3"/>
    <row r="3481" ht="15.6" x14ac:dyDescent="0.3"/>
    <row r="3482" ht="15.6" x14ac:dyDescent="0.3"/>
    <row r="3483" ht="15.6" x14ac:dyDescent="0.3"/>
    <row r="3484" ht="15.6" x14ac:dyDescent="0.3"/>
    <row r="3485" ht="15.6" x14ac:dyDescent="0.3"/>
    <row r="3486" ht="15.6" x14ac:dyDescent="0.3"/>
    <row r="3487" ht="15.6" x14ac:dyDescent="0.3"/>
    <row r="3488" ht="15.6" x14ac:dyDescent="0.3"/>
    <row r="3489" ht="15.6" x14ac:dyDescent="0.3"/>
    <row r="3490" ht="15.6" x14ac:dyDescent="0.3"/>
    <row r="3491" ht="15.6" x14ac:dyDescent="0.3"/>
    <row r="3492" ht="15.6" x14ac:dyDescent="0.3"/>
    <row r="3493" ht="15.6" x14ac:dyDescent="0.3"/>
    <row r="3494" ht="15.6" x14ac:dyDescent="0.3"/>
    <row r="3495" ht="15.6" x14ac:dyDescent="0.3"/>
    <row r="3496" ht="15.6" x14ac:dyDescent="0.3"/>
    <row r="3497" ht="15.6" x14ac:dyDescent="0.3"/>
    <row r="3498" ht="15.6" x14ac:dyDescent="0.3"/>
    <row r="3499" ht="15.6" x14ac:dyDescent="0.3"/>
    <row r="3500" ht="15.6" x14ac:dyDescent="0.3"/>
    <row r="3501" ht="15.6" x14ac:dyDescent="0.3"/>
    <row r="3502" ht="15.6" x14ac:dyDescent="0.3"/>
    <row r="3503" ht="15.6" x14ac:dyDescent="0.3"/>
    <row r="3504" ht="15.6" x14ac:dyDescent="0.3"/>
    <row r="3505" ht="15.6" x14ac:dyDescent="0.3"/>
    <row r="3506" ht="15.6" x14ac:dyDescent="0.3"/>
    <row r="3507" ht="15.6" x14ac:dyDescent="0.3"/>
    <row r="3508" ht="15.6" x14ac:dyDescent="0.3"/>
    <row r="3509" ht="15.6" x14ac:dyDescent="0.3"/>
    <row r="3510" ht="15.6" x14ac:dyDescent="0.3"/>
    <row r="3511" ht="15.6" x14ac:dyDescent="0.3"/>
    <row r="3512" ht="15.6" x14ac:dyDescent="0.3"/>
    <row r="3513" ht="15.6" x14ac:dyDescent="0.3"/>
    <row r="3514" ht="15.6" x14ac:dyDescent="0.3"/>
    <row r="3515" ht="15.6" x14ac:dyDescent="0.3"/>
    <row r="3516" ht="15.6" x14ac:dyDescent="0.3"/>
    <row r="3517" ht="15.6" x14ac:dyDescent="0.3"/>
    <row r="3518" ht="15.6" x14ac:dyDescent="0.3"/>
    <row r="3519" ht="15.6" x14ac:dyDescent="0.3"/>
    <row r="3520" ht="15.6" x14ac:dyDescent="0.3"/>
    <row r="3521" ht="15.6" x14ac:dyDescent="0.3"/>
    <row r="3522" ht="15.6" x14ac:dyDescent="0.3"/>
    <row r="3523" ht="15.6" x14ac:dyDescent="0.3"/>
    <row r="3524" ht="15.6" x14ac:dyDescent="0.3"/>
    <row r="3525" ht="15.6" x14ac:dyDescent="0.3"/>
    <row r="3526" ht="15.6" x14ac:dyDescent="0.3"/>
    <row r="3527" ht="15.6" x14ac:dyDescent="0.3"/>
    <row r="3528" ht="15.6" x14ac:dyDescent="0.3"/>
    <row r="3529" ht="15.6" x14ac:dyDescent="0.3"/>
    <row r="3530" ht="15.6" x14ac:dyDescent="0.3"/>
    <row r="3531" ht="15.6" x14ac:dyDescent="0.3"/>
    <row r="3532" ht="15.6" x14ac:dyDescent="0.3"/>
    <row r="3533" ht="15.6" x14ac:dyDescent="0.3"/>
    <row r="3534" ht="15.6" x14ac:dyDescent="0.3"/>
    <row r="3535" ht="15.6" x14ac:dyDescent="0.3"/>
    <row r="3536" ht="15.6" x14ac:dyDescent="0.3"/>
    <row r="3537" ht="15.6" x14ac:dyDescent="0.3"/>
    <row r="3538" ht="15.6" x14ac:dyDescent="0.3"/>
    <row r="3539" ht="15.6" x14ac:dyDescent="0.3"/>
    <row r="3540" ht="15.6" x14ac:dyDescent="0.3"/>
    <row r="3541" ht="15.6" x14ac:dyDescent="0.3"/>
    <row r="3542" ht="15.6" x14ac:dyDescent="0.3"/>
    <row r="3543" ht="15.6" x14ac:dyDescent="0.3"/>
    <row r="3544" ht="15.6" x14ac:dyDescent="0.3"/>
    <row r="3545" ht="15.6" x14ac:dyDescent="0.3"/>
    <row r="3546" ht="15.6" x14ac:dyDescent="0.3"/>
    <row r="3547" ht="15.6" x14ac:dyDescent="0.3"/>
    <row r="3548" ht="15.6" x14ac:dyDescent="0.3"/>
    <row r="3549" ht="15.6" x14ac:dyDescent="0.3"/>
    <row r="3550" ht="15.6" x14ac:dyDescent="0.3"/>
    <row r="3551" ht="15.6" x14ac:dyDescent="0.3"/>
    <row r="3552" ht="15.6" x14ac:dyDescent="0.3"/>
    <row r="3553" ht="15.6" x14ac:dyDescent="0.3"/>
    <row r="3554" ht="15.6" x14ac:dyDescent="0.3"/>
    <row r="3555" ht="15.6" x14ac:dyDescent="0.3"/>
    <row r="3556" ht="15.6" x14ac:dyDescent="0.3"/>
    <row r="3557" ht="15.6" x14ac:dyDescent="0.3"/>
    <row r="3558" ht="15.6" x14ac:dyDescent="0.3"/>
    <row r="3559" ht="15.6" x14ac:dyDescent="0.3"/>
    <row r="3560" ht="15.6" x14ac:dyDescent="0.3"/>
    <row r="3561" ht="15.6" x14ac:dyDescent="0.3"/>
    <row r="3562" ht="15.6" x14ac:dyDescent="0.3"/>
    <row r="3563" ht="15.6" x14ac:dyDescent="0.3"/>
    <row r="3564" ht="15.6" x14ac:dyDescent="0.3"/>
    <row r="3565" ht="15.6" x14ac:dyDescent="0.3"/>
    <row r="3566" ht="15.6" x14ac:dyDescent="0.3"/>
    <row r="3567" ht="15.6" x14ac:dyDescent="0.3"/>
    <row r="3568" ht="15.6" x14ac:dyDescent="0.3"/>
    <row r="3569" ht="15.6" x14ac:dyDescent="0.3"/>
    <row r="3570" ht="15.6" x14ac:dyDescent="0.3"/>
    <row r="3571" ht="15.6" x14ac:dyDescent="0.3"/>
    <row r="3572" ht="15.6" x14ac:dyDescent="0.3"/>
    <row r="3573" ht="15.6" x14ac:dyDescent="0.3"/>
    <row r="3574" ht="15.6" x14ac:dyDescent="0.3"/>
    <row r="3575" ht="15.6" x14ac:dyDescent="0.3"/>
    <row r="3576" ht="15.6" x14ac:dyDescent="0.3"/>
    <row r="3577" ht="15.6" x14ac:dyDescent="0.3"/>
    <row r="3578" ht="15.6" x14ac:dyDescent="0.3"/>
    <row r="3579" ht="15.6" x14ac:dyDescent="0.3"/>
    <row r="3580" ht="15.6" x14ac:dyDescent="0.3"/>
    <row r="3581" ht="15.6" x14ac:dyDescent="0.3"/>
    <row r="3582" ht="15.6" x14ac:dyDescent="0.3"/>
    <row r="3583" ht="15.6" x14ac:dyDescent="0.3"/>
    <row r="3584" ht="15.6" x14ac:dyDescent="0.3"/>
    <row r="3585" ht="15.6" x14ac:dyDescent="0.3"/>
    <row r="3586" ht="15.6" x14ac:dyDescent="0.3"/>
    <row r="3587" ht="15.6" x14ac:dyDescent="0.3"/>
    <row r="3588" ht="15.6" x14ac:dyDescent="0.3"/>
    <row r="3589" ht="15.6" x14ac:dyDescent="0.3"/>
    <row r="3590" ht="15.6" x14ac:dyDescent="0.3"/>
    <row r="3591" ht="15.6" x14ac:dyDescent="0.3"/>
    <row r="3592" ht="15.6" x14ac:dyDescent="0.3"/>
    <row r="3593" ht="15.6" x14ac:dyDescent="0.3"/>
    <row r="3594" ht="15.6" x14ac:dyDescent="0.3"/>
    <row r="3595" ht="15.6" x14ac:dyDescent="0.3"/>
    <row r="3596" ht="15.6" x14ac:dyDescent="0.3"/>
    <row r="3597" ht="15.6" x14ac:dyDescent="0.3"/>
    <row r="3598" ht="15.6" x14ac:dyDescent="0.3"/>
    <row r="3599" ht="15.6" x14ac:dyDescent="0.3"/>
    <row r="3600" ht="15.6" x14ac:dyDescent="0.3"/>
    <row r="3601" ht="15.6" x14ac:dyDescent="0.3"/>
    <row r="3602" ht="15.6" x14ac:dyDescent="0.3"/>
    <row r="3603" ht="15.6" x14ac:dyDescent="0.3"/>
    <row r="3604" ht="15.6" x14ac:dyDescent="0.3"/>
    <row r="3605" ht="15.6" x14ac:dyDescent="0.3"/>
    <row r="3606" ht="15.6" x14ac:dyDescent="0.3"/>
    <row r="3607" ht="15.6" x14ac:dyDescent="0.3"/>
    <row r="3608" ht="15.6" x14ac:dyDescent="0.3"/>
    <row r="3609" ht="15.6" x14ac:dyDescent="0.3"/>
    <row r="3610" ht="15.6" x14ac:dyDescent="0.3"/>
    <row r="3611" ht="15.6" x14ac:dyDescent="0.3"/>
    <row r="3612" ht="15.6" x14ac:dyDescent="0.3"/>
    <row r="3613" ht="15.6" x14ac:dyDescent="0.3"/>
    <row r="3614" ht="15.6" x14ac:dyDescent="0.3"/>
    <row r="3615" ht="15.6" x14ac:dyDescent="0.3"/>
    <row r="3616" ht="15.6" x14ac:dyDescent="0.3"/>
    <row r="3617" ht="15.6" x14ac:dyDescent="0.3"/>
    <row r="3618" ht="15.6" x14ac:dyDescent="0.3"/>
    <row r="3619" ht="15.6" x14ac:dyDescent="0.3"/>
    <row r="3620" ht="15.6" x14ac:dyDescent="0.3"/>
    <row r="3621" ht="15.6" x14ac:dyDescent="0.3"/>
    <row r="3622" ht="15.6" x14ac:dyDescent="0.3"/>
    <row r="3623" ht="15.6" x14ac:dyDescent="0.3"/>
    <row r="3624" ht="15.6" x14ac:dyDescent="0.3"/>
    <row r="3625" ht="15.6" x14ac:dyDescent="0.3"/>
    <row r="3626" ht="15.6" x14ac:dyDescent="0.3"/>
    <row r="3627" ht="15.6" x14ac:dyDescent="0.3"/>
    <row r="3628" ht="15.6" x14ac:dyDescent="0.3"/>
    <row r="3629" ht="15.6" x14ac:dyDescent="0.3"/>
    <row r="3630" ht="15.6" x14ac:dyDescent="0.3"/>
    <row r="3631" ht="15.6" x14ac:dyDescent="0.3"/>
    <row r="3632" ht="15.6" x14ac:dyDescent="0.3"/>
    <row r="3633" ht="15.6" x14ac:dyDescent="0.3"/>
    <row r="3634" ht="15.6" x14ac:dyDescent="0.3"/>
    <row r="3635" ht="15.6" x14ac:dyDescent="0.3"/>
    <row r="3636" ht="15.6" x14ac:dyDescent="0.3"/>
    <row r="3637" ht="15.6" x14ac:dyDescent="0.3"/>
    <row r="3638" ht="15.6" x14ac:dyDescent="0.3"/>
    <row r="3639" ht="15.6" x14ac:dyDescent="0.3"/>
    <row r="3640" ht="15.6" x14ac:dyDescent="0.3"/>
    <row r="3641" ht="15.6" x14ac:dyDescent="0.3"/>
    <row r="3642" ht="15.6" x14ac:dyDescent="0.3"/>
    <row r="3643" ht="15.6" x14ac:dyDescent="0.3"/>
    <row r="3644" ht="15.6" x14ac:dyDescent="0.3"/>
    <row r="3645" ht="15.6" x14ac:dyDescent="0.3"/>
    <row r="3646" ht="15.6" x14ac:dyDescent="0.3"/>
    <row r="3647" ht="15.6" x14ac:dyDescent="0.3"/>
    <row r="3648" ht="15.6" x14ac:dyDescent="0.3"/>
    <row r="3649" ht="15.6" x14ac:dyDescent="0.3"/>
    <row r="3650" ht="15.6" x14ac:dyDescent="0.3"/>
    <row r="3651" ht="15.6" x14ac:dyDescent="0.3"/>
    <row r="3652" ht="15.6" x14ac:dyDescent="0.3"/>
    <row r="3653" ht="15.6" x14ac:dyDescent="0.3"/>
    <row r="3654" ht="15.6" x14ac:dyDescent="0.3"/>
    <row r="3655" ht="15.6" x14ac:dyDescent="0.3"/>
    <row r="3656" ht="15.6" x14ac:dyDescent="0.3"/>
    <row r="3657" ht="15.6" x14ac:dyDescent="0.3"/>
    <row r="3658" ht="15.6" x14ac:dyDescent="0.3"/>
    <row r="3659" ht="15.6" x14ac:dyDescent="0.3"/>
    <row r="3660" ht="15.6" x14ac:dyDescent="0.3"/>
    <row r="3661" ht="15.6" x14ac:dyDescent="0.3"/>
    <row r="3662" ht="15.6" x14ac:dyDescent="0.3"/>
    <row r="3663" ht="15.6" x14ac:dyDescent="0.3"/>
    <row r="3664" ht="15.6" x14ac:dyDescent="0.3"/>
    <row r="3665" ht="15.6" x14ac:dyDescent="0.3"/>
    <row r="3666" ht="15.6" x14ac:dyDescent="0.3"/>
    <row r="3667" ht="15.6" x14ac:dyDescent="0.3"/>
    <row r="3668" ht="15.6" x14ac:dyDescent="0.3"/>
    <row r="3669" ht="15.6" x14ac:dyDescent="0.3"/>
    <row r="3670" ht="15.6" x14ac:dyDescent="0.3"/>
    <row r="3671" ht="15.6" x14ac:dyDescent="0.3"/>
    <row r="3672" ht="15.6" x14ac:dyDescent="0.3"/>
    <row r="3673" ht="15.6" x14ac:dyDescent="0.3"/>
    <row r="3674" ht="15.6" x14ac:dyDescent="0.3"/>
    <row r="3675" ht="15.6" x14ac:dyDescent="0.3"/>
    <row r="3676" ht="15.6" x14ac:dyDescent="0.3"/>
    <row r="3677" ht="15.6" x14ac:dyDescent="0.3"/>
    <row r="3678" ht="15.6" x14ac:dyDescent="0.3"/>
    <row r="3679" ht="15.6" x14ac:dyDescent="0.3"/>
    <row r="3680" ht="15.6" x14ac:dyDescent="0.3"/>
    <row r="3681" ht="15.6" x14ac:dyDescent="0.3"/>
    <row r="3682" ht="15.6" x14ac:dyDescent="0.3"/>
    <row r="3683" ht="15.6" x14ac:dyDescent="0.3"/>
    <row r="3684" ht="15.6" x14ac:dyDescent="0.3"/>
    <row r="3685" ht="15.6" x14ac:dyDescent="0.3"/>
    <row r="3686" ht="15.6" x14ac:dyDescent="0.3"/>
    <row r="3687" ht="15.6" x14ac:dyDescent="0.3"/>
    <row r="3688" ht="15.6" x14ac:dyDescent="0.3"/>
    <row r="3689" ht="15.6" x14ac:dyDescent="0.3"/>
    <row r="3690" ht="15.6" x14ac:dyDescent="0.3"/>
    <row r="3691" ht="15.6" x14ac:dyDescent="0.3"/>
    <row r="3692" ht="15.6" x14ac:dyDescent="0.3"/>
    <row r="3693" ht="15.6" x14ac:dyDescent="0.3"/>
    <row r="3694" ht="15.6" x14ac:dyDescent="0.3"/>
    <row r="3695" ht="15.6" x14ac:dyDescent="0.3"/>
    <row r="3696" ht="15.6" x14ac:dyDescent="0.3"/>
    <row r="3697" ht="15.6" x14ac:dyDescent="0.3"/>
    <row r="3698" ht="15.6" x14ac:dyDescent="0.3"/>
    <row r="3699" ht="15.6" x14ac:dyDescent="0.3"/>
    <row r="3700" ht="15.6" x14ac:dyDescent="0.3"/>
    <row r="3701" ht="15.6" x14ac:dyDescent="0.3"/>
    <row r="3702" ht="15.6" x14ac:dyDescent="0.3"/>
    <row r="3703" ht="15.6" x14ac:dyDescent="0.3"/>
    <row r="3704" ht="15.6" x14ac:dyDescent="0.3"/>
    <row r="3705" ht="15.6" x14ac:dyDescent="0.3"/>
    <row r="3706" ht="15.6" x14ac:dyDescent="0.3"/>
    <row r="3707" ht="15.6" x14ac:dyDescent="0.3"/>
    <row r="3708" ht="15.6" x14ac:dyDescent="0.3"/>
    <row r="3709" ht="15.6" x14ac:dyDescent="0.3"/>
    <row r="3710" ht="15.6" x14ac:dyDescent="0.3"/>
    <row r="3711" ht="15.6" x14ac:dyDescent="0.3"/>
    <row r="3712" ht="15.6" x14ac:dyDescent="0.3"/>
    <row r="3713" ht="15.6" x14ac:dyDescent="0.3"/>
    <row r="3714" ht="15.6" x14ac:dyDescent="0.3"/>
    <row r="3715" ht="15.6" x14ac:dyDescent="0.3"/>
    <row r="3716" ht="15.6" x14ac:dyDescent="0.3"/>
    <row r="3717" ht="15.6" x14ac:dyDescent="0.3"/>
    <row r="3718" ht="15.6" x14ac:dyDescent="0.3"/>
    <row r="3719" ht="15.6" x14ac:dyDescent="0.3"/>
    <row r="3720" ht="15.6" x14ac:dyDescent="0.3"/>
    <row r="3721" ht="15.6" x14ac:dyDescent="0.3"/>
    <row r="3722" ht="15.6" x14ac:dyDescent="0.3"/>
    <row r="3723" ht="15.6" x14ac:dyDescent="0.3"/>
    <row r="3724" ht="15.6" x14ac:dyDescent="0.3"/>
    <row r="3725" ht="15.6" x14ac:dyDescent="0.3"/>
    <row r="3726" ht="15.6" x14ac:dyDescent="0.3"/>
    <row r="3727" ht="15.6" x14ac:dyDescent="0.3"/>
    <row r="3728" ht="15.6" x14ac:dyDescent="0.3"/>
    <row r="3729" ht="15.6" x14ac:dyDescent="0.3"/>
    <row r="3730" ht="15.6" x14ac:dyDescent="0.3"/>
    <row r="3731" ht="15.6" x14ac:dyDescent="0.3"/>
    <row r="3732" ht="15.6" x14ac:dyDescent="0.3"/>
    <row r="3733" ht="15.6" x14ac:dyDescent="0.3"/>
    <row r="3734" ht="15.6" x14ac:dyDescent="0.3"/>
    <row r="3735" ht="15.6" x14ac:dyDescent="0.3"/>
    <row r="3736" ht="15.6" x14ac:dyDescent="0.3"/>
    <row r="3737" ht="15.6" x14ac:dyDescent="0.3"/>
    <row r="3738" ht="15.6" x14ac:dyDescent="0.3"/>
    <row r="3739" ht="15.6" x14ac:dyDescent="0.3"/>
    <row r="3740" ht="15.6" x14ac:dyDescent="0.3"/>
    <row r="3741" ht="15.6" x14ac:dyDescent="0.3"/>
    <row r="3742" ht="15.6" x14ac:dyDescent="0.3"/>
    <row r="3743" ht="15.6" x14ac:dyDescent="0.3"/>
    <row r="3744" ht="15.6" x14ac:dyDescent="0.3"/>
    <row r="3745" ht="15.6" x14ac:dyDescent="0.3"/>
    <row r="3746" ht="15.6" x14ac:dyDescent="0.3"/>
    <row r="3747" ht="15.6" x14ac:dyDescent="0.3"/>
    <row r="3748" ht="15.6" x14ac:dyDescent="0.3"/>
    <row r="3749" ht="15.6" x14ac:dyDescent="0.3"/>
    <row r="3750" ht="15.6" x14ac:dyDescent="0.3"/>
    <row r="3751" ht="15.6" x14ac:dyDescent="0.3"/>
    <row r="3752" ht="15.6" x14ac:dyDescent="0.3"/>
    <row r="3753" ht="15.6" x14ac:dyDescent="0.3"/>
    <row r="3754" ht="15.6" x14ac:dyDescent="0.3"/>
    <row r="3755" ht="15.6" x14ac:dyDescent="0.3"/>
    <row r="3756" ht="15.6" x14ac:dyDescent="0.3"/>
    <row r="3757" ht="15.6" x14ac:dyDescent="0.3"/>
    <row r="3758" ht="15.6" x14ac:dyDescent="0.3"/>
    <row r="3759" ht="15.6" x14ac:dyDescent="0.3"/>
    <row r="3760" ht="15.6" x14ac:dyDescent="0.3"/>
    <row r="3761" ht="15.6" x14ac:dyDescent="0.3"/>
    <row r="3762" ht="15.6" x14ac:dyDescent="0.3"/>
    <row r="3763" ht="15.6" x14ac:dyDescent="0.3"/>
    <row r="3764" ht="15.6" x14ac:dyDescent="0.3"/>
    <row r="3765" ht="15.6" x14ac:dyDescent="0.3"/>
    <row r="3766" ht="15.6" x14ac:dyDescent="0.3"/>
    <row r="3767" ht="15.6" x14ac:dyDescent="0.3"/>
    <row r="3768" ht="15.6" x14ac:dyDescent="0.3"/>
    <row r="3769" ht="15.6" x14ac:dyDescent="0.3"/>
    <row r="3770" ht="15.6" x14ac:dyDescent="0.3"/>
    <row r="3771" ht="15.6" x14ac:dyDescent="0.3"/>
    <row r="3772" ht="15.6" x14ac:dyDescent="0.3"/>
    <row r="3773" ht="15.6" x14ac:dyDescent="0.3"/>
    <row r="3774" ht="15.6" x14ac:dyDescent="0.3"/>
    <row r="3775" ht="15.6" x14ac:dyDescent="0.3"/>
    <row r="3776" ht="15.6" x14ac:dyDescent="0.3"/>
    <row r="3777" ht="15.6" x14ac:dyDescent="0.3"/>
    <row r="3778" ht="15.6" x14ac:dyDescent="0.3"/>
    <row r="3779" ht="15.6" x14ac:dyDescent="0.3"/>
    <row r="3780" ht="15.6" x14ac:dyDescent="0.3"/>
    <row r="3781" ht="15.6" x14ac:dyDescent="0.3"/>
    <row r="3782" ht="15.6" x14ac:dyDescent="0.3"/>
    <row r="3783" ht="15.6" x14ac:dyDescent="0.3"/>
    <row r="3784" ht="15.6" x14ac:dyDescent="0.3"/>
    <row r="3785" ht="15.6" x14ac:dyDescent="0.3"/>
    <row r="3786" ht="15.6" x14ac:dyDescent="0.3"/>
    <row r="3787" ht="15.6" x14ac:dyDescent="0.3"/>
    <row r="3788" ht="15.6" x14ac:dyDescent="0.3"/>
    <row r="3789" ht="15.6" x14ac:dyDescent="0.3"/>
    <row r="3790" ht="15.6" x14ac:dyDescent="0.3"/>
    <row r="3791" ht="15.6" x14ac:dyDescent="0.3"/>
    <row r="3792" ht="15.6" x14ac:dyDescent="0.3"/>
    <row r="3793" ht="15.6" x14ac:dyDescent="0.3"/>
    <row r="3794" ht="15.6" x14ac:dyDescent="0.3"/>
    <row r="3795" ht="15.6" x14ac:dyDescent="0.3"/>
    <row r="3796" ht="15.6" x14ac:dyDescent="0.3"/>
    <row r="3797" ht="15.6" x14ac:dyDescent="0.3"/>
    <row r="3798" ht="15.6" x14ac:dyDescent="0.3"/>
    <row r="3799" ht="15.6" x14ac:dyDescent="0.3"/>
    <row r="3800" ht="15.6" x14ac:dyDescent="0.3"/>
    <row r="3801" ht="15.6" x14ac:dyDescent="0.3"/>
    <row r="3802" ht="15.6" x14ac:dyDescent="0.3"/>
    <row r="3803" ht="15.6" x14ac:dyDescent="0.3"/>
    <row r="3804" ht="15.6" x14ac:dyDescent="0.3"/>
    <row r="3805" ht="15.6" x14ac:dyDescent="0.3"/>
    <row r="3806" ht="15.6" x14ac:dyDescent="0.3"/>
    <row r="3807" ht="15.6" x14ac:dyDescent="0.3"/>
    <row r="3808" ht="15.6" x14ac:dyDescent="0.3"/>
    <row r="3809" ht="15.6" x14ac:dyDescent="0.3"/>
    <row r="3810" ht="15.6" x14ac:dyDescent="0.3"/>
    <row r="3811" ht="15.6" x14ac:dyDescent="0.3"/>
    <row r="3812" ht="15.6" x14ac:dyDescent="0.3"/>
    <row r="3813" ht="15.6" x14ac:dyDescent="0.3"/>
    <row r="3814" ht="15.6" x14ac:dyDescent="0.3"/>
    <row r="3815" ht="15.6" x14ac:dyDescent="0.3"/>
    <row r="3816" ht="15.6" x14ac:dyDescent="0.3"/>
    <row r="3817" ht="15.6" x14ac:dyDescent="0.3"/>
    <row r="3818" ht="15.6" x14ac:dyDescent="0.3"/>
    <row r="3819" ht="15.6" x14ac:dyDescent="0.3"/>
    <row r="3820" ht="15.6" x14ac:dyDescent="0.3"/>
    <row r="3821" ht="15.6" x14ac:dyDescent="0.3"/>
    <row r="3822" ht="15.6" x14ac:dyDescent="0.3"/>
    <row r="3823" ht="15.6" x14ac:dyDescent="0.3"/>
    <row r="3824" ht="15.6" x14ac:dyDescent="0.3"/>
    <row r="3825" ht="15.6" x14ac:dyDescent="0.3"/>
    <row r="3826" ht="15.6" x14ac:dyDescent="0.3"/>
    <row r="3827" ht="15.6" x14ac:dyDescent="0.3"/>
    <row r="3828" ht="15.6" x14ac:dyDescent="0.3"/>
    <row r="3829" ht="15.6" x14ac:dyDescent="0.3"/>
    <row r="3830" ht="15.6" x14ac:dyDescent="0.3"/>
    <row r="3831" ht="15.6" x14ac:dyDescent="0.3"/>
    <row r="3832" ht="15.6" x14ac:dyDescent="0.3"/>
    <row r="3833" ht="15.6" x14ac:dyDescent="0.3"/>
    <row r="3834" ht="15.6" x14ac:dyDescent="0.3"/>
    <row r="3835" ht="15.6" x14ac:dyDescent="0.3"/>
    <row r="3836" ht="15.6" x14ac:dyDescent="0.3"/>
    <row r="3837" ht="15.6" x14ac:dyDescent="0.3"/>
    <row r="3838" ht="15.6" x14ac:dyDescent="0.3"/>
    <row r="3839" ht="15.6" x14ac:dyDescent="0.3"/>
    <row r="3840" ht="15.6" x14ac:dyDescent="0.3"/>
    <row r="3841" ht="15.6" x14ac:dyDescent="0.3"/>
    <row r="3842" ht="15.6" x14ac:dyDescent="0.3"/>
    <row r="3843" ht="15.6" x14ac:dyDescent="0.3"/>
    <row r="3844" ht="15.6" x14ac:dyDescent="0.3"/>
    <row r="3845" ht="15.6" x14ac:dyDescent="0.3"/>
    <row r="3846" ht="15.6" x14ac:dyDescent="0.3"/>
    <row r="3847" ht="15.6" x14ac:dyDescent="0.3"/>
    <row r="3848" ht="15.6" x14ac:dyDescent="0.3"/>
    <row r="3849" ht="15.6" x14ac:dyDescent="0.3"/>
    <row r="3850" ht="15.6" x14ac:dyDescent="0.3"/>
    <row r="3851" ht="15.6" x14ac:dyDescent="0.3"/>
    <row r="3852" ht="15.6" x14ac:dyDescent="0.3"/>
    <row r="3853" ht="15.6" x14ac:dyDescent="0.3"/>
    <row r="3854" ht="15.6" x14ac:dyDescent="0.3"/>
    <row r="3855" ht="15.6" x14ac:dyDescent="0.3"/>
    <row r="3856" ht="15.6" x14ac:dyDescent="0.3"/>
    <row r="3857" ht="15.6" x14ac:dyDescent="0.3"/>
    <row r="3858" ht="15.6" x14ac:dyDescent="0.3"/>
    <row r="3859" ht="15.6" x14ac:dyDescent="0.3"/>
    <row r="3860" ht="15.6" x14ac:dyDescent="0.3"/>
    <row r="3861" ht="15.6" x14ac:dyDescent="0.3"/>
    <row r="3862" ht="15.6" x14ac:dyDescent="0.3"/>
    <row r="3863" ht="15.6" x14ac:dyDescent="0.3"/>
    <row r="3864" ht="15.6" x14ac:dyDescent="0.3"/>
    <row r="3865" ht="15.6" x14ac:dyDescent="0.3"/>
    <row r="3866" ht="15.6" x14ac:dyDescent="0.3"/>
    <row r="3867" ht="15.6" x14ac:dyDescent="0.3"/>
    <row r="3868" ht="15.6" x14ac:dyDescent="0.3"/>
    <row r="3869" ht="15.6" x14ac:dyDescent="0.3"/>
    <row r="3870" ht="15.6" x14ac:dyDescent="0.3"/>
    <row r="3871" ht="15.6" x14ac:dyDescent="0.3"/>
    <row r="3872" ht="15.6" x14ac:dyDescent="0.3"/>
    <row r="3873" ht="15.6" x14ac:dyDescent="0.3"/>
    <row r="3874" ht="15.6" x14ac:dyDescent="0.3"/>
    <row r="3875" ht="15.6" x14ac:dyDescent="0.3"/>
    <row r="3876" ht="15.6" x14ac:dyDescent="0.3"/>
    <row r="3877" ht="15.6" x14ac:dyDescent="0.3"/>
    <row r="3878" ht="15.6" x14ac:dyDescent="0.3"/>
    <row r="3879" ht="15.6" x14ac:dyDescent="0.3"/>
    <row r="3880" ht="15.6" x14ac:dyDescent="0.3"/>
    <row r="3881" ht="15.6" x14ac:dyDescent="0.3"/>
    <row r="3882" ht="15.6" x14ac:dyDescent="0.3"/>
    <row r="3883" ht="15.6" x14ac:dyDescent="0.3"/>
    <row r="3884" ht="15.6" x14ac:dyDescent="0.3"/>
    <row r="3885" ht="15.6" x14ac:dyDescent="0.3"/>
    <row r="3886" ht="15.6" x14ac:dyDescent="0.3"/>
    <row r="3887" ht="15.6" x14ac:dyDescent="0.3"/>
    <row r="3888" ht="15.6" x14ac:dyDescent="0.3"/>
    <row r="3889" ht="15.6" x14ac:dyDescent="0.3"/>
    <row r="3890" ht="15.6" x14ac:dyDescent="0.3"/>
    <row r="3891" ht="15.6" x14ac:dyDescent="0.3"/>
    <row r="3892" ht="15.6" x14ac:dyDescent="0.3"/>
    <row r="3893" ht="15.6" x14ac:dyDescent="0.3"/>
    <row r="3894" ht="15.6" x14ac:dyDescent="0.3"/>
    <row r="3895" ht="15.6" x14ac:dyDescent="0.3"/>
    <row r="3896" ht="15.6" x14ac:dyDescent="0.3"/>
    <row r="3897" ht="15.6" x14ac:dyDescent="0.3"/>
    <row r="3898" ht="15.6" x14ac:dyDescent="0.3"/>
    <row r="3899" ht="15.6" x14ac:dyDescent="0.3"/>
    <row r="3900" ht="15.6" x14ac:dyDescent="0.3"/>
    <row r="3901" ht="15.6" x14ac:dyDescent="0.3"/>
    <row r="3902" ht="15.6" x14ac:dyDescent="0.3"/>
    <row r="3903" ht="15.6" x14ac:dyDescent="0.3"/>
    <row r="3904" ht="15.6" x14ac:dyDescent="0.3"/>
    <row r="3905" ht="15.6" x14ac:dyDescent="0.3"/>
    <row r="3906" ht="15.6" x14ac:dyDescent="0.3"/>
    <row r="3907" ht="15.6" x14ac:dyDescent="0.3"/>
    <row r="3908" ht="15.6" x14ac:dyDescent="0.3"/>
    <row r="3909" ht="15.6" x14ac:dyDescent="0.3"/>
    <row r="3910" ht="15.6" x14ac:dyDescent="0.3"/>
    <row r="3911" ht="15.6" x14ac:dyDescent="0.3"/>
    <row r="3912" ht="15.6" x14ac:dyDescent="0.3"/>
    <row r="3913" ht="15.6" x14ac:dyDescent="0.3"/>
    <row r="3914" ht="15.6" x14ac:dyDescent="0.3"/>
    <row r="3915" ht="15.6" x14ac:dyDescent="0.3"/>
    <row r="3916" ht="15.6" x14ac:dyDescent="0.3"/>
    <row r="3917" ht="15.6" x14ac:dyDescent="0.3"/>
    <row r="3918" ht="15.6" x14ac:dyDescent="0.3"/>
    <row r="3919" ht="15.6" x14ac:dyDescent="0.3"/>
    <row r="3920" ht="15.6" x14ac:dyDescent="0.3"/>
    <row r="3921" ht="15.6" x14ac:dyDescent="0.3"/>
    <row r="3922" ht="15.6" x14ac:dyDescent="0.3"/>
    <row r="3923" ht="15.6" x14ac:dyDescent="0.3"/>
    <row r="3924" ht="15.6" x14ac:dyDescent="0.3"/>
    <row r="3925" ht="15.6" x14ac:dyDescent="0.3"/>
    <row r="3926" ht="15.6" x14ac:dyDescent="0.3"/>
    <row r="3927" ht="15.6" x14ac:dyDescent="0.3"/>
    <row r="3928" ht="15.6" x14ac:dyDescent="0.3"/>
    <row r="3929" ht="15.6" x14ac:dyDescent="0.3"/>
    <row r="3930" ht="15.6" x14ac:dyDescent="0.3"/>
    <row r="3931" ht="15.6" x14ac:dyDescent="0.3"/>
    <row r="3932" ht="15.6" x14ac:dyDescent="0.3"/>
    <row r="3933" ht="15.6" x14ac:dyDescent="0.3"/>
    <row r="3934" ht="15.6" x14ac:dyDescent="0.3"/>
    <row r="3935" ht="15.6" x14ac:dyDescent="0.3"/>
    <row r="3936" ht="15.6" x14ac:dyDescent="0.3"/>
    <row r="3937" ht="15.6" x14ac:dyDescent="0.3"/>
    <row r="3938" ht="15.6" x14ac:dyDescent="0.3"/>
    <row r="3939" ht="15.6" x14ac:dyDescent="0.3"/>
    <row r="3940" ht="15.6" x14ac:dyDescent="0.3"/>
    <row r="3941" ht="15.6" x14ac:dyDescent="0.3"/>
    <row r="3942" ht="15.6" x14ac:dyDescent="0.3"/>
    <row r="3943" ht="15.6" x14ac:dyDescent="0.3"/>
    <row r="3944" ht="15.6" x14ac:dyDescent="0.3"/>
    <row r="3945" ht="15.6" x14ac:dyDescent="0.3"/>
    <row r="3946" ht="15.6" x14ac:dyDescent="0.3"/>
    <row r="3947" ht="15.6" x14ac:dyDescent="0.3"/>
    <row r="3948" ht="15.6" x14ac:dyDescent="0.3"/>
    <row r="3949" ht="15.6" x14ac:dyDescent="0.3"/>
    <row r="3950" ht="15.6" x14ac:dyDescent="0.3"/>
    <row r="3951" ht="15.6" x14ac:dyDescent="0.3"/>
    <row r="3952" ht="15.6" x14ac:dyDescent="0.3"/>
    <row r="3953" ht="15.6" x14ac:dyDescent="0.3"/>
    <row r="3954" ht="15.6" x14ac:dyDescent="0.3"/>
    <row r="3955" ht="15.6" x14ac:dyDescent="0.3"/>
    <row r="3956" ht="15.6" x14ac:dyDescent="0.3"/>
    <row r="3957" ht="15.6" x14ac:dyDescent="0.3"/>
    <row r="3958" ht="15.6" x14ac:dyDescent="0.3"/>
    <row r="3959" ht="15.6" x14ac:dyDescent="0.3"/>
    <row r="3960" ht="15.6" x14ac:dyDescent="0.3"/>
    <row r="3961" ht="15.6" x14ac:dyDescent="0.3"/>
    <row r="3962" ht="15.6" x14ac:dyDescent="0.3"/>
    <row r="3963" ht="15.6" x14ac:dyDescent="0.3"/>
    <row r="3964" ht="15.6" x14ac:dyDescent="0.3"/>
    <row r="3965" ht="15.6" x14ac:dyDescent="0.3"/>
    <row r="3966" ht="15.6" x14ac:dyDescent="0.3"/>
    <row r="3967" ht="15.6" x14ac:dyDescent="0.3"/>
    <row r="3968" ht="15.6" x14ac:dyDescent="0.3"/>
    <row r="3969" ht="15.6" x14ac:dyDescent="0.3"/>
    <row r="3970" ht="15.6" x14ac:dyDescent="0.3"/>
    <row r="3971" ht="15.6" x14ac:dyDescent="0.3"/>
    <row r="3972" ht="15.6" x14ac:dyDescent="0.3"/>
    <row r="3973" ht="15.6" x14ac:dyDescent="0.3"/>
    <row r="3974" ht="15.6" x14ac:dyDescent="0.3"/>
    <row r="3975" ht="15.6" x14ac:dyDescent="0.3"/>
    <row r="3976" ht="15.6" x14ac:dyDescent="0.3"/>
    <row r="3977" ht="15.6" x14ac:dyDescent="0.3"/>
    <row r="3978" ht="15.6" x14ac:dyDescent="0.3"/>
    <row r="3979" ht="15.6" x14ac:dyDescent="0.3"/>
    <row r="3980" ht="15.6" x14ac:dyDescent="0.3"/>
    <row r="3981" ht="15.6" x14ac:dyDescent="0.3"/>
    <row r="3982" ht="15.6" x14ac:dyDescent="0.3"/>
    <row r="3983" ht="15.6" x14ac:dyDescent="0.3"/>
    <row r="3984" ht="15.6" x14ac:dyDescent="0.3"/>
    <row r="3985" ht="15.6" x14ac:dyDescent="0.3"/>
    <row r="3986" ht="15.6" x14ac:dyDescent="0.3"/>
    <row r="3987" ht="15.6" x14ac:dyDescent="0.3"/>
    <row r="3988" ht="15.6" x14ac:dyDescent="0.3"/>
    <row r="3989" ht="15.6" x14ac:dyDescent="0.3"/>
    <row r="3990" ht="15.6" x14ac:dyDescent="0.3"/>
    <row r="3991" ht="15.6" x14ac:dyDescent="0.3"/>
    <row r="3992" ht="15.6" x14ac:dyDescent="0.3"/>
    <row r="3993" ht="15.6" x14ac:dyDescent="0.3"/>
    <row r="3994" ht="15.6" x14ac:dyDescent="0.3"/>
    <row r="3995" ht="15.6" x14ac:dyDescent="0.3"/>
    <row r="3996" ht="15.6" x14ac:dyDescent="0.3"/>
    <row r="3997" ht="15.6" x14ac:dyDescent="0.3"/>
    <row r="3998" ht="15.6" x14ac:dyDescent="0.3"/>
    <row r="3999" ht="15.6" x14ac:dyDescent="0.3"/>
    <row r="4000" ht="15.6" x14ac:dyDescent="0.3"/>
    <row r="4001" ht="15.6" x14ac:dyDescent="0.3"/>
    <row r="4002" ht="15.6" x14ac:dyDescent="0.3"/>
    <row r="4003" ht="15.6" x14ac:dyDescent="0.3"/>
    <row r="4004" ht="15.6" x14ac:dyDescent="0.3"/>
    <row r="4005" ht="15.6" x14ac:dyDescent="0.3"/>
    <row r="4006" ht="15.6" x14ac:dyDescent="0.3"/>
    <row r="4007" ht="15.6" x14ac:dyDescent="0.3"/>
    <row r="4008" ht="15.6" x14ac:dyDescent="0.3"/>
    <row r="4009" ht="15.6" x14ac:dyDescent="0.3"/>
    <row r="4010" ht="15.6" x14ac:dyDescent="0.3"/>
    <row r="4011" ht="15.6" x14ac:dyDescent="0.3"/>
    <row r="4012" ht="15.6" x14ac:dyDescent="0.3"/>
    <row r="4013" ht="15.6" x14ac:dyDescent="0.3"/>
    <row r="4014" ht="15.6" x14ac:dyDescent="0.3"/>
    <row r="4015" ht="15.6" x14ac:dyDescent="0.3"/>
    <row r="4016" ht="15.6" x14ac:dyDescent="0.3"/>
    <row r="4017" ht="15.6" x14ac:dyDescent="0.3"/>
    <row r="4018" ht="15.6" x14ac:dyDescent="0.3"/>
    <row r="4019" ht="15.6" x14ac:dyDescent="0.3"/>
    <row r="4020" ht="15.6" x14ac:dyDescent="0.3"/>
    <row r="4021" ht="15.6" x14ac:dyDescent="0.3"/>
    <row r="4022" ht="15.6" x14ac:dyDescent="0.3"/>
    <row r="4023" ht="15.6" x14ac:dyDescent="0.3"/>
    <row r="4024" ht="15.6" x14ac:dyDescent="0.3"/>
    <row r="4025" ht="15.6" x14ac:dyDescent="0.3"/>
    <row r="4026" ht="15.6" x14ac:dyDescent="0.3"/>
    <row r="4027" ht="15.6" x14ac:dyDescent="0.3"/>
    <row r="4028" ht="15.6" x14ac:dyDescent="0.3"/>
    <row r="4029" ht="15.6" x14ac:dyDescent="0.3"/>
    <row r="4030" ht="15.6" x14ac:dyDescent="0.3"/>
    <row r="4031" ht="15.6" x14ac:dyDescent="0.3"/>
    <row r="4032" ht="15.6" x14ac:dyDescent="0.3"/>
    <row r="4033" ht="15.6" x14ac:dyDescent="0.3"/>
    <row r="4034" ht="15.6" x14ac:dyDescent="0.3"/>
    <row r="4035" ht="15.6" x14ac:dyDescent="0.3"/>
    <row r="4036" ht="15.6" x14ac:dyDescent="0.3"/>
    <row r="4037" ht="15.6" x14ac:dyDescent="0.3"/>
    <row r="4038" ht="15.6" x14ac:dyDescent="0.3"/>
    <row r="4039" ht="15.6" x14ac:dyDescent="0.3"/>
    <row r="4040" ht="15.6" x14ac:dyDescent="0.3"/>
    <row r="4041" ht="15.6" x14ac:dyDescent="0.3"/>
    <row r="4042" ht="15.6" x14ac:dyDescent="0.3"/>
    <row r="4043" ht="15.6" x14ac:dyDescent="0.3"/>
    <row r="4044" ht="15.6" x14ac:dyDescent="0.3"/>
    <row r="4045" ht="15.6" x14ac:dyDescent="0.3"/>
    <row r="4046" ht="15.6" x14ac:dyDescent="0.3"/>
    <row r="4047" ht="15.6" x14ac:dyDescent="0.3"/>
    <row r="4048" ht="15.6" x14ac:dyDescent="0.3"/>
    <row r="4049" ht="15.6" x14ac:dyDescent="0.3"/>
    <row r="4050" ht="15.6" x14ac:dyDescent="0.3"/>
    <row r="4051" ht="15.6" x14ac:dyDescent="0.3"/>
    <row r="4052" ht="15.6" x14ac:dyDescent="0.3"/>
    <row r="4053" ht="15.6" x14ac:dyDescent="0.3"/>
    <row r="4054" ht="15.6" x14ac:dyDescent="0.3"/>
    <row r="4055" ht="15.6" x14ac:dyDescent="0.3"/>
    <row r="4056" ht="15.6" x14ac:dyDescent="0.3"/>
    <row r="4057" ht="15.6" x14ac:dyDescent="0.3"/>
    <row r="4058" ht="15.6" x14ac:dyDescent="0.3"/>
    <row r="4059" ht="15.6" x14ac:dyDescent="0.3"/>
    <row r="4060" ht="15.6" x14ac:dyDescent="0.3"/>
    <row r="4061" ht="15.6" x14ac:dyDescent="0.3"/>
    <row r="4062" ht="15.6" x14ac:dyDescent="0.3"/>
    <row r="4063" ht="15.6" x14ac:dyDescent="0.3"/>
    <row r="4064" ht="15.6" x14ac:dyDescent="0.3"/>
    <row r="4065" ht="15.6" x14ac:dyDescent="0.3"/>
    <row r="4066" ht="15.6" x14ac:dyDescent="0.3"/>
    <row r="4067" ht="15.6" x14ac:dyDescent="0.3"/>
    <row r="4068" ht="15.6" x14ac:dyDescent="0.3"/>
    <row r="4069" ht="15.6" x14ac:dyDescent="0.3"/>
    <row r="4070" ht="15.6" x14ac:dyDescent="0.3"/>
    <row r="4071" ht="15.6" x14ac:dyDescent="0.3"/>
    <row r="4072" ht="15.6" x14ac:dyDescent="0.3"/>
    <row r="4073" ht="15.6" x14ac:dyDescent="0.3"/>
    <row r="4074" ht="15.6" x14ac:dyDescent="0.3"/>
    <row r="4075" ht="15.6" x14ac:dyDescent="0.3"/>
    <row r="4076" ht="15.6" x14ac:dyDescent="0.3"/>
    <row r="4077" ht="15.6" x14ac:dyDescent="0.3"/>
    <row r="4078" ht="15.6" x14ac:dyDescent="0.3"/>
    <row r="4079" ht="15.6" x14ac:dyDescent="0.3"/>
    <row r="4080" ht="15.6" x14ac:dyDescent="0.3"/>
    <row r="4081" ht="15.6" x14ac:dyDescent="0.3"/>
    <row r="4082" ht="15.6" x14ac:dyDescent="0.3"/>
    <row r="4083" ht="15.6" x14ac:dyDescent="0.3"/>
    <row r="4084" ht="15.6" x14ac:dyDescent="0.3"/>
    <row r="4085" ht="15.6" x14ac:dyDescent="0.3"/>
    <row r="4086" ht="15.6" x14ac:dyDescent="0.3"/>
    <row r="4087" ht="15.6" x14ac:dyDescent="0.3"/>
    <row r="4088" ht="15.6" x14ac:dyDescent="0.3"/>
    <row r="4089" ht="15.6" x14ac:dyDescent="0.3"/>
    <row r="4090" ht="15.6" x14ac:dyDescent="0.3"/>
    <row r="4091" ht="15.6" x14ac:dyDescent="0.3"/>
    <row r="4092" ht="15.6" x14ac:dyDescent="0.3"/>
    <row r="4093" ht="15.6" x14ac:dyDescent="0.3"/>
    <row r="4094" ht="15.6" x14ac:dyDescent="0.3"/>
    <row r="4095" ht="15.6" x14ac:dyDescent="0.3"/>
    <row r="4096" ht="15.6" x14ac:dyDescent="0.3"/>
    <row r="4097" ht="15.6" x14ac:dyDescent="0.3"/>
    <row r="4098" ht="15.6" x14ac:dyDescent="0.3"/>
    <row r="4099" ht="15.6" x14ac:dyDescent="0.3"/>
    <row r="4100" ht="15.6" x14ac:dyDescent="0.3"/>
    <row r="4101" ht="15.6" x14ac:dyDescent="0.3"/>
    <row r="4102" ht="15.6" x14ac:dyDescent="0.3"/>
    <row r="4103" ht="15.6" x14ac:dyDescent="0.3"/>
    <row r="4104" ht="15.6" x14ac:dyDescent="0.3"/>
    <row r="4105" ht="15.6" x14ac:dyDescent="0.3"/>
    <row r="4106" ht="15.6" x14ac:dyDescent="0.3"/>
    <row r="4107" ht="15.6" x14ac:dyDescent="0.3"/>
    <row r="4108" ht="15.6" x14ac:dyDescent="0.3"/>
    <row r="4109" ht="15.6" x14ac:dyDescent="0.3"/>
    <row r="4110" ht="15.6" x14ac:dyDescent="0.3"/>
    <row r="4111" ht="15.6" x14ac:dyDescent="0.3"/>
    <row r="4112" ht="15.6" x14ac:dyDescent="0.3"/>
    <row r="4113" ht="15.6" x14ac:dyDescent="0.3"/>
    <row r="4114" ht="15.6" x14ac:dyDescent="0.3"/>
    <row r="4115" ht="15.6" x14ac:dyDescent="0.3"/>
    <row r="4116" ht="15.6" x14ac:dyDescent="0.3"/>
    <row r="4117" ht="15.6" x14ac:dyDescent="0.3"/>
    <row r="4118" ht="15.6" x14ac:dyDescent="0.3"/>
    <row r="4119" ht="15.6" x14ac:dyDescent="0.3"/>
    <row r="4120" ht="15.6" x14ac:dyDescent="0.3"/>
    <row r="4121" ht="15.6" x14ac:dyDescent="0.3"/>
    <row r="4122" ht="15.6" x14ac:dyDescent="0.3"/>
    <row r="4123" ht="15.6" x14ac:dyDescent="0.3"/>
    <row r="4124" ht="15.6" x14ac:dyDescent="0.3"/>
    <row r="4125" ht="15.6" x14ac:dyDescent="0.3"/>
    <row r="4126" ht="15.6" x14ac:dyDescent="0.3"/>
    <row r="4127" ht="15.6" x14ac:dyDescent="0.3"/>
    <row r="4128" ht="15.6" x14ac:dyDescent="0.3"/>
    <row r="4129" ht="15.6" x14ac:dyDescent="0.3"/>
    <row r="4130" ht="15.6" x14ac:dyDescent="0.3"/>
    <row r="4131" ht="15.6" x14ac:dyDescent="0.3"/>
    <row r="4132" ht="15.6" x14ac:dyDescent="0.3"/>
    <row r="4133" ht="15.6" x14ac:dyDescent="0.3"/>
    <row r="4134" ht="15.6" x14ac:dyDescent="0.3"/>
    <row r="4135" ht="15.6" x14ac:dyDescent="0.3"/>
    <row r="4136" ht="15.6" x14ac:dyDescent="0.3"/>
    <row r="4137" ht="15.6" x14ac:dyDescent="0.3"/>
    <row r="4138" ht="15.6" x14ac:dyDescent="0.3"/>
    <row r="4139" ht="15.6" x14ac:dyDescent="0.3"/>
    <row r="4140" ht="15.6" x14ac:dyDescent="0.3"/>
    <row r="4141" ht="15.6" x14ac:dyDescent="0.3"/>
    <row r="4142" ht="15.6" x14ac:dyDescent="0.3"/>
    <row r="4143" ht="15.6" x14ac:dyDescent="0.3"/>
    <row r="4144" ht="15.6" x14ac:dyDescent="0.3"/>
    <row r="4145" ht="15.6" x14ac:dyDescent="0.3"/>
    <row r="4146" ht="15.6" x14ac:dyDescent="0.3"/>
    <row r="4147" ht="15.6" x14ac:dyDescent="0.3"/>
    <row r="4148" ht="15.6" x14ac:dyDescent="0.3"/>
    <row r="4149" ht="15.6" x14ac:dyDescent="0.3"/>
    <row r="4150" ht="15.6" x14ac:dyDescent="0.3"/>
    <row r="4151" ht="15.6" x14ac:dyDescent="0.3"/>
    <row r="4152" ht="15.6" x14ac:dyDescent="0.3"/>
    <row r="4153" ht="15.6" x14ac:dyDescent="0.3"/>
    <row r="4154" ht="15.6" x14ac:dyDescent="0.3"/>
    <row r="4155" ht="15.6" x14ac:dyDescent="0.3"/>
    <row r="4156" ht="15.6" x14ac:dyDescent="0.3"/>
    <row r="4157" ht="15.6" x14ac:dyDescent="0.3"/>
    <row r="4158" ht="15.6" x14ac:dyDescent="0.3"/>
    <row r="4159" ht="15.6" x14ac:dyDescent="0.3"/>
    <row r="4160" ht="15.6" x14ac:dyDescent="0.3"/>
    <row r="4161" ht="15.6" x14ac:dyDescent="0.3"/>
    <row r="4162" ht="15.6" x14ac:dyDescent="0.3"/>
    <row r="4163" ht="15.6" x14ac:dyDescent="0.3"/>
    <row r="4164" ht="15.6" x14ac:dyDescent="0.3"/>
    <row r="4165" ht="15.6" x14ac:dyDescent="0.3"/>
    <row r="4166" ht="15.6" x14ac:dyDescent="0.3"/>
    <row r="4167" ht="15.6" x14ac:dyDescent="0.3"/>
    <row r="4168" ht="15.6" x14ac:dyDescent="0.3"/>
    <row r="4169" ht="15.6" x14ac:dyDescent="0.3"/>
    <row r="4170" ht="15.6" x14ac:dyDescent="0.3"/>
    <row r="4171" ht="15.6" x14ac:dyDescent="0.3"/>
    <row r="4172" ht="15.6" x14ac:dyDescent="0.3"/>
    <row r="4173" ht="15.6" x14ac:dyDescent="0.3"/>
    <row r="4174" ht="15.6" x14ac:dyDescent="0.3"/>
    <row r="4175" ht="15.6" x14ac:dyDescent="0.3"/>
    <row r="4176" ht="15.6" x14ac:dyDescent="0.3"/>
    <row r="4177" ht="15.6" x14ac:dyDescent="0.3"/>
    <row r="4178" ht="15.6" x14ac:dyDescent="0.3"/>
    <row r="4179" ht="15.6" x14ac:dyDescent="0.3"/>
    <row r="4180" ht="15.6" x14ac:dyDescent="0.3"/>
    <row r="4181" ht="15.6" x14ac:dyDescent="0.3"/>
    <row r="4182" ht="15.6" x14ac:dyDescent="0.3"/>
    <row r="4183" ht="15.6" x14ac:dyDescent="0.3"/>
    <row r="4184" ht="15.6" x14ac:dyDescent="0.3"/>
    <row r="4185" ht="15.6" x14ac:dyDescent="0.3"/>
    <row r="4186" ht="15.6" x14ac:dyDescent="0.3"/>
    <row r="4187" ht="15.6" x14ac:dyDescent="0.3"/>
    <row r="4188" ht="15.6" x14ac:dyDescent="0.3"/>
    <row r="4189" ht="15.6" x14ac:dyDescent="0.3"/>
    <row r="4190" ht="15.6" x14ac:dyDescent="0.3"/>
    <row r="4191" ht="15.6" x14ac:dyDescent="0.3"/>
    <row r="4192" ht="15.6" x14ac:dyDescent="0.3"/>
    <row r="4193" ht="15.6" x14ac:dyDescent="0.3"/>
    <row r="4194" ht="15.6" x14ac:dyDescent="0.3"/>
    <row r="4195" ht="15.6" x14ac:dyDescent="0.3"/>
    <row r="4196" ht="15.6" x14ac:dyDescent="0.3"/>
    <row r="4197" ht="15.6" x14ac:dyDescent="0.3"/>
    <row r="4198" ht="15.6" x14ac:dyDescent="0.3"/>
    <row r="4199" ht="15.6" x14ac:dyDescent="0.3"/>
    <row r="4200" ht="15.6" x14ac:dyDescent="0.3"/>
    <row r="4201" ht="15.6" x14ac:dyDescent="0.3"/>
    <row r="4202" ht="15.6" x14ac:dyDescent="0.3"/>
    <row r="4203" ht="15.6" x14ac:dyDescent="0.3"/>
    <row r="4204" ht="15.6" x14ac:dyDescent="0.3"/>
    <row r="4205" ht="15.6" x14ac:dyDescent="0.3"/>
    <row r="4206" ht="15.6" x14ac:dyDescent="0.3"/>
    <row r="4207" ht="15.6" x14ac:dyDescent="0.3"/>
    <row r="4208" ht="15.6" x14ac:dyDescent="0.3"/>
    <row r="4209" ht="15.6" x14ac:dyDescent="0.3"/>
    <row r="4210" ht="15.6" x14ac:dyDescent="0.3"/>
    <row r="4211" ht="15.6" x14ac:dyDescent="0.3"/>
    <row r="4212" ht="15.6" x14ac:dyDescent="0.3"/>
    <row r="4213" ht="15.6" x14ac:dyDescent="0.3"/>
    <row r="4214" ht="15.6" x14ac:dyDescent="0.3"/>
    <row r="4215" ht="15.6" x14ac:dyDescent="0.3"/>
    <row r="4216" ht="15.6" x14ac:dyDescent="0.3"/>
    <row r="4217" ht="15.6" x14ac:dyDescent="0.3"/>
    <row r="4218" ht="15.6" x14ac:dyDescent="0.3"/>
    <row r="4219" ht="15.6" x14ac:dyDescent="0.3"/>
    <row r="4220" ht="15.6" x14ac:dyDescent="0.3"/>
    <row r="4221" ht="15.6" x14ac:dyDescent="0.3"/>
    <row r="4222" ht="15.6" x14ac:dyDescent="0.3"/>
    <row r="4223" ht="15.6" x14ac:dyDescent="0.3"/>
    <row r="4224" ht="15.6" x14ac:dyDescent="0.3"/>
    <row r="4225" ht="15.6" x14ac:dyDescent="0.3"/>
    <row r="4226" ht="15.6" x14ac:dyDescent="0.3"/>
    <row r="4227" ht="15.6" x14ac:dyDescent="0.3"/>
    <row r="4228" ht="15.6" x14ac:dyDescent="0.3"/>
    <row r="4229" ht="15.6" x14ac:dyDescent="0.3"/>
    <row r="4230" ht="15.6" x14ac:dyDescent="0.3"/>
    <row r="4231" ht="15.6" x14ac:dyDescent="0.3"/>
    <row r="4232" ht="15.6" x14ac:dyDescent="0.3"/>
    <row r="4233" ht="15.6" x14ac:dyDescent="0.3"/>
    <row r="4234" ht="15.6" x14ac:dyDescent="0.3"/>
    <row r="4235" ht="15.6" x14ac:dyDescent="0.3"/>
    <row r="4236" ht="15.6" x14ac:dyDescent="0.3"/>
    <row r="4237" ht="15.6" x14ac:dyDescent="0.3"/>
    <row r="4238" ht="15.6" x14ac:dyDescent="0.3"/>
    <row r="4239" ht="15.6" x14ac:dyDescent="0.3"/>
    <row r="4240" ht="15.6" x14ac:dyDescent="0.3"/>
    <row r="4241" ht="15.6" x14ac:dyDescent="0.3"/>
    <row r="4242" ht="15.6" x14ac:dyDescent="0.3"/>
    <row r="4243" ht="15.6" x14ac:dyDescent="0.3"/>
    <row r="4244" ht="15.6" x14ac:dyDescent="0.3"/>
    <row r="4245" ht="15.6" x14ac:dyDescent="0.3"/>
    <row r="4246" ht="15.6" x14ac:dyDescent="0.3"/>
    <row r="4247" ht="15.6" x14ac:dyDescent="0.3"/>
    <row r="4248" ht="15.6" x14ac:dyDescent="0.3"/>
    <row r="4249" ht="15.6" x14ac:dyDescent="0.3"/>
    <row r="4250" ht="15.6" x14ac:dyDescent="0.3"/>
    <row r="4251" ht="15.6" x14ac:dyDescent="0.3"/>
    <row r="4252" ht="15.6" x14ac:dyDescent="0.3"/>
    <row r="4253" ht="15.6" x14ac:dyDescent="0.3"/>
    <row r="4254" ht="15.6" x14ac:dyDescent="0.3"/>
    <row r="4255" ht="15.6" x14ac:dyDescent="0.3"/>
    <row r="4256" ht="15.6" x14ac:dyDescent="0.3"/>
    <row r="4257" ht="15.6" x14ac:dyDescent="0.3"/>
    <row r="4258" ht="15.6" x14ac:dyDescent="0.3"/>
    <row r="4259" ht="15.6" x14ac:dyDescent="0.3"/>
    <row r="4260" ht="15.6" x14ac:dyDescent="0.3"/>
    <row r="4261" ht="15.6" x14ac:dyDescent="0.3"/>
    <row r="4262" ht="15.6" x14ac:dyDescent="0.3"/>
    <row r="4263" ht="15.6" x14ac:dyDescent="0.3"/>
    <row r="4264" ht="15.6" x14ac:dyDescent="0.3"/>
    <row r="4265" ht="15.6" x14ac:dyDescent="0.3"/>
    <row r="4266" ht="15.6" x14ac:dyDescent="0.3"/>
    <row r="4267" ht="15.6" x14ac:dyDescent="0.3"/>
    <row r="4268" ht="15.6" x14ac:dyDescent="0.3"/>
    <row r="4269" ht="15.6" x14ac:dyDescent="0.3"/>
    <row r="4270" ht="15.6" x14ac:dyDescent="0.3"/>
    <row r="4271" ht="15.6" x14ac:dyDescent="0.3"/>
    <row r="4272" ht="15.6" x14ac:dyDescent="0.3"/>
    <row r="4273" ht="15.6" x14ac:dyDescent="0.3"/>
    <row r="4274" ht="15.6" x14ac:dyDescent="0.3"/>
    <row r="4275" ht="15.6" x14ac:dyDescent="0.3"/>
    <row r="4276" ht="15.6" x14ac:dyDescent="0.3"/>
    <row r="4277" ht="15.6" x14ac:dyDescent="0.3"/>
    <row r="4278" ht="15.6" x14ac:dyDescent="0.3"/>
    <row r="4279" ht="15.6" x14ac:dyDescent="0.3"/>
    <row r="4280" ht="15.6" x14ac:dyDescent="0.3"/>
    <row r="4281" ht="15.6" x14ac:dyDescent="0.3"/>
    <row r="4282" ht="15.6" x14ac:dyDescent="0.3"/>
    <row r="4283" ht="15.6" x14ac:dyDescent="0.3"/>
    <row r="4284" ht="15.6" x14ac:dyDescent="0.3"/>
    <row r="4285" ht="15.6" x14ac:dyDescent="0.3"/>
    <row r="4286" ht="15.6" x14ac:dyDescent="0.3"/>
    <row r="4287" ht="15.6" x14ac:dyDescent="0.3"/>
    <row r="4288" ht="15.6" x14ac:dyDescent="0.3"/>
    <row r="4289" ht="15.6" x14ac:dyDescent="0.3"/>
    <row r="4290" ht="15.6" x14ac:dyDescent="0.3"/>
    <row r="4291" ht="15.6" x14ac:dyDescent="0.3"/>
    <row r="4292" ht="15.6" x14ac:dyDescent="0.3"/>
    <row r="4293" ht="15.6" x14ac:dyDescent="0.3"/>
    <row r="4294" ht="15.6" x14ac:dyDescent="0.3"/>
    <row r="4295" ht="15.6" x14ac:dyDescent="0.3"/>
    <row r="4296" ht="15.6" x14ac:dyDescent="0.3"/>
    <row r="4297" ht="15.6" x14ac:dyDescent="0.3"/>
    <row r="4298" ht="15.6" x14ac:dyDescent="0.3"/>
    <row r="4299" ht="15.6" x14ac:dyDescent="0.3"/>
    <row r="4300" ht="15.6" x14ac:dyDescent="0.3"/>
    <row r="4301" ht="15.6" x14ac:dyDescent="0.3"/>
    <row r="4302" ht="15.6" x14ac:dyDescent="0.3"/>
    <row r="4303" ht="15.6" x14ac:dyDescent="0.3"/>
    <row r="4304" ht="15.6" x14ac:dyDescent="0.3"/>
    <row r="4305" ht="15.6" x14ac:dyDescent="0.3"/>
    <row r="4306" ht="15.6" x14ac:dyDescent="0.3"/>
    <row r="4307" ht="15.6" x14ac:dyDescent="0.3"/>
    <row r="4308" ht="15.6" x14ac:dyDescent="0.3"/>
    <row r="4309" ht="15.6" x14ac:dyDescent="0.3"/>
    <row r="4310" ht="15.6" x14ac:dyDescent="0.3"/>
    <row r="4311" ht="15.6" x14ac:dyDescent="0.3"/>
    <row r="4312" ht="15.6" x14ac:dyDescent="0.3"/>
    <row r="4313" ht="15.6" x14ac:dyDescent="0.3"/>
    <row r="4314" ht="15.6" x14ac:dyDescent="0.3"/>
    <row r="4315" ht="15.6" x14ac:dyDescent="0.3"/>
    <row r="4316" ht="15.6" x14ac:dyDescent="0.3"/>
    <row r="4317" ht="15.6" x14ac:dyDescent="0.3"/>
    <row r="4318" ht="15.6" x14ac:dyDescent="0.3"/>
    <row r="4319" ht="15.6" x14ac:dyDescent="0.3"/>
    <row r="4320" ht="15.6" x14ac:dyDescent="0.3"/>
    <row r="4321" ht="15.6" x14ac:dyDescent="0.3"/>
    <row r="4322" ht="15.6" x14ac:dyDescent="0.3"/>
    <row r="4323" ht="15.6" x14ac:dyDescent="0.3"/>
    <row r="4324" ht="15.6" x14ac:dyDescent="0.3"/>
    <row r="4325" ht="15.6" x14ac:dyDescent="0.3"/>
    <row r="4326" ht="15.6" x14ac:dyDescent="0.3"/>
    <row r="4327" ht="15.6" x14ac:dyDescent="0.3"/>
    <row r="4328" ht="15.6" x14ac:dyDescent="0.3"/>
    <row r="4329" ht="15.6" x14ac:dyDescent="0.3"/>
    <row r="4330" ht="15.6" x14ac:dyDescent="0.3"/>
    <row r="4331" ht="15.6" x14ac:dyDescent="0.3"/>
    <row r="4332" ht="15.6" x14ac:dyDescent="0.3"/>
    <row r="4333" ht="15.6" x14ac:dyDescent="0.3"/>
    <row r="4334" ht="15.6" x14ac:dyDescent="0.3"/>
    <row r="4335" ht="15.6" x14ac:dyDescent="0.3"/>
    <row r="4336" ht="15.6" x14ac:dyDescent="0.3"/>
    <row r="4337" ht="15.6" x14ac:dyDescent="0.3"/>
    <row r="4338" ht="15.6" x14ac:dyDescent="0.3"/>
    <row r="4339" ht="15.6" x14ac:dyDescent="0.3"/>
    <row r="4340" ht="15.6" x14ac:dyDescent="0.3"/>
    <row r="4341" ht="15.6" x14ac:dyDescent="0.3"/>
    <row r="4342" ht="15.6" x14ac:dyDescent="0.3"/>
    <row r="4343" ht="15.6" x14ac:dyDescent="0.3"/>
    <row r="4344" ht="15.6" x14ac:dyDescent="0.3"/>
    <row r="4345" ht="15.6" x14ac:dyDescent="0.3"/>
    <row r="4346" ht="15.6" x14ac:dyDescent="0.3"/>
    <row r="4347" ht="15.6" x14ac:dyDescent="0.3"/>
    <row r="4348" ht="15.6" x14ac:dyDescent="0.3"/>
    <row r="4349" ht="15.6" x14ac:dyDescent="0.3"/>
    <row r="4350" ht="15.6" x14ac:dyDescent="0.3"/>
    <row r="4351" ht="15.6" x14ac:dyDescent="0.3"/>
    <row r="4352" ht="15.6" x14ac:dyDescent="0.3"/>
    <row r="4353" ht="15.6" x14ac:dyDescent="0.3"/>
    <row r="4354" ht="15.6" x14ac:dyDescent="0.3"/>
    <row r="4355" ht="15.6" x14ac:dyDescent="0.3"/>
    <row r="4356" ht="15.6" x14ac:dyDescent="0.3"/>
    <row r="4357" ht="15.6" x14ac:dyDescent="0.3"/>
    <row r="4358" ht="15.6" x14ac:dyDescent="0.3"/>
    <row r="4359" ht="15.6" x14ac:dyDescent="0.3"/>
    <row r="4360" ht="15.6" x14ac:dyDescent="0.3"/>
    <row r="4361" ht="15.6" x14ac:dyDescent="0.3"/>
    <row r="4362" ht="15.6" x14ac:dyDescent="0.3"/>
    <row r="4363" ht="15.6" x14ac:dyDescent="0.3"/>
    <row r="4364" ht="15.6" x14ac:dyDescent="0.3"/>
    <row r="4365" ht="15.6" x14ac:dyDescent="0.3"/>
    <row r="4366" ht="15.6" x14ac:dyDescent="0.3"/>
    <row r="4367" ht="15.6" x14ac:dyDescent="0.3"/>
    <row r="4368" ht="15.6" x14ac:dyDescent="0.3"/>
    <row r="4369" ht="15.6" x14ac:dyDescent="0.3"/>
    <row r="4370" ht="15.6" x14ac:dyDescent="0.3"/>
    <row r="4371" ht="15.6" x14ac:dyDescent="0.3"/>
    <row r="4372" ht="15.6" x14ac:dyDescent="0.3"/>
    <row r="4373" ht="15.6" x14ac:dyDescent="0.3"/>
    <row r="4374" ht="15.6" x14ac:dyDescent="0.3"/>
    <row r="4375" ht="15.6" x14ac:dyDescent="0.3"/>
    <row r="4376" ht="15.6" x14ac:dyDescent="0.3"/>
    <row r="4377" ht="15.6" x14ac:dyDescent="0.3"/>
    <row r="4378" ht="15.6" x14ac:dyDescent="0.3"/>
    <row r="4379" ht="15.6" x14ac:dyDescent="0.3"/>
    <row r="4380" ht="15.6" x14ac:dyDescent="0.3"/>
    <row r="4381" ht="15.6" x14ac:dyDescent="0.3"/>
    <row r="4382" ht="15.6" x14ac:dyDescent="0.3"/>
    <row r="4383" ht="15.6" x14ac:dyDescent="0.3"/>
    <row r="4384" ht="15.6" x14ac:dyDescent="0.3"/>
    <row r="4385" ht="15.6" x14ac:dyDescent="0.3"/>
    <row r="4386" ht="15.6" x14ac:dyDescent="0.3"/>
    <row r="4387" ht="15.6" x14ac:dyDescent="0.3"/>
    <row r="4388" ht="15.6" x14ac:dyDescent="0.3"/>
    <row r="4389" ht="15.6" x14ac:dyDescent="0.3"/>
    <row r="4390" ht="15.6" x14ac:dyDescent="0.3"/>
    <row r="4391" ht="15.6" x14ac:dyDescent="0.3"/>
    <row r="4392" ht="15.6" x14ac:dyDescent="0.3"/>
    <row r="4393" ht="15.6" x14ac:dyDescent="0.3"/>
    <row r="4394" ht="15.6" x14ac:dyDescent="0.3"/>
    <row r="4395" ht="15.6" x14ac:dyDescent="0.3"/>
    <row r="4396" ht="15.6" x14ac:dyDescent="0.3"/>
    <row r="4397" ht="15.6" x14ac:dyDescent="0.3"/>
    <row r="4398" ht="15.6" x14ac:dyDescent="0.3"/>
    <row r="4399" ht="15.6" x14ac:dyDescent="0.3"/>
    <row r="4400" ht="15.6" x14ac:dyDescent="0.3"/>
    <row r="4401" ht="15.6" x14ac:dyDescent="0.3"/>
    <row r="4402" ht="15.6" x14ac:dyDescent="0.3"/>
    <row r="4403" ht="15.6" x14ac:dyDescent="0.3"/>
    <row r="4404" ht="15.6" x14ac:dyDescent="0.3"/>
    <row r="4405" ht="15.6" x14ac:dyDescent="0.3"/>
    <row r="4406" ht="15.6" x14ac:dyDescent="0.3"/>
    <row r="4407" ht="15.6" x14ac:dyDescent="0.3"/>
    <row r="4408" ht="15.6" x14ac:dyDescent="0.3"/>
    <row r="4409" ht="15.6" x14ac:dyDescent="0.3"/>
    <row r="4410" ht="15.6" x14ac:dyDescent="0.3"/>
    <row r="4411" ht="15.6" x14ac:dyDescent="0.3"/>
    <row r="4412" ht="15.6" x14ac:dyDescent="0.3"/>
    <row r="4413" ht="15.6" x14ac:dyDescent="0.3"/>
    <row r="4414" ht="15.6" x14ac:dyDescent="0.3"/>
    <row r="4415" ht="15.6" x14ac:dyDescent="0.3"/>
    <row r="4416" ht="15.6" x14ac:dyDescent="0.3"/>
    <row r="4417" ht="15.6" x14ac:dyDescent="0.3"/>
    <row r="4418" ht="15.6" x14ac:dyDescent="0.3"/>
    <row r="4419" ht="15.6" x14ac:dyDescent="0.3"/>
    <row r="4420" ht="15.6" x14ac:dyDescent="0.3"/>
    <row r="4421" ht="15.6" x14ac:dyDescent="0.3"/>
    <row r="4422" ht="15.6" x14ac:dyDescent="0.3"/>
    <row r="4423" ht="15.6" x14ac:dyDescent="0.3"/>
    <row r="4424" ht="15.6" x14ac:dyDescent="0.3"/>
    <row r="4425" ht="15.6" x14ac:dyDescent="0.3"/>
    <row r="4426" ht="15.6" x14ac:dyDescent="0.3"/>
    <row r="4427" ht="15.6" x14ac:dyDescent="0.3"/>
    <row r="4428" ht="15.6" x14ac:dyDescent="0.3"/>
    <row r="4429" ht="15.6" x14ac:dyDescent="0.3"/>
    <row r="4430" ht="15.6" x14ac:dyDescent="0.3"/>
    <row r="4431" ht="15.6" x14ac:dyDescent="0.3"/>
    <row r="4432" ht="15.6" x14ac:dyDescent="0.3"/>
    <row r="4433" ht="15.6" x14ac:dyDescent="0.3"/>
    <row r="4434" ht="15.6" x14ac:dyDescent="0.3"/>
    <row r="4435" ht="15.6" x14ac:dyDescent="0.3"/>
    <row r="4436" ht="15.6" x14ac:dyDescent="0.3"/>
    <row r="4437" ht="15.6" x14ac:dyDescent="0.3"/>
    <row r="4438" ht="15.6" x14ac:dyDescent="0.3"/>
    <row r="4439" ht="15.6" x14ac:dyDescent="0.3"/>
    <row r="4440" ht="15.6" x14ac:dyDescent="0.3"/>
    <row r="4441" ht="15.6" x14ac:dyDescent="0.3"/>
    <row r="4442" ht="15.6" x14ac:dyDescent="0.3"/>
    <row r="4443" ht="15.6" x14ac:dyDescent="0.3"/>
    <row r="4444" ht="15.6" x14ac:dyDescent="0.3"/>
    <row r="4445" ht="15.6" x14ac:dyDescent="0.3"/>
    <row r="4446" ht="15.6" x14ac:dyDescent="0.3"/>
    <row r="4447" ht="15.6" x14ac:dyDescent="0.3"/>
    <row r="4448" ht="15.6" x14ac:dyDescent="0.3"/>
    <row r="4449" ht="15.6" x14ac:dyDescent="0.3"/>
    <row r="4450" ht="15.6" x14ac:dyDescent="0.3"/>
    <row r="4451" ht="15.6" x14ac:dyDescent="0.3"/>
    <row r="4452" ht="15.6" x14ac:dyDescent="0.3"/>
    <row r="4453" ht="15.6" x14ac:dyDescent="0.3"/>
    <row r="4454" ht="15.6" x14ac:dyDescent="0.3"/>
    <row r="4455" ht="15.6" x14ac:dyDescent="0.3"/>
    <row r="4456" ht="15.6" x14ac:dyDescent="0.3"/>
    <row r="4457" ht="15.6" x14ac:dyDescent="0.3"/>
    <row r="4458" ht="15.6" x14ac:dyDescent="0.3"/>
    <row r="4459" ht="15.6" x14ac:dyDescent="0.3"/>
    <row r="4460" ht="15.6" x14ac:dyDescent="0.3"/>
    <row r="4461" ht="15.6" x14ac:dyDescent="0.3"/>
    <row r="4462" ht="15.6" x14ac:dyDescent="0.3"/>
    <row r="4463" ht="15.6" x14ac:dyDescent="0.3"/>
    <row r="4464" ht="15.6" x14ac:dyDescent="0.3"/>
    <row r="4465" ht="15.6" x14ac:dyDescent="0.3"/>
    <row r="4466" ht="15.6" x14ac:dyDescent="0.3"/>
    <row r="4467" ht="15.6" x14ac:dyDescent="0.3"/>
    <row r="4468" ht="15.6" x14ac:dyDescent="0.3"/>
    <row r="4469" ht="15.6" x14ac:dyDescent="0.3"/>
    <row r="4470" ht="15.6" x14ac:dyDescent="0.3"/>
    <row r="4471" ht="15.6" x14ac:dyDescent="0.3"/>
    <row r="4472" ht="15.6" x14ac:dyDescent="0.3"/>
    <row r="4473" ht="15.6" x14ac:dyDescent="0.3"/>
    <row r="4474" ht="15.6" x14ac:dyDescent="0.3"/>
    <row r="4475" ht="15.6" x14ac:dyDescent="0.3"/>
    <row r="4476" ht="15.6" x14ac:dyDescent="0.3"/>
    <row r="4477" ht="15.6" x14ac:dyDescent="0.3"/>
    <row r="4478" ht="15.6" x14ac:dyDescent="0.3"/>
    <row r="4479" ht="15.6" x14ac:dyDescent="0.3"/>
    <row r="4480" ht="15.6" x14ac:dyDescent="0.3"/>
    <row r="4481" ht="15.6" x14ac:dyDescent="0.3"/>
    <row r="4482" ht="15.6" x14ac:dyDescent="0.3"/>
    <row r="4483" ht="15.6" x14ac:dyDescent="0.3"/>
    <row r="4484" ht="15.6" x14ac:dyDescent="0.3"/>
    <row r="4485" ht="15.6" x14ac:dyDescent="0.3"/>
    <row r="4486" ht="15.6" x14ac:dyDescent="0.3"/>
    <row r="4487" ht="15.6" x14ac:dyDescent="0.3"/>
    <row r="4488" ht="15.6" x14ac:dyDescent="0.3"/>
    <row r="4489" ht="15.6" x14ac:dyDescent="0.3"/>
    <row r="4490" ht="15.6" x14ac:dyDescent="0.3"/>
    <row r="4491" ht="15.6" x14ac:dyDescent="0.3"/>
    <row r="4492" ht="15.6" x14ac:dyDescent="0.3"/>
    <row r="4493" ht="15.6" x14ac:dyDescent="0.3"/>
    <row r="4494" ht="15.6" x14ac:dyDescent="0.3"/>
    <row r="4495" ht="15.6" x14ac:dyDescent="0.3"/>
    <row r="4496" ht="15.6" x14ac:dyDescent="0.3"/>
    <row r="4497" ht="15.6" x14ac:dyDescent="0.3"/>
    <row r="4498" ht="15.6" x14ac:dyDescent="0.3"/>
    <row r="4499" ht="15.6" x14ac:dyDescent="0.3"/>
    <row r="4500" ht="15.6" x14ac:dyDescent="0.3"/>
    <row r="4501" ht="15.6" x14ac:dyDescent="0.3"/>
    <row r="4502" ht="15.6" x14ac:dyDescent="0.3"/>
    <row r="4503" ht="15.6" x14ac:dyDescent="0.3"/>
    <row r="4504" ht="15.6" x14ac:dyDescent="0.3"/>
    <row r="4505" ht="15.6" x14ac:dyDescent="0.3"/>
    <row r="4506" ht="15.6" x14ac:dyDescent="0.3"/>
    <row r="4507" ht="15.6" x14ac:dyDescent="0.3"/>
    <row r="4508" ht="15.6" x14ac:dyDescent="0.3"/>
    <row r="4509" ht="15.6" x14ac:dyDescent="0.3"/>
    <row r="4510" ht="15.6" x14ac:dyDescent="0.3"/>
    <row r="4511" ht="15.6" x14ac:dyDescent="0.3"/>
    <row r="4512" ht="15.6" x14ac:dyDescent="0.3"/>
    <row r="4513" ht="15.6" x14ac:dyDescent="0.3"/>
    <row r="4514" ht="15.6" x14ac:dyDescent="0.3"/>
    <row r="4515" ht="15.6" x14ac:dyDescent="0.3"/>
    <row r="4516" ht="15.6" x14ac:dyDescent="0.3"/>
    <row r="4517" ht="15.6" x14ac:dyDescent="0.3"/>
    <row r="4518" ht="15.6" x14ac:dyDescent="0.3"/>
    <row r="4519" ht="15.6" x14ac:dyDescent="0.3"/>
    <row r="4520" ht="15.6" x14ac:dyDescent="0.3"/>
    <row r="4521" ht="15.6" x14ac:dyDescent="0.3"/>
    <row r="4522" ht="15.6" x14ac:dyDescent="0.3"/>
    <row r="4523" ht="15.6" x14ac:dyDescent="0.3"/>
    <row r="4524" ht="15.6" x14ac:dyDescent="0.3"/>
    <row r="4525" ht="15.6" x14ac:dyDescent="0.3"/>
    <row r="4526" ht="15.6" x14ac:dyDescent="0.3"/>
    <row r="4527" ht="15.6" x14ac:dyDescent="0.3"/>
    <row r="4528" ht="15.6" x14ac:dyDescent="0.3"/>
    <row r="4529" ht="15.6" x14ac:dyDescent="0.3"/>
    <row r="4530" ht="15.6" x14ac:dyDescent="0.3"/>
    <row r="4531" ht="15.6" x14ac:dyDescent="0.3"/>
    <row r="4532" ht="15.6" x14ac:dyDescent="0.3"/>
    <row r="4533" ht="15.6" x14ac:dyDescent="0.3"/>
    <row r="4534" ht="15.6" x14ac:dyDescent="0.3"/>
    <row r="4535" ht="15.6" x14ac:dyDescent="0.3"/>
    <row r="4536" ht="15.6" x14ac:dyDescent="0.3"/>
    <row r="4537" ht="15.6" x14ac:dyDescent="0.3"/>
    <row r="4538" ht="15.6" x14ac:dyDescent="0.3"/>
    <row r="4539" ht="15.6" x14ac:dyDescent="0.3"/>
    <row r="4540" ht="15.6" x14ac:dyDescent="0.3"/>
    <row r="4541" ht="15.6" x14ac:dyDescent="0.3"/>
    <row r="4542" ht="15.6" x14ac:dyDescent="0.3"/>
    <row r="4543" ht="15.6" x14ac:dyDescent="0.3"/>
    <row r="4544" ht="15.6" x14ac:dyDescent="0.3"/>
    <row r="4545" ht="15.6" x14ac:dyDescent="0.3"/>
    <row r="4546" ht="15.6" x14ac:dyDescent="0.3"/>
    <row r="4547" ht="15.6" x14ac:dyDescent="0.3"/>
    <row r="4548" ht="15.6" x14ac:dyDescent="0.3"/>
    <row r="4549" ht="15.6" x14ac:dyDescent="0.3"/>
    <row r="4550" ht="15.6" x14ac:dyDescent="0.3"/>
    <row r="4551" ht="15.6" x14ac:dyDescent="0.3"/>
    <row r="4552" ht="15.6" x14ac:dyDescent="0.3"/>
    <row r="4553" ht="15.6" x14ac:dyDescent="0.3"/>
    <row r="4554" ht="15.6" x14ac:dyDescent="0.3"/>
    <row r="4555" ht="15.6" x14ac:dyDescent="0.3"/>
    <row r="4556" ht="15.6" x14ac:dyDescent="0.3"/>
    <row r="4557" ht="15.6" x14ac:dyDescent="0.3"/>
    <row r="4558" ht="15.6" x14ac:dyDescent="0.3"/>
    <row r="4559" ht="15.6" x14ac:dyDescent="0.3"/>
    <row r="4560" ht="15.6" x14ac:dyDescent="0.3"/>
    <row r="4561" ht="15.6" x14ac:dyDescent="0.3"/>
    <row r="4562" ht="15.6" x14ac:dyDescent="0.3"/>
    <row r="4563" ht="15.6" x14ac:dyDescent="0.3"/>
    <row r="4564" ht="15.6" x14ac:dyDescent="0.3"/>
    <row r="4565" ht="15.6" x14ac:dyDescent="0.3"/>
    <row r="4566" ht="15.6" x14ac:dyDescent="0.3"/>
    <row r="4567" ht="15.6" x14ac:dyDescent="0.3"/>
    <row r="4568" ht="15.6" x14ac:dyDescent="0.3"/>
    <row r="4569" ht="15.6" x14ac:dyDescent="0.3"/>
    <row r="4570" ht="15.6" x14ac:dyDescent="0.3"/>
    <row r="4571" ht="15.6" x14ac:dyDescent="0.3"/>
    <row r="4572" ht="15.6" x14ac:dyDescent="0.3"/>
    <row r="4573" ht="15.6" x14ac:dyDescent="0.3"/>
    <row r="4574" ht="15.6" x14ac:dyDescent="0.3"/>
    <row r="4575" ht="15.6" x14ac:dyDescent="0.3"/>
    <row r="4576" ht="15.6" x14ac:dyDescent="0.3"/>
    <row r="4577" ht="15.6" x14ac:dyDescent="0.3"/>
    <row r="4578" ht="15.6" x14ac:dyDescent="0.3"/>
    <row r="4579" ht="15.6" x14ac:dyDescent="0.3"/>
    <row r="4580" ht="15.6" x14ac:dyDescent="0.3"/>
    <row r="4581" ht="15.6" x14ac:dyDescent="0.3"/>
    <row r="4582" ht="15.6" x14ac:dyDescent="0.3"/>
    <row r="4583" ht="15.6" x14ac:dyDescent="0.3"/>
    <row r="4584" ht="15.6" x14ac:dyDescent="0.3"/>
    <row r="4585" ht="15.6" x14ac:dyDescent="0.3"/>
    <row r="4586" ht="15.6" x14ac:dyDescent="0.3"/>
    <row r="4587" ht="15.6" x14ac:dyDescent="0.3"/>
    <row r="4588" ht="15.6" x14ac:dyDescent="0.3"/>
    <row r="4589" ht="15.6" x14ac:dyDescent="0.3"/>
    <row r="4590" ht="15.6" x14ac:dyDescent="0.3"/>
    <row r="4591" ht="15.6" x14ac:dyDescent="0.3"/>
    <row r="4592" ht="15.6" x14ac:dyDescent="0.3"/>
    <row r="4593" ht="15.6" x14ac:dyDescent="0.3"/>
    <row r="4594" ht="15.6" x14ac:dyDescent="0.3"/>
    <row r="4595" ht="15.6" x14ac:dyDescent="0.3"/>
    <row r="4596" ht="15.6" x14ac:dyDescent="0.3"/>
    <row r="4597" ht="15.6" x14ac:dyDescent="0.3"/>
    <row r="4598" ht="15.6" x14ac:dyDescent="0.3"/>
    <row r="4599" ht="15.6" x14ac:dyDescent="0.3"/>
    <row r="4600" ht="15.6" x14ac:dyDescent="0.3"/>
    <row r="4601" ht="15.6" x14ac:dyDescent="0.3"/>
    <row r="4602" ht="15.6" x14ac:dyDescent="0.3"/>
    <row r="4603" ht="15.6" x14ac:dyDescent="0.3"/>
    <row r="4604" ht="15.6" x14ac:dyDescent="0.3"/>
    <row r="4605" ht="15.6" x14ac:dyDescent="0.3"/>
    <row r="4606" ht="15.6" x14ac:dyDescent="0.3"/>
    <row r="4607" ht="15.6" x14ac:dyDescent="0.3"/>
    <row r="4608" ht="15.6" x14ac:dyDescent="0.3"/>
    <row r="4609" ht="15.6" x14ac:dyDescent="0.3"/>
    <row r="4610" ht="15.6" x14ac:dyDescent="0.3"/>
    <row r="4611" ht="15.6" x14ac:dyDescent="0.3"/>
    <row r="4612" ht="15.6" x14ac:dyDescent="0.3"/>
    <row r="4613" ht="15.6" x14ac:dyDescent="0.3"/>
    <row r="4614" ht="15.6" x14ac:dyDescent="0.3"/>
    <row r="4615" ht="15.6" x14ac:dyDescent="0.3"/>
    <row r="4616" ht="15.6" x14ac:dyDescent="0.3"/>
    <row r="4617" ht="15.6" x14ac:dyDescent="0.3"/>
    <row r="4618" ht="15.6" x14ac:dyDescent="0.3"/>
    <row r="4619" ht="15.6" x14ac:dyDescent="0.3"/>
    <row r="4620" ht="15.6" x14ac:dyDescent="0.3"/>
    <row r="4621" ht="15.6" x14ac:dyDescent="0.3"/>
    <row r="4622" ht="15.6" x14ac:dyDescent="0.3"/>
    <row r="4623" ht="15.6" x14ac:dyDescent="0.3"/>
    <row r="4624" ht="15.6" x14ac:dyDescent="0.3"/>
    <row r="4625" ht="15.6" x14ac:dyDescent="0.3"/>
    <row r="4626" ht="15.6" x14ac:dyDescent="0.3"/>
    <row r="4627" ht="15.6" x14ac:dyDescent="0.3"/>
    <row r="4628" ht="15.6" x14ac:dyDescent="0.3"/>
    <row r="4629" ht="15.6" x14ac:dyDescent="0.3"/>
    <row r="4630" ht="15.6" x14ac:dyDescent="0.3"/>
    <row r="4631" ht="15.6" x14ac:dyDescent="0.3"/>
    <row r="4632" ht="15.6" x14ac:dyDescent="0.3"/>
    <row r="4633" ht="15.6" x14ac:dyDescent="0.3"/>
    <row r="4634" ht="15.6" x14ac:dyDescent="0.3"/>
    <row r="4635" ht="15.6" x14ac:dyDescent="0.3"/>
    <row r="4636" ht="15.6" x14ac:dyDescent="0.3"/>
    <row r="4637" ht="15.6" x14ac:dyDescent="0.3"/>
    <row r="4638" ht="15.6" x14ac:dyDescent="0.3"/>
    <row r="4639" ht="15.6" x14ac:dyDescent="0.3"/>
    <row r="4640" ht="15.6" x14ac:dyDescent="0.3"/>
    <row r="4641" ht="15.6" x14ac:dyDescent="0.3"/>
    <row r="4642" ht="15.6" x14ac:dyDescent="0.3"/>
    <row r="4643" ht="15.6" x14ac:dyDescent="0.3"/>
    <row r="4644" ht="15.6" x14ac:dyDescent="0.3"/>
    <row r="4645" ht="15.6" x14ac:dyDescent="0.3"/>
    <row r="4646" ht="15.6" x14ac:dyDescent="0.3"/>
    <row r="4647" ht="15.6" x14ac:dyDescent="0.3"/>
    <row r="4648" ht="15.6" x14ac:dyDescent="0.3"/>
    <row r="4649" ht="15.6" x14ac:dyDescent="0.3"/>
    <row r="4650" ht="15.6" x14ac:dyDescent="0.3"/>
    <row r="4651" ht="15.6" x14ac:dyDescent="0.3"/>
    <row r="4652" ht="15.6" x14ac:dyDescent="0.3"/>
    <row r="4653" ht="15.6" x14ac:dyDescent="0.3"/>
    <row r="4654" ht="15.6" x14ac:dyDescent="0.3"/>
    <row r="4655" ht="15.6" x14ac:dyDescent="0.3"/>
    <row r="4656" ht="15.6" x14ac:dyDescent="0.3"/>
    <row r="4657" ht="15.6" x14ac:dyDescent="0.3"/>
    <row r="4658" ht="15.6" x14ac:dyDescent="0.3"/>
    <row r="4659" ht="15.6" x14ac:dyDescent="0.3"/>
    <row r="4660" ht="15.6" x14ac:dyDescent="0.3"/>
    <row r="4661" ht="15.6" x14ac:dyDescent="0.3"/>
    <row r="4662" ht="15.6" x14ac:dyDescent="0.3"/>
    <row r="4663" ht="15.6" x14ac:dyDescent="0.3"/>
    <row r="4664" ht="15.6" x14ac:dyDescent="0.3"/>
    <row r="4665" ht="15.6" x14ac:dyDescent="0.3"/>
    <row r="4666" ht="15.6" x14ac:dyDescent="0.3"/>
    <row r="4667" ht="15.6" x14ac:dyDescent="0.3"/>
    <row r="4668" ht="15.6" x14ac:dyDescent="0.3"/>
    <row r="4669" ht="15.6" x14ac:dyDescent="0.3"/>
    <row r="4670" ht="15.6" x14ac:dyDescent="0.3"/>
    <row r="4671" ht="15.6" x14ac:dyDescent="0.3"/>
    <row r="4672" ht="15.6" x14ac:dyDescent="0.3"/>
    <row r="4673" ht="15.6" x14ac:dyDescent="0.3"/>
    <row r="4674" ht="15.6" x14ac:dyDescent="0.3"/>
    <row r="4675" ht="15.6" x14ac:dyDescent="0.3"/>
    <row r="4676" ht="15.6" x14ac:dyDescent="0.3"/>
    <row r="4677" ht="15.6" x14ac:dyDescent="0.3"/>
    <row r="4678" ht="15.6" x14ac:dyDescent="0.3"/>
    <row r="4679" ht="15.6" x14ac:dyDescent="0.3"/>
    <row r="4680" ht="15.6" x14ac:dyDescent="0.3"/>
    <row r="4681" ht="15.6" x14ac:dyDescent="0.3"/>
    <row r="4682" ht="15.6" x14ac:dyDescent="0.3"/>
    <row r="4683" ht="15.6" x14ac:dyDescent="0.3"/>
    <row r="4684" ht="15.6" x14ac:dyDescent="0.3"/>
    <row r="4685" ht="15.6" x14ac:dyDescent="0.3"/>
    <row r="4686" ht="15.6" x14ac:dyDescent="0.3"/>
    <row r="4687" ht="15.6" x14ac:dyDescent="0.3"/>
    <row r="4688" ht="15.6" x14ac:dyDescent="0.3"/>
    <row r="4689" ht="15.6" x14ac:dyDescent="0.3"/>
    <row r="4690" ht="15.6" x14ac:dyDescent="0.3"/>
    <row r="4691" ht="15.6" x14ac:dyDescent="0.3"/>
    <row r="4692" ht="15.6" x14ac:dyDescent="0.3"/>
    <row r="4693" ht="15.6" x14ac:dyDescent="0.3"/>
    <row r="4694" ht="15.6" x14ac:dyDescent="0.3"/>
    <row r="4695" ht="15.6" x14ac:dyDescent="0.3"/>
    <row r="4696" ht="15.6" x14ac:dyDescent="0.3"/>
    <row r="4697" ht="15.6" x14ac:dyDescent="0.3"/>
    <row r="4698" ht="15.6" x14ac:dyDescent="0.3"/>
    <row r="4699" ht="15.6" x14ac:dyDescent="0.3"/>
    <row r="4700" ht="15.6" x14ac:dyDescent="0.3"/>
    <row r="4701" ht="15.6" x14ac:dyDescent="0.3"/>
    <row r="4702" ht="15.6" x14ac:dyDescent="0.3"/>
    <row r="4703" ht="15.6" x14ac:dyDescent="0.3"/>
    <row r="4704" ht="15.6" x14ac:dyDescent="0.3"/>
    <row r="4705" ht="15.6" x14ac:dyDescent="0.3"/>
    <row r="4706" ht="15.6" x14ac:dyDescent="0.3"/>
    <row r="4707" ht="15.6" x14ac:dyDescent="0.3"/>
    <row r="4708" ht="15.6" x14ac:dyDescent="0.3"/>
    <row r="4709" ht="15.6" x14ac:dyDescent="0.3"/>
    <row r="4710" ht="15.6" x14ac:dyDescent="0.3"/>
    <row r="4711" ht="15.6" x14ac:dyDescent="0.3"/>
    <row r="4712" ht="15.6" x14ac:dyDescent="0.3"/>
    <row r="4713" ht="15.6" x14ac:dyDescent="0.3"/>
    <row r="4714" ht="15.6" x14ac:dyDescent="0.3"/>
    <row r="4715" ht="15.6" x14ac:dyDescent="0.3"/>
    <row r="4716" ht="15.6" x14ac:dyDescent="0.3"/>
    <row r="4717" ht="15.6" x14ac:dyDescent="0.3"/>
    <row r="4718" ht="15.6" x14ac:dyDescent="0.3"/>
    <row r="4719" ht="15.6" x14ac:dyDescent="0.3"/>
    <row r="4720" ht="15.6" x14ac:dyDescent="0.3"/>
    <row r="4721" ht="15.6" x14ac:dyDescent="0.3"/>
    <row r="4722" ht="15.6" x14ac:dyDescent="0.3"/>
    <row r="4723" ht="15.6" x14ac:dyDescent="0.3"/>
    <row r="4724" ht="15.6" x14ac:dyDescent="0.3"/>
    <row r="4725" ht="15.6" x14ac:dyDescent="0.3"/>
    <row r="4726" ht="15.6" x14ac:dyDescent="0.3"/>
    <row r="4727" ht="15.6" x14ac:dyDescent="0.3"/>
    <row r="4728" ht="15.6" x14ac:dyDescent="0.3"/>
    <row r="4729" ht="15.6" x14ac:dyDescent="0.3"/>
    <row r="4730" ht="15.6" x14ac:dyDescent="0.3"/>
    <row r="4731" ht="15.6" x14ac:dyDescent="0.3"/>
    <row r="4732" ht="15.6" x14ac:dyDescent="0.3"/>
    <row r="4733" ht="15.6" x14ac:dyDescent="0.3"/>
    <row r="4734" ht="15.6" x14ac:dyDescent="0.3"/>
    <row r="4735" ht="15.6" x14ac:dyDescent="0.3"/>
    <row r="4736" ht="15.6" x14ac:dyDescent="0.3"/>
    <row r="4737" ht="15.6" x14ac:dyDescent="0.3"/>
    <row r="4738" ht="15.6" x14ac:dyDescent="0.3"/>
    <row r="4739" ht="15.6" x14ac:dyDescent="0.3"/>
    <row r="4740" ht="15.6" x14ac:dyDescent="0.3"/>
    <row r="4741" ht="15.6" x14ac:dyDescent="0.3"/>
    <row r="4742" ht="15.6" x14ac:dyDescent="0.3"/>
    <row r="4743" ht="15.6" x14ac:dyDescent="0.3"/>
    <row r="4744" ht="15.6" x14ac:dyDescent="0.3"/>
    <row r="4745" ht="15.6" x14ac:dyDescent="0.3"/>
    <row r="4746" ht="15.6" x14ac:dyDescent="0.3"/>
    <row r="4747" ht="15.6" x14ac:dyDescent="0.3"/>
    <row r="4748" ht="15.6" x14ac:dyDescent="0.3"/>
    <row r="4749" ht="15.6" x14ac:dyDescent="0.3"/>
    <row r="4750" ht="15.6" x14ac:dyDescent="0.3"/>
    <row r="4751" ht="15.6" x14ac:dyDescent="0.3"/>
    <row r="4752" ht="15.6" x14ac:dyDescent="0.3"/>
    <row r="4753" ht="15.6" x14ac:dyDescent="0.3"/>
    <row r="4754" ht="15.6" x14ac:dyDescent="0.3"/>
    <row r="4755" ht="15.6" x14ac:dyDescent="0.3"/>
    <row r="4756" ht="15.6" x14ac:dyDescent="0.3"/>
    <row r="4757" ht="15.6" x14ac:dyDescent="0.3"/>
    <row r="4758" ht="15.6" x14ac:dyDescent="0.3"/>
    <row r="4759" ht="15.6" x14ac:dyDescent="0.3"/>
    <row r="4760" ht="15.6" x14ac:dyDescent="0.3"/>
    <row r="4761" ht="15.6" x14ac:dyDescent="0.3"/>
    <row r="4762" ht="15.6" x14ac:dyDescent="0.3"/>
    <row r="4763" ht="15.6" x14ac:dyDescent="0.3"/>
    <row r="4764" ht="15.6" x14ac:dyDescent="0.3"/>
    <row r="4765" ht="15.6" x14ac:dyDescent="0.3"/>
    <row r="4766" ht="15.6" x14ac:dyDescent="0.3"/>
    <row r="4767" ht="15.6" x14ac:dyDescent="0.3"/>
    <row r="4768" ht="15.6" x14ac:dyDescent="0.3"/>
    <row r="4769" ht="15.6" x14ac:dyDescent="0.3"/>
    <row r="4770" ht="15.6" x14ac:dyDescent="0.3"/>
    <row r="4771" ht="15.6" x14ac:dyDescent="0.3"/>
    <row r="4772" ht="15.6" x14ac:dyDescent="0.3"/>
    <row r="4773" ht="15.6" x14ac:dyDescent="0.3"/>
    <row r="4774" ht="15.6" x14ac:dyDescent="0.3"/>
    <row r="4775" ht="15.6" x14ac:dyDescent="0.3"/>
    <row r="4776" ht="15.6" x14ac:dyDescent="0.3"/>
    <row r="4777" ht="15.6" x14ac:dyDescent="0.3"/>
    <row r="4778" ht="15.6" x14ac:dyDescent="0.3"/>
    <row r="4779" ht="15.6" x14ac:dyDescent="0.3"/>
    <row r="4780" ht="15.6" x14ac:dyDescent="0.3"/>
    <row r="4781" ht="15.6" x14ac:dyDescent="0.3"/>
    <row r="4782" ht="15.6" x14ac:dyDescent="0.3"/>
    <row r="4783" ht="15.6" x14ac:dyDescent="0.3"/>
    <row r="4784" ht="15.6" x14ac:dyDescent="0.3"/>
    <row r="4785" ht="15.6" x14ac:dyDescent="0.3"/>
    <row r="4786" ht="15.6" x14ac:dyDescent="0.3"/>
    <row r="4787" ht="15.6" x14ac:dyDescent="0.3"/>
    <row r="4788" ht="15.6" x14ac:dyDescent="0.3"/>
    <row r="4789" ht="15.6" x14ac:dyDescent="0.3"/>
    <row r="4790" ht="15.6" x14ac:dyDescent="0.3"/>
    <row r="4791" ht="15.6" x14ac:dyDescent="0.3"/>
    <row r="4792" ht="15.6" x14ac:dyDescent="0.3"/>
    <row r="4793" ht="15.6" x14ac:dyDescent="0.3"/>
    <row r="4794" ht="15.6" x14ac:dyDescent="0.3"/>
    <row r="4795" ht="15.6" x14ac:dyDescent="0.3"/>
    <row r="4796" ht="15.6" x14ac:dyDescent="0.3"/>
    <row r="4797" ht="15.6" x14ac:dyDescent="0.3"/>
    <row r="4798" ht="15.6" x14ac:dyDescent="0.3"/>
    <row r="4799" ht="15.6" x14ac:dyDescent="0.3"/>
    <row r="4800" ht="15.6" x14ac:dyDescent="0.3"/>
    <row r="4801" ht="15.6" x14ac:dyDescent="0.3"/>
    <row r="4802" ht="15.6" x14ac:dyDescent="0.3"/>
    <row r="4803" ht="15.6" x14ac:dyDescent="0.3"/>
    <row r="4804" ht="15.6" x14ac:dyDescent="0.3"/>
    <row r="4805" ht="15.6" x14ac:dyDescent="0.3"/>
    <row r="4806" ht="15.6" x14ac:dyDescent="0.3"/>
    <row r="4807" ht="15.6" x14ac:dyDescent="0.3"/>
    <row r="4808" ht="15.6" x14ac:dyDescent="0.3"/>
    <row r="4809" ht="15.6" x14ac:dyDescent="0.3"/>
    <row r="4810" ht="15.6" x14ac:dyDescent="0.3"/>
    <row r="4811" ht="15.6" x14ac:dyDescent="0.3"/>
    <row r="4812" ht="15.6" x14ac:dyDescent="0.3"/>
    <row r="4813" ht="15.6" x14ac:dyDescent="0.3"/>
    <row r="4814" ht="15.6" x14ac:dyDescent="0.3"/>
    <row r="4815" ht="15.6" x14ac:dyDescent="0.3"/>
    <row r="4816" ht="15.6" x14ac:dyDescent="0.3"/>
    <row r="4817" ht="15.6" x14ac:dyDescent="0.3"/>
    <row r="4818" ht="15.6" x14ac:dyDescent="0.3"/>
    <row r="4819" ht="15.6" x14ac:dyDescent="0.3"/>
    <row r="4820" ht="15.6" x14ac:dyDescent="0.3"/>
    <row r="4821" ht="15.6" x14ac:dyDescent="0.3"/>
    <row r="4822" ht="15.6" x14ac:dyDescent="0.3"/>
    <row r="4823" ht="15.6" x14ac:dyDescent="0.3"/>
    <row r="4824" ht="15.6" x14ac:dyDescent="0.3"/>
    <row r="4825" ht="15.6" x14ac:dyDescent="0.3"/>
    <row r="4826" ht="15.6" x14ac:dyDescent="0.3"/>
    <row r="4827" ht="15.6" x14ac:dyDescent="0.3"/>
    <row r="4828" ht="15.6" x14ac:dyDescent="0.3"/>
    <row r="4829" ht="15.6" x14ac:dyDescent="0.3"/>
    <row r="4830" ht="15.6" x14ac:dyDescent="0.3"/>
    <row r="4831" ht="15.6" x14ac:dyDescent="0.3"/>
    <row r="4832" ht="15.6" x14ac:dyDescent="0.3"/>
    <row r="4833" ht="15.6" x14ac:dyDescent="0.3"/>
    <row r="4834" ht="15.6" x14ac:dyDescent="0.3"/>
    <row r="4835" ht="15.6" x14ac:dyDescent="0.3"/>
    <row r="4836" ht="15.6" x14ac:dyDescent="0.3"/>
    <row r="4837" ht="15.6" x14ac:dyDescent="0.3"/>
    <row r="4838" ht="15.6" x14ac:dyDescent="0.3"/>
    <row r="4839" ht="15.6" x14ac:dyDescent="0.3"/>
    <row r="4840" ht="15.6" x14ac:dyDescent="0.3"/>
    <row r="4841" ht="15.6" x14ac:dyDescent="0.3"/>
    <row r="4842" ht="15.6" x14ac:dyDescent="0.3"/>
    <row r="4843" ht="15.6" x14ac:dyDescent="0.3"/>
    <row r="4844" ht="15.6" x14ac:dyDescent="0.3"/>
    <row r="4845" ht="15.6" x14ac:dyDescent="0.3"/>
    <row r="4846" ht="15.6" x14ac:dyDescent="0.3"/>
    <row r="4847" ht="15.6" x14ac:dyDescent="0.3"/>
    <row r="4848" ht="15.6" x14ac:dyDescent="0.3"/>
    <row r="4849" ht="15.6" x14ac:dyDescent="0.3"/>
    <row r="4850" ht="15.6" x14ac:dyDescent="0.3"/>
    <row r="4851" ht="15.6" x14ac:dyDescent="0.3"/>
    <row r="4852" ht="15.6" x14ac:dyDescent="0.3"/>
    <row r="4853" ht="15.6" x14ac:dyDescent="0.3"/>
    <row r="4854" ht="15.6" x14ac:dyDescent="0.3"/>
    <row r="4855" ht="15.6" x14ac:dyDescent="0.3"/>
    <row r="4856" ht="15.6" x14ac:dyDescent="0.3"/>
    <row r="4857" ht="15.6" x14ac:dyDescent="0.3"/>
    <row r="4858" ht="15.6" x14ac:dyDescent="0.3"/>
    <row r="4859" ht="15.6" x14ac:dyDescent="0.3"/>
    <row r="4860" ht="15.6" x14ac:dyDescent="0.3"/>
    <row r="4861" ht="15.6" x14ac:dyDescent="0.3"/>
    <row r="4862" ht="15.6" x14ac:dyDescent="0.3"/>
    <row r="4863" ht="15.6" x14ac:dyDescent="0.3"/>
    <row r="4864" ht="15.6" x14ac:dyDescent="0.3"/>
    <row r="4865" ht="15.6" x14ac:dyDescent="0.3"/>
    <row r="4866" ht="15.6" x14ac:dyDescent="0.3"/>
    <row r="4867" ht="15.6" x14ac:dyDescent="0.3"/>
    <row r="4868" ht="15.6" x14ac:dyDescent="0.3"/>
    <row r="4869" ht="15.6" x14ac:dyDescent="0.3"/>
    <row r="4870" ht="15.6" x14ac:dyDescent="0.3"/>
    <row r="4871" ht="15.6" x14ac:dyDescent="0.3"/>
    <row r="4872" ht="15.6" x14ac:dyDescent="0.3"/>
    <row r="4873" ht="15.6" x14ac:dyDescent="0.3"/>
    <row r="4874" ht="15.6" x14ac:dyDescent="0.3"/>
    <row r="4875" ht="15.6" x14ac:dyDescent="0.3"/>
    <row r="4876" ht="15.6" x14ac:dyDescent="0.3"/>
    <row r="4877" ht="15.6" x14ac:dyDescent="0.3"/>
    <row r="4878" ht="15.6" x14ac:dyDescent="0.3"/>
    <row r="4879" ht="15.6" x14ac:dyDescent="0.3"/>
    <row r="4880" ht="15.6" x14ac:dyDescent="0.3"/>
    <row r="4881" ht="15.6" x14ac:dyDescent="0.3"/>
    <row r="4882" ht="15.6" x14ac:dyDescent="0.3"/>
    <row r="4883" ht="15.6" x14ac:dyDescent="0.3"/>
    <row r="4884" ht="15.6" x14ac:dyDescent="0.3"/>
    <row r="4885" ht="15.6" x14ac:dyDescent="0.3"/>
    <row r="4886" ht="15.6" x14ac:dyDescent="0.3"/>
    <row r="4887" ht="15.6" x14ac:dyDescent="0.3"/>
    <row r="4888" ht="15.6" x14ac:dyDescent="0.3"/>
    <row r="4889" ht="15.6" x14ac:dyDescent="0.3"/>
    <row r="4890" ht="15.6" x14ac:dyDescent="0.3"/>
    <row r="4891" ht="15.6" x14ac:dyDescent="0.3"/>
    <row r="4892" ht="15.6" x14ac:dyDescent="0.3"/>
    <row r="4893" ht="15.6" x14ac:dyDescent="0.3"/>
    <row r="4894" ht="15.6" x14ac:dyDescent="0.3"/>
    <row r="4895" ht="15.6" x14ac:dyDescent="0.3"/>
    <row r="4896" ht="15.6" x14ac:dyDescent="0.3"/>
    <row r="4897" ht="15.6" x14ac:dyDescent="0.3"/>
    <row r="4898" ht="15.6" x14ac:dyDescent="0.3"/>
    <row r="4899" ht="15.6" x14ac:dyDescent="0.3"/>
    <row r="4900" ht="15.6" x14ac:dyDescent="0.3"/>
    <row r="4901" ht="15.6" x14ac:dyDescent="0.3"/>
    <row r="4902" ht="15.6" x14ac:dyDescent="0.3"/>
    <row r="4903" ht="15.6" x14ac:dyDescent="0.3"/>
    <row r="4904" ht="15.6" x14ac:dyDescent="0.3"/>
    <row r="4905" ht="15.6" x14ac:dyDescent="0.3"/>
    <row r="4906" ht="15.6" x14ac:dyDescent="0.3"/>
    <row r="4907" ht="15.6" x14ac:dyDescent="0.3"/>
    <row r="4908" ht="15.6" x14ac:dyDescent="0.3"/>
    <row r="4909" ht="15.6" x14ac:dyDescent="0.3"/>
    <row r="4910" ht="15.6" x14ac:dyDescent="0.3"/>
    <row r="4911" ht="15.6" x14ac:dyDescent="0.3"/>
    <row r="4912" ht="15.6" x14ac:dyDescent="0.3"/>
    <row r="4913" ht="15.6" x14ac:dyDescent="0.3"/>
    <row r="4914" ht="15.6" x14ac:dyDescent="0.3"/>
    <row r="4915" ht="15.6" x14ac:dyDescent="0.3"/>
    <row r="4916" ht="15.6" x14ac:dyDescent="0.3"/>
    <row r="4917" ht="15.6" x14ac:dyDescent="0.3"/>
    <row r="4918" ht="15.6" x14ac:dyDescent="0.3"/>
    <row r="4919" ht="15.6" x14ac:dyDescent="0.3"/>
    <row r="4920" ht="15.6" x14ac:dyDescent="0.3"/>
    <row r="4921" ht="15.6" x14ac:dyDescent="0.3"/>
    <row r="4922" ht="15.6" x14ac:dyDescent="0.3"/>
    <row r="4923" ht="15.6" x14ac:dyDescent="0.3"/>
    <row r="4924" ht="15.6" x14ac:dyDescent="0.3"/>
    <row r="4925" ht="15.6" x14ac:dyDescent="0.3"/>
    <row r="4926" ht="15.6" x14ac:dyDescent="0.3"/>
    <row r="4927" ht="15.6" x14ac:dyDescent="0.3"/>
    <row r="4928" ht="15.6" x14ac:dyDescent="0.3"/>
    <row r="4929" ht="15.6" x14ac:dyDescent="0.3"/>
    <row r="4930" ht="15.6" x14ac:dyDescent="0.3"/>
    <row r="4931" ht="15.6" x14ac:dyDescent="0.3"/>
    <row r="4932" ht="15.6" x14ac:dyDescent="0.3"/>
    <row r="4933" ht="15.6" x14ac:dyDescent="0.3"/>
    <row r="4934" ht="15.6" x14ac:dyDescent="0.3"/>
    <row r="4935" ht="15.6" x14ac:dyDescent="0.3"/>
    <row r="4936" ht="15.6" x14ac:dyDescent="0.3"/>
    <row r="4937" ht="15.6" x14ac:dyDescent="0.3"/>
    <row r="4938" ht="15.6" x14ac:dyDescent="0.3"/>
    <row r="4939" ht="15.6" x14ac:dyDescent="0.3"/>
    <row r="4940" ht="15.6" x14ac:dyDescent="0.3"/>
    <row r="4941" ht="15.6" x14ac:dyDescent="0.3"/>
    <row r="4942" ht="15.6" x14ac:dyDescent="0.3"/>
    <row r="4943" ht="15.6" x14ac:dyDescent="0.3"/>
    <row r="4944" ht="15.6" x14ac:dyDescent="0.3"/>
    <row r="4945" ht="15.6" x14ac:dyDescent="0.3"/>
    <row r="4946" ht="15.6" x14ac:dyDescent="0.3"/>
    <row r="4947" ht="15.6" x14ac:dyDescent="0.3"/>
    <row r="4948" ht="15.6" x14ac:dyDescent="0.3"/>
    <row r="4949" ht="15.6" x14ac:dyDescent="0.3"/>
    <row r="4950" ht="15.6" x14ac:dyDescent="0.3"/>
    <row r="4951" ht="15.6" x14ac:dyDescent="0.3"/>
    <row r="4952" ht="15.6" x14ac:dyDescent="0.3"/>
    <row r="4953" ht="15.6" x14ac:dyDescent="0.3"/>
    <row r="4954" ht="15.6" x14ac:dyDescent="0.3"/>
    <row r="4955" ht="15.6" x14ac:dyDescent="0.3"/>
    <row r="4956" ht="15.6" x14ac:dyDescent="0.3"/>
    <row r="4957" ht="15.6" x14ac:dyDescent="0.3"/>
    <row r="4958" ht="15.6" x14ac:dyDescent="0.3"/>
    <row r="4959" ht="15.6" x14ac:dyDescent="0.3"/>
    <row r="4960" ht="15.6" x14ac:dyDescent="0.3"/>
    <row r="4961" ht="15.6" x14ac:dyDescent="0.3"/>
    <row r="4962" ht="15.6" x14ac:dyDescent="0.3"/>
    <row r="4963" ht="15.6" x14ac:dyDescent="0.3"/>
    <row r="4964" ht="15.6" x14ac:dyDescent="0.3"/>
    <row r="4965" ht="15.6" x14ac:dyDescent="0.3"/>
    <row r="4966" ht="15.6" x14ac:dyDescent="0.3"/>
    <row r="4967" ht="15.6" x14ac:dyDescent="0.3"/>
    <row r="4968" ht="15.6" x14ac:dyDescent="0.3"/>
    <row r="4969" ht="15.6" x14ac:dyDescent="0.3"/>
    <row r="4970" ht="15.6" x14ac:dyDescent="0.3"/>
    <row r="4971" ht="15.6" x14ac:dyDescent="0.3"/>
    <row r="4972" ht="15.6" x14ac:dyDescent="0.3"/>
    <row r="4973" ht="15.6" x14ac:dyDescent="0.3"/>
    <row r="4974" ht="15.6" x14ac:dyDescent="0.3"/>
    <row r="4975" ht="15.6" x14ac:dyDescent="0.3"/>
    <row r="4976" ht="15.6" x14ac:dyDescent="0.3"/>
    <row r="4977" ht="15.6" x14ac:dyDescent="0.3"/>
    <row r="4978" ht="15.6" x14ac:dyDescent="0.3"/>
    <row r="4979" ht="15.6" x14ac:dyDescent="0.3"/>
    <row r="4980" ht="15.6" x14ac:dyDescent="0.3"/>
    <row r="4981" ht="15.6" x14ac:dyDescent="0.3"/>
    <row r="4982" ht="15.6" x14ac:dyDescent="0.3"/>
    <row r="4983" ht="15.6" x14ac:dyDescent="0.3"/>
    <row r="4984" ht="15.6" x14ac:dyDescent="0.3"/>
    <row r="4985" ht="15.6" x14ac:dyDescent="0.3"/>
    <row r="4986" ht="15.6" x14ac:dyDescent="0.3"/>
    <row r="4987" ht="15.6" x14ac:dyDescent="0.3"/>
    <row r="4988" ht="15.6" x14ac:dyDescent="0.3"/>
    <row r="4989" ht="15.6" x14ac:dyDescent="0.3"/>
    <row r="4990" ht="15.6" x14ac:dyDescent="0.3"/>
    <row r="4991" ht="15.6" x14ac:dyDescent="0.3"/>
    <row r="4992" ht="15.6" x14ac:dyDescent="0.3"/>
    <row r="4993" ht="15.6" x14ac:dyDescent="0.3"/>
    <row r="4994" ht="15.6" x14ac:dyDescent="0.3"/>
    <row r="4995" ht="15.6" x14ac:dyDescent="0.3"/>
    <row r="4996" ht="15.6" x14ac:dyDescent="0.3"/>
    <row r="4997" ht="15.6" x14ac:dyDescent="0.3"/>
    <row r="4998" ht="15.6" x14ac:dyDescent="0.3"/>
    <row r="4999" ht="15.6" x14ac:dyDescent="0.3"/>
    <row r="5000" ht="15.6" x14ac:dyDescent="0.3"/>
  </sheetData>
  <mergeCells count="3">
    <mergeCell ref="C4:D4"/>
    <mergeCell ref="E4:F4"/>
    <mergeCell ref="B22:I22"/>
  </mergeCells>
  <conditionalFormatting sqref="C8:I20">
    <cfRule type="expression" dxfId="3" priority="1">
      <formula>C8&lt;0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F219-CB0F-0A47-BDF5-F0D307AFBFCD}">
  <dimension ref="A1:DJ56"/>
  <sheetViews>
    <sheetView topLeftCell="BA5" zoomScale="96" workbookViewId="0">
      <selection activeCell="BR28" sqref="BR28:BR29"/>
    </sheetView>
  </sheetViews>
  <sheetFormatPr defaultColWidth="10.77734375" defaultRowHeight="14.4" x14ac:dyDescent="0.3"/>
  <cols>
    <col min="1" max="1" width="4" style="25" customWidth="1"/>
    <col min="2" max="2" width="10.77734375" style="25"/>
    <col min="3" max="3" width="13.44140625" style="25" customWidth="1"/>
    <col min="4" max="4" width="18" style="25" customWidth="1"/>
    <col min="5" max="5" width="13.44140625" style="25" bestFit="1" customWidth="1"/>
    <col min="6" max="6" width="16" style="25" customWidth="1"/>
    <col min="7" max="7" width="4.6640625" style="25" customWidth="1"/>
    <col min="8" max="9" width="10.77734375" style="25"/>
    <col min="10" max="10" width="21.77734375" style="25" bestFit="1" customWidth="1"/>
    <col min="11" max="11" width="12.33203125" style="25" bestFit="1" customWidth="1"/>
    <col min="12" max="12" width="13.44140625" style="25" bestFit="1" customWidth="1"/>
    <col min="13" max="13" width="5" style="25" customWidth="1"/>
    <col min="14" max="15" width="10.77734375" style="25"/>
    <col min="16" max="16" width="22.44140625" style="25" bestFit="1" customWidth="1"/>
    <col min="17" max="17" width="12.33203125" style="25" bestFit="1" customWidth="1"/>
    <col min="18" max="18" width="13.44140625" style="25" bestFit="1" customWidth="1"/>
    <col min="19" max="19" width="6.33203125" style="25" customWidth="1"/>
    <col min="20" max="20" width="10.77734375" style="25"/>
    <col min="21" max="21" width="11.77734375" style="25" customWidth="1"/>
    <col min="22" max="22" width="22.44140625" style="25" bestFit="1" customWidth="1"/>
    <col min="23" max="23" width="12.77734375" style="25" bestFit="1" customWidth="1"/>
    <col min="24" max="24" width="13.44140625" style="25" bestFit="1" customWidth="1"/>
    <col min="25" max="25" width="5" style="25" customWidth="1"/>
    <col min="26" max="27" width="10.77734375" style="25"/>
    <col min="28" max="28" width="22.44140625" style="25" bestFit="1" customWidth="1"/>
    <col min="29" max="29" width="12.77734375" style="25" bestFit="1" customWidth="1"/>
    <col min="30" max="30" width="13.44140625" style="25" bestFit="1" customWidth="1"/>
    <col min="31" max="31" width="5.6640625" style="25" customWidth="1"/>
    <col min="32" max="33" width="10.77734375" style="25"/>
    <col min="34" max="34" width="22.44140625" style="25" bestFit="1" customWidth="1"/>
    <col min="35" max="35" width="12.77734375" style="25" bestFit="1" customWidth="1"/>
    <col min="36" max="36" width="13.44140625" style="25" bestFit="1" customWidth="1"/>
    <col min="37" max="37" width="5.6640625" style="25" customWidth="1"/>
    <col min="38" max="39" width="10.77734375" style="25"/>
    <col min="40" max="40" width="22.44140625" style="25" bestFit="1" customWidth="1"/>
    <col min="41" max="41" width="12.77734375" style="25" bestFit="1" customWidth="1"/>
    <col min="42" max="42" width="13.44140625" style="25" bestFit="1" customWidth="1"/>
    <col min="43" max="43" width="5.6640625" style="25" customWidth="1"/>
    <col min="44" max="45" width="10.77734375" style="25"/>
    <col min="46" max="46" width="22.44140625" style="25" bestFit="1" customWidth="1"/>
    <col min="47" max="47" width="12.77734375" style="25" bestFit="1" customWidth="1"/>
    <col min="48" max="48" width="13.44140625" style="25" bestFit="1" customWidth="1"/>
    <col min="49" max="49" width="5.109375" style="25" customWidth="1"/>
    <col min="50" max="51" width="10.77734375" style="25"/>
    <col min="52" max="52" width="21.6640625" style="25" bestFit="1" customWidth="1"/>
    <col min="53" max="53" width="12.77734375" style="25" bestFit="1" customWidth="1"/>
    <col min="54" max="54" width="13.44140625" style="25" bestFit="1" customWidth="1"/>
    <col min="55" max="55" width="5.33203125" style="25" customWidth="1"/>
    <col min="56" max="57" width="10.77734375" style="25"/>
    <col min="58" max="58" width="21.6640625" style="25" bestFit="1" customWidth="1"/>
    <col min="59" max="59" width="12.77734375" style="25" bestFit="1" customWidth="1"/>
    <col min="60" max="60" width="13.44140625" style="25" bestFit="1" customWidth="1"/>
    <col min="61" max="61" width="4.44140625" style="25" customWidth="1"/>
    <col min="62" max="62" width="10.77734375" style="25"/>
    <col min="63" max="63" width="14.6640625" style="25" customWidth="1"/>
    <col min="64" max="64" width="22.44140625" style="25" bestFit="1" customWidth="1"/>
    <col min="65" max="65" width="12.77734375" style="25" bestFit="1" customWidth="1"/>
    <col min="66" max="66" width="13.44140625" style="25" bestFit="1" customWidth="1"/>
    <col min="67" max="67" width="4.77734375" style="25" customWidth="1"/>
    <col min="68" max="69" width="10.77734375" style="25"/>
    <col min="70" max="70" width="22.44140625" style="25" bestFit="1" customWidth="1"/>
    <col min="71" max="71" width="12.77734375" style="25" bestFit="1" customWidth="1"/>
    <col min="72" max="72" width="13.44140625" style="25" bestFit="1" customWidth="1"/>
    <col min="73" max="16384" width="10.77734375" style="25"/>
  </cols>
  <sheetData>
    <row r="1" spans="1:114" s="165" customFormat="1" ht="54" customHeight="1" x14ac:dyDescent="0.25">
      <c r="A1" s="165" t="s">
        <v>53</v>
      </c>
      <c r="B1" s="173" t="s">
        <v>210</v>
      </c>
      <c r="C1" s="166"/>
      <c r="D1" s="166"/>
      <c r="E1" s="166"/>
      <c r="F1" s="167"/>
      <c r="G1" s="168"/>
      <c r="H1" s="167"/>
      <c r="I1" s="167"/>
      <c r="J1" s="166"/>
      <c r="K1" s="167"/>
      <c r="N1" s="167"/>
    </row>
    <row r="3" spans="1:114" ht="15.6" x14ac:dyDescent="0.3">
      <c r="B3" s="281" t="s">
        <v>258</v>
      </c>
      <c r="C3" s="282"/>
      <c r="D3" s="282"/>
      <c r="E3" s="282"/>
      <c r="F3" s="283"/>
    </row>
    <row r="4" spans="1:114" x14ac:dyDescent="0.3">
      <c r="Z4" s="253"/>
    </row>
    <row r="5" spans="1:114" ht="15.6" x14ac:dyDescent="0.3">
      <c r="B5" s="281" t="s">
        <v>162</v>
      </c>
      <c r="C5" s="282"/>
      <c r="D5" s="282"/>
      <c r="E5" s="282"/>
      <c r="F5" s="283"/>
      <c r="H5" s="281" t="s">
        <v>163</v>
      </c>
      <c r="I5" s="282"/>
      <c r="J5" s="282"/>
      <c r="K5" s="282"/>
      <c r="L5" s="283"/>
      <c r="N5" s="281" t="s">
        <v>164</v>
      </c>
      <c r="O5" s="282"/>
      <c r="P5" s="282"/>
      <c r="Q5" s="282"/>
      <c r="R5" s="283"/>
      <c r="T5" s="281" t="s">
        <v>165</v>
      </c>
      <c r="U5" s="282"/>
      <c r="V5" s="282"/>
      <c r="W5" s="282"/>
      <c r="X5" s="283"/>
      <c r="Z5" s="309" t="s">
        <v>166</v>
      </c>
      <c r="AA5" s="310"/>
      <c r="AB5" s="310"/>
      <c r="AC5" s="310"/>
      <c r="AD5" s="311"/>
      <c r="AF5" s="309" t="s">
        <v>167</v>
      </c>
      <c r="AG5" s="310"/>
      <c r="AH5" s="310"/>
      <c r="AI5" s="310"/>
      <c r="AJ5" s="311"/>
      <c r="AL5" s="309" t="s">
        <v>168</v>
      </c>
      <c r="AM5" s="310"/>
      <c r="AN5" s="310"/>
      <c r="AO5" s="310"/>
      <c r="AP5" s="311"/>
      <c r="AR5" s="281" t="s">
        <v>169</v>
      </c>
      <c r="AS5" s="282"/>
      <c r="AT5" s="282"/>
      <c r="AU5" s="282"/>
      <c r="AV5" s="283"/>
      <c r="AX5" s="309" t="s">
        <v>170</v>
      </c>
      <c r="AY5" s="310"/>
      <c r="AZ5" s="310"/>
      <c r="BA5" s="310"/>
      <c r="BB5" s="311"/>
      <c r="BD5" s="309" t="s">
        <v>171</v>
      </c>
      <c r="BE5" s="310"/>
      <c r="BF5" s="310"/>
      <c r="BG5" s="310"/>
      <c r="BH5" s="311"/>
      <c r="BJ5" s="309" t="s">
        <v>172</v>
      </c>
      <c r="BK5" s="310"/>
      <c r="BL5" s="310"/>
      <c r="BM5" s="310"/>
      <c r="BN5" s="311"/>
      <c r="BP5" s="281" t="s">
        <v>173</v>
      </c>
      <c r="BQ5" s="282"/>
      <c r="BR5" s="282"/>
      <c r="BS5" s="282"/>
      <c r="BT5" s="282"/>
      <c r="BV5" s="313" t="s">
        <v>241</v>
      </c>
      <c r="BW5" s="313"/>
      <c r="BX5" s="313"/>
      <c r="BY5" s="313"/>
      <c r="BZ5" s="313"/>
      <c r="CB5" s="313" t="s">
        <v>240</v>
      </c>
      <c r="CC5" s="313"/>
      <c r="CD5" s="313"/>
      <c r="CE5" s="313"/>
      <c r="CF5" s="313"/>
      <c r="CH5" s="313" t="s">
        <v>242</v>
      </c>
      <c r="CI5" s="313"/>
      <c r="CJ5" s="313"/>
      <c r="CK5" s="313"/>
      <c r="CL5" s="313"/>
      <c r="CN5" s="312" t="s">
        <v>243</v>
      </c>
      <c r="CO5" s="312"/>
      <c r="CP5" s="312"/>
      <c r="CQ5" s="312"/>
      <c r="CR5" s="312"/>
      <c r="CT5" s="312" t="s">
        <v>244</v>
      </c>
      <c r="CU5" s="312"/>
      <c r="CV5" s="312"/>
      <c r="CW5" s="312"/>
      <c r="CX5" s="312"/>
      <c r="CZ5" s="312" t="s">
        <v>245</v>
      </c>
      <c r="DA5" s="312"/>
      <c r="DB5" s="312"/>
      <c r="DC5" s="312"/>
      <c r="DD5" s="312"/>
      <c r="DF5" s="254" t="s">
        <v>245</v>
      </c>
      <c r="DG5" s="254"/>
      <c r="DH5" s="254"/>
      <c r="DI5" s="254"/>
      <c r="DJ5" s="254"/>
    </row>
    <row r="6" spans="1:114" ht="27.6" x14ac:dyDescent="0.3">
      <c r="B6" s="284" t="s">
        <v>223</v>
      </c>
      <c r="C6" s="285"/>
      <c r="D6" s="247" t="s">
        <v>224</v>
      </c>
      <c r="E6" s="248" t="s">
        <v>225</v>
      </c>
      <c r="F6" s="248" t="s">
        <v>226</v>
      </c>
      <c r="H6" s="284" t="s">
        <v>223</v>
      </c>
      <c r="I6" s="285"/>
      <c r="J6" s="247" t="s">
        <v>224</v>
      </c>
      <c r="K6" s="248" t="s">
        <v>225</v>
      </c>
      <c r="L6" s="248" t="s">
        <v>226</v>
      </c>
      <c r="N6" s="284" t="s">
        <v>223</v>
      </c>
      <c r="O6" s="285"/>
      <c r="P6" s="247" t="s">
        <v>224</v>
      </c>
      <c r="Q6" s="248" t="s">
        <v>225</v>
      </c>
      <c r="R6" s="248" t="s">
        <v>226</v>
      </c>
      <c r="T6" s="284" t="s">
        <v>223</v>
      </c>
      <c r="U6" s="285"/>
      <c r="V6" s="247" t="s">
        <v>224</v>
      </c>
      <c r="W6" s="248" t="s">
        <v>225</v>
      </c>
      <c r="X6" s="248" t="s">
        <v>226</v>
      </c>
      <c r="Z6" s="284" t="s">
        <v>223</v>
      </c>
      <c r="AA6" s="285"/>
      <c r="AB6" s="247" t="s">
        <v>224</v>
      </c>
      <c r="AC6" s="248" t="s">
        <v>225</v>
      </c>
      <c r="AD6" s="248" t="s">
        <v>226</v>
      </c>
      <c r="AF6" s="284" t="s">
        <v>223</v>
      </c>
      <c r="AG6" s="285"/>
      <c r="AH6" s="247" t="s">
        <v>224</v>
      </c>
      <c r="AI6" s="248" t="s">
        <v>225</v>
      </c>
      <c r="AJ6" s="248" t="s">
        <v>226</v>
      </c>
      <c r="AL6" s="284" t="s">
        <v>223</v>
      </c>
      <c r="AM6" s="285"/>
      <c r="AN6" s="247" t="s">
        <v>224</v>
      </c>
      <c r="AO6" s="248" t="s">
        <v>225</v>
      </c>
      <c r="AP6" s="248" t="s">
        <v>226</v>
      </c>
      <c r="AR6" s="284" t="s">
        <v>223</v>
      </c>
      <c r="AS6" s="285"/>
      <c r="AT6" s="247" t="s">
        <v>224</v>
      </c>
      <c r="AU6" s="248" t="s">
        <v>225</v>
      </c>
      <c r="AV6" s="248" t="s">
        <v>226</v>
      </c>
      <c r="AX6" s="284" t="s">
        <v>223</v>
      </c>
      <c r="AY6" s="285"/>
      <c r="AZ6" s="247" t="s">
        <v>224</v>
      </c>
      <c r="BA6" s="248" t="s">
        <v>225</v>
      </c>
      <c r="BB6" s="248" t="s">
        <v>226</v>
      </c>
      <c r="BD6" s="284" t="s">
        <v>223</v>
      </c>
      <c r="BE6" s="285"/>
      <c r="BF6" s="247" t="s">
        <v>224</v>
      </c>
      <c r="BG6" s="248" t="s">
        <v>225</v>
      </c>
      <c r="BH6" s="248" t="s">
        <v>226</v>
      </c>
      <c r="BJ6" s="284" t="s">
        <v>223</v>
      </c>
      <c r="BK6" s="285"/>
      <c r="BL6" s="247" t="s">
        <v>224</v>
      </c>
      <c r="BM6" s="248" t="s">
        <v>225</v>
      </c>
      <c r="BN6" s="248" t="s">
        <v>226</v>
      </c>
      <c r="BP6" s="284" t="s">
        <v>223</v>
      </c>
      <c r="BQ6" s="285"/>
      <c r="BR6" s="247" t="s">
        <v>224</v>
      </c>
      <c r="BS6" s="248" t="s">
        <v>225</v>
      </c>
      <c r="BT6" s="248" t="s">
        <v>226</v>
      </c>
    </row>
    <row r="7" spans="1:114" x14ac:dyDescent="0.3">
      <c r="B7" s="278" t="s">
        <v>238</v>
      </c>
      <c r="C7" s="279"/>
      <c r="D7" s="255">
        <v>100000</v>
      </c>
      <c r="E7" s="255">
        <v>0</v>
      </c>
      <c r="F7" s="255">
        <f t="shared" ref="F7:F9" si="0">D7-E7</f>
        <v>100000</v>
      </c>
      <c r="H7" s="278" t="s">
        <v>238</v>
      </c>
      <c r="I7" s="279"/>
      <c r="J7" s="255">
        <v>100000</v>
      </c>
      <c r="K7" s="255">
        <v>0</v>
      </c>
      <c r="L7" s="255">
        <f t="shared" ref="L7:L9" si="1">J7-K7</f>
        <v>100000</v>
      </c>
      <c r="N7" s="278" t="s">
        <v>238</v>
      </c>
      <c r="O7" s="279"/>
      <c r="P7" s="255">
        <v>100000</v>
      </c>
      <c r="Q7" s="255">
        <v>0</v>
      </c>
      <c r="R7" s="255">
        <f t="shared" ref="R7:R9" si="2">P7-Q7</f>
        <v>100000</v>
      </c>
      <c r="T7" s="278" t="s">
        <v>238</v>
      </c>
      <c r="U7" s="279"/>
      <c r="V7" s="255">
        <v>100000</v>
      </c>
      <c r="W7" s="255">
        <v>0</v>
      </c>
      <c r="X7" s="255">
        <f t="shared" ref="X7:X9" si="3">V7-W7</f>
        <v>100000</v>
      </c>
      <c r="Z7" s="278" t="s">
        <v>238</v>
      </c>
      <c r="AA7" s="279"/>
      <c r="AB7" s="255">
        <v>100000</v>
      </c>
      <c r="AC7" s="255">
        <v>0</v>
      </c>
      <c r="AD7" s="255">
        <f t="shared" ref="AD7:AD9" si="4">AB7-AC7</f>
        <v>100000</v>
      </c>
      <c r="AF7" s="278" t="s">
        <v>238</v>
      </c>
      <c r="AG7" s="279"/>
      <c r="AH7" s="255">
        <v>100000</v>
      </c>
      <c r="AI7" s="255">
        <v>0</v>
      </c>
      <c r="AJ7" s="255">
        <f t="shared" ref="AJ7:AJ9" si="5">AH7-AI7</f>
        <v>100000</v>
      </c>
      <c r="AL7" s="278" t="s">
        <v>238</v>
      </c>
      <c r="AM7" s="279"/>
      <c r="AN7" s="255">
        <v>100000</v>
      </c>
      <c r="AO7" s="255">
        <v>0</v>
      </c>
      <c r="AP7" s="255">
        <f t="shared" ref="AP7:AP9" si="6">AN7-AO7</f>
        <v>100000</v>
      </c>
      <c r="AR7" s="278" t="s">
        <v>238</v>
      </c>
      <c r="AS7" s="279"/>
      <c r="AT7" s="255">
        <v>100000</v>
      </c>
      <c r="AU7" s="255">
        <v>0</v>
      </c>
      <c r="AV7" s="255">
        <f t="shared" ref="AV7:AV9" si="7">AT7-AU7</f>
        <v>100000</v>
      </c>
      <c r="AX7" s="278" t="s">
        <v>238</v>
      </c>
      <c r="AY7" s="279"/>
      <c r="AZ7" s="255">
        <v>100000</v>
      </c>
      <c r="BA7" s="255">
        <v>0</v>
      </c>
      <c r="BB7" s="255">
        <f t="shared" ref="BB7:BB9" si="8">AZ7-BA7</f>
        <v>100000</v>
      </c>
      <c r="BD7" s="278" t="s">
        <v>238</v>
      </c>
      <c r="BE7" s="279"/>
      <c r="BF7" s="255">
        <v>100000</v>
      </c>
      <c r="BG7" s="255">
        <v>0</v>
      </c>
      <c r="BH7" s="255">
        <f t="shared" ref="BH7:BH9" si="9">BF7-BG7</f>
        <v>100000</v>
      </c>
      <c r="BJ7" s="278" t="s">
        <v>238</v>
      </c>
      <c r="BK7" s="279"/>
      <c r="BL7" s="255">
        <v>100000</v>
      </c>
      <c r="BM7" s="255">
        <v>0</v>
      </c>
      <c r="BN7" s="255">
        <f t="shared" ref="BN7:BN9" si="10">BL7-BM7</f>
        <v>100000</v>
      </c>
      <c r="BP7" s="278" t="s">
        <v>238</v>
      </c>
      <c r="BQ7" s="279"/>
      <c r="BR7" s="255">
        <v>100000</v>
      </c>
      <c r="BS7" s="255">
        <v>0</v>
      </c>
      <c r="BT7" s="255">
        <f t="shared" ref="BT7:BT9" si="11">BR7-BS7</f>
        <v>100000</v>
      </c>
    </row>
    <row r="8" spans="1:114" x14ac:dyDescent="0.3">
      <c r="B8" s="286" t="s">
        <v>239</v>
      </c>
      <c r="C8" s="287"/>
      <c r="D8" s="261">
        <v>160000</v>
      </c>
      <c r="E8" s="261">
        <v>0</v>
      </c>
      <c r="F8" s="261">
        <f t="shared" si="0"/>
        <v>160000</v>
      </c>
      <c r="H8" s="286" t="s">
        <v>239</v>
      </c>
      <c r="I8" s="287"/>
      <c r="J8" s="261">
        <v>160000</v>
      </c>
      <c r="K8" s="261">
        <v>0</v>
      </c>
      <c r="L8" s="261">
        <f t="shared" si="1"/>
        <v>160000</v>
      </c>
      <c r="N8" s="286" t="s">
        <v>239</v>
      </c>
      <c r="O8" s="287"/>
      <c r="P8" s="261">
        <v>160000</v>
      </c>
      <c r="Q8" s="261">
        <v>0</v>
      </c>
      <c r="R8" s="261">
        <f t="shared" si="2"/>
        <v>160000</v>
      </c>
      <c r="T8" s="286" t="s">
        <v>239</v>
      </c>
      <c r="U8" s="287"/>
      <c r="V8" s="261">
        <v>160000</v>
      </c>
      <c r="W8" s="261">
        <v>0</v>
      </c>
      <c r="X8" s="261">
        <f t="shared" si="3"/>
        <v>160000</v>
      </c>
      <c r="Z8" s="286" t="s">
        <v>239</v>
      </c>
      <c r="AA8" s="287"/>
      <c r="AB8" s="261">
        <v>160000</v>
      </c>
      <c r="AC8" s="261">
        <v>0</v>
      </c>
      <c r="AD8" s="261">
        <f t="shared" si="4"/>
        <v>160000</v>
      </c>
      <c r="AF8" s="286" t="s">
        <v>239</v>
      </c>
      <c r="AG8" s="287"/>
      <c r="AH8" s="261">
        <v>160000</v>
      </c>
      <c r="AI8" s="261">
        <v>0</v>
      </c>
      <c r="AJ8" s="261">
        <f t="shared" si="5"/>
        <v>160000</v>
      </c>
      <c r="AL8" s="286" t="s">
        <v>239</v>
      </c>
      <c r="AM8" s="287"/>
      <c r="AN8" s="261">
        <v>160000</v>
      </c>
      <c r="AO8" s="261">
        <v>0</v>
      </c>
      <c r="AP8" s="261">
        <f t="shared" si="6"/>
        <v>160000</v>
      </c>
      <c r="AR8" s="286" t="s">
        <v>239</v>
      </c>
      <c r="AS8" s="287"/>
      <c r="AT8" s="261">
        <v>160000</v>
      </c>
      <c r="AU8" s="261">
        <v>0</v>
      </c>
      <c r="AV8" s="261">
        <f t="shared" si="7"/>
        <v>160000</v>
      </c>
      <c r="AX8" s="286" t="s">
        <v>239</v>
      </c>
      <c r="AY8" s="287"/>
      <c r="AZ8" s="261">
        <v>160000</v>
      </c>
      <c r="BA8" s="261">
        <v>0</v>
      </c>
      <c r="BB8" s="261">
        <f t="shared" si="8"/>
        <v>160000</v>
      </c>
      <c r="BD8" s="286" t="s">
        <v>239</v>
      </c>
      <c r="BE8" s="287"/>
      <c r="BF8" s="261">
        <v>160000</v>
      </c>
      <c r="BG8" s="261">
        <v>0</v>
      </c>
      <c r="BH8" s="261">
        <f t="shared" si="9"/>
        <v>160000</v>
      </c>
      <c r="BJ8" s="286" t="s">
        <v>239</v>
      </c>
      <c r="BK8" s="287"/>
      <c r="BL8" s="261">
        <v>160000</v>
      </c>
      <c r="BM8" s="261">
        <v>0</v>
      </c>
      <c r="BN8" s="261">
        <f t="shared" si="10"/>
        <v>160000</v>
      </c>
      <c r="BP8" s="286" t="s">
        <v>239</v>
      </c>
      <c r="BQ8" s="287"/>
      <c r="BR8" s="261">
        <v>160000</v>
      </c>
      <c r="BS8" s="261">
        <v>0</v>
      </c>
      <c r="BT8" s="261">
        <f t="shared" si="11"/>
        <v>160000</v>
      </c>
    </row>
    <row r="9" spans="1:114" x14ac:dyDescent="0.3">
      <c r="B9" s="278" t="s">
        <v>227</v>
      </c>
      <c r="C9" s="279"/>
      <c r="D9" s="255">
        <f>SUM(D7:D8)-D30</f>
        <v>76005.010000000009</v>
      </c>
      <c r="E9" s="255">
        <f>SUM(E7:E8)-E30</f>
        <v>0</v>
      </c>
      <c r="F9" s="255">
        <f t="shared" si="0"/>
        <v>76005.010000000009</v>
      </c>
      <c r="H9" s="278" t="s">
        <v>227</v>
      </c>
      <c r="I9" s="279"/>
      <c r="J9" s="255">
        <f>SUM(J7:J8)-J30</f>
        <v>76180.010000000009</v>
      </c>
      <c r="K9" s="255">
        <f>SUM(K7:K8)-K30</f>
        <v>0</v>
      </c>
      <c r="L9" s="255">
        <f t="shared" si="1"/>
        <v>76180.010000000009</v>
      </c>
      <c r="N9" s="278" t="s">
        <v>227</v>
      </c>
      <c r="O9" s="279"/>
      <c r="P9" s="255">
        <f>SUM(P7:P8)-P30</f>
        <v>76180.010000000009</v>
      </c>
      <c r="Q9" s="255">
        <f>SUM(Q7:Q8)-Q30</f>
        <v>0</v>
      </c>
      <c r="R9" s="255">
        <f t="shared" si="2"/>
        <v>76180.010000000009</v>
      </c>
      <c r="T9" s="278" t="s">
        <v>227</v>
      </c>
      <c r="U9" s="279"/>
      <c r="V9" s="255">
        <f>SUM(V7:V8)-V30</f>
        <v>76180.010000000009</v>
      </c>
      <c r="W9" s="255">
        <f>SUM(W7:W8)-W30</f>
        <v>0</v>
      </c>
      <c r="X9" s="255">
        <f t="shared" si="3"/>
        <v>76180.010000000009</v>
      </c>
      <c r="Z9" s="278" t="s">
        <v>227</v>
      </c>
      <c r="AA9" s="279"/>
      <c r="AB9" s="255">
        <f>SUM(AB7:AB8)-AB30</f>
        <v>76180.010000000009</v>
      </c>
      <c r="AC9" s="255">
        <f>SUM(AC7:AC8)-AC30</f>
        <v>0</v>
      </c>
      <c r="AD9" s="255">
        <f t="shared" si="4"/>
        <v>76180.010000000009</v>
      </c>
      <c r="AF9" s="278" t="s">
        <v>227</v>
      </c>
      <c r="AG9" s="279"/>
      <c r="AH9" s="255">
        <f>SUM(AH7:AH8)-AH30</f>
        <v>76180.010000000009</v>
      </c>
      <c r="AI9" s="255">
        <f>SUM(AI7:AI8)-AI30</f>
        <v>0</v>
      </c>
      <c r="AJ9" s="255">
        <f t="shared" si="5"/>
        <v>76180.010000000009</v>
      </c>
      <c r="AL9" s="278" t="s">
        <v>227</v>
      </c>
      <c r="AM9" s="279"/>
      <c r="AN9" s="255">
        <f>SUM(AN7:AN8)-AN30</f>
        <v>76180.010000000009</v>
      </c>
      <c r="AO9" s="255">
        <f>SUM(AO7:AO8)-AO30</f>
        <v>0</v>
      </c>
      <c r="AP9" s="255">
        <f t="shared" si="6"/>
        <v>76180.010000000009</v>
      </c>
      <c r="AR9" s="278" t="s">
        <v>227</v>
      </c>
      <c r="AS9" s="279"/>
      <c r="AT9" s="255">
        <f>SUM(AT7:AT8)-AT30</f>
        <v>76180.010000000009</v>
      </c>
      <c r="AU9" s="255">
        <f>SUM(AU7:AU8)-AU30</f>
        <v>0</v>
      </c>
      <c r="AV9" s="255">
        <f t="shared" si="7"/>
        <v>76180.010000000009</v>
      </c>
      <c r="AX9" s="278" t="s">
        <v>227</v>
      </c>
      <c r="AY9" s="279"/>
      <c r="AZ9" s="255">
        <f>SUM(AZ7:AZ8)-AZ30</f>
        <v>76180.010000000009</v>
      </c>
      <c r="BA9" s="255">
        <f>SUM(BA7:BA8)-BA30</f>
        <v>0</v>
      </c>
      <c r="BB9" s="255">
        <f t="shared" si="8"/>
        <v>76180.010000000009</v>
      </c>
      <c r="BD9" s="278" t="s">
        <v>227</v>
      </c>
      <c r="BE9" s="279"/>
      <c r="BF9" s="255">
        <f>SUM(BF7:BF8)-BF30</f>
        <v>76180.010000000009</v>
      </c>
      <c r="BG9" s="255">
        <f>SUM(BG7:BG8)-BG30</f>
        <v>0</v>
      </c>
      <c r="BH9" s="255">
        <f t="shared" si="9"/>
        <v>76180.010000000009</v>
      </c>
      <c r="BJ9" s="278" t="s">
        <v>227</v>
      </c>
      <c r="BK9" s="279"/>
      <c r="BL9" s="255">
        <f>SUM(BL7:BL8)-BL30</f>
        <v>76180.010000000009</v>
      </c>
      <c r="BM9" s="255">
        <f>SUM(BM7:BM8)-BM30</f>
        <v>0</v>
      </c>
      <c r="BN9" s="255">
        <f t="shared" si="10"/>
        <v>76180.010000000009</v>
      </c>
      <c r="BP9" s="278" t="s">
        <v>227</v>
      </c>
      <c r="BQ9" s="279"/>
      <c r="BR9" s="255">
        <f>SUM(BR7:BR8)-BR30</f>
        <v>76180.010000000009</v>
      </c>
      <c r="BS9" s="255">
        <f>SUM(BS7:BS8)-BS30</f>
        <v>0</v>
      </c>
      <c r="BT9" s="255">
        <f t="shared" si="11"/>
        <v>76180.010000000009</v>
      </c>
    </row>
    <row r="10" spans="1:114" x14ac:dyDescent="0.3">
      <c r="B10" s="288" t="s">
        <v>0</v>
      </c>
      <c r="C10" s="285"/>
      <c r="D10" s="249">
        <f>SUM(D7:D8)</f>
        <v>260000</v>
      </c>
      <c r="E10" s="249">
        <f t="shared" ref="E10:F10" si="12">SUM(E7:E8)</f>
        <v>0</v>
      </c>
      <c r="F10" s="249">
        <f t="shared" si="12"/>
        <v>260000</v>
      </c>
      <c r="H10" s="288" t="s">
        <v>0</v>
      </c>
      <c r="I10" s="285"/>
      <c r="J10" s="249">
        <f>SUM(J7:J8)</f>
        <v>260000</v>
      </c>
      <c r="K10" s="249">
        <f t="shared" ref="K10:L10" si="13">SUM(K7:K8)</f>
        <v>0</v>
      </c>
      <c r="L10" s="249">
        <f t="shared" si="13"/>
        <v>260000</v>
      </c>
      <c r="N10" s="288" t="s">
        <v>0</v>
      </c>
      <c r="O10" s="285"/>
      <c r="P10" s="249">
        <f>SUM(P7:P8)</f>
        <v>260000</v>
      </c>
      <c r="Q10" s="249">
        <f t="shared" ref="Q10:R10" si="14">SUM(Q7:Q8)</f>
        <v>0</v>
      </c>
      <c r="R10" s="249">
        <f t="shared" si="14"/>
        <v>260000</v>
      </c>
      <c r="T10" s="288" t="s">
        <v>0</v>
      </c>
      <c r="U10" s="285"/>
      <c r="V10" s="249">
        <f>SUM(V7:V8)</f>
        <v>260000</v>
      </c>
      <c r="W10" s="249">
        <f t="shared" ref="W10:X10" si="15">SUM(W7:W8)</f>
        <v>0</v>
      </c>
      <c r="X10" s="249">
        <f t="shared" si="15"/>
        <v>260000</v>
      </c>
      <c r="Z10" s="288" t="s">
        <v>0</v>
      </c>
      <c r="AA10" s="285"/>
      <c r="AB10" s="249">
        <f>SUM(AB7:AB8)</f>
        <v>260000</v>
      </c>
      <c r="AC10" s="249">
        <f t="shared" ref="AC10:AD10" si="16">SUM(AC7:AC8)</f>
        <v>0</v>
      </c>
      <c r="AD10" s="249">
        <f t="shared" si="16"/>
        <v>260000</v>
      </c>
      <c r="AF10" s="288" t="s">
        <v>0</v>
      </c>
      <c r="AG10" s="285"/>
      <c r="AH10" s="249">
        <f>SUM(AH7:AH8)</f>
        <v>260000</v>
      </c>
      <c r="AI10" s="249">
        <f t="shared" ref="AI10:AJ10" si="17">SUM(AI7:AI8)</f>
        <v>0</v>
      </c>
      <c r="AJ10" s="249">
        <f t="shared" si="17"/>
        <v>260000</v>
      </c>
      <c r="AL10" s="288" t="s">
        <v>0</v>
      </c>
      <c r="AM10" s="285"/>
      <c r="AN10" s="249">
        <f>SUM(AN7:AN8)</f>
        <v>260000</v>
      </c>
      <c r="AO10" s="249">
        <f t="shared" ref="AO10:AP10" si="18">SUM(AO7:AO8)</f>
        <v>0</v>
      </c>
      <c r="AP10" s="249">
        <f t="shared" si="18"/>
        <v>260000</v>
      </c>
      <c r="AR10" s="288" t="s">
        <v>0</v>
      </c>
      <c r="AS10" s="285"/>
      <c r="AT10" s="249">
        <f>SUM(AT7:AT8)</f>
        <v>260000</v>
      </c>
      <c r="AU10" s="249">
        <f t="shared" ref="AU10:AV10" si="19">SUM(AU7:AU8)</f>
        <v>0</v>
      </c>
      <c r="AV10" s="249">
        <f t="shared" si="19"/>
        <v>260000</v>
      </c>
      <c r="AX10" s="288" t="s">
        <v>0</v>
      </c>
      <c r="AY10" s="285"/>
      <c r="AZ10" s="249">
        <f>SUM(AZ7:AZ8)</f>
        <v>260000</v>
      </c>
      <c r="BA10" s="249">
        <f t="shared" ref="BA10:BB10" si="20">SUM(BA7:BA8)</f>
        <v>0</v>
      </c>
      <c r="BB10" s="249">
        <f t="shared" si="20"/>
        <v>260000</v>
      </c>
      <c r="BD10" s="288" t="s">
        <v>0</v>
      </c>
      <c r="BE10" s="285"/>
      <c r="BF10" s="249">
        <f>SUM(BF7:BF8)</f>
        <v>260000</v>
      </c>
      <c r="BG10" s="249">
        <f t="shared" ref="BG10:BH10" si="21">SUM(BG7:BG8)</f>
        <v>0</v>
      </c>
      <c r="BH10" s="249">
        <f t="shared" si="21"/>
        <v>260000</v>
      </c>
      <c r="BJ10" s="288" t="s">
        <v>0</v>
      </c>
      <c r="BK10" s="285"/>
      <c r="BL10" s="249">
        <f>SUM(BL7:BL8)</f>
        <v>260000</v>
      </c>
      <c r="BM10" s="249">
        <f t="shared" ref="BM10:BN10" si="22">SUM(BM7:BM8)</f>
        <v>0</v>
      </c>
      <c r="BN10" s="249">
        <f t="shared" si="22"/>
        <v>260000</v>
      </c>
      <c r="BP10" s="288" t="s">
        <v>0</v>
      </c>
      <c r="BQ10" s="285"/>
      <c r="BR10" s="249">
        <f>SUM(BR7:BR8)</f>
        <v>260000</v>
      </c>
      <c r="BS10" s="249">
        <f t="shared" ref="BS10:BT10" si="23">SUM(BS7:BS8)</f>
        <v>0</v>
      </c>
      <c r="BT10" s="249">
        <f t="shared" si="23"/>
        <v>260000</v>
      </c>
    </row>
    <row r="11" spans="1:114" x14ac:dyDescent="0.3">
      <c r="B11" s="246"/>
      <c r="C11" s="246"/>
      <c r="D11" s="246"/>
      <c r="E11" s="246"/>
      <c r="F11" s="246"/>
      <c r="H11" s="246"/>
      <c r="I11" s="246"/>
      <c r="J11" s="246"/>
      <c r="K11" s="246"/>
      <c r="L11" s="246"/>
      <c r="N11" s="246"/>
      <c r="O11" s="246"/>
      <c r="P11" s="246"/>
      <c r="Q11" s="246"/>
      <c r="R11" s="246"/>
      <c r="T11" s="246"/>
      <c r="U11" s="246"/>
      <c r="V11" s="246"/>
      <c r="W11" s="246"/>
      <c r="X11" s="246"/>
      <c r="Z11" s="246"/>
      <c r="AA11" s="246"/>
      <c r="AB11" s="246"/>
      <c r="AC11" s="246"/>
      <c r="AD11" s="246"/>
      <c r="AF11" s="246"/>
      <c r="AG11" s="246"/>
      <c r="AH11" s="246"/>
      <c r="AI11" s="246"/>
      <c r="AJ11" s="246"/>
      <c r="AL11" s="246"/>
      <c r="AM11" s="246"/>
      <c r="AN11" s="246"/>
      <c r="AO11" s="246"/>
      <c r="AP11" s="246"/>
      <c r="AR11" s="246"/>
      <c r="AS11" s="246"/>
      <c r="AT11" s="246"/>
      <c r="AU11" s="246"/>
      <c r="AV11" s="246"/>
      <c r="AX11" s="246"/>
      <c r="AY11" s="246"/>
      <c r="AZ11" s="246"/>
      <c r="BA11" s="246"/>
      <c r="BB11" s="246"/>
      <c r="BD11" s="246"/>
      <c r="BE11" s="246"/>
      <c r="BF11" s="246"/>
      <c r="BG11" s="246"/>
      <c r="BH11" s="246"/>
      <c r="BJ11" s="246"/>
      <c r="BK11" s="246"/>
      <c r="BL11" s="246"/>
      <c r="BM11" s="246"/>
      <c r="BN11" s="246"/>
      <c r="BP11" s="246"/>
      <c r="BQ11" s="246"/>
      <c r="BR11" s="246"/>
      <c r="BS11" s="246"/>
      <c r="BT11" s="246"/>
    </row>
    <row r="12" spans="1:114" ht="15.6" x14ac:dyDescent="0.3">
      <c r="B12" s="274" t="s">
        <v>228</v>
      </c>
      <c r="C12" s="275"/>
      <c r="D12" s="275"/>
      <c r="E12" s="275"/>
      <c r="F12" s="275"/>
      <c r="H12" s="295" t="s">
        <v>228</v>
      </c>
      <c r="I12" s="294"/>
      <c r="J12" s="294"/>
      <c r="K12" s="294"/>
      <c r="L12" s="294"/>
      <c r="N12" s="295" t="s">
        <v>228</v>
      </c>
      <c r="O12" s="294"/>
      <c r="P12" s="294"/>
      <c r="Q12" s="294"/>
      <c r="R12" s="294"/>
      <c r="T12" s="295" t="s">
        <v>228</v>
      </c>
      <c r="U12" s="294"/>
      <c r="V12" s="294"/>
      <c r="W12" s="294"/>
      <c r="X12" s="294"/>
      <c r="Z12" s="295" t="s">
        <v>228</v>
      </c>
      <c r="AA12" s="294"/>
      <c r="AB12" s="294"/>
      <c r="AC12" s="294"/>
      <c r="AD12" s="294"/>
      <c r="AF12" s="295" t="s">
        <v>228</v>
      </c>
      <c r="AG12" s="294"/>
      <c r="AH12" s="294"/>
      <c r="AI12" s="294"/>
      <c r="AJ12" s="294"/>
      <c r="AL12" s="295" t="s">
        <v>228</v>
      </c>
      <c r="AM12" s="294"/>
      <c r="AN12" s="294"/>
      <c r="AO12" s="294"/>
      <c r="AP12" s="294"/>
      <c r="AR12" s="295" t="s">
        <v>228</v>
      </c>
      <c r="AS12" s="294"/>
      <c r="AT12" s="294"/>
      <c r="AU12" s="294"/>
      <c r="AV12" s="294"/>
      <c r="AX12" s="295" t="s">
        <v>228</v>
      </c>
      <c r="AY12" s="294"/>
      <c r="AZ12" s="294"/>
      <c r="BA12" s="294"/>
      <c r="BB12" s="294"/>
      <c r="BD12" s="295" t="s">
        <v>228</v>
      </c>
      <c r="BE12" s="294"/>
      <c r="BF12" s="294"/>
      <c r="BG12" s="294"/>
      <c r="BH12" s="294"/>
      <c r="BJ12" s="295" t="s">
        <v>228</v>
      </c>
      <c r="BK12" s="294"/>
      <c r="BL12" s="294"/>
      <c r="BM12" s="294"/>
      <c r="BN12" s="294"/>
      <c r="BP12" s="295" t="s">
        <v>228</v>
      </c>
      <c r="BQ12" s="294"/>
      <c r="BR12" s="294"/>
      <c r="BS12" s="294"/>
      <c r="BT12" s="294"/>
    </row>
    <row r="13" spans="1:114" ht="15.6" x14ac:dyDescent="0.3">
      <c r="B13" s="268"/>
      <c r="H13" s="268"/>
      <c r="N13" s="268"/>
      <c r="T13" s="268"/>
      <c r="Z13" s="268"/>
      <c r="AF13" s="268"/>
      <c r="AL13" s="268"/>
      <c r="AR13" s="268"/>
      <c r="AX13" s="268"/>
      <c r="BD13" s="268"/>
      <c r="BJ13" s="268"/>
      <c r="BP13" s="268"/>
    </row>
    <row r="14" spans="1:114" ht="27.6" x14ac:dyDescent="0.3">
      <c r="B14" s="276" t="s">
        <v>223</v>
      </c>
      <c r="C14" s="277"/>
      <c r="D14" s="266" t="s">
        <v>224</v>
      </c>
      <c r="E14" s="267" t="s">
        <v>229</v>
      </c>
      <c r="F14" s="267" t="s">
        <v>226</v>
      </c>
      <c r="H14" s="276" t="s">
        <v>223</v>
      </c>
      <c r="I14" s="277"/>
      <c r="J14" s="266" t="s">
        <v>224</v>
      </c>
      <c r="K14" s="267" t="s">
        <v>229</v>
      </c>
      <c r="L14" s="267" t="s">
        <v>226</v>
      </c>
      <c r="N14" s="276" t="s">
        <v>223</v>
      </c>
      <c r="O14" s="277"/>
      <c r="P14" s="266" t="s">
        <v>224</v>
      </c>
      <c r="Q14" s="267" t="s">
        <v>229</v>
      </c>
      <c r="R14" s="267" t="s">
        <v>226</v>
      </c>
      <c r="T14" s="276" t="s">
        <v>223</v>
      </c>
      <c r="U14" s="277"/>
      <c r="V14" s="266" t="s">
        <v>224</v>
      </c>
      <c r="W14" s="267" t="s">
        <v>229</v>
      </c>
      <c r="X14" s="267" t="s">
        <v>226</v>
      </c>
      <c r="Z14" s="276" t="s">
        <v>223</v>
      </c>
      <c r="AA14" s="277"/>
      <c r="AB14" s="266" t="s">
        <v>224</v>
      </c>
      <c r="AC14" s="267" t="s">
        <v>229</v>
      </c>
      <c r="AD14" s="267" t="s">
        <v>226</v>
      </c>
      <c r="AF14" s="276" t="s">
        <v>223</v>
      </c>
      <c r="AG14" s="277"/>
      <c r="AH14" s="266" t="s">
        <v>224</v>
      </c>
      <c r="AI14" s="267" t="s">
        <v>229</v>
      </c>
      <c r="AJ14" s="267" t="s">
        <v>226</v>
      </c>
      <c r="AL14" s="276" t="s">
        <v>223</v>
      </c>
      <c r="AM14" s="277"/>
      <c r="AN14" s="266" t="s">
        <v>224</v>
      </c>
      <c r="AO14" s="267" t="s">
        <v>229</v>
      </c>
      <c r="AP14" s="267" t="s">
        <v>226</v>
      </c>
      <c r="AR14" s="276" t="s">
        <v>223</v>
      </c>
      <c r="AS14" s="277"/>
      <c r="AT14" s="266" t="s">
        <v>224</v>
      </c>
      <c r="AU14" s="267" t="s">
        <v>229</v>
      </c>
      <c r="AV14" s="267" t="s">
        <v>226</v>
      </c>
      <c r="AX14" s="276" t="s">
        <v>223</v>
      </c>
      <c r="AY14" s="277"/>
      <c r="AZ14" s="266" t="s">
        <v>224</v>
      </c>
      <c r="BA14" s="267" t="s">
        <v>229</v>
      </c>
      <c r="BB14" s="267" t="s">
        <v>226</v>
      </c>
      <c r="BD14" s="276" t="s">
        <v>223</v>
      </c>
      <c r="BE14" s="277"/>
      <c r="BF14" s="266" t="s">
        <v>224</v>
      </c>
      <c r="BG14" s="267" t="s">
        <v>229</v>
      </c>
      <c r="BH14" s="267" t="s">
        <v>226</v>
      </c>
      <c r="BJ14" s="276" t="s">
        <v>223</v>
      </c>
      <c r="BK14" s="277"/>
      <c r="BL14" s="266" t="s">
        <v>224</v>
      </c>
      <c r="BM14" s="267" t="s">
        <v>229</v>
      </c>
      <c r="BN14" s="267" t="s">
        <v>226</v>
      </c>
      <c r="BP14" s="276" t="s">
        <v>223</v>
      </c>
      <c r="BQ14" s="277"/>
      <c r="BR14" s="266" t="s">
        <v>224</v>
      </c>
      <c r="BS14" s="267" t="s">
        <v>229</v>
      </c>
      <c r="BT14" s="267" t="s">
        <v>226</v>
      </c>
    </row>
    <row r="15" spans="1:114" x14ac:dyDescent="0.3">
      <c r="B15" s="278" t="s">
        <v>246</v>
      </c>
      <c r="C15" s="279"/>
      <c r="D15" s="255">
        <f>SUM(D7:D8)/2</f>
        <v>130000</v>
      </c>
      <c r="E15" s="255">
        <v>0</v>
      </c>
      <c r="F15" s="255">
        <f t="shared" ref="F15:F26" si="24">D15-E15</f>
        <v>130000</v>
      </c>
      <c r="H15" s="278" t="s">
        <v>246</v>
      </c>
      <c r="I15" s="279"/>
      <c r="J15" s="255">
        <f>SUM(J7:J8)/2</f>
        <v>130000</v>
      </c>
      <c r="K15" s="255">
        <v>0</v>
      </c>
      <c r="L15" s="255">
        <f t="shared" ref="L15:L26" si="25">J15-K15</f>
        <v>130000</v>
      </c>
      <c r="N15" s="278" t="s">
        <v>246</v>
      </c>
      <c r="O15" s="279"/>
      <c r="P15" s="255">
        <f>SUM(P7:P8)/2</f>
        <v>130000</v>
      </c>
      <c r="Q15" s="255">
        <v>0</v>
      </c>
      <c r="R15" s="255">
        <f t="shared" ref="R15:R26" si="26">P15-Q15</f>
        <v>130000</v>
      </c>
      <c r="T15" s="278" t="s">
        <v>246</v>
      </c>
      <c r="U15" s="279"/>
      <c r="V15" s="255">
        <f>SUM(V7:V8)/2</f>
        <v>130000</v>
      </c>
      <c r="W15" s="255">
        <v>0</v>
      </c>
      <c r="X15" s="255">
        <f t="shared" ref="X15:X26" si="27">V15-W15</f>
        <v>130000</v>
      </c>
      <c r="Z15" s="278" t="s">
        <v>246</v>
      </c>
      <c r="AA15" s="279"/>
      <c r="AB15" s="255">
        <f>SUM(AB7:AB8)/2</f>
        <v>130000</v>
      </c>
      <c r="AC15" s="255">
        <v>0</v>
      </c>
      <c r="AD15" s="255">
        <f t="shared" ref="AD15:AD26" si="28">AB15-AC15</f>
        <v>130000</v>
      </c>
      <c r="AF15" s="278" t="s">
        <v>246</v>
      </c>
      <c r="AG15" s="279"/>
      <c r="AH15" s="255">
        <f>SUM(AH7:AH8)/2</f>
        <v>130000</v>
      </c>
      <c r="AI15" s="255">
        <v>0</v>
      </c>
      <c r="AJ15" s="255">
        <f t="shared" ref="AJ15:AJ26" si="29">AH15-AI15</f>
        <v>130000</v>
      </c>
      <c r="AL15" s="278" t="s">
        <v>246</v>
      </c>
      <c r="AM15" s="279"/>
      <c r="AN15" s="255">
        <f>SUM(AN7:AN8)/2</f>
        <v>130000</v>
      </c>
      <c r="AO15" s="255">
        <v>0</v>
      </c>
      <c r="AP15" s="255">
        <f t="shared" ref="AP15:AP26" si="30">AN15-AO15</f>
        <v>130000</v>
      </c>
      <c r="AR15" s="278" t="s">
        <v>246</v>
      </c>
      <c r="AS15" s="279"/>
      <c r="AT15" s="255">
        <f>SUM(AT7:AT8)/2</f>
        <v>130000</v>
      </c>
      <c r="AU15" s="255">
        <v>0</v>
      </c>
      <c r="AV15" s="255">
        <f t="shared" ref="AV15:AV26" si="31">AT15-AU15</f>
        <v>130000</v>
      </c>
      <c r="AX15" s="278" t="s">
        <v>246</v>
      </c>
      <c r="AY15" s="279"/>
      <c r="AZ15" s="255">
        <f>SUM(AZ7:AZ8)/2</f>
        <v>130000</v>
      </c>
      <c r="BA15" s="255">
        <v>0</v>
      </c>
      <c r="BB15" s="255">
        <f t="shared" ref="BB15:BB26" si="32">AZ15-BA15</f>
        <v>130000</v>
      </c>
      <c r="BD15" s="278" t="s">
        <v>246</v>
      </c>
      <c r="BE15" s="279"/>
      <c r="BF15" s="255">
        <f>SUM(BF7:BF8)/2</f>
        <v>130000</v>
      </c>
      <c r="BG15" s="255">
        <v>0</v>
      </c>
      <c r="BH15" s="255">
        <f t="shared" ref="BH15:BH26" si="33">BF15-BG15</f>
        <v>130000</v>
      </c>
      <c r="BJ15" s="278" t="s">
        <v>246</v>
      </c>
      <c r="BK15" s="279"/>
      <c r="BL15" s="255">
        <f>SUM(BL7:BL8)/2</f>
        <v>130000</v>
      </c>
      <c r="BM15" s="255">
        <v>0</v>
      </c>
      <c r="BN15" s="255">
        <f t="shared" ref="BN15:BN26" si="34">BL15-BM15</f>
        <v>130000</v>
      </c>
      <c r="BP15" s="278" t="s">
        <v>246</v>
      </c>
      <c r="BQ15" s="279"/>
      <c r="BR15" s="255">
        <f>SUM(BR7:BR8)/2</f>
        <v>130000</v>
      </c>
      <c r="BS15" s="255">
        <v>0</v>
      </c>
      <c r="BT15" s="255">
        <f t="shared" ref="BT15:BT26" si="35">BR15-BS15</f>
        <v>130000</v>
      </c>
    </row>
    <row r="16" spans="1:114" x14ac:dyDescent="0.3">
      <c r="B16" s="272" t="s">
        <v>248</v>
      </c>
      <c r="C16" s="273"/>
      <c r="D16" s="256">
        <f>SUM(D7:D8)*6%</f>
        <v>15600</v>
      </c>
      <c r="E16" s="256">
        <v>0</v>
      </c>
      <c r="F16" s="256">
        <f t="shared" si="24"/>
        <v>15600</v>
      </c>
      <c r="H16" s="272" t="s">
        <v>248</v>
      </c>
      <c r="I16" s="273"/>
      <c r="J16" s="256">
        <f>SUM(J7:J8)*6%</f>
        <v>15600</v>
      </c>
      <c r="K16" s="256">
        <v>0</v>
      </c>
      <c r="L16" s="256">
        <f t="shared" si="25"/>
        <v>15600</v>
      </c>
      <c r="N16" s="272" t="s">
        <v>248</v>
      </c>
      <c r="O16" s="273"/>
      <c r="P16" s="256">
        <f>SUM(P7:P8)*6%</f>
        <v>15600</v>
      </c>
      <c r="Q16" s="256">
        <v>0</v>
      </c>
      <c r="R16" s="256">
        <f t="shared" si="26"/>
        <v>15600</v>
      </c>
      <c r="T16" s="272" t="s">
        <v>248</v>
      </c>
      <c r="U16" s="273"/>
      <c r="V16" s="256">
        <f>SUM(V7:V8)*6%</f>
        <v>15600</v>
      </c>
      <c r="W16" s="256">
        <v>0</v>
      </c>
      <c r="X16" s="256">
        <f t="shared" si="27"/>
        <v>15600</v>
      </c>
      <c r="Z16" s="272" t="s">
        <v>248</v>
      </c>
      <c r="AA16" s="273"/>
      <c r="AB16" s="256">
        <f>SUM(AB7:AB8)*6%</f>
        <v>15600</v>
      </c>
      <c r="AC16" s="256">
        <v>0</v>
      </c>
      <c r="AD16" s="256">
        <f t="shared" si="28"/>
        <v>15600</v>
      </c>
      <c r="AF16" s="272" t="s">
        <v>248</v>
      </c>
      <c r="AG16" s="273"/>
      <c r="AH16" s="256">
        <f>SUM(AH7:AH8)*6%</f>
        <v>15600</v>
      </c>
      <c r="AI16" s="256">
        <v>0</v>
      </c>
      <c r="AJ16" s="256">
        <f t="shared" si="29"/>
        <v>15600</v>
      </c>
      <c r="AL16" s="272" t="s">
        <v>248</v>
      </c>
      <c r="AM16" s="273"/>
      <c r="AN16" s="256">
        <f>SUM(AN7:AN8)*6%</f>
        <v>15600</v>
      </c>
      <c r="AO16" s="256">
        <v>0</v>
      </c>
      <c r="AP16" s="256">
        <f t="shared" si="30"/>
        <v>15600</v>
      </c>
      <c r="AR16" s="272" t="s">
        <v>248</v>
      </c>
      <c r="AS16" s="273"/>
      <c r="AT16" s="256">
        <f>SUM(AT7:AT8)*6%</f>
        <v>15600</v>
      </c>
      <c r="AU16" s="256">
        <v>0</v>
      </c>
      <c r="AV16" s="256">
        <f t="shared" si="31"/>
        <v>15600</v>
      </c>
      <c r="AX16" s="272" t="s">
        <v>248</v>
      </c>
      <c r="AY16" s="273"/>
      <c r="AZ16" s="256">
        <f>SUM(AZ7:AZ8)*6%</f>
        <v>15600</v>
      </c>
      <c r="BA16" s="256">
        <v>0</v>
      </c>
      <c r="BB16" s="256">
        <f t="shared" si="32"/>
        <v>15600</v>
      </c>
      <c r="BD16" s="272" t="s">
        <v>248</v>
      </c>
      <c r="BE16" s="273"/>
      <c r="BF16" s="256">
        <f>SUM(BF7:BF8)*6%</f>
        <v>15600</v>
      </c>
      <c r="BG16" s="256">
        <v>0</v>
      </c>
      <c r="BH16" s="256">
        <f t="shared" si="33"/>
        <v>15600</v>
      </c>
      <c r="BJ16" s="272" t="s">
        <v>248</v>
      </c>
      <c r="BK16" s="273"/>
      <c r="BL16" s="256">
        <f>SUM(BL7:BL8)*6%</f>
        <v>15600</v>
      </c>
      <c r="BM16" s="256">
        <v>0</v>
      </c>
      <c r="BN16" s="256">
        <f t="shared" si="34"/>
        <v>15600</v>
      </c>
      <c r="BP16" s="272" t="s">
        <v>248</v>
      </c>
      <c r="BQ16" s="273"/>
      <c r="BR16" s="256">
        <f>SUM(BR7:BR8)*6%</f>
        <v>15600</v>
      </c>
      <c r="BS16" s="256">
        <v>0</v>
      </c>
      <c r="BT16" s="256">
        <f t="shared" si="35"/>
        <v>15600</v>
      </c>
    </row>
    <row r="17" spans="2:72" x14ac:dyDescent="0.3">
      <c r="B17" s="278" t="s">
        <v>249</v>
      </c>
      <c r="C17" s="279"/>
      <c r="D17" s="255">
        <v>560</v>
      </c>
      <c r="E17" s="255">
        <v>0</v>
      </c>
      <c r="F17" s="255">
        <f t="shared" si="24"/>
        <v>560</v>
      </c>
      <c r="H17" s="278" t="s">
        <v>249</v>
      </c>
      <c r="I17" s="279"/>
      <c r="J17" s="255">
        <v>560</v>
      </c>
      <c r="K17" s="255">
        <v>0</v>
      </c>
      <c r="L17" s="255">
        <f t="shared" si="25"/>
        <v>560</v>
      </c>
      <c r="N17" s="278" t="s">
        <v>249</v>
      </c>
      <c r="O17" s="279"/>
      <c r="P17" s="255">
        <v>560</v>
      </c>
      <c r="Q17" s="255">
        <v>0</v>
      </c>
      <c r="R17" s="255">
        <f t="shared" si="26"/>
        <v>560</v>
      </c>
      <c r="T17" s="278" t="s">
        <v>249</v>
      </c>
      <c r="U17" s="279"/>
      <c r="V17" s="255">
        <v>560</v>
      </c>
      <c r="W17" s="255">
        <v>0</v>
      </c>
      <c r="X17" s="255">
        <f t="shared" si="27"/>
        <v>560</v>
      </c>
      <c r="Z17" s="278" t="s">
        <v>249</v>
      </c>
      <c r="AA17" s="279"/>
      <c r="AB17" s="255">
        <v>560</v>
      </c>
      <c r="AC17" s="255">
        <v>0</v>
      </c>
      <c r="AD17" s="255">
        <f t="shared" si="28"/>
        <v>560</v>
      </c>
      <c r="AF17" s="278" t="s">
        <v>249</v>
      </c>
      <c r="AG17" s="279"/>
      <c r="AH17" s="255">
        <v>560</v>
      </c>
      <c r="AI17" s="255">
        <v>0</v>
      </c>
      <c r="AJ17" s="255">
        <f t="shared" si="29"/>
        <v>560</v>
      </c>
      <c r="AL17" s="278" t="s">
        <v>249</v>
      </c>
      <c r="AM17" s="279"/>
      <c r="AN17" s="255">
        <v>560</v>
      </c>
      <c r="AO17" s="255">
        <v>0</v>
      </c>
      <c r="AP17" s="255">
        <f t="shared" si="30"/>
        <v>560</v>
      </c>
      <c r="AR17" s="278" t="s">
        <v>249</v>
      </c>
      <c r="AS17" s="279"/>
      <c r="AT17" s="255">
        <v>560</v>
      </c>
      <c r="AU17" s="255">
        <v>0</v>
      </c>
      <c r="AV17" s="255">
        <f t="shared" si="31"/>
        <v>560</v>
      </c>
      <c r="AX17" s="278" t="s">
        <v>249</v>
      </c>
      <c r="AY17" s="279"/>
      <c r="AZ17" s="255">
        <v>560</v>
      </c>
      <c r="BA17" s="255">
        <v>0</v>
      </c>
      <c r="BB17" s="255">
        <f t="shared" si="32"/>
        <v>560</v>
      </c>
      <c r="BD17" s="278" t="s">
        <v>249</v>
      </c>
      <c r="BE17" s="279"/>
      <c r="BF17" s="255">
        <v>560</v>
      </c>
      <c r="BG17" s="255">
        <v>0</v>
      </c>
      <c r="BH17" s="255">
        <f t="shared" si="33"/>
        <v>560</v>
      </c>
      <c r="BJ17" s="278" t="s">
        <v>249</v>
      </c>
      <c r="BK17" s="279"/>
      <c r="BL17" s="255">
        <v>560</v>
      </c>
      <c r="BM17" s="255">
        <v>0</v>
      </c>
      <c r="BN17" s="255">
        <f t="shared" si="34"/>
        <v>560</v>
      </c>
      <c r="BP17" s="278" t="s">
        <v>249</v>
      </c>
      <c r="BQ17" s="279"/>
      <c r="BR17" s="255">
        <v>560</v>
      </c>
      <c r="BS17" s="255">
        <v>0</v>
      </c>
      <c r="BT17" s="255">
        <f t="shared" si="35"/>
        <v>560</v>
      </c>
    </row>
    <row r="18" spans="2:72" x14ac:dyDescent="0.3">
      <c r="B18" s="280" t="s">
        <v>247</v>
      </c>
      <c r="C18" s="273"/>
      <c r="D18" s="257">
        <v>450</v>
      </c>
      <c r="E18" s="257">
        <v>0</v>
      </c>
      <c r="F18" s="256">
        <f t="shared" si="24"/>
        <v>450</v>
      </c>
      <c r="H18" s="280" t="s">
        <v>247</v>
      </c>
      <c r="I18" s="273"/>
      <c r="J18" s="257">
        <v>450</v>
      </c>
      <c r="K18" s="257">
        <v>0</v>
      </c>
      <c r="L18" s="256">
        <f t="shared" si="25"/>
        <v>450</v>
      </c>
      <c r="N18" s="280" t="s">
        <v>247</v>
      </c>
      <c r="O18" s="273"/>
      <c r="P18" s="257">
        <v>450</v>
      </c>
      <c r="Q18" s="257">
        <v>0</v>
      </c>
      <c r="R18" s="256">
        <f t="shared" si="26"/>
        <v>450</v>
      </c>
      <c r="T18" s="280" t="s">
        <v>247</v>
      </c>
      <c r="U18" s="273"/>
      <c r="V18" s="257">
        <v>450</v>
      </c>
      <c r="W18" s="257">
        <v>0</v>
      </c>
      <c r="X18" s="256">
        <f t="shared" si="27"/>
        <v>450</v>
      </c>
      <c r="Z18" s="280" t="s">
        <v>247</v>
      </c>
      <c r="AA18" s="273"/>
      <c r="AB18" s="257">
        <v>450</v>
      </c>
      <c r="AC18" s="257">
        <v>0</v>
      </c>
      <c r="AD18" s="256">
        <f t="shared" si="28"/>
        <v>450</v>
      </c>
      <c r="AF18" s="280" t="s">
        <v>247</v>
      </c>
      <c r="AG18" s="273"/>
      <c r="AH18" s="257">
        <v>450</v>
      </c>
      <c r="AI18" s="257">
        <v>0</v>
      </c>
      <c r="AJ18" s="256">
        <f t="shared" si="29"/>
        <v>450</v>
      </c>
      <c r="AL18" s="280" t="s">
        <v>247</v>
      </c>
      <c r="AM18" s="273"/>
      <c r="AN18" s="257">
        <v>450</v>
      </c>
      <c r="AO18" s="257">
        <v>0</v>
      </c>
      <c r="AP18" s="256">
        <f t="shared" si="30"/>
        <v>450</v>
      </c>
      <c r="AR18" s="280" t="s">
        <v>247</v>
      </c>
      <c r="AS18" s="273"/>
      <c r="AT18" s="257">
        <v>450</v>
      </c>
      <c r="AU18" s="257">
        <v>0</v>
      </c>
      <c r="AV18" s="256">
        <f t="shared" si="31"/>
        <v>450</v>
      </c>
      <c r="AX18" s="280" t="s">
        <v>247</v>
      </c>
      <c r="AY18" s="273"/>
      <c r="AZ18" s="257">
        <v>450</v>
      </c>
      <c r="BA18" s="257">
        <v>0</v>
      </c>
      <c r="BB18" s="256">
        <f t="shared" si="32"/>
        <v>450</v>
      </c>
      <c r="BD18" s="280" t="s">
        <v>247</v>
      </c>
      <c r="BE18" s="273"/>
      <c r="BF18" s="257">
        <v>450</v>
      </c>
      <c r="BG18" s="257">
        <v>0</v>
      </c>
      <c r="BH18" s="256">
        <f t="shared" si="33"/>
        <v>450</v>
      </c>
      <c r="BJ18" s="280" t="s">
        <v>247</v>
      </c>
      <c r="BK18" s="273"/>
      <c r="BL18" s="257">
        <v>450</v>
      </c>
      <c r="BM18" s="257">
        <v>0</v>
      </c>
      <c r="BN18" s="256">
        <f t="shared" si="34"/>
        <v>450</v>
      </c>
      <c r="BP18" s="280" t="s">
        <v>247</v>
      </c>
      <c r="BQ18" s="273"/>
      <c r="BR18" s="257">
        <v>450</v>
      </c>
      <c r="BS18" s="257">
        <v>0</v>
      </c>
      <c r="BT18" s="256">
        <f t="shared" si="35"/>
        <v>450</v>
      </c>
    </row>
    <row r="19" spans="2:72" x14ac:dyDescent="0.3">
      <c r="B19" s="278" t="s">
        <v>8</v>
      </c>
      <c r="C19" s="279"/>
      <c r="D19" s="258">
        <f>SUM(D7:D8)*Taxas!$B$6</f>
        <v>27820</v>
      </c>
      <c r="E19" s="258">
        <f>SUM(E7:E8)*Taxas!$B$6</f>
        <v>0</v>
      </c>
      <c r="F19" s="255">
        <f t="shared" si="24"/>
        <v>27820</v>
      </c>
      <c r="H19" s="278" t="s">
        <v>8</v>
      </c>
      <c r="I19" s="279"/>
      <c r="J19" s="258">
        <f>SUM(J7:J8)*Taxas!$B$6</f>
        <v>27820</v>
      </c>
      <c r="K19" s="258">
        <f>SUM(K7:K8)*Taxas!$B$6</f>
        <v>0</v>
      </c>
      <c r="L19" s="255">
        <f t="shared" si="25"/>
        <v>27820</v>
      </c>
      <c r="N19" s="278" t="s">
        <v>8</v>
      </c>
      <c r="O19" s="279"/>
      <c r="P19" s="258">
        <f>SUM(P7:P8)*Taxas!$B$6</f>
        <v>27820</v>
      </c>
      <c r="Q19" s="258">
        <f>SUM(Q7:Q8)*Taxas!$B$6</f>
        <v>0</v>
      </c>
      <c r="R19" s="255">
        <f t="shared" si="26"/>
        <v>27820</v>
      </c>
      <c r="T19" s="278" t="s">
        <v>8</v>
      </c>
      <c r="U19" s="279"/>
      <c r="V19" s="258">
        <f>SUM(V7:V8)*Taxas!$B$6</f>
        <v>27820</v>
      </c>
      <c r="W19" s="258">
        <f>SUM(W7:W8)*Taxas!$B$6</f>
        <v>0</v>
      </c>
      <c r="X19" s="255">
        <f t="shared" si="27"/>
        <v>27820</v>
      </c>
      <c r="Z19" s="278" t="s">
        <v>8</v>
      </c>
      <c r="AA19" s="279"/>
      <c r="AB19" s="258">
        <f>SUM(AB7:AB8)*Taxas!$B$6</f>
        <v>27820</v>
      </c>
      <c r="AC19" s="258">
        <f>SUM(AC7:AC8)*Taxas!$B$6</f>
        <v>0</v>
      </c>
      <c r="AD19" s="255">
        <f t="shared" si="28"/>
        <v>27820</v>
      </c>
      <c r="AF19" s="278" t="s">
        <v>8</v>
      </c>
      <c r="AG19" s="279"/>
      <c r="AH19" s="258">
        <f>SUM(AH7:AH8)*Taxas!$B$6</f>
        <v>27820</v>
      </c>
      <c r="AI19" s="258">
        <f>SUM(AI7:AI8)*Taxas!$B$6</f>
        <v>0</v>
      </c>
      <c r="AJ19" s="255">
        <f t="shared" si="29"/>
        <v>27820</v>
      </c>
      <c r="AL19" s="278" t="s">
        <v>8</v>
      </c>
      <c r="AM19" s="279"/>
      <c r="AN19" s="258">
        <f>SUM(AN7:AN8)*Taxas!$B$6</f>
        <v>27820</v>
      </c>
      <c r="AO19" s="258">
        <f>SUM(AO7:AO8)*Taxas!$B$6</f>
        <v>0</v>
      </c>
      <c r="AP19" s="255">
        <f t="shared" si="30"/>
        <v>27820</v>
      </c>
      <c r="AR19" s="278" t="s">
        <v>8</v>
      </c>
      <c r="AS19" s="279"/>
      <c r="AT19" s="258">
        <f>SUM(AT7:AT8)*Taxas!$B$6</f>
        <v>27820</v>
      </c>
      <c r="AU19" s="258">
        <f>SUM(AU7:AU8)*Taxas!$B$6</f>
        <v>0</v>
      </c>
      <c r="AV19" s="255">
        <f t="shared" si="31"/>
        <v>27820</v>
      </c>
      <c r="AX19" s="278" t="s">
        <v>8</v>
      </c>
      <c r="AY19" s="279"/>
      <c r="AZ19" s="258">
        <f>SUM(AZ7:AZ8)*Taxas!$B$6</f>
        <v>27820</v>
      </c>
      <c r="BA19" s="258">
        <f>SUM(BA7:BA8)*Taxas!$B$6</f>
        <v>0</v>
      </c>
      <c r="BB19" s="255">
        <f t="shared" si="32"/>
        <v>27820</v>
      </c>
      <c r="BD19" s="278" t="s">
        <v>8</v>
      </c>
      <c r="BE19" s="279"/>
      <c r="BF19" s="258">
        <f>SUM(BF7:BF8)*Taxas!$B$6</f>
        <v>27820</v>
      </c>
      <c r="BG19" s="258">
        <f>SUM(BG7:BG8)*Taxas!$B$6</f>
        <v>0</v>
      </c>
      <c r="BH19" s="255">
        <f t="shared" si="33"/>
        <v>27820</v>
      </c>
      <c r="BJ19" s="278" t="s">
        <v>8</v>
      </c>
      <c r="BK19" s="279"/>
      <c r="BL19" s="258">
        <f>SUM(BL7:BL8)*Taxas!$B$6</f>
        <v>27820</v>
      </c>
      <c r="BM19" s="258">
        <f>SUM(BM7:BM8)*Taxas!$B$6</f>
        <v>0</v>
      </c>
      <c r="BN19" s="255">
        <f t="shared" si="34"/>
        <v>27820</v>
      </c>
      <c r="BP19" s="278" t="s">
        <v>8</v>
      </c>
      <c r="BQ19" s="279"/>
      <c r="BR19" s="258">
        <f>SUM(BR7:BR8)*Taxas!$B$6</f>
        <v>27820</v>
      </c>
      <c r="BS19" s="258">
        <f>SUM(BS7:BS8)*Taxas!$B$6</f>
        <v>0</v>
      </c>
      <c r="BT19" s="255">
        <f t="shared" si="35"/>
        <v>27820</v>
      </c>
    </row>
    <row r="20" spans="2:72" x14ac:dyDescent="0.3">
      <c r="B20" s="272" t="s">
        <v>251</v>
      </c>
      <c r="C20" s="273"/>
      <c r="D20" s="256">
        <v>2000</v>
      </c>
      <c r="E20" s="256">
        <v>0</v>
      </c>
      <c r="F20" s="256">
        <f t="shared" si="24"/>
        <v>2000</v>
      </c>
      <c r="H20" s="272" t="s">
        <v>251</v>
      </c>
      <c r="I20" s="273"/>
      <c r="J20" s="256">
        <v>2000</v>
      </c>
      <c r="K20" s="256">
        <v>0</v>
      </c>
      <c r="L20" s="256">
        <f t="shared" si="25"/>
        <v>2000</v>
      </c>
      <c r="N20" s="272" t="s">
        <v>251</v>
      </c>
      <c r="O20" s="273"/>
      <c r="P20" s="256">
        <v>2000</v>
      </c>
      <c r="Q20" s="256">
        <v>0</v>
      </c>
      <c r="R20" s="256">
        <f t="shared" si="26"/>
        <v>2000</v>
      </c>
      <c r="T20" s="272" t="s">
        <v>251</v>
      </c>
      <c r="U20" s="273"/>
      <c r="V20" s="256">
        <v>2000</v>
      </c>
      <c r="W20" s="256">
        <v>0</v>
      </c>
      <c r="X20" s="256">
        <f t="shared" si="27"/>
        <v>2000</v>
      </c>
      <c r="Z20" s="272" t="s">
        <v>251</v>
      </c>
      <c r="AA20" s="273"/>
      <c r="AB20" s="256">
        <v>2000</v>
      </c>
      <c r="AC20" s="256">
        <v>0</v>
      </c>
      <c r="AD20" s="256">
        <f t="shared" si="28"/>
        <v>2000</v>
      </c>
      <c r="AF20" s="272" t="s">
        <v>251</v>
      </c>
      <c r="AG20" s="273"/>
      <c r="AH20" s="256">
        <v>2000</v>
      </c>
      <c r="AI20" s="256">
        <v>0</v>
      </c>
      <c r="AJ20" s="256">
        <f t="shared" si="29"/>
        <v>2000</v>
      </c>
      <c r="AL20" s="272" t="s">
        <v>251</v>
      </c>
      <c r="AM20" s="273"/>
      <c r="AN20" s="256">
        <v>2000</v>
      </c>
      <c r="AO20" s="256">
        <v>0</v>
      </c>
      <c r="AP20" s="256">
        <f t="shared" si="30"/>
        <v>2000</v>
      </c>
      <c r="AR20" s="272" t="s">
        <v>251</v>
      </c>
      <c r="AS20" s="273"/>
      <c r="AT20" s="256">
        <v>2000</v>
      </c>
      <c r="AU20" s="256">
        <v>0</v>
      </c>
      <c r="AV20" s="256">
        <f t="shared" si="31"/>
        <v>2000</v>
      </c>
      <c r="AX20" s="272" t="s">
        <v>251</v>
      </c>
      <c r="AY20" s="273"/>
      <c r="AZ20" s="256">
        <v>2000</v>
      </c>
      <c r="BA20" s="256">
        <v>0</v>
      </c>
      <c r="BB20" s="256">
        <f t="shared" si="32"/>
        <v>2000</v>
      </c>
      <c r="BD20" s="272" t="s">
        <v>251</v>
      </c>
      <c r="BE20" s="273"/>
      <c r="BF20" s="256">
        <v>2000</v>
      </c>
      <c r="BG20" s="256">
        <v>0</v>
      </c>
      <c r="BH20" s="256">
        <f t="shared" si="33"/>
        <v>2000</v>
      </c>
      <c r="BJ20" s="272" t="s">
        <v>251</v>
      </c>
      <c r="BK20" s="273"/>
      <c r="BL20" s="256">
        <v>2000</v>
      </c>
      <c r="BM20" s="256">
        <v>0</v>
      </c>
      <c r="BN20" s="256">
        <f t="shared" si="34"/>
        <v>2000</v>
      </c>
      <c r="BP20" s="272" t="s">
        <v>251</v>
      </c>
      <c r="BQ20" s="273"/>
      <c r="BR20" s="256">
        <v>2000</v>
      </c>
      <c r="BS20" s="256">
        <v>0</v>
      </c>
      <c r="BT20" s="256">
        <f t="shared" si="35"/>
        <v>2000</v>
      </c>
    </row>
    <row r="21" spans="2:72" x14ac:dyDescent="0.3">
      <c r="B21" s="278" t="s">
        <v>250</v>
      </c>
      <c r="C21" s="279"/>
      <c r="D21" s="255">
        <v>450</v>
      </c>
      <c r="E21" s="255">
        <v>0</v>
      </c>
      <c r="F21" s="255">
        <f t="shared" si="24"/>
        <v>450</v>
      </c>
      <c r="H21" s="278" t="s">
        <v>250</v>
      </c>
      <c r="I21" s="279"/>
      <c r="J21" s="255">
        <v>450</v>
      </c>
      <c r="K21" s="255">
        <v>0</v>
      </c>
      <c r="L21" s="255">
        <f t="shared" si="25"/>
        <v>450</v>
      </c>
      <c r="N21" s="278" t="s">
        <v>250</v>
      </c>
      <c r="O21" s="279"/>
      <c r="P21" s="255">
        <v>450</v>
      </c>
      <c r="Q21" s="255">
        <v>0</v>
      </c>
      <c r="R21" s="255">
        <f t="shared" si="26"/>
        <v>450</v>
      </c>
      <c r="T21" s="278" t="s">
        <v>250</v>
      </c>
      <c r="U21" s="279"/>
      <c r="V21" s="255">
        <v>450</v>
      </c>
      <c r="W21" s="255">
        <v>0</v>
      </c>
      <c r="X21" s="255">
        <f t="shared" si="27"/>
        <v>450</v>
      </c>
      <c r="Z21" s="278" t="s">
        <v>250</v>
      </c>
      <c r="AA21" s="279"/>
      <c r="AB21" s="255">
        <v>450</v>
      </c>
      <c r="AC21" s="255">
        <v>0</v>
      </c>
      <c r="AD21" s="255">
        <f t="shared" si="28"/>
        <v>450</v>
      </c>
      <c r="AF21" s="278" t="s">
        <v>250</v>
      </c>
      <c r="AG21" s="279"/>
      <c r="AH21" s="255">
        <v>450</v>
      </c>
      <c r="AI21" s="255">
        <v>0</v>
      </c>
      <c r="AJ21" s="255">
        <f t="shared" si="29"/>
        <v>450</v>
      </c>
      <c r="AL21" s="278" t="s">
        <v>250</v>
      </c>
      <c r="AM21" s="279"/>
      <c r="AN21" s="255">
        <v>450</v>
      </c>
      <c r="AO21" s="255">
        <v>0</v>
      </c>
      <c r="AP21" s="255">
        <f t="shared" si="30"/>
        <v>450</v>
      </c>
      <c r="AR21" s="278" t="s">
        <v>250</v>
      </c>
      <c r="AS21" s="279"/>
      <c r="AT21" s="255">
        <v>450</v>
      </c>
      <c r="AU21" s="255">
        <v>0</v>
      </c>
      <c r="AV21" s="255">
        <f t="shared" si="31"/>
        <v>450</v>
      </c>
      <c r="AX21" s="278" t="s">
        <v>250</v>
      </c>
      <c r="AY21" s="279"/>
      <c r="AZ21" s="255">
        <v>450</v>
      </c>
      <c r="BA21" s="255">
        <v>0</v>
      </c>
      <c r="BB21" s="255">
        <f t="shared" si="32"/>
        <v>450</v>
      </c>
      <c r="BD21" s="278" t="s">
        <v>250</v>
      </c>
      <c r="BE21" s="279"/>
      <c r="BF21" s="255">
        <v>450</v>
      </c>
      <c r="BG21" s="255">
        <v>0</v>
      </c>
      <c r="BH21" s="255">
        <f t="shared" si="33"/>
        <v>450</v>
      </c>
      <c r="BJ21" s="278" t="s">
        <v>250</v>
      </c>
      <c r="BK21" s="279"/>
      <c r="BL21" s="255">
        <v>450</v>
      </c>
      <c r="BM21" s="255">
        <v>0</v>
      </c>
      <c r="BN21" s="255">
        <f t="shared" si="34"/>
        <v>450</v>
      </c>
      <c r="BP21" s="278" t="s">
        <v>250</v>
      </c>
      <c r="BQ21" s="279"/>
      <c r="BR21" s="255">
        <v>450</v>
      </c>
      <c r="BS21" s="255">
        <v>0</v>
      </c>
      <c r="BT21" s="255">
        <f t="shared" si="35"/>
        <v>450</v>
      </c>
    </row>
    <row r="22" spans="2:72" x14ac:dyDescent="0.3">
      <c r="B22" s="272" t="s">
        <v>230</v>
      </c>
      <c r="C22" s="273"/>
      <c r="D22" s="256">
        <v>750</v>
      </c>
      <c r="E22" s="256">
        <v>0</v>
      </c>
      <c r="F22" s="256">
        <f t="shared" si="24"/>
        <v>750</v>
      </c>
      <c r="H22" s="272" t="s">
        <v>230</v>
      </c>
      <c r="I22" s="273"/>
      <c r="J22" s="256">
        <v>750</v>
      </c>
      <c r="K22" s="256">
        <v>0</v>
      </c>
      <c r="L22" s="256">
        <f t="shared" si="25"/>
        <v>750</v>
      </c>
      <c r="N22" s="272" t="s">
        <v>230</v>
      </c>
      <c r="O22" s="273"/>
      <c r="P22" s="256">
        <v>750</v>
      </c>
      <c r="Q22" s="256">
        <v>0</v>
      </c>
      <c r="R22" s="256">
        <f t="shared" si="26"/>
        <v>750</v>
      </c>
      <c r="T22" s="272" t="s">
        <v>230</v>
      </c>
      <c r="U22" s="273"/>
      <c r="V22" s="256">
        <v>750</v>
      </c>
      <c r="W22" s="256">
        <v>0</v>
      </c>
      <c r="X22" s="256">
        <f t="shared" si="27"/>
        <v>750</v>
      </c>
      <c r="Z22" s="272" t="s">
        <v>230</v>
      </c>
      <c r="AA22" s="273"/>
      <c r="AB22" s="256">
        <v>750</v>
      </c>
      <c r="AC22" s="256">
        <v>0</v>
      </c>
      <c r="AD22" s="256">
        <f t="shared" si="28"/>
        <v>750</v>
      </c>
      <c r="AF22" s="272" t="s">
        <v>230</v>
      </c>
      <c r="AG22" s="273"/>
      <c r="AH22" s="256">
        <v>750</v>
      </c>
      <c r="AI22" s="256">
        <v>0</v>
      </c>
      <c r="AJ22" s="256">
        <f t="shared" si="29"/>
        <v>750</v>
      </c>
      <c r="AL22" s="272" t="s">
        <v>230</v>
      </c>
      <c r="AM22" s="273"/>
      <c r="AN22" s="256">
        <v>750</v>
      </c>
      <c r="AO22" s="256">
        <v>0</v>
      </c>
      <c r="AP22" s="256">
        <f t="shared" si="30"/>
        <v>750</v>
      </c>
      <c r="AR22" s="272" t="s">
        <v>230</v>
      </c>
      <c r="AS22" s="273"/>
      <c r="AT22" s="256">
        <v>750</v>
      </c>
      <c r="AU22" s="256">
        <v>0</v>
      </c>
      <c r="AV22" s="256">
        <f t="shared" si="31"/>
        <v>750</v>
      </c>
      <c r="AX22" s="272" t="s">
        <v>230</v>
      </c>
      <c r="AY22" s="273"/>
      <c r="AZ22" s="256">
        <v>750</v>
      </c>
      <c r="BA22" s="256">
        <v>0</v>
      </c>
      <c r="BB22" s="256">
        <f t="shared" si="32"/>
        <v>750</v>
      </c>
      <c r="BD22" s="272" t="s">
        <v>230</v>
      </c>
      <c r="BE22" s="273"/>
      <c r="BF22" s="256">
        <v>750</v>
      </c>
      <c r="BG22" s="256">
        <v>0</v>
      </c>
      <c r="BH22" s="256">
        <f t="shared" si="33"/>
        <v>750</v>
      </c>
      <c r="BJ22" s="272" t="s">
        <v>230</v>
      </c>
      <c r="BK22" s="273"/>
      <c r="BL22" s="256">
        <v>750</v>
      </c>
      <c r="BM22" s="256">
        <v>0</v>
      </c>
      <c r="BN22" s="256">
        <f t="shared" si="34"/>
        <v>750</v>
      </c>
      <c r="BP22" s="272" t="s">
        <v>230</v>
      </c>
      <c r="BQ22" s="273"/>
      <c r="BR22" s="256">
        <v>750</v>
      </c>
      <c r="BS22" s="256">
        <v>0</v>
      </c>
      <c r="BT22" s="256">
        <f t="shared" si="35"/>
        <v>750</v>
      </c>
    </row>
    <row r="23" spans="2:72" x14ac:dyDescent="0.3">
      <c r="B23" s="278" t="s">
        <v>252</v>
      </c>
      <c r="C23" s="279"/>
      <c r="D23" s="258">
        <v>200</v>
      </c>
      <c r="E23" s="258">
        <v>0</v>
      </c>
      <c r="F23" s="255">
        <f t="shared" si="24"/>
        <v>200</v>
      </c>
      <c r="H23" s="278" t="s">
        <v>252</v>
      </c>
      <c r="I23" s="279"/>
      <c r="J23" s="258">
        <v>200</v>
      </c>
      <c r="K23" s="258">
        <v>0</v>
      </c>
      <c r="L23" s="255">
        <f t="shared" si="25"/>
        <v>200</v>
      </c>
      <c r="N23" s="278" t="s">
        <v>252</v>
      </c>
      <c r="O23" s="279"/>
      <c r="P23" s="258">
        <v>200</v>
      </c>
      <c r="Q23" s="258">
        <v>0</v>
      </c>
      <c r="R23" s="255">
        <f t="shared" si="26"/>
        <v>200</v>
      </c>
      <c r="T23" s="278" t="s">
        <v>252</v>
      </c>
      <c r="U23" s="279"/>
      <c r="V23" s="258">
        <v>200</v>
      </c>
      <c r="W23" s="258">
        <v>0</v>
      </c>
      <c r="X23" s="255">
        <f t="shared" si="27"/>
        <v>200</v>
      </c>
      <c r="Z23" s="278" t="s">
        <v>252</v>
      </c>
      <c r="AA23" s="279"/>
      <c r="AB23" s="258">
        <v>200</v>
      </c>
      <c r="AC23" s="258">
        <v>0</v>
      </c>
      <c r="AD23" s="255">
        <f t="shared" si="28"/>
        <v>200</v>
      </c>
      <c r="AF23" s="278" t="s">
        <v>252</v>
      </c>
      <c r="AG23" s="279"/>
      <c r="AH23" s="258">
        <v>200</v>
      </c>
      <c r="AI23" s="258">
        <v>0</v>
      </c>
      <c r="AJ23" s="255">
        <f t="shared" si="29"/>
        <v>200</v>
      </c>
      <c r="AL23" s="278" t="s">
        <v>252</v>
      </c>
      <c r="AM23" s="279"/>
      <c r="AN23" s="258">
        <v>200</v>
      </c>
      <c r="AO23" s="258">
        <v>0</v>
      </c>
      <c r="AP23" s="255">
        <f t="shared" si="30"/>
        <v>200</v>
      </c>
      <c r="AR23" s="278" t="s">
        <v>252</v>
      </c>
      <c r="AS23" s="279"/>
      <c r="AT23" s="258">
        <v>200</v>
      </c>
      <c r="AU23" s="258">
        <v>0</v>
      </c>
      <c r="AV23" s="255">
        <f t="shared" si="31"/>
        <v>200</v>
      </c>
      <c r="AX23" s="278" t="s">
        <v>252</v>
      </c>
      <c r="AY23" s="279"/>
      <c r="AZ23" s="258">
        <v>200</v>
      </c>
      <c r="BA23" s="258">
        <v>0</v>
      </c>
      <c r="BB23" s="255">
        <f t="shared" si="32"/>
        <v>200</v>
      </c>
      <c r="BD23" s="278" t="s">
        <v>252</v>
      </c>
      <c r="BE23" s="279"/>
      <c r="BF23" s="258">
        <v>200</v>
      </c>
      <c r="BG23" s="258">
        <v>0</v>
      </c>
      <c r="BH23" s="255">
        <f t="shared" si="33"/>
        <v>200</v>
      </c>
      <c r="BJ23" s="278" t="s">
        <v>252</v>
      </c>
      <c r="BK23" s="279"/>
      <c r="BL23" s="258">
        <v>200</v>
      </c>
      <c r="BM23" s="258">
        <v>0</v>
      </c>
      <c r="BN23" s="255">
        <f t="shared" si="34"/>
        <v>200</v>
      </c>
      <c r="BP23" s="278" t="s">
        <v>252</v>
      </c>
      <c r="BQ23" s="279"/>
      <c r="BR23" s="258">
        <v>200</v>
      </c>
      <c r="BS23" s="258">
        <v>0</v>
      </c>
      <c r="BT23" s="255">
        <f t="shared" si="35"/>
        <v>200</v>
      </c>
    </row>
    <row r="24" spans="2:72" x14ac:dyDescent="0.3">
      <c r="B24" s="272" t="s">
        <v>253</v>
      </c>
      <c r="C24" s="273"/>
      <c r="D24" s="257">
        <v>40</v>
      </c>
      <c r="E24" s="257">
        <v>0</v>
      </c>
      <c r="F24" s="256">
        <f t="shared" si="24"/>
        <v>40</v>
      </c>
      <c r="H24" s="272" t="s">
        <v>253</v>
      </c>
      <c r="I24" s="273"/>
      <c r="J24" s="257">
        <v>40</v>
      </c>
      <c r="K24" s="257">
        <v>0</v>
      </c>
      <c r="L24" s="256">
        <f t="shared" si="25"/>
        <v>40</v>
      </c>
      <c r="N24" s="272" t="s">
        <v>253</v>
      </c>
      <c r="O24" s="273"/>
      <c r="P24" s="257">
        <v>40</v>
      </c>
      <c r="Q24" s="257">
        <v>0</v>
      </c>
      <c r="R24" s="256">
        <f t="shared" si="26"/>
        <v>40</v>
      </c>
      <c r="T24" s="272" t="s">
        <v>253</v>
      </c>
      <c r="U24" s="273"/>
      <c r="V24" s="257">
        <v>40</v>
      </c>
      <c r="W24" s="257">
        <v>0</v>
      </c>
      <c r="X24" s="256">
        <f t="shared" si="27"/>
        <v>40</v>
      </c>
      <c r="Z24" s="272" t="s">
        <v>253</v>
      </c>
      <c r="AA24" s="273"/>
      <c r="AB24" s="257">
        <v>40</v>
      </c>
      <c r="AC24" s="257">
        <v>0</v>
      </c>
      <c r="AD24" s="256">
        <f t="shared" si="28"/>
        <v>40</v>
      </c>
      <c r="AF24" s="272" t="s">
        <v>253</v>
      </c>
      <c r="AG24" s="273"/>
      <c r="AH24" s="257">
        <v>40</v>
      </c>
      <c r="AI24" s="257">
        <v>0</v>
      </c>
      <c r="AJ24" s="256">
        <f t="shared" si="29"/>
        <v>40</v>
      </c>
      <c r="AL24" s="272" t="s">
        <v>253</v>
      </c>
      <c r="AM24" s="273"/>
      <c r="AN24" s="257">
        <v>40</v>
      </c>
      <c r="AO24" s="257">
        <v>0</v>
      </c>
      <c r="AP24" s="256">
        <f t="shared" si="30"/>
        <v>40</v>
      </c>
      <c r="AR24" s="272" t="s">
        <v>253</v>
      </c>
      <c r="AS24" s="273"/>
      <c r="AT24" s="257">
        <v>40</v>
      </c>
      <c r="AU24" s="257">
        <v>0</v>
      </c>
      <c r="AV24" s="256">
        <f t="shared" si="31"/>
        <v>40</v>
      </c>
      <c r="AX24" s="272" t="s">
        <v>253</v>
      </c>
      <c r="AY24" s="273"/>
      <c r="AZ24" s="257">
        <v>40</v>
      </c>
      <c r="BA24" s="257">
        <v>0</v>
      </c>
      <c r="BB24" s="256">
        <f t="shared" si="32"/>
        <v>40</v>
      </c>
      <c r="BD24" s="272" t="s">
        <v>253</v>
      </c>
      <c r="BE24" s="273"/>
      <c r="BF24" s="257">
        <v>40</v>
      </c>
      <c r="BG24" s="257">
        <v>0</v>
      </c>
      <c r="BH24" s="256">
        <f t="shared" si="33"/>
        <v>40</v>
      </c>
      <c r="BJ24" s="272" t="s">
        <v>253</v>
      </c>
      <c r="BK24" s="273"/>
      <c r="BL24" s="257">
        <v>40</v>
      </c>
      <c r="BM24" s="257">
        <v>0</v>
      </c>
      <c r="BN24" s="256">
        <f t="shared" si="34"/>
        <v>40</v>
      </c>
      <c r="BP24" s="272" t="s">
        <v>253</v>
      </c>
      <c r="BQ24" s="273"/>
      <c r="BR24" s="257">
        <v>40</v>
      </c>
      <c r="BS24" s="257">
        <v>0</v>
      </c>
      <c r="BT24" s="256">
        <f t="shared" si="35"/>
        <v>40</v>
      </c>
    </row>
    <row r="25" spans="2:72" x14ac:dyDescent="0.3">
      <c r="B25" s="278" t="s">
        <v>257</v>
      </c>
      <c r="C25" s="279"/>
      <c r="D25" s="258">
        <v>180</v>
      </c>
      <c r="E25" s="258">
        <v>0</v>
      </c>
      <c r="F25" s="255">
        <f t="shared" si="24"/>
        <v>180</v>
      </c>
      <c r="H25" s="278" t="s">
        <v>257</v>
      </c>
      <c r="I25" s="279"/>
      <c r="J25" s="258">
        <v>180</v>
      </c>
      <c r="K25" s="258">
        <v>0</v>
      </c>
      <c r="L25" s="255">
        <f t="shared" si="25"/>
        <v>180</v>
      </c>
      <c r="N25" s="278" t="s">
        <v>257</v>
      </c>
      <c r="O25" s="279"/>
      <c r="P25" s="258">
        <v>180</v>
      </c>
      <c r="Q25" s="258">
        <v>0</v>
      </c>
      <c r="R25" s="255">
        <f t="shared" si="26"/>
        <v>180</v>
      </c>
      <c r="T25" s="278" t="s">
        <v>257</v>
      </c>
      <c r="U25" s="279"/>
      <c r="V25" s="258">
        <v>180</v>
      </c>
      <c r="W25" s="258">
        <v>0</v>
      </c>
      <c r="X25" s="255">
        <f t="shared" si="27"/>
        <v>180</v>
      </c>
      <c r="Z25" s="278" t="s">
        <v>257</v>
      </c>
      <c r="AA25" s="279"/>
      <c r="AB25" s="258">
        <v>180</v>
      </c>
      <c r="AC25" s="258">
        <v>0</v>
      </c>
      <c r="AD25" s="255">
        <f t="shared" si="28"/>
        <v>180</v>
      </c>
      <c r="AF25" s="278" t="s">
        <v>257</v>
      </c>
      <c r="AG25" s="279"/>
      <c r="AH25" s="258">
        <v>180</v>
      </c>
      <c r="AI25" s="258">
        <v>0</v>
      </c>
      <c r="AJ25" s="255">
        <f t="shared" si="29"/>
        <v>180</v>
      </c>
      <c r="AL25" s="278" t="s">
        <v>257</v>
      </c>
      <c r="AM25" s="279"/>
      <c r="AN25" s="258">
        <v>180</v>
      </c>
      <c r="AO25" s="258">
        <v>0</v>
      </c>
      <c r="AP25" s="255">
        <f t="shared" si="30"/>
        <v>180</v>
      </c>
      <c r="AR25" s="278" t="s">
        <v>257</v>
      </c>
      <c r="AS25" s="279"/>
      <c r="AT25" s="258">
        <v>180</v>
      </c>
      <c r="AU25" s="258">
        <v>0</v>
      </c>
      <c r="AV25" s="255">
        <f t="shared" si="31"/>
        <v>180</v>
      </c>
      <c r="AX25" s="278" t="s">
        <v>257</v>
      </c>
      <c r="AY25" s="279"/>
      <c r="AZ25" s="258">
        <v>180</v>
      </c>
      <c r="BA25" s="258">
        <v>0</v>
      </c>
      <c r="BB25" s="255">
        <f t="shared" si="32"/>
        <v>180</v>
      </c>
      <c r="BD25" s="278" t="s">
        <v>257</v>
      </c>
      <c r="BE25" s="279"/>
      <c r="BF25" s="258">
        <v>180</v>
      </c>
      <c r="BG25" s="258">
        <v>0</v>
      </c>
      <c r="BH25" s="255">
        <f t="shared" si="33"/>
        <v>180</v>
      </c>
      <c r="BJ25" s="278" t="s">
        <v>257</v>
      </c>
      <c r="BK25" s="279"/>
      <c r="BL25" s="258">
        <v>180</v>
      </c>
      <c r="BM25" s="258">
        <v>0</v>
      </c>
      <c r="BN25" s="255">
        <f t="shared" si="34"/>
        <v>180</v>
      </c>
      <c r="BP25" s="278" t="s">
        <v>257</v>
      </c>
      <c r="BQ25" s="279"/>
      <c r="BR25" s="258">
        <v>180</v>
      </c>
      <c r="BS25" s="258">
        <v>0</v>
      </c>
      <c r="BT25" s="255">
        <f t="shared" si="35"/>
        <v>180</v>
      </c>
    </row>
    <row r="26" spans="2:72" x14ac:dyDescent="0.3">
      <c r="B26" s="296" t="s">
        <v>255</v>
      </c>
      <c r="C26" s="297"/>
      <c r="D26" s="257">
        <v>700</v>
      </c>
      <c r="E26" s="257">
        <v>0</v>
      </c>
      <c r="F26" s="256">
        <f t="shared" si="24"/>
        <v>700</v>
      </c>
      <c r="H26" s="296" t="s">
        <v>255</v>
      </c>
      <c r="I26" s="297"/>
      <c r="J26" s="257">
        <v>700</v>
      </c>
      <c r="K26" s="257">
        <v>0</v>
      </c>
      <c r="L26" s="256">
        <f t="shared" si="25"/>
        <v>700</v>
      </c>
      <c r="N26" s="296" t="s">
        <v>255</v>
      </c>
      <c r="O26" s="297"/>
      <c r="P26" s="257">
        <v>700</v>
      </c>
      <c r="Q26" s="257">
        <v>0</v>
      </c>
      <c r="R26" s="256">
        <f t="shared" si="26"/>
        <v>700</v>
      </c>
      <c r="T26" s="296" t="s">
        <v>255</v>
      </c>
      <c r="U26" s="297"/>
      <c r="V26" s="257">
        <v>700</v>
      </c>
      <c r="W26" s="257">
        <v>0</v>
      </c>
      <c r="X26" s="256">
        <f t="shared" si="27"/>
        <v>700</v>
      </c>
      <c r="Z26" s="296" t="s">
        <v>255</v>
      </c>
      <c r="AA26" s="297"/>
      <c r="AB26" s="257">
        <v>700</v>
      </c>
      <c r="AC26" s="257">
        <v>0</v>
      </c>
      <c r="AD26" s="256">
        <f t="shared" si="28"/>
        <v>700</v>
      </c>
      <c r="AF26" s="296" t="s">
        <v>255</v>
      </c>
      <c r="AG26" s="297"/>
      <c r="AH26" s="257">
        <v>700</v>
      </c>
      <c r="AI26" s="257">
        <v>0</v>
      </c>
      <c r="AJ26" s="256">
        <f t="shared" si="29"/>
        <v>700</v>
      </c>
      <c r="AL26" s="296" t="s">
        <v>255</v>
      </c>
      <c r="AM26" s="297"/>
      <c r="AN26" s="257">
        <v>700</v>
      </c>
      <c r="AO26" s="257">
        <v>0</v>
      </c>
      <c r="AP26" s="256">
        <f t="shared" si="30"/>
        <v>700</v>
      </c>
      <c r="AR26" s="296" t="s">
        <v>255</v>
      </c>
      <c r="AS26" s="297"/>
      <c r="AT26" s="257">
        <v>700</v>
      </c>
      <c r="AU26" s="257">
        <v>0</v>
      </c>
      <c r="AV26" s="256">
        <f t="shared" si="31"/>
        <v>700</v>
      </c>
      <c r="AX26" s="296" t="s">
        <v>255</v>
      </c>
      <c r="AY26" s="297"/>
      <c r="AZ26" s="257">
        <v>700</v>
      </c>
      <c r="BA26" s="257">
        <v>0</v>
      </c>
      <c r="BB26" s="256">
        <f t="shared" si="32"/>
        <v>700</v>
      </c>
      <c r="BD26" s="296" t="s">
        <v>255</v>
      </c>
      <c r="BE26" s="297"/>
      <c r="BF26" s="257">
        <v>700</v>
      </c>
      <c r="BG26" s="257">
        <v>0</v>
      </c>
      <c r="BH26" s="256">
        <f t="shared" si="33"/>
        <v>700</v>
      </c>
      <c r="BJ26" s="296" t="s">
        <v>255</v>
      </c>
      <c r="BK26" s="297"/>
      <c r="BL26" s="257">
        <v>700</v>
      </c>
      <c r="BM26" s="257">
        <v>0</v>
      </c>
      <c r="BN26" s="256">
        <f t="shared" si="34"/>
        <v>700</v>
      </c>
      <c r="BP26" s="296" t="s">
        <v>255</v>
      </c>
      <c r="BQ26" s="297"/>
      <c r="BR26" s="257">
        <v>700</v>
      </c>
      <c r="BS26" s="257">
        <v>0</v>
      </c>
      <c r="BT26" s="256">
        <f t="shared" si="35"/>
        <v>700</v>
      </c>
    </row>
    <row r="27" spans="2:72" x14ac:dyDescent="0.3">
      <c r="B27" s="278" t="s">
        <v>254</v>
      </c>
      <c r="C27" s="279"/>
      <c r="D27" s="258">
        <v>175</v>
      </c>
      <c r="E27" s="258">
        <v>0</v>
      </c>
      <c r="F27" s="255">
        <f>D27-E27</f>
        <v>175</v>
      </c>
      <c r="H27" s="278" t="s">
        <v>254</v>
      </c>
      <c r="I27" s="279"/>
      <c r="J27" s="258">
        <v>0</v>
      </c>
      <c r="K27" s="258">
        <v>0</v>
      </c>
      <c r="L27" s="255">
        <f>J27-K27</f>
        <v>0</v>
      </c>
      <c r="N27" s="278" t="s">
        <v>254</v>
      </c>
      <c r="O27" s="279"/>
      <c r="P27" s="258">
        <v>0</v>
      </c>
      <c r="Q27" s="258">
        <v>0</v>
      </c>
      <c r="R27" s="255">
        <f>P27-Q27</f>
        <v>0</v>
      </c>
      <c r="T27" s="278" t="s">
        <v>254</v>
      </c>
      <c r="U27" s="279"/>
      <c r="V27" s="258">
        <v>0</v>
      </c>
      <c r="W27" s="258">
        <v>0</v>
      </c>
      <c r="X27" s="255">
        <f>V27-W27</f>
        <v>0</v>
      </c>
      <c r="Z27" s="278" t="s">
        <v>254</v>
      </c>
      <c r="AA27" s="279"/>
      <c r="AB27" s="258">
        <v>0</v>
      </c>
      <c r="AC27" s="258">
        <v>0</v>
      </c>
      <c r="AD27" s="255">
        <f>AB27-AC27</f>
        <v>0</v>
      </c>
      <c r="AF27" s="278" t="s">
        <v>254</v>
      </c>
      <c r="AG27" s="279"/>
      <c r="AH27" s="258">
        <v>0</v>
      </c>
      <c r="AI27" s="258">
        <v>0</v>
      </c>
      <c r="AJ27" s="255">
        <f>AH27-AI27</f>
        <v>0</v>
      </c>
      <c r="AL27" s="278" t="s">
        <v>254</v>
      </c>
      <c r="AM27" s="279"/>
      <c r="AN27" s="258">
        <v>0</v>
      </c>
      <c r="AO27" s="258">
        <v>0</v>
      </c>
      <c r="AP27" s="255">
        <f>AN27-AO27</f>
        <v>0</v>
      </c>
      <c r="AR27" s="278" t="s">
        <v>254</v>
      </c>
      <c r="AS27" s="279"/>
      <c r="AT27" s="258">
        <v>0</v>
      </c>
      <c r="AU27" s="258">
        <v>0</v>
      </c>
      <c r="AV27" s="255">
        <f>AT27-AU27</f>
        <v>0</v>
      </c>
      <c r="AX27" s="278" t="s">
        <v>254</v>
      </c>
      <c r="AY27" s="279"/>
      <c r="AZ27" s="258">
        <v>0</v>
      </c>
      <c r="BA27" s="258">
        <v>0</v>
      </c>
      <c r="BB27" s="255">
        <f>AZ27-BA27</f>
        <v>0</v>
      </c>
      <c r="BD27" s="278" t="s">
        <v>254</v>
      </c>
      <c r="BE27" s="279"/>
      <c r="BF27" s="258">
        <v>0</v>
      </c>
      <c r="BG27" s="258">
        <v>0</v>
      </c>
      <c r="BH27" s="255">
        <f>BF27-BG27</f>
        <v>0</v>
      </c>
      <c r="BJ27" s="278" t="s">
        <v>254</v>
      </c>
      <c r="BK27" s="279"/>
      <c r="BL27" s="258">
        <v>0</v>
      </c>
      <c r="BM27" s="258">
        <v>0</v>
      </c>
      <c r="BN27" s="255">
        <f>BL27-BM27</f>
        <v>0</v>
      </c>
      <c r="BP27" s="278" t="s">
        <v>254</v>
      </c>
      <c r="BQ27" s="279"/>
      <c r="BR27" s="258">
        <v>0</v>
      </c>
      <c r="BS27" s="258">
        <v>0</v>
      </c>
      <c r="BT27" s="255">
        <f>BR27-BS27</f>
        <v>0</v>
      </c>
    </row>
    <row r="28" spans="2:72" x14ac:dyDescent="0.3">
      <c r="B28" s="296" t="s">
        <v>231</v>
      </c>
      <c r="C28" s="297"/>
      <c r="D28" s="259">
        <v>3369.99</v>
      </c>
      <c r="E28" s="259">
        <v>0</v>
      </c>
      <c r="F28" s="260">
        <f>D28-E28</f>
        <v>3369.99</v>
      </c>
      <c r="H28" s="296" t="s">
        <v>231</v>
      </c>
      <c r="I28" s="297"/>
      <c r="J28" s="259">
        <v>3369.99</v>
      </c>
      <c r="K28" s="259">
        <v>0</v>
      </c>
      <c r="L28" s="260">
        <f>J28-K28</f>
        <v>3369.99</v>
      </c>
      <c r="N28" s="296" t="s">
        <v>231</v>
      </c>
      <c r="O28" s="297"/>
      <c r="P28" s="259">
        <v>3369.99</v>
      </c>
      <c r="Q28" s="259">
        <v>0</v>
      </c>
      <c r="R28" s="260">
        <f>P28-Q28</f>
        <v>3369.99</v>
      </c>
      <c r="T28" s="296" t="s">
        <v>231</v>
      </c>
      <c r="U28" s="297"/>
      <c r="V28" s="259">
        <v>3369.99</v>
      </c>
      <c r="W28" s="259">
        <v>0</v>
      </c>
      <c r="X28" s="260">
        <f>V28-W28</f>
        <v>3369.99</v>
      </c>
      <c r="Z28" s="296" t="s">
        <v>231</v>
      </c>
      <c r="AA28" s="297"/>
      <c r="AB28" s="259">
        <v>3369.99</v>
      </c>
      <c r="AC28" s="259">
        <v>0</v>
      </c>
      <c r="AD28" s="260">
        <f>AB28-AC28</f>
        <v>3369.99</v>
      </c>
      <c r="AF28" s="296" t="s">
        <v>231</v>
      </c>
      <c r="AG28" s="297"/>
      <c r="AH28" s="259">
        <v>3369.99</v>
      </c>
      <c r="AI28" s="259">
        <v>0</v>
      </c>
      <c r="AJ28" s="260">
        <f>AH28-AI28</f>
        <v>3369.99</v>
      </c>
      <c r="AL28" s="296" t="s">
        <v>231</v>
      </c>
      <c r="AM28" s="297"/>
      <c r="AN28" s="259">
        <v>3369.99</v>
      </c>
      <c r="AO28" s="259">
        <v>0</v>
      </c>
      <c r="AP28" s="260">
        <f>AN28-AO28</f>
        <v>3369.99</v>
      </c>
      <c r="AR28" s="296" t="s">
        <v>231</v>
      </c>
      <c r="AS28" s="297"/>
      <c r="AT28" s="259">
        <v>3369.99</v>
      </c>
      <c r="AU28" s="259">
        <v>0</v>
      </c>
      <c r="AV28" s="260">
        <f>AT28-AU28</f>
        <v>3369.99</v>
      </c>
      <c r="AX28" s="296" t="s">
        <v>231</v>
      </c>
      <c r="AY28" s="297"/>
      <c r="AZ28" s="259">
        <v>3369.99</v>
      </c>
      <c r="BA28" s="259">
        <v>0</v>
      </c>
      <c r="BB28" s="260">
        <f>AZ28-BA28</f>
        <v>3369.99</v>
      </c>
      <c r="BD28" s="296" t="s">
        <v>231</v>
      </c>
      <c r="BE28" s="297"/>
      <c r="BF28" s="259">
        <v>3369.99</v>
      </c>
      <c r="BG28" s="259">
        <v>0</v>
      </c>
      <c r="BH28" s="260">
        <f>BF28-BG28</f>
        <v>3369.99</v>
      </c>
      <c r="BJ28" s="296" t="s">
        <v>231</v>
      </c>
      <c r="BK28" s="297"/>
      <c r="BL28" s="259">
        <v>3369.99</v>
      </c>
      <c r="BM28" s="259">
        <v>0</v>
      </c>
      <c r="BN28" s="260">
        <f>BL28-BM28</f>
        <v>3369.99</v>
      </c>
      <c r="BP28" s="296" t="s">
        <v>231</v>
      </c>
      <c r="BQ28" s="297"/>
      <c r="BR28" s="259">
        <v>3369.99</v>
      </c>
      <c r="BS28" s="259">
        <v>0</v>
      </c>
      <c r="BT28" s="260">
        <f>BR28-BS28</f>
        <v>3369.99</v>
      </c>
    </row>
    <row r="29" spans="2:72" x14ac:dyDescent="0.3">
      <c r="B29" s="262" t="s">
        <v>256</v>
      </c>
      <c r="C29" s="263"/>
      <c r="D29" s="264">
        <v>1700</v>
      </c>
      <c r="E29" s="264">
        <v>0</v>
      </c>
      <c r="F29" s="265">
        <f>D29-E29</f>
        <v>1700</v>
      </c>
      <c r="H29" s="262" t="s">
        <v>256</v>
      </c>
      <c r="I29" s="263"/>
      <c r="J29" s="264">
        <v>1700</v>
      </c>
      <c r="K29" s="264">
        <v>0</v>
      </c>
      <c r="L29" s="265">
        <f>J29-K29</f>
        <v>1700</v>
      </c>
      <c r="N29" s="262" t="s">
        <v>256</v>
      </c>
      <c r="O29" s="263"/>
      <c r="P29" s="264">
        <v>1700</v>
      </c>
      <c r="Q29" s="264">
        <v>0</v>
      </c>
      <c r="R29" s="265">
        <f>P29-Q29</f>
        <v>1700</v>
      </c>
      <c r="T29" s="262" t="s">
        <v>256</v>
      </c>
      <c r="U29" s="263"/>
      <c r="V29" s="264">
        <v>1700</v>
      </c>
      <c r="W29" s="264">
        <v>0</v>
      </c>
      <c r="X29" s="265">
        <f>V29-W29</f>
        <v>1700</v>
      </c>
      <c r="Z29" s="262" t="s">
        <v>256</v>
      </c>
      <c r="AA29" s="263"/>
      <c r="AB29" s="264">
        <v>1700</v>
      </c>
      <c r="AC29" s="264">
        <v>0</v>
      </c>
      <c r="AD29" s="265">
        <f>AB29-AC29</f>
        <v>1700</v>
      </c>
      <c r="AF29" s="262" t="s">
        <v>256</v>
      </c>
      <c r="AG29" s="263"/>
      <c r="AH29" s="264">
        <v>1700</v>
      </c>
      <c r="AI29" s="264">
        <v>0</v>
      </c>
      <c r="AJ29" s="265">
        <f>AH29-AI29</f>
        <v>1700</v>
      </c>
      <c r="AL29" s="262" t="s">
        <v>256</v>
      </c>
      <c r="AM29" s="263"/>
      <c r="AN29" s="264">
        <v>1700</v>
      </c>
      <c r="AO29" s="264">
        <v>0</v>
      </c>
      <c r="AP29" s="265">
        <f>AN29-AO29</f>
        <v>1700</v>
      </c>
      <c r="AR29" s="262" t="s">
        <v>256</v>
      </c>
      <c r="AS29" s="263"/>
      <c r="AT29" s="264">
        <v>1700</v>
      </c>
      <c r="AU29" s="264">
        <v>0</v>
      </c>
      <c r="AV29" s="265">
        <f>AT29-AU29</f>
        <v>1700</v>
      </c>
      <c r="AX29" s="262" t="s">
        <v>256</v>
      </c>
      <c r="AY29" s="263"/>
      <c r="AZ29" s="264">
        <v>1700</v>
      </c>
      <c r="BA29" s="264">
        <v>0</v>
      </c>
      <c r="BB29" s="265">
        <f>AZ29-BA29</f>
        <v>1700</v>
      </c>
      <c r="BD29" s="262" t="s">
        <v>256</v>
      </c>
      <c r="BE29" s="263"/>
      <c r="BF29" s="264">
        <v>1700</v>
      </c>
      <c r="BG29" s="264">
        <v>0</v>
      </c>
      <c r="BH29" s="265">
        <f>BF29-BG29</f>
        <v>1700</v>
      </c>
      <c r="BJ29" s="262" t="s">
        <v>256</v>
      </c>
      <c r="BK29" s="263"/>
      <c r="BL29" s="264">
        <v>1700</v>
      </c>
      <c r="BM29" s="264">
        <v>0</v>
      </c>
      <c r="BN29" s="265">
        <f>BL29-BM29</f>
        <v>1700</v>
      </c>
      <c r="BP29" s="262" t="s">
        <v>256</v>
      </c>
      <c r="BQ29" s="263"/>
      <c r="BR29" s="264">
        <v>1700</v>
      </c>
      <c r="BS29" s="264">
        <v>0</v>
      </c>
      <c r="BT29" s="265">
        <f>BR29-BS29</f>
        <v>1700</v>
      </c>
    </row>
    <row r="30" spans="2:72" x14ac:dyDescent="0.3">
      <c r="B30" s="298" t="s">
        <v>0</v>
      </c>
      <c r="C30" s="299"/>
      <c r="D30" s="250">
        <f>SUM(D15:D29)</f>
        <v>183994.99</v>
      </c>
      <c r="E30" s="250">
        <f>SUM(E15:E29)</f>
        <v>0</v>
      </c>
      <c r="F30" s="250">
        <f>SUM(F15:F29)</f>
        <v>183994.99</v>
      </c>
      <c r="H30" s="298" t="s">
        <v>0</v>
      </c>
      <c r="I30" s="299"/>
      <c r="J30" s="250">
        <f>SUM(J15:J29)</f>
        <v>183819.99</v>
      </c>
      <c r="K30" s="250">
        <f>SUM(K15:K29)</f>
        <v>0</v>
      </c>
      <c r="L30" s="250">
        <f>SUM(L15:L29)</f>
        <v>183819.99</v>
      </c>
      <c r="N30" s="298" t="s">
        <v>0</v>
      </c>
      <c r="O30" s="299"/>
      <c r="P30" s="250">
        <f>SUM(P15:P29)</f>
        <v>183819.99</v>
      </c>
      <c r="Q30" s="250">
        <f>SUM(Q15:Q29)</f>
        <v>0</v>
      </c>
      <c r="R30" s="250">
        <f>SUM(R15:R29)</f>
        <v>183819.99</v>
      </c>
      <c r="T30" s="298" t="s">
        <v>0</v>
      </c>
      <c r="U30" s="299"/>
      <c r="V30" s="250">
        <f>SUM(V15:V29)</f>
        <v>183819.99</v>
      </c>
      <c r="W30" s="250">
        <f>SUM(W15:W29)</f>
        <v>0</v>
      </c>
      <c r="X30" s="250">
        <f>SUM(X15:X29)</f>
        <v>183819.99</v>
      </c>
      <c r="Z30" s="298" t="s">
        <v>0</v>
      </c>
      <c r="AA30" s="299"/>
      <c r="AB30" s="250">
        <f>SUM(AB15:AB29)</f>
        <v>183819.99</v>
      </c>
      <c r="AC30" s="250">
        <f>SUM(AC15:AC29)</f>
        <v>0</v>
      </c>
      <c r="AD30" s="250">
        <f>SUM(AD15:AD29)</f>
        <v>183819.99</v>
      </c>
      <c r="AF30" s="298" t="s">
        <v>0</v>
      </c>
      <c r="AG30" s="299"/>
      <c r="AH30" s="250">
        <f>SUM(AH15:AH29)</f>
        <v>183819.99</v>
      </c>
      <c r="AI30" s="250">
        <f>SUM(AI15:AI29)</f>
        <v>0</v>
      </c>
      <c r="AJ30" s="250">
        <f>SUM(AJ15:AJ29)</f>
        <v>183819.99</v>
      </c>
      <c r="AL30" s="298" t="s">
        <v>0</v>
      </c>
      <c r="AM30" s="299"/>
      <c r="AN30" s="250">
        <f>SUM(AN15:AN29)</f>
        <v>183819.99</v>
      </c>
      <c r="AO30" s="250">
        <f>SUM(AO15:AO29)</f>
        <v>0</v>
      </c>
      <c r="AP30" s="250">
        <f>SUM(AP15:AP29)</f>
        <v>183819.99</v>
      </c>
      <c r="AR30" s="298" t="s">
        <v>0</v>
      </c>
      <c r="AS30" s="299"/>
      <c r="AT30" s="250">
        <f>SUM(AT15:AT29)</f>
        <v>183819.99</v>
      </c>
      <c r="AU30" s="250">
        <f>SUM(AU15:AU29)</f>
        <v>0</v>
      </c>
      <c r="AV30" s="250">
        <f>SUM(AV15:AV29)</f>
        <v>183819.99</v>
      </c>
      <c r="AX30" s="298" t="s">
        <v>0</v>
      </c>
      <c r="AY30" s="299"/>
      <c r="AZ30" s="250">
        <f>SUM(AZ15:AZ29)</f>
        <v>183819.99</v>
      </c>
      <c r="BA30" s="250">
        <f>SUM(BA15:BA29)</f>
        <v>0</v>
      </c>
      <c r="BB30" s="250">
        <f>SUM(BB15:BB29)</f>
        <v>183819.99</v>
      </c>
      <c r="BD30" s="298" t="s">
        <v>0</v>
      </c>
      <c r="BE30" s="299"/>
      <c r="BF30" s="250">
        <f>SUM(BF15:BF29)</f>
        <v>183819.99</v>
      </c>
      <c r="BG30" s="250">
        <f>SUM(BG15:BG29)</f>
        <v>0</v>
      </c>
      <c r="BH30" s="250">
        <f>SUM(BH15:BH29)</f>
        <v>183819.99</v>
      </c>
      <c r="BJ30" s="298" t="s">
        <v>0</v>
      </c>
      <c r="BK30" s="299"/>
      <c r="BL30" s="250">
        <f>SUM(BL15:BL29)</f>
        <v>183819.99</v>
      </c>
      <c r="BM30" s="250">
        <f>SUM(BM15:BM29)</f>
        <v>0</v>
      </c>
      <c r="BN30" s="250">
        <f>SUM(BN15:BN29)</f>
        <v>183819.99</v>
      </c>
      <c r="BP30" s="298" t="s">
        <v>0</v>
      </c>
      <c r="BQ30" s="299"/>
      <c r="BR30" s="250">
        <f>SUM(BR15:BR29)</f>
        <v>183819.99</v>
      </c>
      <c r="BS30" s="250">
        <f>SUM(BS15:BS29)</f>
        <v>0</v>
      </c>
      <c r="BT30" s="250">
        <f>SUM(BT15:BT29)</f>
        <v>183819.99</v>
      </c>
    </row>
    <row r="31" spans="2:72" x14ac:dyDescent="0.3">
      <c r="B31" s="246"/>
      <c r="C31" s="246"/>
      <c r="D31" s="246"/>
      <c r="E31" s="246"/>
      <c r="F31" s="246"/>
      <c r="H31" s="246"/>
      <c r="I31" s="246"/>
      <c r="J31" s="246"/>
      <c r="K31" s="246"/>
      <c r="L31" s="246"/>
      <c r="N31" s="246"/>
      <c r="O31" s="246"/>
      <c r="P31" s="246"/>
      <c r="Q31" s="246"/>
      <c r="R31" s="246"/>
      <c r="T31" s="246"/>
      <c r="U31" s="246"/>
      <c r="V31" s="246"/>
      <c r="W31" s="246"/>
      <c r="X31" s="246"/>
      <c r="Z31" s="246"/>
      <c r="AA31" s="246"/>
      <c r="AB31" s="246"/>
      <c r="AC31" s="246"/>
      <c r="AD31" s="246"/>
      <c r="AF31" s="246"/>
      <c r="AG31" s="246"/>
      <c r="AH31" s="246"/>
      <c r="AI31" s="246"/>
      <c r="AJ31" s="246"/>
      <c r="AL31" s="246"/>
      <c r="AM31" s="246"/>
      <c r="AN31" s="246"/>
      <c r="AO31" s="246"/>
      <c r="AP31" s="246"/>
      <c r="AR31" s="246"/>
      <c r="AS31" s="246"/>
      <c r="AT31" s="246"/>
      <c r="AU31" s="246"/>
      <c r="AV31" s="246"/>
      <c r="AX31" s="246"/>
      <c r="AY31" s="246"/>
      <c r="AZ31" s="246"/>
      <c r="BA31" s="246"/>
      <c r="BB31" s="246"/>
      <c r="BD31" s="246"/>
      <c r="BE31" s="246"/>
      <c r="BF31" s="246"/>
      <c r="BG31" s="246"/>
      <c r="BH31" s="246"/>
      <c r="BJ31" s="246"/>
      <c r="BK31" s="246"/>
      <c r="BL31" s="246"/>
      <c r="BM31" s="246"/>
      <c r="BN31" s="246"/>
      <c r="BP31" s="246"/>
      <c r="BQ31" s="246"/>
      <c r="BR31" s="246"/>
      <c r="BS31" s="246"/>
      <c r="BT31" s="246"/>
    </row>
    <row r="32" spans="2:72" x14ac:dyDescent="0.3">
      <c r="B32" s="246"/>
      <c r="C32" s="246"/>
      <c r="D32" s="246"/>
      <c r="E32" s="246"/>
      <c r="F32" s="246"/>
      <c r="H32" s="246"/>
      <c r="I32" s="246"/>
      <c r="J32" s="246"/>
      <c r="K32" s="246"/>
      <c r="L32" s="246"/>
      <c r="N32" s="246"/>
      <c r="O32" s="246"/>
      <c r="P32" s="246"/>
      <c r="Q32" s="246"/>
      <c r="R32" s="246"/>
      <c r="T32" s="246"/>
      <c r="U32" s="246"/>
      <c r="V32" s="246"/>
      <c r="W32" s="246"/>
      <c r="X32" s="246"/>
      <c r="Z32" s="246"/>
      <c r="AA32" s="246"/>
      <c r="AB32" s="246"/>
      <c r="AC32" s="246"/>
      <c r="AD32" s="246"/>
      <c r="AF32" s="246"/>
      <c r="AG32" s="246"/>
      <c r="AH32" s="246"/>
      <c r="AI32" s="246"/>
      <c r="AJ32" s="246"/>
      <c r="AL32" s="246"/>
      <c r="AM32" s="246"/>
      <c r="AN32" s="246"/>
      <c r="AO32" s="246"/>
      <c r="AP32" s="246"/>
      <c r="AR32" s="246"/>
      <c r="AS32" s="246"/>
      <c r="AT32" s="246"/>
      <c r="AU32" s="246"/>
      <c r="AV32" s="246"/>
      <c r="AX32" s="246"/>
      <c r="AY32" s="246"/>
      <c r="AZ32" s="246"/>
      <c r="BA32" s="246"/>
      <c r="BB32" s="246"/>
      <c r="BD32" s="246"/>
      <c r="BE32" s="246"/>
      <c r="BF32" s="246"/>
      <c r="BG32" s="246"/>
      <c r="BH32" s="246"/>
      <c r="BJ32" s="246"/>
      <c r="BK32" s="246"/>
      <c r="BL32" s="246"/>
      <c r="BM32" s="246"/>
      <c r="BN32" s="246"/>
      <c r="BP32" s="246"/>
      <c r="BQ32" s="246"/>
      <c r="BR32" s="246"/>
      <c r="BS32" s="246"/>
      <c r="BT32" s="246"/>
    </row>
    <row r="33" spans="2:72" x14ac:dyDescent="0.3">
      <c r="B33" s="300" t="s">
        <v>232</v>
      </c>
      <c r="C33" s="301"/>
      <c r="D33" s="301"/>
      <c r="E33" s="301"/>
      <c r="F33" s="301"/>
      <c r="H33" s="306" t="s">
        <v>232</v>
      </c>
      <c r="I33" s="294"/>
      <c r="J33" s="294"/>
      <c r="K33" s="294"/>
      <c r="L33" s="294"/>
      <c r="N33" s="306" t="s">
        <v>232</v>
      </c>
      <c r="O33" s="294"/>
      <c r="P33" s="294"/>
      <c r="Q33" s="294"/>
      <c r="R33" s="294"/>
      <c r="T33" s="306" t="s">
        <v>232</v>
      </c>
      <c r="U33" s="294"/>
      <c r="V33" s="294"/>
      <c r="W33" s="294"/>
      <c r="X33" s="294"/>
      <c r="Z33" s="306" t="s">
        <v>232</v>
      </c>
      <c r="AA33" s="294"/>
      <c r="AB33" s="294"/>
      <c r="AC33" s="294"/>
      <c r="AD33" s="294"/>
      <c r="AF33" s="306" t="s">
        <v>232</v>
      </c>
      <c r="AG33" s="294"/>
      <c r="AH33" s="294"/>
      <c r="AI33" s="294"/>
      <c r="AJ33" s="294"/>
      <c r="AL33" s="306" t="s">
        <v>232</v>
      </c>
      <c r="AM33" s="294"/>
      <c r="AN33" s="294"/>
      <c r="AO33" s="294"/>
      <c r="AP33" s="294"/>
      <c r="AR33" s="306" t="s">
        <v>232</v>
      </c>
      <c r="AS33" s="294"/>
      <c r="AT33" s="294"/>
      <c r="AU33" s="294"/>
      <c r="AV33" s="294"/>
      <c r="AX33" s="306" t="s">
        <v>232</v>
      </c>
      <c r="AY33" s="294"/>
      <c r="AZ33" s="294"/>
      <c r="BA33" s="294"/>
      <c r="BB33" s="294"/>
      <c r="BD33" s="306" t="s">
        <v>232</v>
      </c>
      <c r="BE33" s="294"/>
      <c r="BF33" s="294"/>
      <c r="BG33" s="294"/>
      <c r="BH33" s="294"/>
      <c r="BJ33" s="306" t="s">
        <v>232</v>
      </c>
      <c r="BK33" s="294"/>
      <c r="BL33" s="294"/>
      <c r="BM33" s="294"/>
      <c r="BN33" s="294"/>
      <c r="BP33" s="306" t="s">
        <v>232</v>
      </c>
      <c r="BQ33" s="294"/>
      <c r="BR33" s="294"/>
      <c r="BS33" s="294"/>
      <c r="BT33" s="294"/>
    </row>
    <row r="34" spans="2:72" x14ac:dyDescent="0.3">
      <c r="B34" s="302" t="s">
        <v>233</v>
      </c>
      <c r="C34" s="303"/>
      <c r="D34" s="304" t="s">
        <v>224</v>
      </c>
      <c r="E34" s="305" t="s">
        <v>234</v>
      </c>
      <c r="F34" s="305" t="s">
        <v>235</v>
      </c>
      <c r="H34" s="307" t="s">
        <v>233</v>
      </c>
      <c r="I34" s="308"/>
      <c r="J34" s="304" t="s">
        <v>224</v>
      </c>
      <c r="K34" s="305" t="s">
        <v>234</v>
      </c>
      <c r="L34" s="305" t="s">
        <v>235</v>
      </c>
      <c r="N34" s="307" t="s">
        <v>233</v>
      </c>
      <c r="O34" s="308"/>
      <c r="P34" s="304" t="s">
        <v>224</v>
      </c>
      <c r="Q34" s="305" t="s">
        <v>234</v>
      </c>
      <c r="R34" s="305" t="s">
        <v>235</v>
      </c>
      <c r="T34" s="307" t="s">
        <v>233</v>
      </c>
      <c r="U34" s="308"/>
      <c r="V34" s="304" t="s">
        <v>224</v>
      </c>
      <c r="W34" s="305" t="s">
        <v>234</v>
      </c>
      <c r="X34" s="305" t="s">
        <v>235</v>
      </c>
      <c r="Z34" s="307" t="s">
        <v>233</v>
      </c>
      <c r="AA34" s="308"/>
      <c r="AB34" s="304" t="s">
        <v>224</v>
      </c>
      <c r="AC34" s="305" t="s">
        <v>234</v>
      </c>
      <c r="AD34" s="305" t="s">
        <v>235</v>
      </c>
      <c r="AF34" s="307" t="s">
        <v>233</v>
      </c>
      <c r="AG34" s="308"/>
      <c r="AH34" s="304" t="s">
        <v>224</v>
      </c>
      <c r="AI34" s="305" t="s">
        <v>234</v>
      </c>
      <c r="AJ34" s="305" t="s">
        <v>235</v>
      </c>
      <c r="AL34" s="307" t="s">
        <v>233</v>
      </c>
      <c r="AM34" s="308"/>
      <c r="AN34" s="304" t="s">
        <v>224</v>
      </c>
      <c r="AO34" s="305" t="s">
        <v>234</v>
      </c>
      <c r="AP34" s="305" t="s">
        <v>235</v>
      </c>
      <c r="AR34" s="307" t="s">
        <v>233</v>
      </c>
      <c r="AS34" s="308"/>
      <c r="AT34" s="304" t="s">
        <v>224</v>
      </c>
      <c r="AU34" s="305" t="s">
        <v>234</v>
      </c>
      <c r="AV34" s="305" t="s">
        <v>235</v>
      </c>
      <c r="AX34" s="307" t="s">
        <v>233</v>
      </c>
      <c r="AY34" s="308"/>
      <c r="AZ34" s="304" t="s">
        <v>224</v>
      </c>
      <c r="BA34" s="305" t="s">
        <v>234</v>
      </c>
      <c r="BB34" s="305" t="s">
        <v>235</v>
      </c>
      <c r="BD34" s="307" t="s">
        <v>233</v>
      </c>
      <c r="BE34" s="308"/>
      <c r="BF34" s="304" t="s">
        <v>224</v>
      </c>
      <c r="BG34" s="305" t="s">
        <v>234</v>
      </c>
      <c r="BH34" s="305" t="s">
        <v>235</v>
      </c>
      <c r="BJ34" s="307" t="s">
        <v>233</v>
      </c>
      <c r="BK34" s="308"/>
      <c r="BL34" s="304" t="s">
        <v>224</v>
      </c>
      <c r="BM34" s="305" t="s">
        <v>234</v>
      </c>
      <c r="BN34" s="305" t="s">
        <v>235</v>
      </c>
      <c r="BP34" s="307" t="s">
        <v>233</v>
      </c>
      <c r="BQ34" s="308"/>
      <c r="BR34" s="304" t="s">
        <v>224</v>
      </c>
      <c r="BS34" s="305" t="s">
        <v>234</v>
      </c>
      <c r="BT34" s="305" t="s">
        <v>235</v>
      </c>
    </row>
    <row r="35" spans="2:72" x14ac:dyDescent="0.3">
      <c r="B35" s="303"/>
      <c r="C35" s="303"/>
      <c r="D35" s="303"/>
      <c r="E35" s="303"/>
      <c r="F35" s="303"/>
      <c r="H35" s="308"/>
      <c r="I35" s="308"/>
      <c r="J35" s="303"/>
      <c r="K35" s="303"/>
      <c r="L35" s="303"/>
      <c r="N35" s="308"/>
      <c r="O35" s="308"/>
      <c r="P35" s="303"/>
      <c r="Q35" s="303"/>
      <c r="R35" s="303"/>
      <c r="T35" s="308"/>
      <c r="U35" s="308"/>
      <c r="V35" s="303"/>
      <c r="W35" s="303"/>
      <c r="X35" s="303"/>
      <c r="Z35" s="308"/>
      <c r="AA35" s="308"/>
      <c r="AB35" s="303"/>
      <c r="AC35" s="303"/>
      <c r="AD35" s="303"/>
      <c r="AF35" s="308"/>
      <c r="AG35" s="308"/>
      <c r="AH35" s="303"/>
      <c r="AI35" s="303"/>
      <c r="AJ35" s="303"/>
      <c r="AL35" s="308"/>
      <c r="AM35" s="308"/>
      <c r="AN35" s="303"/>
      <c r="AO35" s="303"/>
      <c r="AP35" s="303"/>
      <c r="AR35" s="308"/>
      <c r="AS35" s="308"/>
      <c r="AT35" s="303"/>
      <c r="AU35" s="303"/>
      <c r="AV35" s="303"/>
      <c r="AX35" s="308"/>
      <c r="AY35" s="308"/>
      <c r="AZ35" s="303"/>
      <c r="BA35" s="303"/>
      <c r="BB35" s="303"/>
      <c r="BD35" s="308"/>
      <c r="BE35" s="308"/>
      <c r="BF35" s="303"/>
      <c r="BG35" s="303"/>
      <c r="BH35" s="303"/>
      <c r="BJ35" s="308"/>
      <c r="BK35" s="308"/>
      <c r="BL35" s="303"/>
      <c r="BM35" s="303"/>
      <c r="BN35" s="303"/>
      <c r="BP35" s="308"/>
      <c r="BQ35" s="308"/>
      <c r="BR35" s="303"/>
      <c r="BS35" s="303"/>
      <c r="BT35" s="303"/>
    </row>
    <row r="36" spans="2:72" x14ac:dyDescent="0.3">
      <c r="B36" s="289" t="s">
        <v>236</v>
      </c>
      <c r="C36" s="290"/>
      <c r="D36" s="251">
        <f>SUM(D7:D8)</f>
        <v>260000</v>
      </c>
      <c r="E36" s="251">
        <f>SUM(E7:E8)</f>
        <v>0</v>
      </c>
      <c r="F36" s="251">
        <f>F10</f>
        <v>260000</v>
      </c>
      <c r="H36" s="289" t="s">
        <v>236</v>
      </c>
      <c r="I36" s="290"/>
      <c r="J36" s="251">
        <f>SUM(J7:J8)</f>
        <v>260000</v>
      </c>
      <c r="K36" s="251">
        <f>SUM(K7:K8)</f>
        <v>0</v>
      </c>
      <c r="L36" s="251">
        <f>L10</f>
        <v>260000</v>
      </c>
      <c r="N36" s="289" t="s">
        <v>236</v>
      </c>
      <c r="O36" s="290"/>
      <c r="P36" s="251">
        <f>SUM(P7:P8)</f>
        <v>260000</v>
      </c>
      <c r="Q36" s="251">
        <f>SUM(Q7:Q8)</f>
        <v>0</v>
      </c>
      <c r="R36" s="251">
        <f>R10</f>
        <v>260000</v>
      </c>
      <c r="T36" s="289" t="s">
        <v>236</v>
      </c>
      <c r="U36" s="290"/>
      <c r="V36" s="251">
        <f>SUM(V7:V8)</f>
        <v>260000</v>
      </c>
      <c r="W36" s="251">
        <f>SUM(W7:W8)</f>
        <v>0</v>
      </c>
      <c r="X36" s="251">
        <f>X10</f>
        <v>260000</v>
      </c>
      <c r="Z36" s="289" t="s">
        <v>236</v>
      </c>
      <c r="AA36" s="290"/>
      <c r="AB36" s="251">
        <f>SUM(AB7:AB8)</f>
        <v>260000</v>
      </c>
      <c r="AC36" s="251">
        <f>SUM(AC7:AC8)</f>
        <v>0</v>
      </c>
      <c r="AD36" s="251">
        <f>AD10</f>
        <v>260000</v>
      </c>
      <c r="AF36" s="289" t="s">
        <v>236</v>
      </c>
      <c r="AG36" s="290"/>
      <c r="AH36" s="251">
        <f>SUM(AH7:AH8)</f>
        <v>260000</v>
      </c>
      <c r="AI36" s="251">
        <f>SUM(AI7:AI8)</f>
        <v>0</v>
      </c>
      <c r="AJ36" s="251">
        <f>AJ10</f>
        <v>260000</v>
      </c>
      <c r="AL36" s="289" t="s">
        <v>236</v>
      </c>
      <c r="AM36" s="290"/>
      <c r="AN36" s="251">
        <f>SUM(AN7:AN8)</f>
        <v>260000</v>
      </c>
      <c r="AO36" s="251">
        <f>SUM(AO7:AO8)</f>
        <v>0</v>
      </c>
      <c r="AP36" s="251">
        <f>AP10</f>
        <v>260000</v>
      </c>
      <c r="AR36" s="289" t="s">
        <v>236</v>
      </c>
      <c r="AS36" s="290"/>
      <c r="AT36" s="251">
        <f>SUM(AT7:AT8)</f>
        <v>260000</v>
      </c>
      <c r="AU36" s="251">
        <f>SUM(AU7:AU8)</f>
        <v>0</v>
      </c>
      <c r="AV36" s="251">
        <f>AV10</f>
        <v>260000</v>
      </c>
      <c r="AX36" s="289" t="s">
        <v>236</v>
      </c>
      <c r="AY36" s="290"/>
      <c r="AZ36" s="251">
        <f>SUM(AZ7:AZ8)</f>
        <v>260000</v>
      </c>
      <c r="BA36" s="251">
        <f>SUM(BA7:BA8)</f>
        <v>0</v>
      </c>
      <c r="BB36" s="251">
        <f>BB10</f>
        <v>260000</v>
      </c>
      <c r="BD36" s="289" t="s">
        <v>236</v>
      </c>
      <c r="BE36" s="290"/>
      <c r="BF36" s="251">
        <f>SUM(BF7:BF8)</f>
        <v>260000</v>
      </c>
      <c r="BG36" s="251">
        <f>SUM(BG7:BG8)</f>
        <v>0</v>
      </c>
      <c r="BH36" s="251">
        <f>BH10</f>
        <v>260000</v>
      </c>
      <c r="BJ36" s="289" t="s">
        <v>236</v>
      </c>
      <c r="BK36" s="290"/>
      <c r="BL36" s="251">
        <f>SUM(BL7:BL8)</f>
        <v>260000</v>
      </c>
      <c r="BM36" s="251">
        <f>SUM(BM7:BM8)</f>
        <v>0</v>
      </c>
      <c r="BN36" s="251">
        <f>BN10</f>
        <v>260000</v>
      </c>
      <c r="BP36" s="289" t="s">
        <v>236</v>
      </c>
      <c r="BQ36" s="290"/>
      <c r="BR36" s="251">
        <f>SUM(BR7:BR8)</f>
        <v>260000</v>
      </c>
      <c r="BS36" s="251">
        <f>SUM(BS7:BS8)</f>
        <v>0</v>
      </c>
      <c r="BT36" s="251">
        <f>BT10</f>
        <v>260000</v>
      </c>
    </row>
    <row r="37" spans="2:72" ht="15" x14ac:dyDescent="0.35">
      <c r="B37" s="291" t="s">
        <v>237</v>
      </c>
      <c r="C37" s="292"/>
      <c r="D37" s="252">
        <f t="shared" ref="D37:F37" si="36">D30</f>
        <v>183994.99</v>
      </c>
      <c r="E37" s="252">
        <f>E30</f>
        <v>0</v>
      </c>
      <c r="F37" s="252">
        <f t="shared" si="36"/>
        <v>183994.99</v>
      </c>
      <c r="H37" s="291" t="s">
        <v>237</v>
      </c>
      <c r="I37" s="292"/>
      <c r="J37" s="252">
        <f t="shared" ref="J37" si="37">J30</f>
        <v>183819.99</v>
      </c>
      <c r="K37" s="252">
        <f>K30</f>
        <v>0</v>
      </c>
      <c r="L37" s="252">
        <f t="shared" ref="L37" si="38">L30</f>
        <v>183819.99</v>
      </c>
      <c r="N37" s="291" t="s">
        <v>237</v>
      </c>
      <c r="O37" s="292"/>
      <c r="P37" s="252">
        <f t="shared" ref="P37" si="39">P30</f>
        <v>183819.99</v>
      </c>
      <c r="Q37" s="252">
        <f>Q30</f>
        <v>0</v>
      </c>
      <c r="R37" s="252">
        <f t="shared" ref="R37" si="40">R30</f>
        <v>183819.99</v>
      </c>
      <c r="T37" s="291" t="s">
        <v>237</v>
      </c>
      <c r="U37" s="292"/>
      <c r="V37" s="252">
        <f t="shared" ref="V37" si="41">V30</f>
        <v>183819.99</v>
      </c>
      <c r="W37" s="252">
        <f>W30</f>
        <v>0</v>
      </c>
      <c r="X37" s="252">
        <f t="shared" ref="X37" si="42">X30</f>
        <v>183819.99</v>
      </c>
      <c r="Z37" s="291" t="s">
        <v>237</v>
      </c>
      <c r="AA37" s="292"/>
      <c r="AB37" s="252">
        <f t="shared" ref="AB37" si="43">AB30</f>
        <v>183819.99</v>
      </c>
      <c r="AC37" s="252">
        <f>AC30</f>
        <v>0</v>
      </c>
      <c r="AD37" s="252">
        <f t="shared" ref="AD37" si="44">AD30</f>
        <v>183819.99</v>
      </c>
      <c r="AF37" s="291" t="s">
        <v>237</v>
      </c>
      <c r="AG37" s="292"/>
      <c r="AH37" s="252">
        <f t="shared" ref="AH37" si="45">AH30</f>
        <v>183819.99</v>
      </c>
      <c r="AI37" s="252">
        <f>AI30</f>
        <v>0</v>
      </c>
      <c r="AJ37" s="252">
        <f t="shared" ref="AJ37" si="46">AJ30</f>
        <v>183819.99</v>
      </c>
      <c r="AL37" s="291" t="s">
        <v>237</v>
      </c>
      <c r="AM37" s="292"/>
      <c r="AN37" s="252">
        <f t="shared" ref="AN37" si="47">AN30</f>
        <v>183819.99</v>
      </c>
      <c r="AO37" s="252">
        <f>AO30</f>
        <v>0</v>
      </c>
      <c r="AP37" s="252">
        <f t="shared" ref="AP37" si="48">AP30</f>
        <v>183819.99</v>
      </c>
      <c r="AR37" s="291" t="s">
        <v>237</v>
      </c>
      <c r="AS37" s="292"/>
      <c r="AT37" s="252">
        <f t="shared" ref="AT37" si="49">AT30</f>
        <v>183819.99</v>
      </c>
      <c r="AU37" s="252">
        <f>AU30</f>
        <v>0</v>
      </c>
      <c r="AV37" s="252">
        <f t="shared" ref="AV37" si="50">AV30</f>
        <v>183819.99</v>
      </c>
      <c r="AX37" s="291" t="s">
        <v>237</v>
      </c>
      <c r="AY37" s="292"/>
      <c r="AZ37" s="252">
        <f t="shared" ref="AZ37" si="51">AZ30</f>
        <v>183819.99</v>
      </c>
      <c r="BA37" s="252">
        <f>BA30</f>
        <v>0</v>
      </c>
      <c r="BB37" s="252">
        <f t="shared" ref="BB37" si="52">BB30</f>
        <v>183819.99</v>
      </c>
      <c r="BD37" s="291" t="s">
        <v>237</v>
      </c>
      <c r="BE37" s="292"/>
      <c r="BF37" s="252">
        <f t="shared" ref="BF37" si="53">BF30</f>
        <v>183819.99</v>
      </c>
      <c r="BG37" s="252">
        <f>BG30</f>
        <v>0</v>
      </c>
      <c r="BH37" s="252">
        <f t="shared" ref="BH37" si="54">BH30</f>
        <v>183819.99</v>
      </c>
      <c r="BJ37" s="291" t="s">
        <v>237</v>
      </c>
      <c r="BK37" s="292"/>
      <c r="BL37" s="252">
        <f t="shared" ref="BL37" si="55">BL30</f>
        <v>183819.99</v>
      </c>
      <c r="BM37" s="252">
        <f>BM30</f>
        <v>0</v>
      </c>
      <c r="BN37" s="252">
        <f t="shared" ref="BN37" si="56">BN30</f>
        <v>183819.99</v>
      </c>
      <c r="BP37" s="291" t="s">
        <v>237</v>
      </c>
      <c r="BQ37" s="292"/>
      <c r="BR37" s="252">
        <f t="shared" ref="BR37" si="57">BR30</f>
        <v>183819.99</v>
      </c>
      <c r="BS37" s="252">
        <f>BS30</f>
        <v>0</v>
      </c>
      <c r="BT37" s="252">
        <f t="shared" ref="BT37" si="58">BT30</f>
        <v>183819.99</v>
      </c>
    </row>
    <row r="38" spans="2:72" ht="15" x14ac:dyDescent="0.35">
      <c r="B38" s="246"/>
      <c r="C38" s="246"/>
      <c r="D38" s="246"/>
      <c r="E38" s="246"/>
      <c r="F38" s="246"/>
    </row>
    <row r="39" spans="2:72" ht="15" x14ac:dyDescent="0.35">
      <c r="B39" s="246"/>
      <c r="C39" s="246"/>
      <c r="D39" s="246"/>
      <c r="E39" s="246"/>
      <c r="F39" s="246"/>
    </row>
    <row r="40" spans="2:72" ht="21" x14ac:dyDescent="0.5">
      <c r="B40" s="293"/>
      <c r="C40" s="294"/>
      <c r="D40" s="294"/>
      <c r="E40" s="294"/>
      <c r="F40" s="294"/>
    </row>
    <row r="41" spans="2:72" ht="15" x14ac:dyDescent="0.35">
      <c r="B41" s="246"/>
      <c r="C41" s="246"/>
      <c r="D41" s="246"/>
      <c r="E41" s="246"/>
      <c r="F41" s="246"/>
    </row>
    <row r="42" spans="2:72" ht="15" x14ac:dyDescent="0.35">
      <c r="B42" s="246"/>
      <c r="C42" s="246"/>
      <c r="D42" s="246"/>
      <c r="E42" s="246"/>
      <c r="F42" s="246"/>
    </row>
    <row r="43" spans="2:72" ht="15" x14ac:dyDescent="0.35">
      <c r="B43" s="246"/>
      <c r="C43" s="246"/>
      <c r="D43" s="246"/>
      <c r="E43" s="246"/>
      <c r="F43" s="246"/>
    </row>
    <row r="44" spans="2:72" ht="15" x14ac:dyDescent="0.35">
      <c r="B44" s="246"/>
      <c r="C44" s="246"/>
      <c r="D44" s="246"/>
      <c r="E44" s="246"/>
      <c r="F44" s="246"/>
    </row>
    <row r="45" spans="2:72" ht="15" x14ac:dyDescent="0.35">
      <c r="B45" s="246"/>
      <c r="C45" s="246"/>
      <c r="D45" s="246"/>
      <c r="E45" s="246"/>
      <c r="F45" s="246"/>
    </row>
    <row r="46" spans="2:72" ht="15" x14ac:dyDescent="0.35">
      <c r="B46" s="246"/>
      <c r="C46" s="246"/>
      <c r="D46" s="246"/>
      <c r="E46" s="246"/>
      <c r="F46" s="246"/>
    </row>
    <row r="47" spans="2:72" ht="15" x14ac:dyDescent="0.35">
      <c r="B47" s="246"/>
      <c r="C47" s="246"/>
      <c r="D47" s="246"/>
      <c r="E47" s="246"/>
      <c r="F47" s="246"/>
    </row>
    <row r="48" spans="2:72" ht="15" x14ac:dyDescent="0.35">
      <c r="B48" s="246"/>
      <c r="C48" s="246"/>
      <c r="D48" s="246"/>
      <c r="E48" s="246"/>
      <c r="F48" s="246"/>
    </row>
    <row r="49" spans="2:6" ht="15" x14ac:dyDescent="0.35">
      <c r="B49" s="246"/>
      <c r="C49" s="246"/>
      <c r="D49" s="246"/>
      <c r="E49" s="246"/>
      <c r="F49" s="246"/>
    </row>
    <row r="50" spans="2:6" ht="15" x14ac:dyDescent="0.35">
      <c r="B50" s="246"/>
      <c r="C50" s="246"/>
      <c r="D50" s="246"/>
      <c r="E50" s="246"/>
      <c r="F50" s="246"/>
    </row>
    <row r="51" spans="2:6" ht="15" x14ac:dyDescent="0.35">
      <c r="B51" s="246"/>
      <c r="C51" s="246"/>
      <c r="D51" s="246"/>
      <c r="E51" s="246"/>
      <c r="F51" s="246"/>
    </row>
    <row r="52" spans="2:6" ht="15" x14ac:dyDescent="0.35">
      <c r="B52" s="246"/>
      <c r="C52" s="246"/>
      <c r="D52" s="246"/>
      <c r="E52" s="246"/>
      <c r="F52" s="246"/>
    </row>
    <row r="53" spans="2:6" ht="15" x14ac:dyDescent="0.35">
      <c r="B53" s="246"/>
      <c r="C53" s="246"/>
      <c r="D53" s="246"/>
      <c r="E53" s="246"/>
      <c r="F53" s="246"/>
    </row>
    <row r="54" spans="2:6" ht="15" x14ac:dyDescent="0.35">
      <c r="B54" s="246"/>
      <c r="C54" s="246"/>
      <c r="D54" s="246"/>
      <c r="E54" s="246"/>
      <c r="F54" s="246"/>
    </row>
    <row r="55" spans="2:6" ht="15" x14ac:dyDescent="0.35">
      <c r="B55" s="246"/>
      <c r="C55" s="246"/>
      <c r="D55" s="246"/>
      <c r="E55" s="246"/>
      <c r="F55" s="246"/>
    </row>
    <row r="56" spans="2:6" ht="15" x14ac:dyDescent="0.35">
      <c r="B56" s="246"/>
      <c r="C56" s="246"/>
      <c r="D56" s="246"/>
      <c r="E56" s="246"/>
      <c r="F56" s="246"/>
    </row>
  </sheetData>
  <mergeCells count="368">
    <mergeCell ref="B3:F3"/>
    <mergeCell ref="B28:C28"/>
    <mergeCell ref="H28:I28"/>
    <mergeCell ref="N28:O28"/>
    <mergeCell ref="T28:U28"/>
    <mergeCell ref="BP36:BQ36"/>
    <mergeCell ref="BP37:BQ37"/>
    <mergeCell ref="CZ5:DD5"/>
    <mergeCell ref="CT5:CX5"/>
    <mergeCell ref="CN5:CR5"/>
    <mergeCell ref="CH5:CL5"/>
    <mergeCell ref="CB5:CF5"/>
    <mergeCell ref="BV5:BZ5"/>
    <mergeCell ref="BP28:BQ28"/>
    <mergeCell ref="BP27:BQ27"/>
    <mergeCell ref="BP30:BQ30"/>
    <mergeCell ref="BP33:BT33"/>
    <mergeCell ref="BP34:BQ35"/>
    <mergeCell ref="BR34:BR35"/>
    <mergeCell ref="BS34:BS35"/>
    <mergeCell ref="BT34:BT35"/>
    <mergeCell ref="BP21:BQ21"/>
    <mergeCell ref="BP22:BQ22"/>
    <mergeCell ref="BP23:BQ23"/>
    <mergeCell ref="BP24:BQ24"/>
    <mergeCell ref="BP25:BQ25"/>
    <mergeCell ref="BP26:BQ26"/>
    <mergeCell ref="BP15:BQ15"/>
    <mergeCell ref="BP16:BQ16"/>
    <mergeCell ref="BP17:BQ17"/>
    <mergeCell ref="BP18:BQ18"/>
    <mergeCell ref="BP19:BQ19"/>
    <mergeCell ref="BP20:BQ20"/>
    <mergeCell ref="BJ36:BK36"/>
    <mergeCell ref="BJ37:BK37"/>
    <mergeCell ref="BP5:BT5"/>
    <mergeCell ref="BP6:BQ6"/>
    <mergeCell ref="BP7:BQ7"/>
    <mergeCell ref="BP8:BQ8"/>
    <mergeCell ref="BP9:BQ9"/>
    <mergeCell ref="BP10:BQ10"/>
    <mergeCell ref="BP12:BT12"/>
    <mergeCell ref="BP14:BQ14"/>
    <mergeCell ref="BJ27:BK27"/>
    <mergeCell ref="BJ30:BK30"/>
    <mergeCell ref="BJ33:BN33"/>
    <mergeCell ref="BJ34:BK35"/>
    <mergeCell ref="BL34:BL35"/>
    <mergeCell ref="BM34:BM35"/>
    <mergeCell ref="BN34:BN35"/>
    <mergeCell ref="BJ28:BK28"/>
    <mergeCell ref="BJ21:BK21"/>
    <mergeCell ref="BJ22:BK22"/>
    <mergeCell ref="BJ23:BK23"/>
    <mergeCell ref="BJ24:BK24"/>
    <mergeCell ref="BJ25:BK25"/>
    <mergeCell ref="BJ26:BK26"/>
    <mergeCell ref="BJ15:BK15"/>
    <mergeCell ref="BJ16:BK16"/>
    <mergeCell ref="BJ17:BK17"/>
    <mergeCell ref="BJ18:BK18"/>
    <mergeCell ref="BJ19:BK19"/>
    <mergeCell ref="BJ20:BK20"/>
    <mergeCell ref="BD36:BE36"/>
    <mergeCell ref="BD37:BE37"/>
    <mergeCell ref="BJ5:BN5"/>
    <mergeCell ref="BJ6:BK6"/>
    <mergeCell ref="BJ7:BK7"/>
    <mergeCell ref="BJ8:BK8"/>
    <mergeCell ref="BJ9:BK9"/>
    <mergeCell ref="BJ10:BK10"/>
    <mergeCell ref="BJ12:BN12"/>
    <mergeCell ref="BJ14:BK14"/>
    <mergeCell ref="BD27:BE27"/>
    <mergeCell ref="BD30:BE30"/>
    <mergeCell ref="BD33:BH33"/>
    <mergeCell ref="BD34:BE35"/>
    <mergeCell ref="BF34:BF35"/>
    <mergeCell ref="BG34:BG35"/>
    <mergeCell ref="BH34:BH35"/>
    <mergeCell ref="BD28:BE28"/>
    <mergeCell ref="BD21:BE21"/>
    <mergeCell ref="BD22:BE22"/>
    <mergeCell ref="BD23:BE23"/>
    <mergeCell ref="BD24:BE24"/>
    <mergeCell ref="BD25:BE25"/>
    <mergeCell ref="BD26:BE26"/>
    <mergeCell ref="BD15:BE15"/>
    <mergeCell ref="BD16:BE16"/>
    <mergeCell ref="BD17:BE17"/>
    <mergeCell ref="BD18:BE18"/>
    <mergeCell ref="BD19:BE19"/>
    <mergeCell ref="BD20:BE20"/>
    <mergeCell ref="AX36:AY36"/>
    <mergeCell ref="AX37:AY37"/>
    <mergeCell ref="BD5:BH5"/>
    <mergeCell ref="BD6:BE6"/>
    <mergeCell ref="BD7:BE7"/>
    <mergeCell ref="BD8:BE8"/>
    <mergeCell ref="BD9:BE9"/>
    <mergeCell ref="BD10:BE10"/>
    <mergeCell ref="BD12:BH12"/>
    <mergeCell ref="BD14:BE14"/>
    <mergeCell ref="AX27:AY27"/>
    <mergeCell ref="AX30:AY30"/>
    <mergeCell ref="AX33:BB33"/>
    <mergeCell ref="AX34:AY35"/>
    <mergeCell ref="AZ34:AZ35"/>
    <mergeCell ref="BA34:BA35"/>
    <mergeCell ref="BB34:BB35"/>
    <mergeCell ref="AX28:AY28"/>
    <mergeCell ref="AX21:AY21"/>
    <mergeCell ref="AX22:AY22"/>
    <mergeCell ref="AX23:AY23"/>
    <mergeCell ref="AX24:AY24"/>
    <mergeCell ref="AX25:AY25"/>
    <mergeCell ref="AX26:AY26"/>
    <mergeCell ref="AX15:AY15"/>
    <mergeCell ref="AX16:AY16"/>
    <mergeCell ref="AX17:AY17"/>
    <mergeCell ref="AX18:AY18"/>
    <mergeCell ref="AX19:AY19"/>
    <mergeCell ref="AX20:AY20"/>
    <mergeCell ref="AR36:AS36"/>
    <mergeCell ref="AR37:AS37"/>
    <mergeCell ref="AX5:BB5"/>
    <mergeCell ref="AX6:AY6"/>
    <mergeCell ref="AX7:AY7"/>
    <mergeCell ref="AX8:AY8"/>
    <mergeCell ref="AX9:AY9"/>
    <mergeCell ref="AX10:AY10"/>
    <mergeCell ref="AX12:BB12"/>
    <mergeCell ref="AX14:AY14"/>
    <mergeCell ref="AR27:AS27"/>
    <mergeCell ref="AR30:AS30"/>
    <mergeCell ref="AR33:AV33"/>
    <mergeCell ref="AR34:AS35"/>
    <mergeCell ref="AT34:AT35"/>
    <mergeCell ref="AU34:AU35"/>
    <mergeCell ref="AV34:AV35"/>
    <mergeCell ref="AR28:AS28"/>
    <mergeCell ref="AR21:AS21"/>
    <mergeCell ref="AR22:AS22"/>
    <mergeCell ref="AR23:AS23"/>
    <mergeCell ref="AR24:AS24"/>
    <mergeCell ref="AR25:AS25"/>
    <mergeCell ref="AR26:AS26"/>
    <mergeCell ref="AR15:AS15"/>
    <mergeCell ref="AR16:AS16"/>
    <mergeCell ref="AR17:AS17"/>
    <mergeCell ref="AR18:AS18"/>
    <mergeCell ref="AR19:AS19"/>
    <mergeCell ref="AR20:AS20"/>
    <mergeCell ref="AL36:AM36"/>
    <mergeCell ref="AL37:AM37"/>
    <mergeCell ref="AR5:AV5"/>
    <mergeCell ref="AR6:AS6"/>
    <mergeCell ref="AR7:AS7"/>
    <mergeCell ref="AR8:AS8"/>
    <mergeCell ref="AR9:AS9"/>
    <mergeCell ref="AR10:AS10"/>
    <mergeCell ref="AR12:AV12"/>
    <mergeCell ref="AR14:AS14"/>
    <mergeCell ref="AL27:AM27"/>
    <mergeCell ref="AL30:AM30"/>
    <mergeCell ref="AL33:AP33"/>
    <mergeCell ref="AL34:AM35"/>
    <mergeCell ref="AN34:AN35"/>
    <mergeCell ref="AO34:AO35"/>
    <mergeCell ref="AP34:AP35"/>
    <mergeCell ref="AL28:AM28"/>
    <mergeCell ref="AL21:AM21"/>
    <mergeCell ref="AL22:AM22"/>
    <mergeCell ref="AL23:AM23"/>
    <mergeCell ref="AL24:AM24"/>
    <mergeCell ref="AL25:AM25"/>
    <mergeCell ref="AL26:AM26"/>
    <mergeCell ref="AL15:AM15"/>
    <mergeCell ref="AL16:AM16"/>
    <mergeCell ref="AL17:AM17"/>
    <mergeCell ref="AL18:AM18"/>
    <mergeCell ref="AL19:AM19"/>
    <mergeCell ref="AL20:AM20"/>
    <mergeCell ref="AF36:AG36"/>
    <mergeCell ref="AF37:AG37"/>
    <mergeCell ref="AL5:AP5"/>
    <mergeCell ref="AL6:AM6"/>
    <mergeCell ref="AL7:AM7"/>
    <mergeCell ref="AL8:AM8"/>
    <mergeCell ref="AL9:AM9"/>
    <mergeCell ref="AL10:AM10"/>
    <mergeCell ref="AL12:AP12"/>
    <mergeCell ref="AL14:AM14"/>
    <mergeCell ref="AF27:AG27"/>
    <mergeCell ref="AF30:AG30"/>
    <mergeCell ref="AF33:AJ33"/>
    <mergeCell ref="AF34:AG35"/>
    <mergeCell ref="AH34:AH35"/>
    <mergeCell ref="AI34:AI35"/>
    <mergeCell ref="AJ34:AJ35"/>
    <mergeCell ref="AF28:AG28"/>
    <mergeCell ref="AF21:AG21"/>
    <mergeCell ref="AF22:AG22"/>
    <mergeCell ref="AF23:AG23"/>
    <mergeCell ref="AF24:AG24"/>
    <mergeCell ref="AF25:AG25"/>
    <mergeCell ref="AF26:AG26"/>
    <mergeCell ref="AF15:AG15"/>
    <mergeCell ref="AF16:AG16"/>
    <mergeCell ref="AF17:AG17"/>
    <mergeCell ref="AF18:AG18"/>
    <mergeCell ref="AF19:AG19"/>
    <mergeCell ref="AF20:AG20"/>
    <mergeCell ref="Z36:AA36"/>
    <mergeCell ref="Z37:AA37"/>
    <mergeCell ref="AF5:AJ5"/>
    <mergeCell ref="AF6:AG6"/>
    <mergeCell ref="AF7:AG7"/>
    <mergeCell ref="AF8:AG8"/>
    <mergeCell ref="AF9:AG9"/>
    <mergeCell ref="AF10:AG10"/>
    <mergeCell ref="AF12:AJ12"/>
    <mergeCell ref="AF14:AG14"/>
    <mergeCell ref="Z27:AA27"/>
    <mergeCell ref="Z30:AA30"/>
    <mergeCell ref="Z33:AD33"/>
    <mergeCell ref="Z34:AA35"/>
    <mergeCell ref="AB34:AB35"/>
    <mergeCell ref="AC34:AC35"/>
    <mergeCell ref="AD34:AD35"/>
    <mergeCell ref="Z28:AA28"/>
    <mergeCell ref="Z21:AA21"/>
    <mergeCell ref="Z22:AA22"/>
    <mergeCell ref="Z23:AA23"/>
    <mergeCell ref="Z24:AA24"/>
    <mergeCell ref="Z25:AA25"/>
    <mergeCell ref="Z26:AA26"/>
    <mergeCell ref="Z15:AA15"/>
    <mergeCell ref="Z16:AA16"/>
    <mergeCell ref="Z17:AA17"/>
    <mergeCell ref="Z18:AA18"/>
    <mergeCell ref="Z19:AA19"/>
    <mergeCell ref="Z20:AA20"/>
    <mergeCell ref="T36:U36"/>
    <mergeCell ref="T37:U37"/>
    <mergeCell ref="Z5:AD5"/>
    <mergeCell ref="Z6:AA6"/>
    <mergeCell ref="Z7:AA7"/>
    <mergeCell ref="Z8:AA8"/>
    <mergeCell ref="Z9:AA9"/>
    <mergeCell ref="Z10:AA10"/>
    <mergeCell ref="Z12:AD12"/>
    <mergeCell ref="Z14:AA14"/>
    <mergeCell ref="T27:U27"/>
    <mergeCell ref="T30:U30"/>
    <mergeCell ref="T33:X33"/>
    <mergeCell ref="T34:U35"/>
    <mergeCell ref="V34:V35"/>
    <mergeCell ref="W34:W35"/>
    <mergeCell ref="X34:X35"/>
    <mergeCell ref="T21:U21"/>
    <mergeCell ref="T22:U22"/>
    <mergeCell ref="T23:U23"/>
    <mergeCell ref="T24:U24"/>
    <mergeCell ref="T25:U25"/>
    <mergeCell ref="T26:U26"/>
    <mergeCell ref="T15:U15"/>
    <mergeCell ref="T16:U16"/>
    <mergeCell ref="T17:U17"/>
    <mergeCell ref="T18:U18"/>
    <mergeCell ref="T19:U19"/>
    <mergeCell ref="T20:U20"/>
    <mergeCell ref="N36:O36"/>
    <mergeCell ref="N37:O37"/>
    <mergeCell ref="T5:X5"/>
    <mergeCell ref="T6:U6"/>
    <mergeCell ref="T7:U7"/>
    <mergeCell ref="T8:U8"/>
    <mergeCell ref="T9:U9"/>
    <mergeCell ref="T10:U10"/>
    <mergeCell ref="T12:X12"/>
    <mergeCell ref="T14:U14"/>
    <mergeCell ref="N27:O27"/>
    <mergeCell ref="N30:O30"/>
    <mergeCell ref="N33:R33"/>
    <mergeCell ref="N34:O35"/>
    <mergeCell ref="P34:P35"/>
    <mergeCell ref="Q34:Q35"/>
    <mergeCell ref="R34:R35"/>
    <mergeCell ref="N21:O21"/>
    <mergeCell ref="N22:O22"/>
    <mergeCell ref="N23:O23"/>
    <mergeCell ref="N24:O24"/>
    <mergeCell ref="N25:O25"/>
    <mergeCell ref="N26:O26"/>
    <mergeCell ref="N15:O15"/>
    <mergeCell ref="N16:O16"/>
    <mergeCell ref="N17:O17"/>
    <mergeCell ref="N18:O18"/>
    <mergeCell ref="N19:O19"/>
    <mergeCell ref="N20:O20"/>
    <mergeCell ref="H36:I36"/>
    <mergeCell ref="H37:I37"/>
    <mergeCell ref="N5:R5"/>
    <mergeCell ref="N6:O6"/>
    <mergeCell ref="N7:O7"/>
    <mergeCell ref="N8:O8"/>
    <mergeCell ref="N9:O9"/>
    <mergeCell ref="N10:O10"/>
    <mergeCell ref="N12:R12"/>
    <mergeCell ref="N14:O14"/>
    <mergeCell ref="H26:I26"/>
    <mergeCell ref="H27:I27"/>
    <mergeCell ref="H30:I30"/>
    <mergeCell ref="H33:L33"/>
    <mergeCell ref="H34:I35"/>
    <mergeCell ref="J34:J35"/>
    <mergeCell ref="K34:K35"/>
    <mergeCell ref="L34:L35"/>
    <mergeCell ref="H20:I20"/>
    <mergeCell ref="H21:I21"/>
    <mergeCell ref="H22:I22"/>
    <mergeCell ref="H23:I23"/>
    <mergeCell ref="H24:I24"/>
    <mergeCell ref="H25:I25"/>
    <mergeCell ref="H14:I14"/>
    <mergeCell ref="H15:I15"/>
    <mergeCell ref="H16:I16"/>
    <mergeCell ref="H17:I17"/>
    <mergeCell ref="H18:I18"/>
    <mergeCell ref="H19:I19"/>
    <mergeCell ref="B36:C36"/>
    <mergeCell ref="B37:C37"/>
    <mergeCell ref="B40:F40"/>
    <mergeCell ref="H5:L5"/>
    <mergeCell ref="H6:I6"/>
    <mergeCell ref="H7:I7"/>
    <mergeCell ref="H8:I8"/>
    <mergeCell ref="H9:I9"/>
    <mergeCell ref="H10:I10"/>
    <mergeCell ref="H12:L12"/>
    <mergeCell ref="B25:C25"/>
    <mergeCell ref="B26:C26"/>
    <mergeCell ref="B27:C27"/>
    <mergeCell ref="B30:C30"/>
    <mergeCell ref="B33:F33"/>
    <mergeCell ref="B34:C35"/>
    <mergeCell ref="D34:D35"/>
    <mergeCell ref="E34:E35"/>
    <mergeCell ref="F34:F35"/>
    <mergeCell ref="B19:C19"/>
    <mergeCell ref="B20:C20"/>
    <mergeCell ref="B21:C21"/>
    <mergeCell ref="B22:C22"/>
    <mergeCell ref="B23:C23"/>
    <mergeCell ref="B24:C24"/>
    <mergeCell ref="B12:F12"/>
    <mergeCell ref="B14:C14"/>
    <mergeCell ref="B15:C15"/>
    <mergeCell ref="B16:C16"/>
    <mergeCell ref="B17:C17"/>
    <mergeCell ref="B18:C18"/>
    <mergeCell ref="B5:F5"/>
    <mergeCell ref="B6:C6"/>
    <mergeCell ref="B7:C7"/>
    <mergeCell ref="B8:C8"/>
    <mergeCell ref="B9:C9"/>
    <mergeCell ref="B10:C10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270F5-C415-D244-9AA8-D7A53F85539F}">
  <dimension ref="A1:DJ56"/>
  <sheetViews>
    <sheetView workbookViewId="0"/>
  </sheetViews>
  <sheetFormatPr defaultColWidth="10.77734375" defaultRowHeight="14.4" x14ac:dyDescent="0.3"/>
  <cols>
    <col min="1" max="1" width="4" style="25" customWidth="1"/>
    <col min="2" max="2" width="10.77734375" style="25"/>
    <col min="3" max="3" width="13.44140625" style="25" customWidth="1"/>
    <col min="4" max="4" width="18" style="25" customWidth="1"/>
    <col min="5" max="5" width="13.44140625" style="25" bestFit="1" customWidth="1"/>
    <col min="6" max="6" width="16" style="25" customWidth="1"/>
    <col min="7" max="7" width="4.6640625" style="25" customWidth="1"/>
    <col min="8" max="9" width="10.77734375" style="25"/>
    <col min="10" max="10" width="21.77734375" style="25" bestFit="1" customWidth="1"/>
    <col min="11" max="11" width="12.33203125" style="25" bestFit="1" customWidth="1"/>
    <col min="12" max="12" width="13.44140625" style="25" bestFit="1" customWidth="1"/>
    <col min="13" max="13" width="5" style="25" customWidth="1"/>
    <col min="14" max="15" width="10.77734375" style="25"/>
    <col min="16" max="16" width="22.44140625" style="25" bestFit="1" customWidth="1"/>
    <col min="17" max="17" width="12.33203125" style="25" bestFit="1" customWidth="1"/>
    <col min="18" max="18" width="13.44140625" style="25" bestFit="1" customWidth="1"/>
    <col min="19" max="19" width="6.33203125" style="25" customWidth="1"/>
    <col min="20" max="20" width="10.77734375" style="25"/>
    <col min="21" max="21" width="11.77734375" style="25" customWidth="1"/>
    <col min="22" max="22" width="22.44140625" style="25" bestFit="1" customWidth="1"/>
    <col min="23" max="23" width="12.77734375" style="25" bestFit="1" customWidth="1"/>
    <col min="24" max="24" width="13.44140625" style="25" bestFit="1" customWidth="1"/>
    <col min="25" max="25" width="5" style="25" customWidth="1"/>
    <col min="26" max="27" width="10.77734375" style="25"/>
    <col min="28" max="28" width="22.44140625" style="25" bestFit="1" customWidth="1"/>
    <col min="29" max="29" width="12.77734375" style="25" bestFit="1" customWidth="1"/>
    <col min="30" max="30" width="13.44140625" style="25" bestFit="1" customWidth="1"/>
    <col min="31" max="31" width="5.6640625" style="25" customWidth="1"/>
    <col min="32" max="33" width="10.77734375" style="25"/>
    <col min="34" max="34" width="22.44140625" style="25" bestFit="1" customWidth="1"/>
    <col min="35" max="35" width="12.77734375" style="25" bestFit="1" customWidth="1"/>
    <col min="36" max="36" width="13.44140625" style="25" bestFit="1" customWidth="1"/>
    <col min="37" max="37" width="5.6640625" style="25" customWidth="1"/>
    <col min="38" max="39" width="10.77734375" style="25"/>
    <col min="40" max="40" width="22.44140625" style="25" bestFit="1" customWidth="1"/>
    <col min="41" max="41" width="12.77734375" style="25" bestFit="1" customWidth="1"/>
    <col min="42" max="42" width="13.44140625" style="25" bestFit="1" customWidth="1"/>
    <col min="43" max="43" width="5.6640625" style="25" customWidth="1"/>
    <col min="44" max="45" width="10.77734375" style="25"/>
    <col min="46" max="46" width="22.44140625" style="25" bestFit="1" customWidth="1"/>
    <col min="47" max="47" width="12.77734375" style="25" bestFit="1" customWidth="1"/>
    <col min="48" max="48" width="13.44140625" style="25" bestFit="1" customWidth="1"/>
    <col min="49" max="49" width="5.109375" style="25" customWidth="1"/>
    <col min="50" max="51" width="10.77734375" style="25"/>
    <col min="52" max="52" width="21.6640625" style="25" bestFit="1" customWidth="1"/>
    <col min="53" max="53" width="12.77734375" style="25" bestFit="1" customWidth="1"/>
    <col min="54" max="54" width="13.44140625" style="25" bestFit="1" customWidth="1"/>
    <col min="55" max="55" width="5.33203125" style="25" customWidth="1"/>
    <col min="56" max="57" width="10.77734375" style="25"/>
    <col min="58" max="58" width="21.6640625" style="25" bestFit="1" customWidth="1"/>
    <col min="59" max="59" width="12.77734375" style="25" bestFit="1" customWidth="1"/>
    <col min="60" max="60" width="13.44140625" style="25" bestFit="1" customWidth="1"/>
    <col min="61" max="61" width="4.44140625" style="25" customWidth="1"/>
    <col min="62" max="62" width="10.77734375" style="25"/>
    <col min="63" max="63" width="14.6640625" style="25" customWidth="1"/>
    <col min="64" max="64" width="22.44140625" style="25" bestFit="1" customWidth="1"/>
    <col min="65" max="65" width="12.77734375" style="25" bestFit="1" customWidth="1"/>
    <col min="66" max="66" width="13.44140625" style="25" bestFit="1" customWidth="1"/>
    <col min="67" max="67" width="4.77734375" style="25" customWidth="1"/>
    <col min="68" max="69" width="10.77734375" style="25"/>
    <col min="70" max="70" width="22.44140625" style="25" bestFit="1" customWidth="1"/>
    <col min="71" max="71" width="12.77734375" style="25" bestFit="1" customWidth="1"/>
    <col min="72" max="72" width="13.44140625" style="25" bestFit="1" customWidth="1"/>
    <col min="73" max="16384" width="10.77734375" style="25"/>
  </cols>
  <sheetData>
    <row r="1" spans="1:114" s="165" customFormat="1" ht="54" customHeight="1" x14ac:dyDescent="0.25">
      <c r="A1" s="165" t="s">
        <v>53</v>
      </c>
      <c r="B1" s="173" t="s">
        <v>259</v>
      </c>
      <c r="C1" s="166"/>
      <c r="D1" s="166"/>
      <c r="E1" s="166"/>
      <c r="F1" s="167"/>
      <c r="G1" s="168"/>
      <c r="H1" s="167"/>
      <c r="I1" s="167"/>
      <c r="J1" s="166"/>
      <c r="K1" s="167"/>
      <c r="N1" s="167"/>
    </row>
    <row r="3" spans="1:114" ht="15.6" x14ac:dyDescent="0.3">
      <c r="B3" s="281" t="s">
        <v>258</v>
      </c>
      <c r="C3" s="282"/>
      <c r="D3" s="282"/>
      <c r="E3" s="282"/>
      <c r="F3" s="283"/>
    </row>
    <row r="4" spans="1:114" x14ac:dyDescent="0.3">
      <c r="Z4" s="253"/>
    </row>
    <row r="5" spans="1:114" ht="15.6" x14ac:dyDescent="0.3">
      <c r="B5" s="281" t="s">
        <v>162</v>
      </c>
      <c r="C5" s="282"/>
      <c r="D5" s="282"/>
      <c r="E5" s="282"/>
      <c r="F5" s="283"/>
      <c r="H5" s="281" t="s">
        <v>163</v>
      </c>
      <c r="I5" s="282"/>
      <c r="J5" s="282"/>
      <c r="K5" s="282"/>
      <c r="L5" s="283"/>
      <c r="N5" s="281" t="s">
        <v>164</v>
      </c>
      <c r="O5" s="282"/>
      <c r="P5" s="282"/>
      <c r="Q5" s="282"/>
      <c r="R5" s="283"/>
      <c r="T5" s="281" t="s">
        <v>165</v>
      </c>
      <c r="U5" s="282"/>
      <c r="V5" s="282"/>
      <c r="W5" s="282"/>
      <c r="X5" s="283"/>
      <c r="Z5" s="309" t="s">
        <v>166</v>
      </c>
      <c r="AA5" s="310"/>
      <c r="AB5" s="310"/>
      <c r="AC5" s="310"/>
      <c r="AD5" s="311"/>
      <c r="AF5" s="309" t="s">
        <v>167</v>
      </c>
      <c r="AG5" s="310"/>
      <c r="AH5" s="310"/>
      <c r="AI5" s="310"/>
      <c r="AJ5" s="311"/>
      <c r="AL5" s="309" t="s">
        <v>168</v>
      </c>
      <c r="AM5" s="310"/>
      <c r="AN5" s="310"/>
      <c r="AO5" s="310"/>
      <c r="AP5" s="311"/>
      <c r="AR5" s="281" t="s">
        <v>169</v>
      </c>
      <c r="AS5" s="282"/>
      <c r="AT5" s="282"/>
      <c r="AU5" s="282"/>
      <c r="AV5" s="283"/>
      <c r="AX5" s="309" t="s">
        <v>170</v>
      </c>
      <c r="AY5" s="310"/>
      <c r="AZ5" s="310"/>
      <c r="BA5" s="310"/>
      <c r="BB5" s="311"/>
      <c r="BD5" s="309" t="s">
        <v>171</v>
      </c>
      <c r="BE5" s="310"/>
      <c r="BF5" s="310"/>
      <c r="BG5" s="310"/>
      <c r="BH5" s="311"/>
      <c r="BJ5" s="309" t="s">
        <v>172</v>
      </c>
      <c r="BK5" s="310"/>
      <c r="BL5" s="310"/>
      <c r="BM5" s="310"/>
      <c r="BN5" s="311"/>
      <c r="BP5" s="281" t="s">
        <v>173</v>
      </c>
      <c r="BQ5" s="282"/>
      <c r="BR5" s="282"/>
      <c r="BS5" s="282"/>
      <c r="BT5" s="282"/>
      <c r="BV5" s="313" t="s">
        <v>241</v>
      </c>
      <c r="BW5" s="313"/>
      <c r="BX5" s="313"/>
      <c r="BY5" s="313"/>
      <c r="BZ5" s="313"/>
      <c r="CB5" s="313" t="s">
        <v>240</v>
      </c>
      <c r="CC5" s="313"/>
      <c r="CD5" s="313"/>
      <c r="CE5" s="313"/>
      <c r="CF5" s="313"/>
      <c r="CH5" s="313" t="s">
        <v>242</v>
      </c>
      <c r="CI5" s="313"/>
      <c r="CJ5" s="313"/>
      <c r="CK5" s="313"/>
      <c r="CL5" s="313"/>
      <c r="CN5" s="312" t="s">
        <v>243</v>
      </c>
      <c r="CO5" s="312"/>
      <c r="CP5" s="312"/>
      <c r="CQ5" s="312"/>
      <c r="CR5" s="312"/>
      <c r="CT5" s="312" t="s">
        <v>244</v>
      </c>
      <c r="CU5" s="312"/>
      <c r="CV5" s="312"/>
      <c r="CW5" s="312"/>
      <c r="CX5" s="312"/>
      <c r="CZ5" s="312" t="s">
        <v>245</v>
      </c>
      <c r="DA5" s="312"/>
      <c r="DB5" s="312"/>
      <c r="DC5" s="312"/>
      <c r="DD5" s="312"/>
      <c r="DF5" s="254" t="s">
        <v>245</v>
      </c>
      <c r="DG5" s="254"/>
      <c r="DH5" s="254"/>
      <c r="DI5" s="254"/>
      <c r="DJ5" s="254"/>
    </row>
    <row r="6" spans="1:114" ht="27.6" x14ac:dyDescent="0.3">
      <c r="B6" s="284" t="s">
        <v>223</v>
      </c>
      <c r="C6" s="285"/>
      <c r="D6" s="247" t="s">
        <v>224</v>
      </c>
      <c r="E6" s="248" t="s">
        <v>225</v>
      </c>
      <c r="F6" s="248" t="s">
        <v>226</v>
      </c>
      <c r="H6" s="284" t="s">
        <v>223</v>
      </c>
      <c r="I6" s="285"/>
      <c r="J6" s="247" t="s">
        <v>224</v>
      </c>
      <c r="K6" s="248" t="s">
        <v>225</v>
      </c>
      <c r="L6" s="248" t="s">
        <v>226</v>
      </c>
      <c r="N6" s="284" t="s">
        <v>223</v>
      </c>
      <c r="O6" s="285"/>
      <c r="P6" s="247" t="s">
        <v>224</v>
      </c>
      <c r="Q6" s="248" t="s">
        <v>225</v>
      </c>
      <c r="R6" s="248" t="s">
        <v>226</v>
      </c>
      <c r="T6" s="284" t="s">
        <v>223</v>
      </c>
      <c r="U6" s="285"/>
      <c r="V6" s="247" t="s">
        <v>224</v>
      </c>
      <c r="W6" s="248" t="s">
        <v>225</v>
      </c>
      <c r="X6" s="248" t="s">
        <v>226</v>
      </c>
      <c r="Z6" s="284" t="s">
        <v>223</v>
      </c>
      <c r="AA6" s="285"/>
      <c r="AB6" s="247" t="s">
        <v>224</v>
      </c>
      <c r="AC6" s="248" t="s">
        <v>225</v>
      </c>
      <c r="AD6" s="248" t="s">
        <v>226</v>
      </c>
      <c r="AF6" s="284" t="s">
        <v>223</v>
      </c>
      <c r="AG6" s="285"/>
      <c r="AH6" s="247" t="s">
        <v>224</v>
      </c>
      <c r="AI6" s="248" t="s">
        <v>225</v>
      </c>
      <c r="AJ6" s="248" t="s">
        <v>226</v>
      </c>
      <c r="AL6" s="284" t="s">
        <v>223</v>
      </c>
      <c r="AM6" s="285"/>
      <c r="AN6" s="247" t="s">
        <v>224</v>
      </c>
      <c r="AO6" s="248" t="s">
        <v>225</v>
      </c>
      <c r="AP6" s="248" t="s">
        <v>226</v>
      </c>
      <c r="AR6" s="284" t="s">
        <v>223</v>
      </c>
      <c r="AS6" s="285"/>
      <c r="AT6" s="247" t="s">
        <v>224</v>
      </c>
      <c r="AU6" s="248" t="s">
        <v>225</v>
      </c>
      <c r="AV6" s="248" t="s">
        <v>226</v>
      </c>
      <c r="AX6" s="284" t="s">
        <v>223</v>
      </c>
      <c r="AY6" s="285"/>
      <c r="AZ6" s="247" t="s">
        <v>224</v>
      </c>
      <c r="BA6" s="248" t="s">
        <v>225</v>
      </c>
      <c r="BB6" s="248" t="s">
        <v>226</v>
      </c>
      <c r="BD6" s="284" t="s">
        <v>223</v>
      </c>
      <c r="BE6" s="285"/>
      <c r="BF6" s="247" t="s">
        <v>224</v>
      </c>
      <c r="BG6" s="248" t="s">
        <v>225</v>
      </c>
      <c r="BH6" s="248" t="s">
        <v>226</v>
      </c>
      <c r="BJ6" s="284" t="s">
        <v>223</v>
      </c>
      <c r="BK6" s="285"/>
      <c r="BL6" s="247" t="s">
        <v>224</v>
      </c>
      <c r="BM6" s="248" t="s">
        <v>225</v>
      </c>
      <c r="BN6" s="248" t="s">
        <v>226</v>
      </c>
      <c r="BP6" s="284" t="s">
        <v>223</v>
      </c>
      <c r="BQ6" s="285"/>
      <c r="BR6" s="247" t="s">
        <v>224</v>
      </c>
      <c r="BS6" s="248" t="s">
        <v>225</v>
      </c>
      <c r="BT6" s="248" t="s">
        <v>226</v>
      </c>
    </row>
    <row r="7" spans="1:114" x14ac:dyDescent="0.3">
      <c r="B7" s="278" t="s">
        <v>238</v>
      </c>
      <c r="C7" s="279"/>
      <c r="D7" s="255">
        <v>150000</v>
      </c>
      <c r="E7" s="255">
        <v>0</v>
      </c>
      <c r="F7" s="255">
        <f t="shared" ref="F7:F9" si="0">D7-E7</f>
        <v>150000</v>
      </c>
      <c r="H7" s="278" t="s">
        <v>238</v>
      </c>
      <c r="I7" s="279"/>
      <c r="J7" s="255">
        <v>150000</v>
      </c>
      <c r="K7" s="255">
        <v>0</v>
      </c>
      <c r="L7" s="255">
        <f t="shared" ref="L7:L9" si="1">J7-K7</f>
        <v>150000</v>
      </c>
      <c r="N7" s="278" t="s">
        <v>238</v>
      </c>
      <c r="O7" s="279"/>
      <c r="P7" s="255">
        <v>150000</v>
      </c>
      <c r="Q7" s="255">
        <v>0</v>
      </c>
      <c r="R7" s="255">
        <f t="shared" ref="R7:R9" si="2">P7-Q7</f>
        <v>150000</v>
      </c>
      <c r="T7" s="278" t="s">
        <v>238</v>
      </c>
      <c r="U7" s="279"/>
      <c r="V7" s="255">
        <v>150000</v>
      </c>
      <c r="W7" s="255">
        <v>0</v>
      </c>
      <c r="X7" s="255">
        <f t="shared" ref="X7:X9" si="3">V7-W7</f>
        <v>150000</v>
      </c>
      <c r="Z7" s="278" t="s">
        <v>238</v>
      </c>
      <c r="AA7" s="279"/>
      <c r="AB7" s="255">
        <v>150000</v>
      </c>
      <c r="AC7" s="255">
        <v>0</v>
      </c>
      <c r="AD7" s="255">
        <f t="shared" ref="AD7:AD9" si="4">AB7-AC7</f>
        <v>150000</v>
      </c>
      <c r="AF7" s="278" t="s">
        <v>238</v>
      </c>
      <c r="AG7" s="279"/>
      <c r="AH7" s="255">
        <v>150000</v>
      </c>
      <c r="AI7" s="255">
        <v>0</v>
      </c>
      <c r="AJ7" s="255">
        <f t="shared" ref="AJ7:AJ9" si="5">AH7-AI7</f>
        <v>150000</v>
      </c>
      <c r="AL7" s="278" t="s">
        <v>238</v>
      </c>
      <c r="AM7" s="279"/>
      <c r="AN7" s="255">
        <v>150000</v>
      </c>
      <c r="AO7" s="255">
        <v>0</v>
      </c>
      <c r="AP7" s="255">
        <f t="shared" ref="AP7:AP9" si="6">AN7-AO7</f>
        <v>150000</v>
      </c>
      <c r="AR7" s="278" t="s">
        <v>238</v>
      </c>
      <c r="AS7" s="279"/>
      <c r="AT7" s="255">
        <v>150000</v>
      </c>
      <c r="AU7" s="255">
        <v>0</v>
      </c>
      <c r="AV7" s="255">
        <f t="shared" ref="AV7:AV9" si="7">AT7-AU7</f>
        <v>150000</v>
      </c>
      <c r="AX7" s="278" t="s">
        <v>238</v>
      </c>
      <c r="AY7" s="279"/>
      <c r="AZ7" s="255">
        <v>150000</v>
      </c>
      <c r="BA7" s="255">
        <v>0</v>
      </c>
      <c r="BB7" s="255">
        <f t="shared" ref="BB7:BB9" si="8">AZ7-BA7</f>
        <v>150000</v>
      </c>
      <c r="BD7" s="278" t="s">
        <v>238</v>
      </c>
      <c r="BE7" s="279"/>
      <c r="BF7" s="255">
        <v>150000</v>
      </c>
      <c r="BG7" s="255">
        <v>0</v>
      </c>
      <c r="BH7" s="255">
        <f t="shared" ref="BH7:BH9" si="9">BF7-BG7</f>
        <v>150000</v>
      </c>
      <c r="BJ7" s="278" t="s">
        <v>238</v>
      </c>
      <c r="BK7" s="279"/>
      <c r="BL7" s="255">
        <v>150000</v>
      </c>
      <c r="BM7" s="255">
        <v>0</v>
      </c>
      <c r="BN7" s="255">
        <f t="shared" ref="BN7:BN9" si="10">BL7-BM7</f>
        <v>150000</v>
      </c>
      <c r="BP7" s="278" t="s">
        <v>238</v>
      </c>
      <c r="BQ7" s="279"/>
      <c r="BR7" s="255">
        <v>150000</v>
      </c>
      <c r="BS7" s="255">
        <v>0</v>
      </c>
      <c r="BT7" s="255">
        <f t="shared" ref="BT7:BT9" si="11">BR7-BS7</f>
        <v>150000</v>
      </c>
    </row>
    <row r="8" spans="1:114" x14ac:dyDescent="0.3">
      <c r="B8" s="286" t="s">
        <v>239</v>
      </c>
      <c r="C8" s="287"/>
      <c r="D8" s="261">
        <v>320000</v>
      </c>
      <c r="E8" s="261">
        <v>0</v>
      </c>
      <c r="F8" s="261">
        <f t="shared" si="0"/>
        <v>320000</v>
      </c>
      <c r="H8" s="286" t="s">
        <v>239</v>
      </c>
      <c r="I8" s="287"/>
      <c r="J8" s="261">
        <v>320000</v>
      </c>
      <c r="K8" s="261">
        <v>0</v>
      </c>
      <c r="L8" s="261">
        <f t="shared" si="1"/>
        <v>320000</v>
      </c>
      <c r="N8" s="286" t="s">
        <v>239</v>
      </c>
      <c r="O8" s="287"/>
      <c r="P8" s="261">
        <v>320000</v>
      </c>
      <c r="Q8" s="261">
        <v>0</v>
      </c>
      <c r="R8" s="261">
        <f t="shared" si="2"/>
        <v>320000</v>
      </c>
      <c r="T8" s="286" t="s">
        <v>239</v>
      </c>
      <c r="U8" s="287"/>
      <c r="V8" s="261">
        <v>320000</v>
      </c>
      <c r="W8" s="261">
        <v>0</v>
      </c>
      <c r="X8" s="261">
        <f t="shared" si="3"/>
        <v>320000</v>
      </c>
      <c r="Z8" s="286" t="s">
        <v>239</v>
      </c>
      <c r="AA8" s="287"/>
      <c r="AB8" s="261">
        <v>320000</v>
      </c>
      <c r="AC8" s="261">
        <v>0</v>
      </c>
      <c r="AD8" s="261">
        <f t="shared" si="4"/>
        <v>320000</v>
      </c>
      <c r="AF8" s="286" t="s">
        <v>239</v>
      </c>
      <c r="AG8" s="287"/>
      <c r="AH8" s="261">
        <v>320000</v>
      </c>
      <c r="AI8" s="261">
        <v>0</v>
      </c>
      <c r="AJ8" s="261">
        <f t="shared" si="5"/>
        <v>320000</v>
      </c>
      <c r="AL8" s="286" t="s">
        <v>239</v>
      </c>
      <c r="AM8" s="287"/>
      <c r="AN8" s="261">
        <v>320000</v>
      </c>
      <c r="AO8" s="261">
        <v>0</v>
      </c>
      <c r="AP8" s="261">
        <f t="shared" si="6"/>
        <v>320000</v>
      </c>
      <c r="AR8" s="286" t="s">
        <v>239</v>
      </c>
      <c r="AS8" s="287"/>
      <c r="AT8" s="261">
        <v>320000</v>
      </c>
      <c r="AU8" s="261">
        <v>0</v>
      </c>
      <c r="AV8" s="261">
        <f t="shared" si="7"/>
        <v>320000</v>
      </c>
      <c r="AX8" s="286" t="s">
        <v>239</v>
      </c>
      <c r="AY8" s="287"/>
      <c r="AZ8" s="261">
        <v>320000</v>
      </c>
      <c r="BA8" s="261">
        <v>0</v>
      </c>
      <c r="BB8" s="261">
        <f t="shared" si="8"/>
        <v>320000</v>
      </c>
      <c r="BD8" s="286" t="s">
        <v>239</v>
      </c>
      <c r="BE8" s="287"/>
      <c r="BF8" s="261">
        <v>320000</v>
      </c>
      <c r="BG8" s="261">
        <v>0</v>
      </c>
      <c r="BH8" s="261">
        <f t="shared" si="9"/>
        <v>320000</v>
      </c>
      <c r="BJ8" s="286" t="s">
        <v>239</v>
      </c>
      <c r="BK8" s="287"/>
      <c r="BL8" s="261">
        <v>320000</v>
      </c>
      <c r="BM8" s="261">
        <v>0</v>
      </c>
      <c r="BN8" s="261">
        <f t="shared" si="10"/>
        <v>320000</v>
      </c>
      <c r="BP8" s="286" t="s">
        <v>239</v>
      </c>
      <c r="BQ8" s="287"/>
      <c r="BR8" s="261">
        <v>320000</v>
      </c>
      <c r="BS8" s="261">
        <v>0</v>
      </c>
      <c r="BT8" s="261">
        <f t="shared" si="11"/>
        <v>320000</v>
      </c>
    </row>
    <row r="9" spans="1:114" x14ac:dyDescent="0.3">
      <c r="B9" s="278" t="s">
        <v>227</v>
      </c>
      <c r="C9" s="279"/>
      <c r="D9" s="255">
        <f>SUM(D7:D8)-D30</f>
        <v>110651.63</v>
      </c>
      <c r="E9" s="255">
        <f>SUM(E7:E8)-E30</f>
        <v>0</v>
      </c>
      <c r="F9" s="255">
        <f t="shared" si="0"/>
        <v>110651.63</v>
      </c>
      <c r="H9" s="278" t="s">
        <v>227</v>
      </c>
      <c r="I9" s="279"/>
      <c r="J9" s="255">
        <f>SUM(J7:J8)-J30</f>
        <v>110826.63</v>
      </c>
      <c r="K9" s="255">
        <f>SUM(K7:K8)-K30</f>
        <v>0</v>
      </c>
      <c r="L9" s="255">
        <f t="shared" si="1"/>
        <v>110826.63</v>
      </c>
      <c r="N9" s="278" t="s">
        <v>227</v>
      </c>
      <c r="O9" s="279"/>
      <c r="P9" s="255">
        <f>SUM(P7:P8)-P30</f>
        <v>110826.63</v>
      </c>
      <c r="Q9" s="255">
        <f>SUM(Q7:Q8)-Q30</f>
        <v>0</v>
      </c>
      <c r="R9" s="255">
        <f t="shared" si="2"/>
        <v>110826.63</v>
      </c>
      <c r="T9" s="278" t="s">
        <v>227</v>
      </c>
      <c r="U9" s="279"/>
      <c r="V9" s="255">
        <f>SUM(V7:V8)-V30</f>
        <v>110826.63</v>
      </c>
      <c r="W9" s="255">
        <f>SUM(W7:W8)-W30</f>
        <v>0</v>
      </c>
      <c r="X9" s="255">
        <f t="shared" si="3"/>
        <v>110826.63</v>
      </c>
      <c r="Z9" s="278" t="s">
        <v>227</v>
      </c>
      <c r="AA9" s="279"/>
      <c r="AB9" s="255">
        <f>SUM(AB7:AB8)-AB30</f>
        <v>110826.63</v>
      </c>
      <c r="AC9" s="255">
        <f>SUM(AC7:AC8)-AC30</f>
        <v>0</v>
      </c>
      <c r="AD9" s="255">
        <f t="shared" si="4"/>
        <v>110826.63</v>
      </c>
      <c r="AF9" s="278" t="s">
        <v>227</v>
      </c>
      <c r="AG9" s="279"/>
      <c r="AH9" s="255">
        <f>SUM(AH7:AH8)-AH30</f>
        <v>110826.63</v>
      </c>
      <c r="AI9" s="255">
        <f>SUM(AI7:AI8)-AI30</f>
        <v>0</v>
      </c>
      <c r="AJ9" s="255">
        <f t="shared" si="5"/>
        <v>110826.63</v>
      </c>
      <c r="AL9" s="278" t="s">
        <v>227</v>
      </c>
      <c r="AM9" s="279"/>
      <c r="AN9" s="255">
        <f>SUM(AN7:AN8)-AN30</f>
        <v>110826.63</v>
      </c>
      <c r="AO9" s="255">
        <f>SUM(AO7:AO8)-AO30</f>
        <v>0</v>
      </c>
      <c r="AP9" s="255">
        <f t="shared" si="6"/>
        <v>110826.63</v>
      </c>
      <c r="AR9" s="278" t="s">
        <v>227</v>
      </c>
      <c r="AS9" s="279"/>
      <c r="AT9" s="255">
        <f>SUM(AT7:AT8)-AT30</f>
        <v>110826.63</v>
      </c>
      <c r="AU9" s="255">
        <f>SUM(AU7:AU8)-AU30</f>
        <v>0</v>
      </c>
      <c r="AV9" s="255">
        <f t="shared" si="7"/>
        <v>110826.63</v>
      </c>
      <c r="AX9" s="278" t="s">
        <v>227</v>
      </c>
      <c r="AY9" s="279"/>
      <c r="AZ9" s="255">
        <f>SUM(AZ7:AZ8)-AZ30</f>
        <v>110826.63</v>
      </c>
      <c r="BA9" s="255">
        <f>SUM(BA7:BA8)-BA30</f>
        <v>0</v>
      </c>
      <c r="BB9" s="255">
        <f t="shared" si="8"/>
        <v>110826.63</v>
      </c>
      <c r="BD9" s="278" t="s">
        <v>227</v>
      </c>
      <c r="BE9" s="279"/>
      <c r="BF9" s="255">
        <f>SUM(BF7:BF8)-BF30</f>
        <v>110826.63</v>
      </c>
      <c r="BG9" s="255">
        <f>SUM(BG7:BG8)-BG30</f>
        <v>0</v>
      </c>
      <c r="BH9" s="255">
        <f t="shared" si="9"/>
        <v>110826.63</v>
      </c>
      <c r="BJ9" s="278" t="s">
        <v>227</v>
      </c>
      <c r="BK9" s="279"/>
      <c r="BL9" s="255">
        <f>SUM(BL7:BL8)-BL30</f>
        <v>110826.63</v>
      </c>
      <c r="BM9" s="255">
        <f>SUM(BM7:BM8)-BM30</f>
        <v>0</v>
      </c>
      <c r="BN9" s="255">
        <f t="shared" si="10"/>
        <v>110826.63</v>
      </c>
      <c r="BP9" s="278" t="s">
        <v>227</v>
      </c>
      <c r="BQ9" s="279"/>
      <c r="BR9" s="255">
        <f>SUM(BR7:BR8)-BR30</f>
        <v>110826.63</v>
      </c>
      <c r="BS9" s="255">
        <f>SUM(BS7:BS8)-BS30</f>
        <v>0</v>
      </c>
      <c r="BT9" s="255">
        <f t="shared" si="11"/>
        <v>110826.63</v>
      </c>
    </row>
    <row r="10" spans="1:114" x14ac:dyDescent="0.3">
      <c r="B10" s="288" t="s">
        <v>0</v>
      </c>
      <c r="C10" s="285"/>
      <c r="D10" s="249">
        <f>SUM(D7:D8)</f>
        <v>470000</v>
      </c>
      <c r="E10" s="249">
        <f t="shared" ref="E10:F10" si="12">SUM(E7:E8)</f>
        <v>0</v>
      </c>
      <c r="F10" s="249">
        <f t="shared" si="12"/>
        <v>470000</v>
      </c>
      <c r="H10" s="288" t="s">
        <v>0</v>
      </c>
      <c r="I10" s="285"/>
      <c r="J10" s="249">
        <f>SUM(J7:J8)</f>
        <v>470000</v>
      </c>
      <c r="K10" s="249">
        <f t="shared" ref="K10:L10" si="13">SUM(K7:K8)</f>
        <v>0</v>
      </c>
      <c r="L10" s="249">
        <f t="shared" si="13"/>
        <v>470000</v>
      </c>
      <c r="N10" s="288" t="s">
        <v>0</v>
      </c>
      <c r="O10" s="285"/>
      <c r="P10" s="249">
        <f>SUM(P7:P8)</f>
        <v>470000</v>
      </c>
      <c r="Q10" s="249">
        <f t="shared" ref="Q10:R10" si="14">SUM(Q7:Q8)</f>
        <v>0</v>
      </c>
      <c r="R10" s="249">
        <f t="shared" si="14"/>
        <v>470000</v>
      </c>
      <c r="T10" s="288" t="s">
        <v>0</v>
      </c>
      <c r="U10" s="285"/>
      <c r="V10" s="249">
        <f>SUM(V7:V8)</f>
        <v>470000</v>
      </c>
      <c r="W10" s="249">
        <f t="shared" ref="W10:X10" si="15">SUM(W7:W8)</f>
        <v>0</v>
      </c>
      <c r="X10" s="249">
        <f t="shared" si="15"/>
        <v>470000</v>
      </c>
      <c r="Z10" s="288" t="s">
        <v>0</v>
      </c>
      <c r="AA10" s="285"/>
      <c r="AB10" s="249">
        <f>SUM(AB7:AB8)</f>
        <v>470000</v>
      </c>
      <c r="AC10" s="249">
        <f t="shared" ref="AC10:AD10" si="16">SUM(AC7:AC8)</f>
        <v>0</v>
      </c>
      <c r="AD10" s="249">
        <f t="shared" si="16"/>
        <v>470000</v>
      </c>
      <c r="AF10" s="288" t="s">
        <v>0</v>
      </c>
      <c r="AG10" s="285"/>
      <c r="AH10" s="249">
        <f>SUM(AH7:AH8)</f>
        <v>470000</v>
      </c>
      <c r="AI10" s="249">
        <f t="shared" ref="AI10:AJ10" si="17">SUM(AI7:AI8)</f>
        <v>0</v>
      </c>
      <c r="AJ10" s="249">
        <f t="shared" si="17"/>
        <v>470000</v>
      </c>
      <c r="AL10" s="288" t="s">
        <v>0</v>
      </c>
      <c r="AM10" s="285"/>
      <c r="AN10" s="249">
        <f>SUM(AN7:AN8)</f>
        <v>470000</v>
      </c>
      <c r="AO10" s="249">
        <f t="shared" ref="AO10:AP10" si="18">SUM(AO7:AO8)</f>
        <v>0</v>
      </c>
      <c r="AP10" s="249">
        <f t="shared" si="18"/>
        <v>470000</v>
      </c>
      <c r="AR10" s="288" t="s">
        <v>0</v>
      </c>
      <c r="AS10" s="285"/>
      <c r="AT10" s="249">
        <f>SUM(AT7:AT8)</f>
        <v>470000</v>
      </c>
      <c r="AU10" s="249">
        <f t="shared" ref="AU10:AV10" si="19">SUM(AU7:AU8)</f>
        <v>0</v>
      </c>
      <c r="AV10" s="249">
        <f t="shared" si="19"/>
        <v>470000</v>
      </c>
      <c r="AX10" s="288" t="s">
        <v>0</v>
      </c>
      <c r="AY10" s="285"/>
      <c r="AZ10" s="249">
        <f>SUM(AZ7:AZ8)</f>
        <v>470000</v>
      </c>
      <c r="BA10" s="249">
        <f t="shared" ref="BA10:BB10" si="20">SUM(BA7:BA8)</f>
        <v>0</v>
      </c>
      <c r="BB10" s="249">
        <f t="shared" si="20"/>
        <v>470000</v>
      </c>
      <c r="BD10" s="288" t="s">
        <v>0</v>
      </c>
      <c r="BE10" s="285"/>
      <c r="BF10" s="249">
        <f>SUM(BF7:BF8)</f>
        <v>470000</v>
      </c>
      <c r="BG10" s="249">
        <f t="shared" ref="BG10:BH10" si="21">SUM(BG7:BG8)</f>
        <v>0</v>
      </c>
      <c r="BH10" s="249">
        <f t="shared" si="21"/>
        <v>470000</v>
      </c>
      <c r="BJ10" s="288" t="s">
        <v>0</v>
      </c>
      <c r="BK10" s="285"/>
      <c r="BL10" s="249">
        <f>SUM(BL7:BL8)</f>
        <v>470000</v>
      </c>
      <c r="BM10" s="249">
        <f t="shared" ref="BM10:BN10" si="22">SUM(BM7:BM8)</f>
        <v>0</v>
      </c>
      <c r="BN10" s="249">
        <f t="shared" si="22"/>
        <v>470000</v>
      </c>
      <c r="BP10" s="288" t="s">
        <v>0</v>
      </c>
      <c r="BQ10" s="285"/>
      <c r="BR10" s="249">
        <f>SUM(BR7:BR8)</f>
        <v>470000</v>
      </c>
      <c r="BS10" s="249">
        <f t="shared" ref="BS10:BT10" si="23">SUM(BS7:BS8)</f>
        <v>0</v>
      </c>
      <c r="BT10" s="249">
        <f t="shared" si="23"/>
        <v>470000</v>
      </c>
    </row>
    <row r="11" spans="1:114" x14ac:dyDescent="0.3">
      <c r="B11" s="246"/>
      <c r="C11" s="246"/>
      <c r="D11" s="246"/>
      <c r="E11" s="246"/>
      <c r="F11" s="246"/>
      <c r="H11" s="246"/>
      <c r="I11" s="246"/>
      <c r="J11" s="246"/>
      <c r="K11" s="246"/>
      <c r="L11" s="246"/>
      <c r="N11" s="246"/>
      <c r="O11" s="246"/>
      <c r="P11" s="246"/>
      <c r="Q11" s="246"/>
      <c r="R11" s="246"/>
      <c r="T11" s="246"/>
      <c r="U11" s="246"/>
      <c r="V11" s="246"/>
      <c r="W11" s="246"/>
      <c r="X11" s="246"/>
      <c r="Z11" s="246"/>
      <c r="AA11" s="246"/>
      <c r="AB11" s="246"/>
      <c r="AC11" s="246"/>
      <c r="AD11" s="246"/>
      <c r="AF11" s="246"/>
      <c r="AG11" s="246"/>
      <c r="AH11" s="246"/>
      <c r="AI11" s="246"/>
      <c r="AJ11" s="246"/>
      <c r="AL11" s="246"/>
      <c r="AM11" s="246"/>
      <c r="AN11" s="246"/>
      <c r="AO11" s="246"/>
      <c r="AP11" s="246"/>
      <c r="AR11" s="246"/>
      <c r="AS11" s="246"/>
      <c r="AT11" s="246"/>
      <c r="AU11" s="246"/>
      <c r="AV11" s="246"/>
      <c r="AX11" s="246"/>
      <c r="AY11" s="246"/>
      <c r="AZ11" s="246"/>
      <c r="BA11" s="246"/>
      <c r="BB11" s="246"/>
      <c r="BD11" s="246"/>
      <c r="BE11" s="246"/>
      <c r="BF11" s="246"/>
      <c r="BG11" s="246"/>
      <c r="BH11" s="246"/>
      <c r="BJ11" s="246"/>
      <c r="BK11" s="246"/>
      <c r="BL11" s="246"/>
      <c r="BM11" s="246"/>
      <c r="BN11" s="246"/>
      <c r="BP11" s="246"/>
      <c r="BQ11" s="246"/>
      <c r="BR11" s="246"/>
      <c r="BS11" s="246"/>
      <c r="BT11" s="246"/>
    </row>
    <row r="12" spans="1:114" ht="15.6" x14ac:dyDescent="0.3">
      <c r="B12" s="274" t="s">
        <v>228</v>
      </c>
      <c r="C12" s="275"/>
      <c r="D12" s="275"/>
      <c r="E12" s="275"/>
      <c r="F12" s="275"/>
      <c r="H12" s="295" t="s">
        <v>228</v>
      </c>
      <c r="I12" s="294"/>
      <c r="J12" s="294"/>
      <c r="K12" s="294"/>
      <c r="L12" s="294"/>
      <c r="N12" s="295" t="s">
        <v>228</v>
      </c>
      <c r="O12" s="294"/>
      <c r="P12" s="294"/>
      <c r="Q12" s="294"/>
      <c r="R12" s="294"/>
      <c r="T12" s="295" t="s">
        <v>228</v>
      </c>
      <c r="U12" s="294"/>
      <c r="V12" s="294"/>
      <c r="W12" s="294"/>
      <c r="X12" s="294"/>
      <c r="Z12" s="295" t="s">
        <v>228</v>
      </c>
      <c r="AA12" s="294"/>
      <c r="AB12" s="294"/>
      <c r="AC12" s="294"/>
      <c r="AD12" s="294"/>
      <c r="AF12" s="295" t="s">
        <v>228</v>
      </c>
      <c r="AG12" s="294"/>
      <c r="AH12" s="294"/>
      <c r="AI12" s="294"/>
      <c r="AJ12" s="294"/>
      <c r="AL12" s="295" t="s">
        <v>228</v>
      </c>
      <c r="AM12" s="294"/>
      <c r="AN12" s="294"/>
      <c r="AO12" s="294"/>
      <c r="AP12" s="294"/>
      <c r="AR12" s="295" t="s">
        <v>228</v>
      </c>
      <c r="AS12" s="294"/>
      <c r="AT12" s="294"/>
      <c r="AU12" s="294"/>
      <c r="AV12" s="294"/>
      <c r="AX12" s="295" t="s">
        <v>228</v>
      </c>
      <c r="AY12" s="294"/>
      <c r="AZ12" s="294"/>
      <c r="BA12" s="294"/>
      <c r="BB12" s="294"/>
      <c r="BD12" s="295" t="s">
        <v>228</v>
      </c>
      <c r="BE12" s="294"/>
      <c r="BF12" s="294"/>
      <c r="BG12" s="294"/>
      <c r="BH12" s="294"/>
      <c r="BJ12" s="295" t="s">
        <v>228</v>
      </c>
      <c r="BK12" s="294"/>
      <c r="BL12" s="294"/>
      <c r="BM12" s="294"/>
      <c r="BN12" s="294"/>
      <c r="BP12" s="295" t="s">
        <v>228</v>
      </c>
      <c r="BQ12" s="294"/>
      <c r="BR12" s="294"/>
      <c r="BS12" s="294"/>
      <c r="BT12" s="294"/>
    </row>
    <row r="13" spans="1:114" ht="15.6" x14ac:dyDescent="0.3">
      <c r="B13" s="268"/>
      <c r="H13" s="268"/>
      <c r="N13" s="268"/>
      <c r="T13" s="268"/>
      <c r="Z13" s="268"/>
      <c r="AF13" s="268"/>
      <c r="AL13" s="268"/>
      <c r="AR13" s="268"/>
      <c r="AX13" s="268"/>
      <c r="BD13" s="268"/>
      <c r="BJ13" s="268"/>
      <c r="BP13" s="268"/>
    </row>
    <row r="14" spans="1:114" ht="27.6" x14ac:dyDescent="0.3">
      <c r="B14" s="276" t="s">
        <v>223</v>
      </c>
      <c r="C14" s="277"/>
      <c r="D14" s="266" t="s">
        <v>224</v>
      </c>
      <c r="E14" s="267" t="s">
        <v>229</v>
      </c>
      <c r="F14" s="267" t="s">
        <v>226</v>
      </c>
      <c r="H14" s="276" t="s">
        <v>223</v>
      </c>
      <c r="I14" s="277"/>
      <c r="J14" s="266" t="s">
        <v>224</v>
      </c>
      <c r="K14" s="267" t="s">
        <v>229</v>
      </c>
      <c r="L14" s="267" t="s">
        <v>226</v>
      </c>
      <c r="N14" s="276" t="s">
        <v>223</v>
      </c>
      <c r="O14" s="277"/>
      <c r="P14" s="266" t="s">
        <v>224</v>
      </c>
      <c r="Q14" s="267" t="s">
        <v>229</v>
      </c>
      <c r="R14" s="267" t="s">
        <v>226</v>
      </c>
      <c r="T14" s="276" t="s">
        <v>223</v>
      </c>
      <c r="U14" s="277"/>
      <c r="V14" s="266" t="s">
        <v>224</v>
      </c>
      <c r="W14" s="267" t="s">
        <v>229</v>
      </c>
      <c r="X14" s="267" t="s">
        <v>226</v>
      </c>
      <c r="Z14" s="276" t="s">
        <v>223</v>
      </c>
      <c r="AA14" s="277"/>
      <c r="AB14" s="266" t="s">
        <v>224</v>
      </c>
      <c r="AC14" s="267" t="s">
        <v>229</v>
      </c>
      <c r="AD14" s="267" t="s">
        <v>226</v>
      </c>
      <c r="AF14" s="276" t="s">
        <v>223</v>
      </c>
      <c r="AG14" s="277"/>
      <c r="AH14" s="266" t="s">
        <v>224</v>
      </c>
      <c r="AI14" s="267" t="s">
        <v>229</v>
      </c>
      <c r="AJ14" s="267" t="s">
        <v>226</v>
      </c>
      <c r="AL14" s="276" t="s">
        <v>223</v>
      </c>
      <c r="AM14" s="277"/>
      <c r="AN14" s="266" t="s">
        <v>224</v>
      </c>
      <c r="AO14" s="267" t="s">
        <v>229</v>
      </c>
      <c r="AP14" s="267" t="s">
        <v>226</v>
      </c>
      <c r="AR14" s="276" t="s">
        <v>223</v>
      </c>
      <c r="AS14" s="277"/>
      <c r="AT14" s="266" t="s">
        <v>224</v>
      </c>
      <c r="AU14" s="267" t="s">
        <v>229</v>
      </c>
      <c r="AV14" s="267" t="s">
        <v>226</v>
      </c>
      <c r="AX14" s="276" t="s">
        <v>223</v>
      </c>
      <c r="AY14" s="277"/>
      <c r="AZ14" s="266" t="s">
        <v>224</v>
      </c>
      <c r="BA14" s="267" t="s">
        <v>229</v>
      </c>
      <c r="BB14" s="267" t="s">
        <v>226</v>
      </c>
      <c r="BD14" s="276" t="s">
        <v>223</v>
      </c>
      <c r="BE14" s="277"/>
      <c r="BF14" s="266" t="s">
        <v>224</v>
      </c>
      <c r="BG14" s="267" t="s">
        <v>229</v>
      </c>
      <c r="BH14" s="267" t="s">
        <v>226</v>
      </c>
      <c r="BJ14" s="276" t="s">
        <v>223</v>
      </c>
      <c r="BK14" s="277"/>
      <c r="BL14" s="266" t="s">
        <v>224</v>
      </c>
      <c r="BM14" s="267" t="s">
        <v>229</v>
      </c>
      <c r="BN14" s="267" t="s">
        <v>226</v>
      </c>
      <c r="BP14" s="276" t="s">
        <v>223</v>
      </c>
      <c r="BQ14" s="277"/>
      <c r="BR14" s="266" t="s">
        <v>224</v>
      </c>
      <c r="BS14" s="267" t="s">
        <v>229</v>
      </c>
      <c r="BT14" s="267" t="s">
        <v>226</v>
      </c>
    </row>
    <row r="15" spans="1:114" x14ac:dyDescent="0.3">
      <c r="B15" s="278" t="s">
        <v>246</v>
      </c>
      <c r="C15" s="279"/>
      <c r="D15" s="255">
        <f>SUM(D7:D8)/2</f>
        <v>235000</v>
      </c>
      <c r="E15" s="255">
        <v>0</v>
      </c>
      <c r="F15" s="255">
        <f t="shared" ref="F15:F26" si="24">D15-E15</f>
        <v>235000</v>
      </c>
      <c r="H15" s="278" t="s">
        <v>246</v>
      </c>
      <c r="I15" s="279"/>
      <c r="J15" s="255">
        <f>SUM(J7:J8)/2</f>
        <v>235000</v>
      </c>
      <c r="K15" s="255">
        <v>0</v>
      </c>
      <c r="L15" s="255">
        <f t="shared" ref="L15:L26" si="25">J15-K15</f>
        <v>235000</v>
      </c>
      <c r="N15" s="278" t="s">
        <v>246</v>
      </c>
      <c r="O15" s="279"/>
      <c r="P15" s="255">
        <f>SUM(P7:P8)/2</f>
        <v>235000</v>
      </c>
      <c r="Q15" s="255">
        <v>0</v>
      </c>
      <c r="R15" s="255">
        <f t="shared" ref="R15:R26" si="26">P15-Q15</f>
        <v>235000</v>
      </c>
      <c r="T15" s="278" t="s">
        <v>246</v>
      </c>
      <c r="U15" s="279"/>
      <c r="V15" s="255">
        <f>SUM(V7:V8)/2</f>
        <v>235000</v>
      </c>
      <c r="W15" s="255">
        <v>0</v>
      </c>
      <c r="X15" s="255">
        <f t="shared" ref="X15:X26" si="27">V15-W15</f>
        <v>235000</v>
      </c>
      <c r="Z15" s="278" t="s">
        <v>246</v>
      </c>
      <c r="AA15" s="279"/>
      <c r="AB15" s="255">
        <f>SUM(AB7:AB8)/2</f>
        <v>235000</v>
      </c>
      <c r="AC15" s="255">
        <v>0</v>
      </c>
      <c r="AD15" s="255">
        <f t="shared" ref="AD15:AD26" si="28">AB15-AC15</f>
        <v>235000</v>
      </c>
      <c r="AF15" s="278" t="s">
        <v>246</v>
      </c>
      <c r="AG15" s="279"/>
      <c r="AH15" s="255">
        <f>SUM(AH7:AH8)/2</f>
        <v>235000</v>
      </c>
      <c r="AI15" s="255">
        <v>0</v>
      </c>
      <c r="AJ15" s="255">
        <f t="shared" ref="AJ15:AJ26" si="29">AH15-AI15</f>
        <v>235000</v>
      </c>
      <c r="AL15" s="278" t="s">
        <v>246</v>
      </c>
      <c r="AM15" s="279"/>
      <c r="AN15" s="255">
        <f>SUM(AN7:AN8)/2</f>
        <v>235000</v>
      </c>
      <c r="AO15" s="255">
        <v>0</v>
      </c>
      <c r="AP15" s="255">
        <f t="shared" ref="AP15:AP26" si="30">AN15-AO15</f>
        <v>235000</v>
      </c>
      <c r="AR15" s="278" t="s">
        <v>246</v>
      </c>
      <c r="AS15" s="279"/>
      <c r="AT15" s="255">
        <f>SUM(AT7:AT8)/2</f>
        <v>235000</v>
      </c>
      <c r="AU15" s="255">
        <v>0</v>
      </c>
      <c r="AV15" s="255">
        <f t="shared" ref="AV15:AV26" si="31">AT15-AU15</f>
        <v>235000</v>
      </c>
      <c r="AX15" s="278" t="s">
        <v>246</v>
      </c>
      <c r="AY15" s="279"/>
      <c r="AZ15" s="255">
        <f>SUM(AZ7:AZ8)/2</f>
        <v>235000</v>
      </c>
      <c r="BA15" s="255">
        <v>0</v>
      </c>
      <c r="BB15" s="255">
        <f t="shared" ref="BB15:BB26" si="32">AZ15-BA15</f>
        <v>235000</v>
      </c>
      <c r="BD15" s="278" t="s">
        <v>246</v>
      </c>
      <c r="BE15" s="279"/>
      <c r="BF15" s="255">
        <f>SUM(BF7:BF8)/2</f>
        <v>235000</v>
      </c>
      <c r="BG15" s="255">
        <v>0</v>
      </c>
      <c r="BH15" s="255">
        <f t="shared" ref="BH15:BH26" si="33">BF15-BG15</f>
        <v>235000</v>
      </c>
      <c r="BJ15" s="278" t="s">
        <v>246</v>
      </c>
      <c r="BK15" s="279"/>
      <c r="BL15" s="255">
        <f>SUM(BL7:BL8)/2</f>
        <v>235000</v>
      </c>
      <c r="BM15" s="255">
        <v>0</v>
      </c>
      <c r="BN15" s="255">
        <f t="shared" ref="BN15:BN26" si="34">BL15-BM15</f>
        <v>235000</v>
      </c>
      <c r="BP15" s="278" t="s">
        <v>246</v>
      </c>
      <c r="BQ15" s="279"/>
      <c r="BR15" s="255">
        <f>SUM(BR7:BR8)/2</f>
        <v>235000</v>
      </c>
      <c r="BS15" s="255">
        <v>0</v>
      </c>
      <c r="BT15" s="255">
        <f t="shared" ref="BT15:BT26" si="35">BR15-BS15</f>
        <v>235000</v>
      </c>
    </row>
    <row r="16" spans="1:114" x14ac:dyDescent="0.3">
      <c r="B16" s="272" t="s">
        <v>248</v>
      </c>
      <c r="C16" s="273"/>
      <c r="D16" s="256">
        <f>SUM(D7:D8)*6%</f>
        <v>28200</v>
      </c>
      <c r="E16" s="256">
        <v>0</v>
      </c>
      <c r="F16" s="256">
        <f t="shared" si="24"/>
        <v>28200</v>
      </c>
      <c r="H16" s="272" t="s">
        <v>248</v>
      </c>
      <c r="I16" s="273"/>
      <c r="J16" s="256">
        <f>SUM(J7:J8)*6%</f>
        <v>28200</v>
      </c>
      <c r="K16" s="256">
        <v>0</v>
      </c>
      <c r="L16" s="256">
        <f t="shared" si="25"/>
        <v>28200</v>
      </c>
      <c r="N16" s="272" t="s">
        <v>248</v>
      </c>
      <c r="O16" s="273"/>
      <c r="P16" s="256">
        <f>SUM(P7:P8)*6%</f>
        <v>28200</v>
      </c>
      <c r="Q16" s="256">
        <v>0</v>
      </c>
      <c r="R16" s="256">
        <f t="shared" si="26"/>
        <v>28200</v>
      </c>
      <c r="T16" s="272" t="s">
        <v>248</v>
      </c>
      <c r="U16" s="273"/>
      <c r="V16" s="256">
        <f>SUM(V7:V8)*6%</f>
        <v>28200</v>
      </c>
      <c r="W16" s="256">
        <v>0</v>
      </c>
      <c r="X16" s="256">
        <f t="shared" si="27"/>
        <v>28200</v>
      </c>
      <c r="Z16" s="272" t="s">
        <v>248</v>
      </c>
      <c r="AA16" s="273"/>
      <c r="AB16" s="256">
        <f>SUM(AB7:AB8)*6%</f>
        <v>28200</v>
      </c>
      <c r="AC16" s="256">
        <v>0</v>
      </c>
      <c r="AD16" s="256">
        <f t="shared" si="28"/>
        <v>28200</v>
      </c>
      <c r="AF16" s="272" t="s">
        <v>248</v>
      </c>
      <c r="AG16" s="273"/>
      <c r="AH16" s="256">
        <f>SUM(AH7:AH8)*6%</f>
        <v>28200</v>
      </c>
      <c r="AI16" s="256">
        <v>0</v>
      </c>
      <c r="AJ16" s="256">
        <f t="shared" si="29"/>
        <v>28200</v>
      </c>
      <c r="AL16" s="272" t="s">
        <v>248</v>
      </c>
      <c r="AM16" s="273"/>
      <c r="AN16" s="256">
        <f>SUM(AN7:AN8)*6%</f>
        <v>28200</v>
      </c>
      <c r="AO16" s="256">
        <v>0</v>
      </c>
      <c r="AP16" s="256">
        <f t="shared" si="30"/>
        <v>28200</v>
      </c>
      <c r="AR16" s="272" t="s">
        <v>248</v>
      </c>
      <c r="AS16" s="273"/>
      <c r="AT16" s="256">
        <f>SUM(AT7:AT8)*6%</f>
        <v>28200</v>
      </c>
      <c r="AU16" s="256">
        <v>0</v>
      </c>
      <c r="AV16" s="256">
        <f t="shared" si="31"/>
        <v>28200</v>
      </c>
      <c r="AX16" s="272" t="s">
        <v>248</v>
      </c>
      <c r="AY16" s="273"/>
      <c r="AZ16" s="256">
        <f>SUM(AZ7:AZ8)*6%</f>
        <v>28200</v>
      </c>
      <c r="BA16" s="256">
        <v>0</v>
      </c>
      <c r="BB16" s="256">
        <f t="shared" si="32"/>
        <v>28200</v>
      </c>
      <c r="BD16" s="272" t="s">
        <v>248</v>
      </c>
      <c r="BE16" s="273"/>
      <c r="BF16" s="256">
        <f>SUM(BF7:BF8)*6%</f>
        <v>28200</v>
      </c>
      <c r="BG16" s="256">
        <v>0</v>
      </c>
      <c r="BH16" s="256">
        <f t="shared" si="33"/>
        <v>28200</v>
      </c>
      <c r="BJ16" s="272" t="s">
        <v>248</v>
      </c>
      <c r="BK16" s="273"/>
      <c r="BL16" s="256">
        <f>SUM(BL7:BL8)*6%</f>
        <v>28200</v>
      </c>
      <c r="BM16" s="256">
        <v>0</v>
      </c>
      <c r="BN16" s="256">
        <f t="shared" si="34"/>
        <v>28200</v>
      </c>
      <c r="BP16" s="272" t="s">
        <v>248</v>
      </c>
      <c r="BQ16" s="273"/>
      <c r="BR16" s="256">
        <f>SUM(BR7:BR8)*6%</f>
        <v>28200</v>
      </c>
      <c r="BS16" s="256">
        <v>0</v>
      </c>
      <c r="BT16" s="256">
        <f t="shared" si="35"/>
        <v>28200</v>
      </c>
    </row>
    <row r="17" spans="2:72" x14ac:dyDescent="0.3">
      <c r="B17" s="278" t="s">
        <v>249</v>
      </c>
      <c r="C17" s="279"/>
      <c r="D17" s="255">
        <v>660</v>
      </c>
      <c r="E17" s="255">
        <v>0</v>
      </c>
      <c r="F17" s="255">
        <f t="shared" si="24"/>
        <v>660</v>
      </c>
      <c r="H17" s="278" t="s">
        <v>249</v>
      </c>
      <c r="I17" s="279"/>
      <c r="J17" s="255">
        <v>660</v>
      </c>
      <c r="K17" s="255">
        <v>0</v>
      </c>
      <c r="L17" s="255">
        <f t="shared" si="25"/>
        <v>660</v>
      </c>
      <c r="N17" s="278" t="s">
        <v>249</v>
      </c>
      <c r="O17" s="279"/>
      <c r="P17" s="255">
        <v>660</v>
      </c>
      <c r="Q17" s="255">
        <v>0</v>
      </c>
      <c r="R17" s="255">
        <f t="shared" si="26"/>
        <v>660</v>
      </c>
      <c r="T17" s="278" t="s">
        <v>249</v>
      </c>
      <c r="U17" s="279"/>
      <c r="V17" s="255">
        <v>660</v>
      </c>
      <c r="W17" s="255">
        <v>0</v>
      </c>
      <c r="X17" s="255">
        <f t="shared" si="27"/>
        <v>660</v>
      </c>
      <c r="Z17" s="278" t="s">
        <v>249</v>
      </c>
      <c r="AA17" s="279"/>
      <c r="AB17" s="255">
        <v>660</v>
      </c>
      <c r="AC17" s="255">
        <v>0</v>
      </c>
      <c r="AD17" s="255">
        <f t="shared" si="28"/>
        <v>660</v>
      </c>
      <c r="AF17" s="278" t="s">
        <v>249</v>
      </c>
      <c r="AG17" s="279"/>
      <c r="AH17" s="255">
        <v>660</v>
      </c>
      <c r="AI17" s="255">
        <v>0</v>
      </c>
      <c r="AJ17" s="255">
        <f t="shared" si="29"/>
        <v>660</v>
      </c>
      <c r="AL17" s="278" t="s">
        <v>249</v>
      </c>
      <c r="AM17" s="279"/>
      <c r="AN17" s="255">
        <v>660</v>
      </c>
      <c r="AO17" s="255">
        <v>0</v>
      </c>
      <c r="AP17" s="255">
        <f t="shared" si="30"/>
        <v>660</v>
      </c>
      <c r="AR17" s="278" t="s">
        <v>249</v>
      </c>
      <c r="AS17" s="279"/>
      <c r="AT17" s="255">
        <v>660</v>
      </c>
      <c r="AU17" s="255">
        <v>0</v>
      </c>
      <c r="AV17" s="255">
        <f t="shared" si="31"/>
        <v>660</v>
      </c>
      <c r="AX17" s="278" t="s">
        <v>249</v>
      </c>
      <c r="AY17" s="279"/>
      <c r="AZ17" s="255">
        <v>660</v>
      </c>
      <c r="BA17" s="255">
        <v>0</v>
      </c>
      <c r="BB17" s="255">
        <f t="shared" si="32"/>
        <v>660</v>
      </c>
      <c r="BD17" s="278" t="s">
        <v>249</v>
      </c>
      <c r="BE17" s="279"/>
      <c r="BF17" s="255">
        <v>660</v>
      </c>
      <c r="BG17" s="255">
        <v>0</v>
      </c>
      <c r="BH17" s="255">
        <f t="shared" si="33"/>
        <v>660</v>
      </c>
      <c r="BJ17" s="278" t="s">
        <v>249</v>
      </c>
      <c r="BK17" s="279"/>
      <c r="BL17" s="255">
        <v>660</v>
      </c>
      <c r="BM17" s="255">
        <v>0</v>
      </c>
      <c r="BN17" s="255">
        <f t="shared" si="34"/>
        <v>660</v>
      </c>
      <c r="BP17" s="278" t="s">
        <v>249</v>
      </c>
      <c r="BQ17" s="279"/>
      <c r="BR17" s="255">
        <v>660</v>
      </c>
      <c r="BS17" s="255">
        <v>0</v>
      </c>
      <c r="BT17" s="255">
        <f t="shared" si="35"/>
        <v>660</v>
      </c>
    </row>
    <row r="18" spans="2:72" x14ac:dyDescent="0.3">
      <c r="B18" s="280" t="s">
        <v>247</v>
      </c>
      <c r="C18" s="273"/>
      <c r="D18" s="257">
        <v>544.5</v>
      </c>
      <c r="E18" s="257">
        <v>0</v>
      </c>
      <c r="F18" s="256">
        <f t="shared" si="24"/>
        <v>544.5</v>
      </c>
      <c r="H18" s="280" t="s">
        <v>247</v>
      </c>
      <c r="I18" s="273"/>
      <c r="J18" s="257">
        <v>544.5</v>
      </c>
      <c r="K18" s="257">
        <v>0</v>
      </c>
      <c r="L18" s="256">
        <f t="shared" si="25"/>
        <v>544.5</v>
      </c>
      <c r="N18" s="280" t="s">
        <v>247</v>
      </c>
      <c r="O18" s="273"/>
      <c r="P18" s="257">
        <v>544.5</v>
      </c>
      <c r="Q18" s="257">
        <v>0</v>
      </c>
      <c r="R18" s="256">
        <f t="shared" si="26"/>
        <v>544.5</v>
      </c>
      <c r="T18" s="280" t="s">
        <v>247</v>
      </c>
      <c r="U18" s="273"/>
      <c r="V18" s="257">
        <v>544.5</v>
      </c>
      <c r="W18" s="257">
        <v>0</v>
      </c>
      <c r="X18" s="256">
        <f t="shared" si="27"/>
        <v>544.5</v>
      </c>
      <c r="Z18" s="280" t="s">
        <v>247</v>
      </c>
      <c r="AA18" s="273"/>
      <c r="AB18" s="257">
        <v>544.5</v>
      </c>
      <c r="AC18" s="257">
        <v>0</v>
      </c>
      <c r="AD18" s="256">
        <f t="shared" si="28"/>
        <v>544.5</v>
      </c>
      <c r="AF18" s="280" t="s">
        <v>247</v>
      </c>
      <c r="AG18" s="273"/>
      <c r="AH18" s="257">
        <v>544.5</v>
      </c>
      <c r="AI18" s="257">
        <v>0</v>
      </c>
      <c r="AJ18" s="256">
        <f t="shared" si="29"/>
        <v>544.5</v>
      </c>
      <c r="AL18" s="280" t="s">
        <v>247</v>
      </c>
      <c r="AM18" s="273"/>
      <c r="AN18" s="257">
        <v>544.5</v>
      </c>
      <c r="AO18" s="257">
        <v>0</v>
      </c>
      <c r="AP18" s="256">
        <f t="shared" si="30"/>
        <v>544.5</v>
      </c>
      <c r="AR18" s="280" t="s">
        <v>247</v>
      </c>
      <c r="AS18" s="273"/>
      <c r="AT18" s="257">
        <v>544.5</v>
      </c>
      <c r="AU18" s="257">
        <v>0</v>
      </c>
      <c r="AV18" s="256">
        <f t="shared" si="31"/>
        <v>544.5</v>
      </c>
      <c r="AX18" s="280" t="s">
        <v>247</v>
      </c>
      <c r="AY18" s="273"/>
      <c r="AZ18" s="257">
        <v>544.5</v>
      </c>
      <c r="BA18" s="257">
        <v>0</v>
      </c>
      <c r="BB18" s="256">
        <f t="shared" si="32"/>
        <v>544.5</v>
      </c>
      <c r="BD18" s="280" t="s">
        <v>247</v>
      </c>
      <c r="BE18" s="273"/>
      <c r="BF18" s="257">
        <v>544.5</v>
      </c>
      <c r="BG18" s="257">
        <v>0</v>
      </c>
      <c r="BH18" s="256">
        <f t="shared" si="33"/>
        <v>544.5</v>
      </c>
      <c r="BJ18" s="280" t="s">
        <v>247</v>
      </c>
      <c r="BK18" s="273"/>
      <c r="BL18" s="257">
        <v>544.5</v>
      </c>
      <c r="BM18" s="257">
        <v>0</v>
      </c>
      <c r="BN18" s="256">
        <f t="shared" si="34"/>
        <v>544.5</v>
      </c>
      <c r="BP18" s="280" t="s">
        <v>247</v>
      </c>
      <c r="BQ18" s="273"/>
      <c r="BR18" s="257">
        <v>544.5</v>
      </c>
      <c r="BS18" s="257">
        <v>0</v>
      </c>
      <c r="BT18" s="256">
        <f t="shared" si="35"/>
        <v>544.5</v>
      </c>
    </row>
    <row r="19" spans="2:72" x14ac:dyDescent="0.3">
      <c r="B19" s="278" t="s">
        <v>8</v>
      </c>
      <c r="C19" s="279"/>
      <c r="D19" s="258">
        <f>SUM(D7:D8)*Taxas!$C$6</f>
        <v>84600</v>
      </c>
      <c r="E19" s="258">
        <f>SUM(E7:E8)*Taxas!$C$6</f>
        <v>0</v>
      </c>
      <c r="F19" s="255">
        <f t="shared" si="24"/>
        <v>84600</v>
      </c>
      <c r="H19" s="278" t="s">
        <v>8</v>
      </c>
      <c r="I19" s="279"/>
      <c r="J19" s="258">
        <f>SUM(J7:J8)*Taxas!$C$6</f>
        <v>84600</v>
      </c>
      <c r="K19" s="258">
        <f>SUM(K7:K8)*Taxas!$C$6</f>
        <v>0</v>
      </c>
      <c r="L19" s="255">
        <f t="shared" si="25"/>
        <v>84600</v>
      </c>
      <c r="N19" s="278" t="s">
        <v>8</v>
      </c>
      <c r="O19" s="279"/>
      <c r="P19" s="258">
        <f>SUM(P7:P8)*Taxas!$C$6</f>
        <v>84600</v>
      </c>
      <c r="Q19" s="258">
        <f>SUM(Q7:Q8)*Taxas!$C$6</f>
        <v>0</v>
      </c>
      <c r="R19" s="255">
        <f t="shared" si="26"/>
        <v>84600</v>
      </c>
      <c r="T19" s="278" t="s">
        <v>8</v>
      </c>
      <c r="U19" s="279"/>
      <c r="V19" s="258">
        <f>SUM(V7:V8)*Taxas!$C$6</f>
        <v>84600</v>
      </c>
      <c r="W19" s="258">
        <f>SUM(W7:W8)*Taxas!$C$6</f>
        <v>0</v>
      </c>
      <c r="X19" s="255">
        <f t="shared" si="27"/>
        <v>84600</v>
      </c>
      <c r="Z19" s="278" t="s">
        <v>8</v>
      </c>
      <c r="AA19" s="279"/>
      <c r="AB19" s="258">
        <f>SUM(AB7:AB8)*Taxas!$C$6</f>
        <v>84600</v>
      </c>
      <c r="AC19" s="258">
        <f>SUM(AC7:AC8)*Taxas!$C$6</f>
        <v>0</v>
      </c>
      <c r="AD19" s="255">
        <f t="shared" si="28"/>
        <v>84600</v>
      </c>
      <c r="AF19" s="278" t="s">
        <v>8</v>
      </c>
      <c r="AG19" s="279"/>
      <c r="AH19" s="258">
        <f>SUM(AH7:AH8)*Taxas!$C$6</f>
        <v>84600</v>
      </c>
      <c r="AI19" s="258">
        <f>SUM(AI7:AI8)*Taxas!$C$6</f>
        <v>0</v>
      </c>
      <c r="AJ19" s="255">
        <f t="shared" si="29"/>
        <v>84600</v>
      </c>
      <c r="AL19" s="278" t="s">
        <v>8</v>
      </c>
      <c r="AM19" s="279"/>
      <c r="AN19" s="258">
        <f>SUM(AN7:AN8)*Taxas!$C$6</f>
        <v>84600</v>
      </c>
      <c r="AO19" s="258">
        <f>SUM(AO7:AO8)*Taxas!$C$6</f>
        <v>0</v>
      </c>
      <c r="AP19" s="255">
        <f t="shared" si="30"/>
        <v>84600</v>
      </c>
      <c r="AR19" s="278" t="s">
        <v>8</v>
      </c>
      <c r="AS19" s="279"/>
      <c r="AT19" s="258">
        <f>SUM(AT7:AT8)*Taxas!$C$6</f>
        <v>84600</v>
      </c>
      <c r="AU19" s="258">
        <f>SUM(AU7:AU8)*Taxas!$C$6</f>
        <v>0</v>
      </c>
      <c r="AV19" s="255">
        <f t="shared" si="31"/>
        <v>84600</v>
      </c>
      <c r="AX19" s="278" t="s">
        <v>8</v>
      </c>
      <c r="AY19" s="279"/>
      <c r="AZ19" s="258">
        <f>SUM(AZ7:AZ8)*Taxas!$C$6</f>
        <v>84600</v>
      </c>
      <c r="BA19" s="258">
        <f>SUM(BA7:BA8)*Taxas!$C$6</f>
        <v>0</v>
      </c>
      <c r="BB19" s="255">
        <f t="shared" si="32"/>
        <v>84600</v>
      </c>
      <c r="BD19" s="278" t="s">
        <v>8</v>
      </c>
      <c r="BE19" s="279"/>
      <c r="BF19" s="258">
        <f>SUM(BF7:BF8)*Taxas!$C$6</f>
        <v>84600</v>
      </c>
      <c r="BG19" s="258">
        <f>SUM(BG7:BG8)*Taxas!$C$6</f>
        <v>0</v>
      </c>
      <c r="BH19" s="255">
        <f t="shared" si="33"/>
        <v>84600</v>
      </c>
      <c r="BJ19" s="278" t="s">
        <v>8</v>
      </c>
      <c r="BK19" s="279"/>
      <c r="BL19" s="258">
        <f>SUM(BL7:BL8)*Taxas!$C$6</f>
        <v>84600</v>
      </c>
      <c r="BM19" s="258">
        <f>SUM(BM7:BM8)*Taxas!$C$6</f>
        <v>0</v>
      </c>
      <c r="BN19" s="255">
        <f t="shared" si="34"/>
        <v>84600</v>
      </c>
      <c r="BP19" s="278" t="s">
        <v>8</v>
      </c>
      <c r="BQ19" s="279"/>
      <c r="BR19" s="258">
        <f>SUM(BR7:BR8)*Taxas!$C$6</f>
        <v>84600</v>
      </c>
      <c r="BS19" s="258">
        <f>SUM(BS7:BS8)*Taxas!$C$6</f>
        <v>0</v>
      </c>
      <c r="BT19" s="255">
        <f t="shared" si="35"/>
        <v>84600</v>
      </c>
    </row>
    <row r="20" spans="2:72" x14ac:dyDescent="0.3">
      <c r="B20" s="272" t="s">
        <v>251</v>
      </c>
      <c r="C20" s="273"/>
      <c r="D20" s="256">
        <v>2000</v>
      </c>
      <c r="E20" s="256">
        <v>0</v>
      </c>
      <c r="F20" s="256">
        <f t="shared" si="24"/>
        <v>2000</v>
      </c>
      <c r="H20" s="272" t="s">
        <v>251</v>
      </c>
      <c r="I20" s="273"/>
      <c r="J20" s="256">
        <v>2000</v>
      </c>
      <c r="K20" s="256">
        <v>0</v>
      </c>
      <c r="L20" s="256">
        <f t="shared" si="25"/>
        <v>2000</v>
      </c>
      <c r="N20" s="272" t="s">
        <v>251</v>
      </c>
      <c r="O20" s="273"/>
      <c r="P20" s="256">
        <v>2000</v>
      </c>
      <c r="Q20" s="256">
        <v>0</v>
      </c>
      <c r="R20" s="256">
        <f t="shared" si="26"/>
        <v>2000</v>
      </c>
      <c r="T20" s="272" t="s">
        <v>251</v>
      </c>
      <c r="U20" s="273"/>
      <c r="V20" s="256">
        <v>2000</v>
      </c>
      <c r="W20" s="256">
        <v>0</v>
      </c>
      <c r="X20" s="256">
        <f t="shared" si="27"/>
        <v>2000</v>
      </c>
      <c r="Z20" s="272" t="s">
        <v>251</v>
      </c>
      <c r="AA20" s="273"/>
      <c r="AB20" s="256">
        <v>2000</v>
      </c>
      <c r="AC20" s="256">
        <v>0</v>
      </c>
      <c r="AD20" s="256">
        <f t="shared" si="28"/>
        <v>2000</v>
      </c>
      <c r="AF20" s="272" t="s">
        <v>251</v>
      </c>
      <c r="AG20" s="273"/>
      <c r="AH20" s="256">
        <v>2000</v>
      </c>
      <c r="AI20" s="256">
        <v>0</v>
      </c>
      <c r="AJ20" s="256">
        <f t="shared" si="29"/>
        <v>2000</v>
      </c>
      <c r="AL20" s="272" t="s">
        <v>251</v>
      </c>
      <c r="AM20" s="273"/>
      <c r="AN20" s="256">
        <v>2000</v>
      </c>
      <c r="AO20" s="256">
        <v>0</v>
      </c>
      <c r="AP20" s="256">
        <f t="shared" si="30"/>
        <v>2000</v>
      </c>
      <c r="AR20" s="272" t="s">
        <v>251</v>
      </c>
      <c r="AS20" s="273"/>
      <c r="AT20" s="256">
        <v>2000</v>
      </c>
      <c r="AU20" s="256">
        <v>0</v>
      </c>
      <c r="AV20" s="256">
        <f t="shared" si="31"/>
        <v>2000</v>
      </c>
      <c r="AX20" s="272" t="s">
        <v>251</v>
      </c>
      <c r="AY20" s="273"/>
      <c r="AZ20" s="256">
        <v>2000</v>
      </c>
      <c r="BA20" s="256">
        <v>0</v>
      </c>
      <c r="BB20" s="256">
        <f t="shared" si="32"/>
        <v>2000</v>
      </c>
      <c r="BD20" s="272" t="s">
        <v>251</v>
      </c>
      <c r="BE20" s="273"/>
      <c r="BF20" s="256">
        <v>2000</v>
      </c>
      <c r="BG20" s="256">
        <v>0</v>
      </c>
      <c r="BH20" s="256">
        <f t="shared" si="33"/>
        <v>2000</v>
      </c>
      <c r="BJ20" s="272" t="s">
        <v>251</v>
      </c>
      <c r="BK20" s="273"/>
      <c r="BL20" s="256">
        <v>2000</v>
      </c>
      <c r="BM20" s="256">
        <v>0</v>
      </c>
      <c r="BN20" s="256">
        <f t="shared" si="34"/>
        <v>2000</v>
      </c>
      <c r="BP20" s="272" t="s">
        <v>251</v>
      </c>
      <c r="BQ20" s="273"/>
      <c r="BR20" s="256">
        <v>2000</v>
      </c>
      <c r="BS20" s="256">
        <v>0</v>
      </c>
      <c r="BT20" s="256">
        <f t="shared" si="35"/>
        <v>2000</v>
      </c>
    </row>
    <row r="21" spans="2:72" x14ac:dyDescent="0.3">
      <c r="B21" s="278" t="s">
        <v>250</v>
      </c>
      <c r="C21" s="279"/>
      <c r="D21" s="255">
        <v>550</v>
      </c>
      <c r="E21" s="255">
        <v>0</v>
      </c>
      <c r="F21" s="255">
        <f t="shared" si="24"/>
        <v>550</v>
      </c>
      <c r="H21" s="278" t="s">
        <v>250</v>
      </c>
      <c r="I21" s="279"/>
      <c r="J21" s="255">
        <v>550</v>
      </c>
      <c r="K21" s="255">
        <v>0</v>
      </c>
      <c r="L21" s="255">
        <f t="shared" si="25"/>
        <v>550</v>
      </c>
      <c r="N21" s="278" t="s">
        <v>250</v>
      </c>
      <c r="O21" s="279"/>
      <c r="P21" s="255">
        <v>550</v>
      </c>
      <c r="Q21" s="255">
        <v>0</v>
      </c>
      <c r="R21" s="255">
        <f t="shared" si="26"/>
        <v>550</v>
      </c>
      <c r="T21" s="278" t="s">
        <v>250</v>
      </c>
      <c r="U21" s="279"/>
      <c r="V21" s="255">
        <v>550</v>
      </c>
      <c r="W21" s="255">
        <v>0</v>
      </c>
      <c r="X21" s="255">
        <f t="shared" si="27"/>
        <v>550</v>
      </c>
      <c r="Z21" s="278" t="s">
        <v>250</v>
      </c>
      <c r="AA21" s="279"/>
      <c r="AB21" s="255">
        <v>550</v>
      </c>
      <c r="AC21" s="255">
        <v>0</v>
      </c>
      <c r="AD21" s="255">
        <f t="shared" si="28"/>
        <v>550</v>
      </c>
      <c r="AF21" s="278" t="s">
        <v>250</v>
      </c>
      <c r="AG21" s="279"/>
      <c r="AH21" s="255">
        <v>550</v>
      </c>
      <c r="AI21" s="255">
        <v>0</v>
      </c>
      <c r="AJ21" s="255">
        <f t="shared" si="29"/>
        <v>550</v>
      </c>
      <c r="AL21" s="278" t="s">
        <v>250</v>
      </c>
      <c r="AM21" s="279"/>
      <c r="AN21" s="255">
        <v>550</v>
      </c>
      <c r="AO21" s="255">
        <v>0</v>
      </c>
      <c r="AP21" s="255">
        <f t="shared" si="30"/>
        <v>550</v>
      </c>
      <c r="AR21" s="278" t="s">
        <v>250</v>
      </c>
      <c r="AS21" s="279"/>
      <c r="AT21" s="255">
        <v>550</v>
      </c>
      <c r="AU21" s="255">
        <v>0</v>
      </c>
      <c r="AV21" s="255">
        <f t="shared" si="31"/>
        <v>550</v>
      </c>
      <c r="AX21" s="278" t="s">
        <v>250</v>
      </c>
      <c r="AY21" s="279"/>
      <c r="AZ21" s="255">
        <v>550</v>
      </c>
      <c r="BA21" s="255">
        <v>0</v>
      </c>
      <c r="BB21" s="255">
        <f t="shared" si="32"/>
        <v>550</v>
      </c>
      <c r="BD21" s="278" t="s">
        <v>250</v>
      </c>
      <c r="BE21" s="279"/>
      <c r="BF21" s="255">
        <v>550</v>
      </c>
      <c r="BG21" s="255">
        <v>0</v>
      </c>
      <c r="BH21" s="255">
        <f t="shared" si="33"/>
        <v>550</v>
      </c>
      <c r="BJ21" s="278" t="s">
        <v>250</v>
      </c>
      <c r="BK21" s="279"/>
      <c r="BL21" s="255">
        <v>550</v>
      </c>
      <c r="BM21" s="255">
        <v>0</v>
      </c>
      <c r="BN21" s="255">
        <f t="shared" si="34"/>
        <v>550</v>
      </c>
      <c r="BP21" s="278" t="s">
        <v>250</v>
      </c>
      <c r="BQ21" s="279"/>
      <c r="BR21" s="255">
        <v>550</v>
      </c>
      <c r="BS21" s="255">
        <v>0</v>
      </c>
      <c r="BT21" s="255">
        <f t="shared" si="35"/>
        <v>550</v>
      </c>
    </row>
    <row r="22" spans="2:72" x14ac:dyDescent="0.3">
      <c r="B22" s="272" t="s">
        <v>230</v>
      </c>
      <c r="C22" s="273"/>
      <c r="D22" s="256">
        <v>866.72</v>
      </c>
      <c r="E22" s="256">
        <v>0</v>
      </c>
      <c r="F22" s="256">
        <f t="shared" si="24"/>
        <v>866.72</v>
      </c>
      <c r="H22" s="272" t="s">
        <v>230</v>
      </c>
      <c r="I22" s="273"/>
      <c r="J22" s="256">
        <v>866.72</v>
      </c>
      <c r="K22" s="256">
        <v>0</v>
      </c>
      <c r="L22" s="256">
        <f t="shared" si="25"/>
        <v>866.72</v>
      </c>
      <c r="N22" s="272" t="s">
        <v>230</v>
      </c>
      <c r="O22" s="273"/>
      <c r="P22" s="256">
        <v>866.72</v>
      </c>
      <c r="Q22" s="256">
        <v>0</v>
      </c>
      <c r="R22" s="256">
        <f t="shared" si="26"/>
        <v>866.72</v>
      </c>
      <c r="T22" s="272" t="s">
        <v>230</v>
      </c>
      <c r="U22" s="273"/>
      <c r="V22" s="256">
        <v>866.72</v>
      </c>
      <c r="W22" s="256">
        <v>0</v>
      </c>
      <c r="X22" s="256">
        <f t="shared" si="27"/>
        <v>866.72</v>
      </c>
      <c r="Z22" s="272" t="s">
        <v>230</v>
      </c>
      <c r="AA22" s="273"/>
      <c r="AB22" s="256">
        <v>866.72</v>
      </c>
      <c r="AC22" s="256">
        <v>0</v>
      </c>
      <c r="AD22" s="256">
        <f t="shared" si="28"/>
        <v>866.72</v>
      </c>
      <c r="AF22" s="272" t="s">
        <v>230</v>
      </c>
      <c r="AG22" s="273"/>
      <c r="AH22" s="256">
        <v>866.72</v>
      </c>
      <c r="AI22" s="256">
        <v>0</v>
      </c>
      <c r="AJ22" s="256">
        <f t="shared" si="29"/>
        <v>866.72</v>
      </c>
      <c r="AL22" s="272" t="s">
        <v>230</v>
      </c>
      <c r="AM22" s="273"/>
      <c r="AN22" s="256">
        <v>866.72</v>
      </c>
      <c r="AO22" s="256">
        <v>0</v>
      </c>
      <c r="AP22" s="256">
        <f t="shared" si="30"/>
        <v>866.72</v>
      </c>
      <c r="AR22" s="272" t="s">
        <v>230</v>
      </c>
      <c r="AS22" s="273"/>
      <c r="AT22" s="256">
        <v>866.72</v>
      </c>
      <c r="AU22" s="256">
        <v>0</v>
      </c>
      <c r="AV22" s="256">
        <f t="shared" si="31"/>
        <v>866.72</v>
      </c>
      <c r="AX22" s="272" t="s">
        <v>230</v>
      </c>
      <c r="AY22" s="273"/>
      <c r="AZ22" s="256">
        <v>866.72</v>
      </c>
      <c r="BA22" s="256">
        <v>0</v>
      </c>
      <c r="BB22" s="256">
        <f t="shared" si="32"/>
        <v>866.72</v>
      </c>
      <c r="BD22" s="272" t="s">
        <v>230</v>
      </c>
      <c r="BE22" s="273"/>
      <c r="BF22" s="256">
        <v>866.72</v>
      </c>
      <c r="BG22" s="256">
        <v>0</v>
      </c>
      <c r="BH22" s="256">
        <f t="shared" si="33"/>
        <v>866.72</v>
      </c>
      <c r="BJ22" s="272" t="s">
        <v>230</v>
      </c>
      <c r="BK22" s="273"/>
      <c r="BL22" s="256">
        <v>866.72</v>
      </c>
      <c r="BM22" s="256">
        <v>0</v>
      </c>
      <c r="BN22" s="256">
        <f t="shared" si="34"/>
        <v>866.72</v>
      </c>
      <c r="BP22" s="272" t="s">
        <v>230</v>
      </c>
      <c r="BQ22" s="273"/>
      <c r="BR22" s="256">
        <v>866.72</v>
      </c>
      <c r="BS22" s="256">
        <v>0</v>
      </c>
      <c r="BT22" s="256">
        <f t="shared" si="35"/>
        <v>866.72</v>
      </c>
    </row>
    <row r="23" spans="2:72" x14ac:dyDescent="0.3">
      <c r="B23" s="278" t="s">
        <v>252</v>
      </c>
      <c r="C23" s="279"/>
      <c r="D23" s="258">
        <v>215</v>
      </c>
      <c r="E23" s="258">
        <v>0</v>
      </c>
      <c r="F23" s="255">
        <f t="shared" si="24"/>
        <v>215</v>
      </c>
      <c r="H23" s="278" t="s">
        <v>252</v>
      </c>
      <c r="I23" s="279"/>
      <c r="J23" s="258">
        <v>215</v>
      </c>
      <c r="K23" s="258">
        <v>0</v>
      </c>
      <c r="L23" s="255">
        <f t="shared" si="25"/>
        <v>215</v>
      </c>
      <c r="N23" s="278" t="s">
        <v>252</v>
      </c>
      <c r="O23" s="279"/>
      <c r="P23" s="258">
        <v>215</v>
      </c>
      <c r="Q23" s="258">
        <v>0</v>
      </c>
      <c r="R23" s="255">
        <f t="shared" si="26"/>
        <v>215</v>
      </c>
      <c r="T23" s="278" t="s">
        <v>252</v>
      </c>
      <c r="U23" s="279"/>
      <c r="V23" s="258">
        <v>215</v>
      </c>
      <c r="W23" s="258">
        <v>0</v>
      </c>
      <c r="X23" s="255">
        <f t="shared" si="27"/>
        <v>215</v>
      </c>
      <c r="Z23" s="278" t="s">
        <v>252</v>
      </c>
      <c r="AA23" s="279"/>
      <c r="AB23" s="258">
        <v>215</v>
      </c>
      <c r="AC23" s="258">
        <v>0</v>
      </c>
      <c r="AD23" s="255">
        <f t="shared" si="28"/>
        <v>215</v>
      </c>
      <c r="AF23" s="278" t="s">
        <v>252</v>
      </c>
      <c r="AG23" s="279"/>
      <c r="AH23" s="258">
        <v>215</v>
      </c>
      <c r="AI23" s="258">
        <v>0</v>
      </c>
      <c r="AJ23" s="255">
        <f t="shared" si="29"/>
        <v>215</v>
      </c>
      <c r="AL23" s="278" t="s">
        <v>252</v>
      </c>
      <c r="AM23" s="279"/>
      <c r="AN23" s="258">
        <v>215</v>
      </c>
      <c r="AO23" s="258">
        <v>0</v>
      </c>
      <c r="AP23" s="255">
        <f t="shared" si="30"/>
        <v>215</v>
      </c>
      <c r="AR23" s="278" t="s">
        <v>252</v>
      </c>
      <c r="AS23" s="279"/>
      <c r="AT23" s="258">
        <v>215</v>
      </c>
      <c r="AU23" s="258">
        <v>0</v>
      </c>
      <c r="AV23" s="255">
        <f t="shared" si="31"/>
        <v>215</v>
      </c>
      <c r="AX23" s="278" t="s">
        <v>252</v>
      </c>
      <c r="AY23" s="279"/>
      <c r="AZ23" s="258">
        <v>215</v>
      </c>
      <c r="BA23" s="258">
        <v>0</v>
      </c>
      <c r="BB23" s="255">
        <f t="shared" si="32"/>
        <v>215</v>
      </c>
      <c r="BD23" s="278" t="s">
        <v>252</v>
      </c>
      <c r="BE23" s="279"/>
      <c r="BF23" s="258">
        <v>215</v>
      </c>
      <c r="BG23" s="258">
        <v>0</v>
      </c>
      <c r="BH23" s="255">
        <f t="shared" si="33"/>
        <v>215</v>
      </c>
      <c r="BJ23" s="278" t="s">
        <v>252</v>
      </c>
      <c r="BK23" s="279"/>
      <c r="BL23" s="258">
        <v>215</v>
      </c>
      <c r="BM23" s="258">
        <v>0</v>
      </c>
      <c r="BN23" s="255">
        <f t="shared" si="34"/>
        <v>215</v>
      </c>
      <c r="BP23" s="278" t="s">
        <v>252</v>
      </c>
      <c r="BQ23" s="279"/>
      <c r="BR23" s="258">
        <v>215</v>
      </c>
      <c r="BS23" s="258">
        <v>0</v>
      </c>
      <c r="BT23" s="255">
        <f t="shared" si="35"/>
        <v>215</v>
      </c>
    </row>
    <row r="24" spans="2:72" x14ac:dyDescent="0.3">
      <c r="B24" s="272" t="s">
        <v>253</v>
      </c>
      <c r="C24" s="273"/>
      <c r="D24" s="257">
        <v>52</v>
      </c>
      <c r="E24" s="257">
        <v>0</v>
      </c>
      <c r="F24" s="256">
        <f t="shared" si="24"/>
        <v>52</v>
      </c>
      <c r="H24" s="272" t="s">
        <v>253</v>
      </c>
      <c r="I24" s="273"/>
      <c r="J24" s="257">
        <v>52</v>
      </c>
      <c r="K24" s="257">
        <v>0</v>
      </c>
      <c r="L24" s="256">
        <f t="shared" si="25"/>
        <v>52</v>
      </c>
      <c r="N24" s="272" t="s">
        <v>253</v>
      </c>
      <c r="O24" s="273"/>
      <c r="P24" s="257">
        <v>52</v>
      </c>
      <c r="Q24" s="257">
        <v>0</v>
      </c>
      <c r="R24" s="256">
        <f t="shared" si="26"/>
        <v>52</v>
      </c>
      <c r="T24" s="272" t="s">
        <v>253</v>
      </c>
      <c r="U24" s="273"/>
      <c r="V24" s="257">
        <v>52</v>
      </c>
      <c r="W24" s="257">
        <v>0</v>
      </c>
      <c r="X24" s="256">
        <f t="shared" si="27"/>
        <v>52</v>
      </c>
      <c r="Z24" s="272" t="s">
        <v>253</v>
      </c>
      <c r="AA24" s="273"/>
      <c r="AB24" s="257">
        <v>52</v>
      </c>
      <c r="AC24" s="257">
        <v>0</v>
      </c>
      <c r="AD24" s="256">
        <f t="shared" si="28"/>
        <v>52</v>
      </c>
      <c r="AF24" s="272" t="s">
        <v>253</v>
      </c>
      <c r="AG24" s="273"/>
      <c r="AH24" s="257">
        <v>52</v>
      </c>
      <c r="AI24" s="257">
        <v>0</v>
      </c>
      <c r="AJ24" s="256">
        <f t="shared" si="29"/>
        <v>52</v>
      </c>
      <c r="AL24" s="272" t="s">
        <v>253</v>
      </c>
      <c r="AM24" s="273"/>
      <c r="AN24" s="257">
        <v>52</v>
      </c>
      <c r="AO24" s="257">
        <v>0</v>
      </c>
      <c r="AP24" s="256">
        <f t="shared" si="30"/>
        <v>52</v>
      </c>
      <c r="AR24" s="272" t="s">
        <v>253</v>
      </c>
      <c r="AS24" s="273"/>
      <c r="AT24" s="257">
        <v>52</v>
      </c>
      <c r="AU24" s="257">
        <v>0</v>
      </c>
      <c r="AV24" s="256">
        <f t="shared" si="31"/>
        <v>52</v>
      </c>
      <c r="AX24" s="272" t="s">
        <v>253</v>
      </c>
      <c r="AY24" s="273"/>
      <c r="AZ24" s="257">
        <v>52</v>
      </c>
      <c r="BA24" s="257">
        <v>0</v>
      </c>
      <c r="BB24" s="256">
        <f t="shared" si="32"/>
        <v>52</v>
      </c>
      <c r="BD24" s="272" t="s">
        <v>253</v>
      </c>
      <c r="BE24" s="273"/>
      <c r="BF24" s="257">
        <v>52</v>
      </c>
      <c r="BG24" s="257">
        <v>0</v>
      </c>
      <c r="BH24" s="256">
        <f t="shared" si="33"/>
        <v>52</v>
      </c>
      <c r="BJ24" s="272" t="s">
        <v>253</v>
      </c>
      <c r="BK24" s="273"/>
      <c r="BL24" s="257">
        <v>52</v>
      </c>
      <c r="BM24" s="257">
        <v>0</v>
      </c>
      <c r="BN24" s="256">
        <f t="shared" si="34"/>
        <v>52</v>
      </c>
      <c r="BP24" s="272" t="s">
        <v>253</v>
      </c>
      <c r="BQ24" s="273"/>
      <c r="BR24" s="257">
        <v>52</v>
      </c>
      <c r="BS24" s="257">
        <v>0</v>
      </c>
      <c r="BT24" s="256">
        <f t="shared" si="35"/>
        <v>52</v>
      </c>
    </row>
    <row r="25" spans="2:72" x14ac:dyDescent="0.3">
      <c r="B25" s="278" t="s">
        <v>257</v>
      </c>
      <c r="C25" s="279"/>
      <c r="D25" s="258">
        <v>240</v>
      </c>
      <c r="E25" s="258">
        <v>0</v>
      </c>
      <c r="F25" s="255">
        <f t="shared" si="24"/>
        <v>240</v>
      </c>
      <c r="H25" s="278" t="s">
        <v>257</v>
      </c>
      <c r="I25" s="279"/>
      <c r="J25" s="258">
        <v>240</v>
      </c>
      <c r="K25" s="258">
        <v>0</v>
      </c>
      <c r="L25" s="255">
        <f t="shared" si="25"/>
        <v>240</v>
      </c>
      <c r="N25" s="278" t="s">
        <v>257</v>
      </c>
      <c r="O25" s="279"/>
      <c r="P25" s="258">
        <v>240</v>
      </c>
      <c r="Q25" s="258">
        <v>0</v>
      </c>
      <c r="R25" s="255">
        <f t="shared" si="26"/>
        <v>240</v>
      </c>
      <c r="T25" s="278" t="s">
        <v>257</v>
      </c>
      <c r="U25" s="279"/>
      <c r="V25" s="258">
        <v>240</v>
      </c>
      <c r="W25" s="258">
        <v>0</v>
      </c>
      <c r="X25" s="255">
        <f t="shared" si="27"/>
        <v>240</v>
      </c>
      <c r="Z25" s="278" t="s">
        <v>257</v>
      </c>
      <c r="AA25" s="279"/>
      <c r="AB25" s="258">
        <v>240</v>
      </c>
      <c r="AC25" s="258">
        <v>0</v>
      </c>
      <c r="AD25" s="255">
        <f t="shared" si="28"/>
        <v>240</v>
      </c>
      <c r="AF25" s="278" t="s">
        <v>257</v>
      </c>
      <c r="AG25" s="279"/>
      <c r="AH25" s="258">
        <v>240</v>
      </c>
      <c r="AI25" s="258">
        <v>0</v>
      </c>
      <c r="AJ25" s="255">
        <f t="shared" si="29"/>
        <v>240</v>
      </c>
      <c r="AL25" s="278" t="s">
        <v>257</v>
      </c>
      <c r="AM25" s="279"/>
      <c r="AN25" s="258">
        <v>240</v>
      </c>
      <c r="AO25" s="258">
        <v>0</v>
      </c>
      <c r="AP25" s="255">
        <f t="shared" si="30"/>
        <v>240</v>
      </c>
      <c r="AR25" s="278" t="s">
        <v>257</v>
      </c>
      <c r="AS25" s="279"/>
      <c r="AT25" s="258">
        <v>240</v>
      </c>
      <c r="AU25" s="258">
        <v>0</v>
      </c>
      <c r="AV25" s="255">
        <f t="shared" si="31"/>
        <v>240</v>
      </c>
      <c r="AX25" s="278" t="s">
        <v>257</v>
      </c>
      <c r="AY25" s="279"/>
      <c r="AZ25" s="258">
        <v>240</v>
      </c>
      <c r="BA25" s="258">
        <v>0</v>
      </c>
      <c r="BB25" s="255">
        <f t="shared" si="32"/>
        <v>240</v>
      </c>
      <c r="BD25" s="278" t="s">
        <v>257</v>
      </c>
      <c r="BE25" s="279"/>
      <c r="BF25" s="258">
        <v>240</v>
      </c>
      <c r="BG25" s="258">
        <v>0</v>
      </c>
      <c r="BH25" s="255">
        <f t="shared" si="33"/>
        <v>240</v>
      </c>
      <c r="BJ25" s="278" t="s">
        <v>257</v>
      </c>
      <c r="BK25" s="279"/>
      <c r="BL25" s="258">
        <v>240</v>
      </c>
      <c r="BM25" s="258">
        <v>0</v>
      </c>
      <c r="BN25" s="255">
        <f t="shared" si="34"/>
        <v>240</v>
      </c>
      <c r="BP25" s="278" t="s">
        <v>257</v>
      </c>
      <c r="BQ25" s="279"/>
      <c r="BR25" s="258">
        <v>240</v>
      </c>
      <c r="BS25" s="258">
        <v>0</v>
      </c>
      <c r="BT25" s="255">
        <f t="shared" si="35"/>
        <v>240</v>
      </c>
    </row>
    <row r="26" spans="2:72" x14ac:dyDescent="0.3">
      <c r="B26" s="296" t="s">
        <v>255</v>
      </c>
      <c r="C26" s="297"/>
      <c r="D26" s="257">
        <v>800</v>
      </c>
      <c r="E26" s="257">
        <v>0</v>
      </c>
      <c r="F26" s="256">
        <f t="shared" si="24"/>
        <v>800</v>
      </c>
      <c r="H26" s="296" t="s">
        <v>255</v>
      </c>
      <c r="I26" s="297"/>
      <c r="J26" s="257">
        <v>800</v>
      </c>
      <c r="K26" s="257">
        <v>0</v>
      </c>
      <c r="L26" s="256">
        <f t="shared" si="25"/>
        <v>800</v>
      </c>
      <c r="N26" s="296" t="s">
        <v>255</v>
      </c>
      <c r="O26" s="297"/>
      <c r="P26" s="257">
        <v>800</v>
      </c>
      <c r="Q26" s="257">
        <v>0</v>
      </c>
      <c r="R26" s="256">
        <f t="shared" si="26"/>
        <v>800</v>
      </c>
      <c r="T26" s="296" t="s">
        <v>255</v>
      </c>
      <c r="U26" s="297"/>
      <c r="V26" s="257">
        <v>800</v>
      </c>
      <c r="W26" s="257">
        <v>0</v>
      </c>
      <c r="X26" s="256">
        <f t="shared" si="27"/>
        <v>800</v>
      </c>
      <c r="Z26" s="296" t="s">
        <v>255</v>
      </c>
      <c r="AA26" s="297"/>
      <c r="AB26" s="257">
        <v>800</v>
      </c>
      <c r="AC26" s="257">
        <v>0</v>
      </c>
      <c r="AD26" s="256">
        <f t="shared" si="28"/>
        <v>800</v>
      </c>
      <c r="AF26" s="296" t="s">
        <v>255</v>
      </c>
      <c r="AG26" s="297"/>
      <c r="AH26" s="257">
        <v>800</v>
      </c>
      <c r="AI26" s="257">
        <v>0</v>
      </c>
      <c r="AJ26" s="256">
        <f t="shared" si="29"/>
        <v>800</v>
      </c>
      <c r="AL26" s="296" t="s">
        <v>255</v>
      </c>
      <c r="AM26" s="297"/>
      <c r="AN26" s="257">
        <v>800</v>
      </c>
      <c r="AO26" s="257">
        <v>0</v>
      </c>
      <c r="AP26" s="256">
        <f t="shared" si="30"/>
        <v>800</v>
      </c>
      <c r="AR26" s="296" t="s">
        <v>255</v>
      </c>
      <c r="AS26" s="297"/>
      <c r="AT26" s="257">
        <v>800</v>
      </c>
      <c r="AU26" s="257">
        <v>0</v>
      </c>
      <c r="AV26" s="256">
        <f t="shared" si="31"/>
        <v>800</v>
      </c>
      <c r="AX26" s="296" t="s">
        <v>255</v>
      </c>
      <c r="AY26" s="297"/>
      <c r="AZ26" s="257">
        <v>800</v>
      </c>
      <c r="BA26" s="257">
        <v>0</v>
      </c>
      <c r="BB26" s="256">
        <f t="shared" si="32"/>
        <v>800</v>
      </c>
      <c r="BD26" s="296" t="s">
        <v>255</v>
      </c>
      <c r="BE26" s="297"/>
      <c r="BF26" s="257">
        <v>800</v>
      </c>
      <c r="BG26" s="257">
        <v>0</v>
      </c>
      <c r="BH26" s="256">
        <f t="shared" si="33"/>
        <v>800</v>
      </c>
      <c r="BJ26" s="296" t="s">
        <v>255</v>
      </c>
      <c r="BK26" s="297"/>
      <c r="BL26" s="257">
        <v>800</v>
      </c>
      <c r="BM26" s="257">
        <v>0</v>
      </c>
      <c r="BN26" s="256">
        <f t="shared" si="34"/>
        <v>800</v>
      </c>
      <c r="BP26" s="296" t="s">
        <v>255</v>
      </c>
      <c r="BQ26" s="297"/>
      <c r="BR26" s="257">
        <v>800</v>
      </c>
      <c r="BS26" s="257">
        <v>0</v>
      </c>
      <c r="BT26" s="256">
        <f t="shared" si="35"/>
        <v>800</v>
      </c>
    </row>
    <row r="27" spans="2:72" x14ac:dyDescent="0.3">
      <c r="B27" s="278" t="s">
        <v>254</v>
      </c>
      <c r="C27" s="279"/>
      <c r="D27" s="258">
        <v>175</v>
      </c>
      <c r="E27" s="258">
        <v>0</v>
      </c>
      <c r="F27" s="255">
        <f>D27-E27</f>
        <v>175</v>
      </c>
      <c r="H27" s="278" t="s">
        <v>254</v>
      </c>
      <c r="I27" s="279"/>
      <c r="J27" s="258">
        <v>0</v>
      </c>
      <c r="K27" s="258">
        <v>0</v>
      </c>
      <c r="L27" s="255">
        <f>J27-K27</f>
        <v>0</v>
      </c>
      <c r="N27" s="278" t="s">
        <v>254</v>
      </c>
      <c r="O27" s="279"/>
      <c r="P27" s="258">
        <v>0</v>
      </c>
      <c r="Q27" s="258">
        <v>0</v>
      </c>
      <c r="R27" s="255">
        <f>P27-Q27</f>
        <v>0</v>
      </c>
      <c r="T27" s="278" t="s">
        <v>254</v>
      </c>
      <c r="U27" s="279"/>
      <c r="V27" s="258">
        <v>0</v>
      </c>
      <c r="W27" s="258">
        <v>0</v>
      </c>
      <c r="X27" s="255">
        <f>V27-W27</f>
        <v>0</v>
      </c>
      <c r="Z27" s="278" t="s">
        <v>254</v>
      </c>
      <c r="AA27" s="279"/>
      <c r="AB27" s="258">
        <v>0</v>
      </c>
      <c r="AC27" s="258">
        <v>0</v>
      </c>
      <c r="AD27" s="255">
        <f>AB27-AC27</f>
        <v>0</v>
      </c>
      <c r="AF27" s="278" t="s">
        <v>254</v>
      </c>
      <c r="AG27" s="279"/>
      <c r="AH27" s="258">
        <v>0</v>
      </c>
      <c r="AI27" s="258">
        <v>0</v>
      </c>
      <c r="AJ27" s="255">
        <f>AH27-AI27</f>
        <v>0</v>
      </c>
      <c r="AL27" s="278" t="s">
        <v>254</v>
      </c>
      <c r="AM27" s="279"/>
      <c r="AN27" s="258">
        <v>0</v>
      </c>
      <c r="AO27" s="258">
        <v>0</v>
      </c>
      <c r="AP27" s="255">
        <f>AN27-AO27</f>
        <v>0</v>
      </c>
      <c r="AR27" s="278" t="s">
        <v>254</v>
      </c>
      <c r="AS27" s="279"/>
      <c r="AT27" s="258">
        <v>0</v>
      </c>
      <c r="AU27" s="258">
        <v>0</v>
      </c>
      <c r="AV27" s="255">
        <f>AT27-AU27</f>
        <v>0</v>
      </c>
      <c r="AX27" s="278" t="s">
        <v>254</v>
      </c>
      <c r="AY27" s="279"/>
      <c r="AZ27" s="258">
        <v>0</v>
      </c>
      <c r="BA27" s="258">
        <v>0</v>
      </c>
      <c r="BB27" s="255">
        <f>AZ27-BA27</f>
        <v>0</v>
      </c>
      <c r="BD27" s="278" t="s">
        <v>254</v>
      </c>
      <c r="BE27" s="279"/>
      <c r="BF27" s="258">
        <v>0</v>
      </c>
      <c r="BG27" s="258">
        <v>0</v>
      </c>
      <c r="BH27" s="255">
        <f>BF27-BG27</f>
        <v>0</v>
      </c>
      <c r="BJ27" s="278" t="s">
        <v>254</v>
      </c>
      <c r="BK27" s="279"/>
      <c r="BL27" s="258">
        <v>0</v>
      </c>
      <c r="BM27" s="258">
        <v>0</v>
      </c>
      <c r="BN27" s="255">
        <f>BL27-BM27</f>
        <v>0</v>
      </c>
      <c r="BP27" s="278" t="s">
        <v>254</v>
      </c>
      <c r="BQ27" s="279"/>
      <c r="BR27" s="258">
        <v>0</v>
      </c>
      <c r="BS27" s="258">
        <v>0</v>
      </c>
      <c r="BT27" s="255">
        <f>BR27-BS27</f>
        <v>0</v>
      </c>
    </row>
    <row r="28" spans="2:72" x14ac:dyDescent="0.3">
      <c r="B28" s="296" t="s">
        <v>231</v>
      </c>
      <c r="C28" s="297"/>
      <c r="D28" s="259">
        <v>3640.15</v>
      </c>
      <c r="E28" s="259">
        <v>0</v>
      </c>
      <c r="F28" s="260">
        <f>D28-E28</f>
        <v>3640.15</v>
      </c>
      <c r="H28" s="296" t="s">
        <v>231</v>
      </c>
      <c r="I28" s="297"/>
      <c r="J28" s="259">
        <v>3640.15</v>
      </c>
      <c r="K28" s="259">
        <v>0</v>
      </c>
      <c r="L28" s="260">
        <f>J28-K28</f>
        <v>3640.15</v>
      </c>
      <c r="N28" s="296" t="s">
        <v>231</v>
      </c>
      <c r="O28" s="297"/>
      <c r="P28" s="259">
        <v>3640.15</v>
      </c>
      <c r="Q28" s="259">
        <v>0</v>
      </c>
      <c r="R28" s="260">
        <f>P28-Q28</f>
        <v>3640.15</v>
      </c>
      <c r="T28" s="296" t="s">
        <v>231</v>
      </c>
      <c r="U28" s="297"/>
      <c r="V28" s="259">
        <v>3640.15</v>
      </c>
      <c r="W28" s="259">
        <v>0</v>
      </c>
      <c r="X28" s="260">
        <f>V28-W28</f>
        <v>3640.15</v>
      </c>
      <c r="Z28" s="296" t="s">
        <v>231</v>
      </c>
      <c r="AA28" s="297"/>
      <c r="AB28" s="259">
        <v>3640.15</v>
      </c>
      <c r="AC28" s="259">
        <v>0</v>
      </c>
      <c r="AD28" s="260">
        <f>AB28-AC28</f>
        <v>3640.15</v>
      </c>
      <c r="AF28" s="296" t="s">
        <v>231</v>
      </c>
      <c r="AG28" s="297"/>
      <c r="AH28" s="259">
        <v>3640.15</v>
      </c>
      <c r="AI28" s="259">
        <v>0</v>
      </c>
      <c r="AJ28" s="260">
        <f>AH28-AI28</f>
        <v>3640.15</v>
      </c>
      <c r="AL28" s="296" t="s">
        <v>231</v>
      </c>
      <c r="AM28" s="297"/>
      <c r="AN28" s="259">
        <v>3640.15</v>
      </c>
      <c r="AO28" s="259">
        <v>0</v>
      </c>
      <c r="AP28" s="260">
        <f>AN28-AO28</f>
        <v>3640.15</v>
      </c>
      <c r="AR28" s="296" t="s">
        <v>231</v>
      </c>
      <c r="AS28" s="297"/>
      <c r="AT28" s="259">
        <v>3640.15</v>
      </c>
      <c r="AU28" s="259">
        <v>0</v>
      </c>
      <c r="AV28" s="260">
        <f>AT28-AU28</f>
        <v>3640.15</v>
      </c>
      <c r="AX28" s="296" t="s">
        <v>231</v>
      </c>
      <c r="AY28" s="297"/>
      <c r="AZ28" s="259">
        <v>3640.15</v>
      </c>
      <c r="BA28" s="259">
        <v>0</v>
      </c>
      <c r="BB28" s="260">
        <f>AZ28-BA28</f>
        <v>3640.15</v>
      </c>
      <c r="BD28" s="296" t="s">
        <v>231</v>
      </c>
      <c r="BE28" s="297"/>
      <c r="BF28" s="259">
        <v>3640.15</v>
      </c>
      <c r="BG28" s="259">
        <v>0</v>
      </c>
      <c r="BH28" s="260">
        <f>BF28-BG28</f>
        <v>3640.15</v>
      </c>
      <c r="BJ28" s="296" t="s">
        <v>231</v>
      </c>
      <c r="BK28" s="297"/>
      <c r="BL28" s="259">
        <v>3640.15</v>
      </c>
      <c r="BM28" s="259">
        <v>0</v>
      </c>
      <c r="BN28" s="260">
        <f>BL28-BM28</f>
        <v>3640.15</v>
      </c>
      <c r="BP28" s="296" t="s">
        <v>231</v>
      </c>
      <c r="BQ28" s="297"/>
      <c r="BR28" s="259">
        <v>3640.15</v>
      </c>
      <c r="BS28" s="259">
        <v>0</v>
      </c>
      <c r="BT28" s="260">
        <f>BR28-BS28</f>
        <v>3640.15</v>
      </c>
    </row>
    <row r="29" spans="2:72" ht="15" x14ac:dyDescent="0.35">
      <c r="B29" s="262" t="s">
        <v>256</v>
      </c>
      <c r="C29" s="263"/>
      <c r="D29" s="264">
        <v>1805</v>
      </c>
      <c r="E29" s="264">
        <v>0</v>
      </c>
      <c r="F29" s="265">
        <f>D29-E29</f>
        <v>1805</v>
      </c>
      <c r="H29" s="262" t="s">
        <v>256</v>
      </c>
      <c r="I29" s="263"/>
      <c r="J29" s="264">
        <v>1805</v>
      </c>
      <c r="K29" s="264">
        <v>0</v>
      </c>
      <c r="L29" s="265">
        <f>J29-K29</f>
        <v>1805</v>
      </c>
      <c r="N29" s="262" t="s">
        <v>256</v>
      </c>
      <c r="O29" s="263"/>
      <c r="P29" s="264">
        <v>1805</v>
      </c>
      <c r="Q29" s="264">
        <v>0</v>
      </c>
      <c r="R29" s="265">
        <f>P29-Q29</f>
        <v>1805</v>
      </c>
      <c r="T29" s="262" t="s">
        <v>256</v>
      </c>
      <c r="U29" s="263"/>
      <c r="V29" s="264">
        <v>1805</v>
      </c>
      <c r="W29" s="264">
        <v>0</v>
      </c>
      <c r="X29" s="265">
        <f>V29-W29</f>
        <v>1805</v>
      </c>
      <c r="Z29" s="262" t="s">
        <v>256</v>
      </c>
      <c r="AA29" s="263"/>
      <c r="AB29" s="264">
        <v>1805</v>
      </c>
      <c r="AC29" s="264">
        <v>0</v>
      </c>
      <c r="AD29" s="265">
        <f>AB29-AC29</f>
        <v>1805</v>
      </c>
      <c r="AF29" s="262" t="s">
        <v>256</v>
      </c>
      <c r="AG29" s="263"/>
      <c r="AH29" s="264">
        <v>1805</v>
      </c>
      <c r="AI29" s="264">
        <v>0</v>
      </c>
      <c r="AJ29" s="265">
        <f>AH29-AI29</f>
        <v>1805</v>
      </c>
      <c r="AL29" s="262" t="s">
        <v>256</v>
      </c>
      <c r="AM29" s="263"/>
      <c r="AN29" s="264">
        <v>1805</v>
      </c>
      <c r="AO29" s="264">
        <v>0</v>
      </c>
      <c r="AP29" s="265">
        <f>AN29-AO29</f>
        <v>1805</v>
      </c>
      <c r="AR29" s="262" t="s">
        <v>256</v>
      </c>
      <c r="AS29" s="263"/>
      <c r="AT29" s="264">
        <v>1805</v>
      </c>
      <c r="AU29" s="264">
        <v>0</v>
      </c>
      <c r="AV29" s="265">
        <f>AT29-AU29</f>
        <v>1805</v>
      </c>
      <c r="AX29" s="262" t="s">
        <v>256</v>
      </c>
      <c r="AY29" s="263"/>
      <c r="AZ29" s="264">
        <v>1805</v>
      </c>
      <c r="BA29" s="264">
        <v>0</v>
      </c>
      <c r="BB29" s="265">
        <f>AZ29-BA29</f>
        <v>1805</v>
      </c>
      <c r="BD29" s="262" t="s">
        <v>256</v>
      </c>
      <c r="BE29" s="263"/>
      <c r="BF29" s="264">
        <v>1805</v>
      </c>
      <c r="BG29" s="264">
        <v>0</v>
      </c>
      <c r="BH29" s="265">
        <f>BF29-BG29</f>
        <v>1805</v>
      </c>
      <c r="BJ29" s="262" t="s">
        <v>256</v>
      </c>
      <c r="BK29" s="263"/>
      <c r="BL29" s="264">
        <v>1805</v>
      </c>
      <c r="BM29" s="264">
        <v>0</v>
      </c>
      <c r="BN29" s="265">
        <f>BL29-BM29</f>
        <v>1805</v>
      </c>
      <c r="BP29" s="262" t="s">
        <v>256</v>
      </c>
      <c r="BQ29" s="263"/>
      <c r="BR29" s="264">
        <v>1805</v>
      </c>
      <c r="BS29" s="264">
        <v>0</v>
      </c>
      <c r="BT29" s="265">
        <f>BR29-BS29</f>
        <v>1805</v>
      </c>
    </row>
    <row r="30" spans="2:72" ht="15" x14ac:dyDescent="0.35">
      <c r="B30" s="298" t="s">
        <v>0</v>
      </c>
      <c r="C30" s="299"/>
      <c r="D30" s="250">
        <f>SUM(D15:D29)</f>
        <v>359348.37</v>
      </c>
      <c r="E30" s="250">
        <f>SUM(E15:E29)</f>
        <v>0</v>
      </c>
      <c r="F30" s="250">
        <f>SUM(F15:F29)</f>
        <v>359348.37</v>
      </c>
      <c r="H30" s="298" t="s">
        <v>0</v>
      </c>
      <c r="I30" s="299"/>
      <c r="J30" s="250">
        <f>SUM(J15:J29)</f>
        <v>359173.37</v>
      </c>
      <c r="K30" s="250">
        <f>SUM(K15:K29)</f>
        <v>0</v>
      </c>
      <c r="L30" s="250">
        <f>SUM(L15:L29)</f>
        <v>359173.37</v>
      </c>
      <c r="N30" s="298" t="s">
        <v>0</v>
      </c>
      <c r="O30" s="299"/>
      <c r="P30" s="250">
        <f>SUM(P15:P29)</f>
        <v>359173.37</v>
      </c>
      <c r="Q30" s="250">
        <f>SUM(Q15:Q29)</f>
        <v>0</v>
      </c>
      <c r="R30" s="250">
        <f>SUM(R15:R29)</f>
        <v>359173.37</v>
      </c>
      <c r="T30" s="298" t="s">
        <v>0</v>
      </c>
      <c r="U30" s="299"/>
      <c r="V30" s="250">
        <f>SUM(V15:V29)</f>
        <v>359173.37</v>
      </c>
      <c r="W30" s="250">
        <f>SUM(W15:W29)</f>
        <v>0</v>
      </c>
      <c r="X30" s="250">
        <f>SUM(X15:X29)</f>
        <v>359173.37</v>
      </c>
      <c r="Z30" s="298" t="s">
        <v>0</v>
      </c>
      <c r="AA30" s="299"/>
      <c r="AB30" s="250">
        <f>SUM(AB15:AB29)</f>
        <v>359173.37</v>
      </c>
      <c r="AC30" s="250">
        <f>SUM(AC15:AC29)</f>
        <v>0</v>
      </c>
      <c r="AD30" s="250">
        <f>SUM(AD15:AD29)</f>
        <v>359173.37</v>
      </c>
      <c r="AF30" s="298" t="s">
        <v>0</v>
      </c>
      <c r="AG30" s="299"/>
      <c r="AH30" s="250">
        <f>SUM(AH15:AH29)</f>
        <v>359173.37</v>
      </c>
      <c r="AI30" s="250">
        <f>SUM(AI15:AI29)</f>
        <v>0</v>
      </c>
      <c r="AJ30" s="250">
        <f>SUM(AJ15:AJ29)</f>
        <v>359173.37</v>
      </c>
      <c r="AL30" s="298" t="s">
        <v>0</v>
      </c>
      <c r="AM30" s="299"/>
      <c r="AN30" s="250">
        <f>SUM(AN15:AN29)</f>
        <v>359173.37</v>
      </c>
      <c r="AO30" s="250">
        <f>SUM(AO15:AO29)</f>
        <v>0</v>
      </c>
      <c r="AP30" s="250">
        <f>SUM(AP15:AP29)</f>
        <v>359173.37</v>
      </c>
      <c r="AR30" s="298" t="s">
        <v>0</v>
      </c>
      <c r="AS30" s="299"/>
      <c r="AT30" s="250">
        <f>SUM(AT15:AT29)</f>
        <v>359173.37</v>
      </c>
      <c r="AU30" s="250">
        <f>SUM(AU15:AU29)</f>
        <v>0</v>
      </c>
      <c r="AV30" s="250">
        <f>SUM(AV15:AV29)</f>
        <v>359173.37</v>
      </c>
      <c r="AX30" s="298" t="s">
        <v>0</v>
      </c>
      <c r="AY30" s="299"/>
      <c r="AZ30" s="250">
        <f>SUM(AZ15:AZ29)</f>
        <v>359173.37</v>
      </c>
      <c r="BA30" s="250">
        <f>SUM(BA15:BA29)</f>
        <v>0</v>
      </c>
      <c r="BB30" s="250">
        <f>SUM(BB15:BB29)</f>
        <v>359173.37</v>
      </c>
      <c r="BD30" s="298" t="s">
        <v>0</v>
      </c>
      <c r="BE30" s="299"/>
      <c r="BF30" s="250">
        <f>SUM(BF15:BF29)</f>
        <v>359173.37</v>
      </c>
      <c r="BG30" s="250">
        <f>SUM(BG15:BG29)</f>
        <v>0</v>
      </c>
      <c r="BH30" s="250">
        <f>SUM(BH15:BH29)</f>
        <v>359173.37</v>
      </c>
      <c r="BJ30" s="298" t="s">
        <v>0</v>
      </c>
      <c r="BK30" s="299"/>
      <c r="BL30" s="250">
        <f>SUM(BL15:BL29)</f>
        <v>359173.37</v>
      </c>
      <c r="BM30" s="250">
        <f>SUM(BM15:BM29)</f>
        <v>0</v>
      </c>
      <c r="BN30" s="250">
        <f>SUM(BN15:BN29)</f>
        <v>359173.37</v>
      </c>
      <c r="BP30" s="298" t="s">
        <v>0</v>
      </c>
      <c r="BQ30" s="299"/>
      <c r="BR30" s="250">
        <f>SUM(BR15:BR29)</f>
        <v>359173.37</v>
      </c>
      <c r="BS30" s="250">
        <f>SUM(BS15:BS29)</f>
        <v>0</v>
      </c>
      <c r="BT30" s="250">
        <f>SUM(BT15:BT29)</f>
        <v>359173.37</v>
      </c>
    </row>
    <row r="31" spans="2:72" ht="15" x14ac:dyDescent="0.35">
      <c r="B31" s="246"/>
      <c r="C31" s="246"/>
      <c r="D31" s="246"/>
      <c r="E31" s="246"/>
      <c r="F31" s="246"/>
      <c r="H31" s="246"/>
      <c r="I31" s="246"/>
      <c r="J31" s="246"/>
      <c r="K31" s="246"/>
      <c r="L31" s="246"/>
      <c r="N31" s="246"/>
      <c r="O31" s="246"/>
      <c r="P31" s="246"/>
      <c r="Q31" s="246"/>
      <c r="R31" s="246"/>
      <c r="T31" s="246"/>
      <c r="U31" s="246"/>
      <c r="V31" s="246"/>
      <c r="W31" s="246"/>
      <c r="X31" s="246"/>
      <c r="Z31" s="246"/>
      <c r="AA31" s="246"/>
      <c r="AB31" s="246"/>
      <c r="AC31" s="246"/>
      <c r="AD31" s="246"/>
      <c r="AF31" s="246"/>
      <c r="AG31" s="246"/>
      <c r="AH31" s="246"/>
      <c r="AI31" s="246"/>
      <c r="AJ31" s="246"/>
      <c r="AL31" s="246"/>
      <c r="AM31" s="246"/>
      <c r="AN31" s="246"/>
      <c r="AO31" s="246"/>
      <c r="AP31" s="246"/>
      <c r="AR31" s="246"/>
      <c r="AS31" s="246"/>
      <c r="AT31" s="246"/>
      <c r="AU31" s="246"/>
      <c r="AV31" s="246"/>
      <c r="AX31" s="246"/>
      <c r="AY31" s="246"/>
      <c r="AZ31" s="246"/>
      <c r="BA31" s="246"/>
      <c r="BB31" s="246"/>
      <c r="BD31" s="246"/>
      <c r="BE31" s="246"/>
      <c r="BF31" s="246"/>
      <c r="BG31" s="246"/>
      <c r="BH31" s="246"/>
      <c r="BJ31" s="246"/>
      <c r="BK31" s="246"/>
      <c r="BL31" s="246"/>
      <c r="BM31" s="246"/>
      <c r="BN31" s="246"/>
      <c r="BP31" s="246"/>
      <c r="BQ31" s="246"/>
      <c r="BR31" s="246"/>
      <c r="BS31" s="246"/>
      <c r="BT31" s="246"/>
    </row>
    <row r="32" spans="2:72" ht="15" x14ac:dyDescent="0.35">
      <c r="B32" s="246"/>
      <c r="C32" s="246"/>
      <c r="D32" s="246"/>
      <c r="E32" s="246"/>
      <c r="F32" s="246"/>
      <c r="H32" s="246"/>
      <c r="I32" s="246"/>
      <c r="J32" s="246"/>
      <c r="K32" s="246"/>
      <c r="L32" s="246"/>
      <c r="N32" s="246"/>
      <c r="O32" s="246"/>
      <c r="P32" s="246"/>
      <c r="Q32" s="246"/>
      <c r="R32" s="246"/>
      <c r="T32" s="246"/>
      <c r="U32" s="246"/>
      <c r="V32" s="246"/>
      <c r="W32" s="246"/>
      <c r="X32" s="246"/>
      <c r="Z32" s="246"/>
      <c r="AA32" s="246"/>
      <c r="AB32" s="246"/>
      <c r="AC32" s="246"/>
      <c r="AD32" s="246"/>
      <c r="AF32" s="246"/>
      <c r="AG32" s="246"/>
      <c r="AH32" s="246"/>
      <c r="AI32" s="246"/>
      <c r="AJ32" s="246"/>
      <c r="AL32" s="246"/>
      <c r="AM32" s="246"/>
      <c r="AN32" s="246"/>
      <c r="AO32" s="246"/>
      <c r="AP32" s="246"/>
      <c r="AR32" s="246"/>
      <c r="AS32" s="246"/>
      <c r="AT32" s="246"/>
      <c r="AU32" s="246"/>
      <c r="AV32" s="246"/>
      <c r="AX32" s="246"/>
      <c r="AY32" s="246"/>
      <c r="AZ32" s="246"/>
      <c r="BA32" s="246"/>
      <c r="BB32" s="246"/>
      <c r="BD32" s="246"/>
      <c r="BE32" s="246"/>
      <c r="BF32" s="246"/>
      <c r="BG32" s="246"/>
      <c r="BH32" s="246"/>
      <c r="BJ32" s="246"/>
      <c r="BK32" s="246"/>
      <c r="BL32" s="246"/>
      <c r="BM32" s="246"/>
      <c r="BN32" s="246"/>
      <c r="BP32" s="246"/>
      <c r="BQ32" s="246"/>
      <c r="BR32" s="246"/>
      <c r="BS32" s="246"/>
      <c r="BT32" s="246"/>
    </row>
    <row r="33" spans="2:72" ht="15" x14ac:dyDescent="0.35">
      <c r="B33" s="300" t="s">
        <v>232</v>
      </c>
      <c r="C33" s="301"/>
      <c r="D33" s="301"/>
      <c r="E33" s="301"/>
      <c r="F33" s="301"/>
      <c r="H33" s="306" t="s">
        <v>232</v>
      </c>
      <c r="I33" s="294"/>
      <c r="J33" s="294"/>
      <c r="K33" s="294"/>
      <c r="L33" s="294"/>
      <c r="N33" s="306" t="s">
        <v>232</v>
      </c>
      <c r="O33" s="294"/>
      <c r="P33" s="294"/>
      <c r="Q33" s="294"/>
      <c r="R33" s="294"/>
      <c r="T33" s="306" t="s">
        <v>232</v>
      </c>
      <c r="U33" s="294"/>
      <c r="V33" s="294"/>
      <c r="W33" s="294"/>
      <c r="X33" s="294"/>
      <c r="Z33" s="306" t="s">
        <v>232</v>
      </c>
      <c r="AA33" s="294"/>
      <c r="AB33" s="294"/>
      <c r="AC33" s="294"/>
      <c r="AD33" s="294"/>
      <c r="AF33" s="306" t="s">
        <v>232</v>
      </c>
      <c r="AG33" s="294"/>
      <c r="AH33" s="294"/>
      <c r="AI33" s="294"/>
      <c r="AJ33" s="294"/>
      <c r="AL33" s="306" t="s">
        <v>232</v>
      </c>
      <c r="AM33" s="294"/>
      <c r="AN33" s="294"/>
      <c r="AO33" s="294"/>
      <c r="AP33" s="294"/>
      <c r="AR33" s="306" t="s">
        <v>232</v>
      </c>
      <c r="AS33" s="294"/>
      <c r="AT33" s="294"/>
      <c r="AU33" s="294"/>
      <c r="AV33" s="294"/>
      <c r="AX33" s="306" t="s">
        <v>232</v>
      </c>
      <c r="AY33" s="294"/>
      <c r="AZ33" s="294"/>
      <c r="BA33" s="294"/>
      <c r="BB33" s="294"/>
      <c r="BD33" s="306" t="s">
        <v>232</v>
      </c>
      <c r="BE33" s="294"/>
      <c r="BF33" s="294"/>
      <c r="BG33" s="294"/>
      <c r="BH33" s="294"/>
      <c r="BJ33" s="306" t="s">
        <v>232</v>
      </c>
      <c r="BK33" s="294"/>
      <c r="BL33" s="294"/>
      <c r="BM33" s="294"/>
      <c r="BN33" s="294"/>
      <c r="BP33" s="306" t="s">
        <v>232</v>
      </c>
      <c r="BQ33" s="294"/>
      <c r="BR33" s="294"/>
      <c r="BS33" s="294"/>
      <c r="BT33" s="294"/>
    </row>
    <row r="34" spans="2:72" x14ac:dyDescent="0.3">
      <c r="B34" s="302" t="s">
        <v>233</v>
      </c>
      <c r="C34" s="303"/>
      <c r="D34" s="304" t="s">
        <v>224</v>
      </c>
      <c r="E34" s="305" t="s">
        <v>234</v>
      </c>
      <c r="F34" s="305" t="s">
        <v>235</v>
      </c>
      <c r="H34" s="307" t="s">
        <v>233</v>
      </c>
      <c r="I34" s="308"/>
      <c r="J34" s="304" t="s">
        <v>224</v>
      </c>
      <c r="K34" s="305" t="s">
        <v>234</v>
      </c>
      <c r="L34" s="305" t="s">
        <v>235</v>
      </c>
      <c r="N34" s="307" t="s">
        <v>233</v>
      </c>
      <c r="O34" s="308"/>
      <c r="P34" s="304" t="s">
        <v>224</v>
      </c>
      <c r="Q34" s="305" t="s">
        <v>234</v>
      </c>
      <c r="R34" s="305" t="s">
        <v>235</v>
      </c>
      <c r="T34" s="307" t="s">
        <v>233</v>
      </c>
      <c r="U34" s="308"/>
      <c r="V34" s="304" t="s">
        <v>224</v>
      </c>
      <c r="W34" s="305" t="s">
        <v>234</v>
      </c>
      <c r="X34" s="305" t="s">
        <v>235</v>
      </c>
      <c r="Z34" s="307" t="s">
        <v>233</v>
      </c>
      <c r="AA34" s="308"/>
      <c r="AB34" s="304" t="s">
        <v>224</v>
      </c>
      <c r="AC34" s="305" t="s">
        <v>234</v>
      </c>
      <c r="AD34" s="305" t="s">
        <v>235</v>
      </c>
      <c r="AF34" s="307" t="s">
        <v>233</v>
      </c>
      <c r="AG34" s="308"/>
      <c r="AH34" s="304" t="s">
        <v>224</v>
      </c>
      <c r="AI34" s="305" t="s">
        <v>234</v>
      </c>
      <c r="AJ34" s="305" t="s">
        <v>235</v>
      </c>
      <c r="AL34" s="307" t="s">
        <v>233</v>
      </c>
      <c r="AM34" s="308"/>
      <c r="AN34" s="304" t="s">
        <v>224</v>
      </c>
      <c r="AO34" s="305" t="s">
        <v>234</v>
      </c>
      <c r="AP34" s="305" t="s">
        <v>235</v>
      </c>
      <c r="AR34" s="307" t="s">
        <v>233</v>
      </c>
      <c r="AS34" s="308"/>
      <c r="AT34" s="304" t="s">
        <v>224</v>
      </c>
      <c r="AU34" s="305" t="s">
        <v>234</v>
      </c>
      <c r="AV34" s="305" t="s">
        <v>235</v>
      </c>
      <c r="AX34" s="307" t="s">
        <v>233</v>
      </c>
      <c r="AY34" s="308"/>
      <c r="AZ34" s="304" t="s">
        <v>224</v>
      </c>
      <c r="BA34" s="305" t="s">
        <v>234</v>
      </c>
      <c r="BB34" s="305" t="s">
        <v>235</v>
      </c>
      <c r="BD34" s="307" t="s">
        <v>233</v>
      </c>
      <c r="BE34" s="308"/>
      <c r="BF34" s="304" t="s">
        <v>224</v>
      </c>
      <c r="BG34" s="305" t="s">
        <v>234</v>
      </c>
      <c r="BH34" s="305" t="s">
        <v>235</v>
      </c>
      <c r="BJ34" s="307" t="s">
        <v>233</v>
      </c>
      <c r="BK34" s="308"/>
      <c r="BL34" s="304" t="s">
        <v>224</v>
      </c>
      <c r="BM34" s="305" t="s">
        <v>234</v>
      </c>
      <c r="BN34" s="305" t="s">
        <v>235</v>
      </c>
      <c r="BP34" s="307" t="s">
        <v>233</v>
      </c>
      <c r="BQ34" s="308"/>
      <c r="BR34" s="304" t="s">
        <v>224</v>
      </c>
      <c r="BS34" s="305" t="s">
        <v>234</v>
      </c>
      <c r="BT34" s="305" t="s">
        <v>235</v>
      </c>
    </row>
    <row r="35" spans="2:72" x14ac:dyDescent="0.3">
      <c r="B35" s="303"/>
      <c r="C35" s="303"/>
      <c r="D35" s="303"/>
      <c r="E35" s="303"/>
      <c r="F35" s="303"/>
      <c r="H35" s="308"/>
      <c r="I35" s="308"/>
      <c r="J35" s="303"/>
      <c r="K35" s="303"/>
      <c r="L35" s="303"/>
      <c r="N35" s="308"/>
      <c r="O35" s="308"/>
      <c r="P35" s="303"/>
      <c r="Q35" s="303"/>
      <c r="R35" s="303"/>
      <c r="T35" s="308"/>
      <c r="U35" s="308"/>
      <c r="V35" s="303"/>
      <c r="W35" s="303"/>
      <c r="X35" s="303"/>
      <c r="Z35" s="308"/>
      <c r="AA35" s="308"/>
      <c r="AB35" s="303"/>
      <c r="AC35" s="303"/>
      <c r="AD35" s="303"/>
      <c r="AF35" s="308"/>
      <c r="AG35" s="308"/>
      <c r="AH35" s="303"/>
      <c r="AI35" s="303"/>
      <c r="AJ35" s="303"/>
      <c r="AL35" s="308"/>
      <c r="AM35" s="308"/>
      <c r="AN35" s="303"/>
      <c r="AO35" s="303"/>
      <c r="AP35" s="303"/>
      <c r="AR35" s="308"/>
      <c r="AS35" s="308"/>
      <c r="AT35" s="303"/>
      <c r="AU35" s="303"/>
      <c r="AV35" s="303"/>
      <c r="AX35" s="308"/>
      <c r="AY35" s="308"/>
      <c r="AZ35" s="303"/>
      <c r="BA35" s="303"/>
      <c r="BB35" s="303"/>
      <c r="BD35" s="308"/>
      <c r="BE35" s="308"/>
      <c r="BF35" s="303"/>
      <c r="BG35" s="303"/>
      <c r="BH35" s="303"/>
      <c r="BJ35" s="308"/>
      <c r="BK35" s="308"/>
      <c r="BL35" s="303"/>
      <c r="BM35" s="303"/>
      <c r="BN35" s="303"/>
      <c r="BP35" s="308"/>
      <c r="BQ35" s="308"/>
      <c r="BR35" s="303"/>
      <c r="BS35" s="303"/>
      <c r="BT35" s="303"/>
    </row>
    <row r="36" spans="2:72" ht="15" x14ac:dyDescent="0.35">
      <c r="B36" s="289" t="s">
        <v>236</v>
      </c>
      <c r="C36" s="290"/>
      <c r="D36" s="251">
        <f>SUM(D7:D8)</f>
        <v>470000</v>
      </c>
      <c r="E36" s="251">
        <f>SUM(E7:E8)</f>
        <v>0</v>
      </c>
      <c r="F36" s="251">
        <f>F10</f>
        <v>470000</v>
      </c>
      <c r="H36" s="289" t="s">
        <v>236</v>
      </c>
      <c r="I36" s="290"/>
      <c r="J36" s="251">
        <f>SUM(J7:J8)</f>
        <v>470000</v>
      </c>
      <c r="K36" s="251">
        <f>SUM(K7:K8)</f>
        <v>0</v>
      </c>
      <c r="L36" s="251">
        <f>L10</f>
        <v>470000</v>
      </c>
      <c r="N36" s="289" t="s">
        <v>236</v>
      </c>
      <c r="O36" s="290"/>
      <c r="P36" s="251">
        <f>SUM(P7:P8)</f>
        <v>470000</v>
      </c>
      <c r="Q36" s="251">
        <f>SUM(Q7:Q8)</f>
        <v>0</v>
      </c>
      <c r="R36" s="251">
        <f>R10</f>
        <v>470000</v>
      </c>
      <c r="T36" s="289" t="s">
        <v>236</v>
      </c>
      <c r="U36" s="290"/>
      <c r="V36" s="251">
        <f>SUM(V7:V8)</f>
        <v>470000</v>
      </c>
      <c r="W36" s="251">
        <f>SUM(W7:W8)</f>
        <v>0</v>
      </c>
      <c r="X36" s="251">
        <f>X10</f>
        <v>470000</v>
      </c>
      <c r="Z36" s="289" t="s">
        <v>236</v>
      </c>
      <c r="AA36" s="290"/>
      <c r="AB36" s="251">
        <f>SUM(AB7:AB8)</f>
        <v>470000</v>
      </c>
      <c r="AC36" s="251">
        <f>SUM(AC7:AC8)</f>
        <v>0</v>
      </c>
      <c r="AD36" s="251">
        <f>AD10</f>
        <v>470000</v>
      </c>
      <c r="AF36" s="289" t="s">
        <v>236</v>
      </c>
      <c r="AG36" s="290"/>
      <c r="AH36" s="251">
        <f>SUM(AH7:AH8)</f>
        <v>470000</v>
      </c>
      <c r="AI36" s="251">
        <f>SUM(AI7:AI8)</f>
        <v>0</v>
      </c>
      <c r="AJ36" s="251">
        <f>AJ10</f>
        <v>470000</v>
      </c>
      <c r="AL36" s="289" t="s">
        <v>236</v>
      </c>
      <c r="AM36" s="290"/>
      <c r="AN36" s="251">
        <f>SUM(AN7:AN8)</f>
        <v>470000</v>
      </c>
      <c r="AO36" s="251">
        <f>SUM(AO7:AO8)</f>
        <v>0</v>
      </c>
      <c r="AP36" s="251">
        <f>AP10</f>
        <v>470000</v>
      </c>
      <c r="AR36" s="289" t="s">
        <v>236</v>
      </c>
      <c r="AS36" s="290"/>
      <c r="AT36" s="251">
        <f>SUM(AT7:AT8)</f>
        <v>470000</v>
      </c>
      <c r="AU36" s="251">
        <f>SUM(AU7:AU8)</f>
        <v>0</v>
      </c>
      <c r="AV36" s="251">
        <f>AV10</f>
        <v>470000</v>
      </c>
      <c r="AX36" s="289" t="s">
        <v>236</v>
      </c>
      <c r="AY36" s="290"/>
      <c r="AZ36" s="251">
        <f>SUM(AZ7:AZ8)</f>
        <v>470000</v>
      </c>
      <c r="BA36" s="251">
        <f>SUM(BA7:BA8)</f>
        <v>0</v>
      </c>
      <c r="BB36" s="251">
        <f>BB10</f>
        <v>470000</v>
      </c>
      <c r="BD36" s="289" t="s">
        <v>236</v>
      </c>
      <c r="BE36" s="290"/>
      <c r="BF36" s="251">
        <f>SUM(BF7:BF8)</f>
        <v>470000</v>
      </c>
      <c r="BG36" s="251">
        <f>SUM(BG7:BG8)</f>
        <v>0</v>
      </c>
      <c r="BH36" s="251">
        <f>BH10</f>
        <v>470000</v>
      </c>
      <c r="BJ36" s="289" t="s">
        <v>236</v>
      </c>
      <c r="BK36" s="290"/>
      <c r="BL36" s="251">
        <f>SUM(BL7:BL8)</f>
        <v>470000</v>
      </c>
      <c r="BM36" s="251">
        <f>SUM(BM7:BM8)</f>
        <v>0</v>
      </c>
      <c r="BN36" s="251">
        <f>BN10</f>
        <v>470000</v>
      </c>
      <c r="BP36" s="289" t="s">
        <v>236</v>
      </c>
      <c r="BQ36" s="290"/>
      <c r="BR36" s="251">
        <f>SUM(BR7:BR8)</f>
        <v>470000</v>
      </c>
      <c r="BS36" s="251">
        <f>SUM(BS7:BS8)</f>
        <v>0</v>
      </c>
      <c r="BT36" s="251">
        <f>BT10</f>
        <v>470000</v>
      </c>
    </row>
    <row r="37" spans="2:72" ht="15" x14ac:dyDescent="0.35">
      <c r="B37" s="291" t="s">
        <v>237</v>
      </c>
      <c r="C37" s="292"/>
      <c r="D37" s="252">
        <f t="shared" ref="D37:F37" si="36">D30</f>
        <v>359348.37</v>
      </c>
      <c r="E37" s="252">
        <f>E30</f>
        <v>0</v>
      </c>
      <c r="F37" s="252">
        <f t="shared" si="36"/>
        <v>359348.37</v>
      </c>
      <c r="H37" s="291" t="s">
        <v>237</v>
      </c>
      <c r="I37" s="292"/>
      <c r="J37" s="252">
        <f t="shared" ref="J37" si="37">J30</f>
        <v>359173.37</v>
      </c>
      <c r="K37" s="252">
        <f>K30</f>
        <v>0</v>
      </c>
      <c r="L37" s="252">
        <f t="shared" ref="L37" si="38">L30</f>
        <v>359173.37</v>
      </c>
      <c r="N37" s="291" t="s">
        <v>237</v>
      </c>
      <c r="O37" s="292"/>
      <c r="P37" s="252">
        <f t="shared" ref="P37" si="39">P30</f>
        <v>359173.37</v>
      </c>
      <c r="Q37" s="252">
        <f>Q30</f>
        <v>0</v>
      </c>
      <c r="R37" s="252">
        <f t="shared" ref="R37" si="40">R30</f>
        <v>359173.37</v>
      </c>
      <c r="T37" s="291" t="s">
        <v>237</v>
      </c>
      <c r="U37" s="292"/>
      <c r="V37" s="252">
        <f t="shared" ref="V37" si="41">V30</f>
        <v>359173.37</v>
      </c>
      <c r="W37" s="252">
        <f>W30</f>
        <v>0</v>
      </c>
      <c r="X37" s="252">
        <f t="shared" ref="X37" si="42">X30</f>
        <v>359173.37</v>
      </c>
      <c r="Z37" s="291" t="s">
        <v>237</v>
      </c>
      <c r="AA37" s="292"/>
      <c r="AB37" s="252">
        <f t="shared" ref="AB37" si="43">AB30</f>
        <v>359173.37</v>
      </c>
      <c r="AC37" s="252">
        <f>AC30</f>
        <v>0</v>
      </c>
      <c r="AD37" s="252">
        <f t="shared" ref="AD37" si="44">AD30</f>
        <v>359173.37</v>
      </c>
      <c r="AF37" s="291" t="s">
        <v>237</v>
      </c>
      <c r="AG37" s="292"/>
      <c r="AH37" s="252">
        <f t="shared" ref="AH37" si="45">AH30</f>
        <v>359173.37</v>
      </c>
      <c r="AI37" s="252">
        <f>AI30</f>
        <v>0</v>
      </c>
      <c r="AJ37" s="252">
        <f t="shared" ref="AJ37" si="46">AJ30</f>
        <v>359173.37</v>
      </c>
      <c r="AL37" s="291" t="s">
        <v>237</v>
      </c>
      <c r="AM37" s="292"/>
      <c r="AN37" s="252">
        <f t="shared" ref="AN37" si="47">AN30</f>
        <v>359173.37</v>
      </c>
      <c r="AO37" s="252">
        <f>AO30</f>
        <v>0</v>
      </c>
      <c r="AP37" s="252">
        <f t="shared" ref="AP37" si="48">AP30</f>
        <v>359173.37</v>
      </c>
      <c r="AR37" s="291" t="s">
        <v>237</v>
      </c>
      <c r="AS37" s="292"/>
      <c r="AT37" s="252">
        <f t="shared" ref="AT37" si="49">AT30</f>
        <v>359173.37</v>
      </c>
      <c r="AU37" s="252">
        <f>AU30</f>
        <v>0</v>
      </c>
      <c r="AV37" s="252">
        <f t="shared" ref="AV37" si="50">AV30</f>
        <v>359173.37</v>
      </c>
      <c r="AX37" s="291" t="s">
        <v>237</v>
      </c>
      <c r="AY37" s="292"/>
      <c r="AZ37" s="252">
        <f t="shared" ref="AZ37" si="51">AZ30</f>
        <v>359173.37</v>
      </c>
      <c r="BA37" s="252">
        <f>BA30</f>
        <v>0</v>
      </c>
      <c r="BB37" s="252">
        <f t="shared" ref="BB37" si="52">BB30</f>
        <v>359173.37</v>
      </c>
      <c r="BD37" s="291" t="s">
        <v>237</v>
      </c>
      <c r="BE37" s="292"/>
      <c r="BF37" s="252">
        <f t="shared" ref="BF37" si="53">BF30</f>
        <v>359173.37</v>
      </c>
      <c r="BG37" s="252">
        <f>BG30</f>
        <v>0</v>
      </c>
      <c r="BH37" s="252">
        <f t="shared" ref="BH37" si="54">BH30</f>
        <v>359173.37</v>
      </c>
      <c r="BJ37" s="291" t="s">
        <v>237</v>
      </c>
      <c r="BK37" s="292"/>
      <c r="BL37" s="252">
        <f t="shared" ref="BL37" si="55">BL30</f>
        <v>359173.37</v>
      </c>
      <c r="BM37" s="252">
        <f>BM30</f>
        <v>0</v>
      </c>
      <c r="BN37" s="252">
        <f t="shared" ref="BN37" si="56">BN30</f>
        <v>359173.37</v>
      </c>
      <c r="BP37" s="291" t="s">
        <v>237</v>
      </c>
      <c r="BQ37" s="292"/>
      <c r="BR37" s="252">
        <f t="shared" ref="BR37" si="57">BR30</f>
        <v>359173.37</v>
      </c>
      <c r="BS37" s="252">
        <f>BS30</f>
        <v>0</v>
      </c>
      <c r="BT37" s="252">
        <f t="shared" ref="BT37" si="58">BT30</f>
        <v>359173.37</v>
      </c>
    </row>
    <row r="38" spans="2:72" ht="15" x14ac:dyDescent="0.35">
      <c r="B38" s="246"/>
      <c r="C38" s="246"/>
      <c r="D38" s="246"/>
      <c r="E38" s="246"/>
      <c r="F38" s="246"/>
    </row>
    <row r="39" spans="2:72" ht="15" x14ac:dyDescent="0.35">
      <c r="B39" s="246"/>
      <c r="C39" s="246"/>
      <c r="D39" s="246"/>
      <c r="E39" s="246"/>
      <c r="F39" s="246"/>
    </row>
    <row r="40" spans="2:72" ht="21" x14ac:dyDescent="0.5">
      <c r="B40" s="293"/>
      <c r="C40" s="294"/>
      <c r="D40" s="294"/>
      <c r="E40" s="294"/>
      <c r="F40" s="294"/>
    </row>
    <row r="41" spans="2:72" ht="15" x14ac:dyDescent="0.35">
      <c r="B41" s="246"/>
      <c r="C41" s="246"/>
      <c r="D41" s="246"/>
      <c r="E41" s="246"/>
      <c r="F41" s="246"/>
    </row>
    <row r="42" spans="2:72" ht="15" x14ac:dyDescent="0.35">
      <c r="B42" s="246"/>
      <c r="C42" s="246"/>
      <c r="D42" s="246"/>
      <c r="E42" s="246"/>
      <c r="F42" s="246"/>
    </row>
    <row r="43" spans="2:72" ht="15" x14ac:dyDescent="0.35">
      <c r="B43" s="246"/>
      <c r="C43" s="246"/>
      <c r="D43" s="246"/>
      <c r="E43" s="246"/>
      <c r="F43" s="246"/>
    </row>
    <row r="44" spans="2:72" ht="15" x14ac:dyDescent="0.35">
      <c r="B44" s="246"/>
      <c r="C44" s="246"/>
      <c r="D44" s="246"/>
      <c r="E44" s="246"/>
      <c r="F44" s="246"/>
    </row>
    <row r="45" spans="2:72" ht="15" x14ac:dyDescent="0.35">
      <c r="B45" s="246"/>
      <c r="C45" s="246"/>
      <c r="D45" s="246"/>
      <c r="E45" s="246"/>
      <c r="F45" s="246"/>
    </row>
    <row r="46" spans="2:72" ht="15" x14ac:dyDescent="0.35">
      <c r="B46" s="246"/>
      <c r="C46" s="246"/>
      <c r="D46" s="246"/>
      <c r="E46" s="246"/>
      <c r="F46" s="246"/>
    </row>
    <row r="47" spans="2:72" ht="15" x14ac:dyDescent="0.35">
      <c r="B47" s="246"/>
      <c r="C47" s="246"/>
      <c r="D47" s="246"/>
      <c r="E47" s="246"/>
      <c r="F47" s="246"/>
    </row>
    <row r="48" spans="2:72" ht="15" x14ac:dyDescent="0.35">
      <c r="B48" s="246"/>
      <c r="C48" s="246"/>
      <c r="D48" s="246"/>
      <c r="E48" s="246"/>
      <c r="F48" s="246"/>
    </row>
    <row r="49" spans="2:6" ht="15" x14ac:dyDescent="0.35">
      <c r="B49" s="246"/>
      <c r="C49" s="246"/>
      <c r="D49" s="246"/>
      <c r="E49" s="246"/>
      <c r="F49" s="246"/>
    </row>
    <row r="50" spans="2:6" ht="15" x14ac:dyDescent="0.35">
      <c r="B50" s="246"/>
      <c r="C50" s="246"/>
      <c r="D50" s="246"/>
      <c r="E50" s="246"/>
      <c r="F50" s="246"/>
    </row>
    <row r="51" spans="2:6" ht="15" x14ac:dyDescent="0.35">
      <c r="B51" s="246"/>
      <c r="C51" s="246"/>
      <c r="D51" s="246"/>
      <c r="E51" s="246"/>
      <c r="F51" s="246"/>
    </row>
    <row r="52" spans="2:6" ht="15" x14ac:dyDescent="0.35">
      <c r="B52" s="246"/>
      <c r="C52" s="246"/>
      <c r="D52" s="246"/>
      <c r="E52" s="246"/>
      <c r="F52" s="246"/>
    </row>
    <row r="53" spans="2:6" ht="15" x14ac:dyDescent="0.35">
      <c r="B53" s="246"/>
      <c r="C53" s="246"/>
      <c r="D53" s="246"/>
      <c r="E53" s="246"/>
      <c r="F53" s="246"/>
    </row>
    <row r="54" spans="2:6" ht="15" x14ac:dyDescent="0.35">
      <c r="B54" s="246"/>
      <c r="C54" s="246"/>
      <c r="D54" s="246"/>
      <c r="E54" s="246"/>
      <c r="F54" s="246"/>
    </row>
    <row r="55" spans="2:6" ht="15" x14ac:dyDescent="0.35">
      <c r="B55" s="246"/>
      <c r="C55" s="246"/>
      <c r="D55" s="246"/>
      <c r="E55" s="246"/>
      <c r="F55" s="246"/>
    </row>
    <row r="56" spans="2:6" ht="15" x14ac:dyDescent="0.35">
      <c r="B56" s="246"/>
      <c r="C56" s="246"/>
      <c r="D56" s="246"/>
      <c r="E56" s="246"/>
      <c r="F56" s="246"/>
    </row>
  </sheetData>
  <mergeCells count="368">
    <mergeCell ref="AR37:AS37"/>
    <mergeCell ref="AX37:AY37"/>
    <mergeCell ref="BD37:BE37"/>
    <mergeCell ref="BJ37:BK37"/>
    <mergeCell ref="BP37:BQ37"/>
    <mergeCell ref="B40:F40"/>
    <mergeCell ref="BD36:BE36"/>
    <mergeCell ref="BJ36:BK36"/>
    <mergeCell ref="BP36:BQ36"/>
    <mergeCell ref="B37:C37"/>
    <mergeCell ref="H37:I37"/>
    <mergeCell ref="N37:O37"/>
    <mergeCell ref="T37:U37"/>
    <mergeCell ref="Z37:AA37"/>
    <mergeCell ref="AF37:AG37"/>
    <mergeCell ref="AL37:AM37"/>
    <mergeCell ref="BT34:BT35"/>
    <mergeCell ref="B36:C36"/>
    <mergeCell ref="H36:I36"/>
    <mergeCell ref="N36:O36"/>
    <mergeCell ref="T36:U36"/>
    <mergeCell ref="Z36:AA36"/>
    <mergeCell ref="AF36:AG36"/>
    <mergeCell ref="AL36:AM36"/>
    <mergeCell ref="AR36:AS36"/>
    <mergeCell ref="AX36:AY36"/>
    <mergeCell ref="BL34:BL35"/>
    <mergeCell ref="BM34:BM35"/>
    <mergeCell ref="BN34:BN35"/>
    <mergeCell ref="BP34:BQ35"/>
    <mergeCell ref="BR34:BR35"/>
    <mergeCell ref="BS34:BS35"/>
    <mergeCell ref="BB34:BB35"/>
    <mergeCell ref="BD34:BE35"/>
    <mergeCell ref="BF34:BF35"/>
    <mergeCell ref="BG34:BG35"/>
    <mergeCell ref="BH34:BH35"/>
    <mergeCell ref="BJ34:BK35"/>
    <mergeCell ref="AT34:AT35"/>
    <mergeCell ref="AU34:AU35"/>
    <mergeCell ref="AX33:BB33"/>
    <mergeCell ref="BD33:BH33"/>
    <mergeCell ref="AB34:AB35"/>
    <mergeCell ref="AC34:AC35"/>
    <mergeCell ref="AD34:AD35"/>
    <mergeCell ref="AF34:AG35"/>
    <mergeCell ref="AH34:AH35"/>
    <mergeCell ref="AI34:AI35"/>
    <mergeCell ref="R34:R35"/>
    <mergeCell ref="T34:U35"/>
    <mergeCell ref="V34:V35"/>
    <mergeCell ref="W34:W35"/>
    <mergeCell ref="X34:X35"/>
    <mergeCell ref="Z34:AA35"/>
    <mergeCell ref="AV34:AV35"/>
    <mergeCell ref="AX34:AY35"/>
    <mergeCell ref="AZ34:AZ35"/>
    <mergeCell ref="BA34:BA35"/>
    <mergeCell ref="AJ34:AJ35"/>
    <mergeCell ref="AL34:AM35"/>
    <mergeCell ref="AN34:AN35"/>
    <mergeCell ref="AO34:AO35"/>
    <mergeCell ref="AP34:AP35"/>
    <mergeCell ref="AR34:AS35"/>
    <mergeCell ref="BJ33:BN33"/>
    <mergeCell ref="BP33:BT33"/>
    <mergeCell ref="B34:C35"/>
    <mergeCell ref="D34:D35"/>
    <mergeCell ref="E34:E35"/>
    <mergeCell ref="F34:F35"/>
    <mergeCell ref="H34:I35"/>
    <mergeCell ref="BD30:BE30"/>
    <mergeCell ref="BJ30:BK30"/>
    <mergeCell ref="BP30:BQ30"/>
    <mergeCell ref="B33:F33"/>
    <mergeCell ref="H33:L33"/>
    <mergeCell ref="N33:R33"/>
    <mergeCell ref="T33:X33"/>
    <mergeCell ref="Z33:AD33"/>
    <mergeCell ref="AF33:AJ33"/>
    <mergeCell ref="AL33:AP33"/>
    <mergeCell ref="J34:J35"/>
    <mergeCell ref="K34:K35"/>
    <mergeCell ref="L34:L35"/>
    <mergeCell ref="N34:O35"/>
    <mergeCell ref="P34:P35"/>
    <mergeCell ref="Q34:Q35"/>
    <mergeCell ref="AR33:AV33"/>
    <mergeCell ref="B28:C28"/>
    <mergeCell ref="H28:I28"/>
    <mergeCell ref="N28:O28"/>
    <mergeCell ref="T28:U28"/>
    <mergeCell ref="Z28:AA28"/>
    <mergeCell ref="BP28:BQ28"/>
    <mergeCell ref="B30:C30"/>
    <mergeCell ref="H30:I30"/>
    <mergeCell ref="N30:O30"/>
    <mergeCell ref="T30:U30"/>
    <mergeCell ref="Z30:AA30"/>
    <mergeCell ref="AF30:AG30"/>
    <mergeCell ref="AL30:AM30"/>
    <mergeCell ref="AR30:AS30"/>
    <mergeCell ref="AX30:AY30"/>
    <mergeCell ref="AF28:AG28"/>
    <mergeCell ref="AL28:AM28"/>
    <mergeCell ref="AR28:AS28"/>
    <mergeCell ref="AX28:AY28"/>
    <mergeCell ref="BD28:BE28"/>
    <mergeCell ref="BJ28:BK28"/>
    <mergeCell ref="BD26:BE26"/>
    <mergeCell ref="BJ26:BK26"/>
    <mergeCell ref="BP26:BQ26"/>
    <mergeCell ref="B27:C27"/>
    <mergeCell ref="H27:I27"/>
    <mergeCell ref="N27:O27"/>
    <mergeCell ref="T27:U27"/>
    <mergeCell ref="Z27:AA27"/>
    <mergeCell ref="AF27:AG27"/>
    <mergeCell ref="AL27:AM27"/>
    <mergeCell ref="AR27:AS27"/>
    <mergeCell ref="AX27:AY27"/>
    <mergeCell ref="BD27:BE27"/>
    <mergeCell ref="BJ27:BK27"/>
    <mergeCell ref="BP27:BQ27"/>
    <mergeCell ref="B26:C26"/>
    <mergeCell ref="H26:I26"/>
    <mergeCell ref="N26:O26"/>
    <mergeCell ref="T26:U26"/>
    <mergeCell ref="Z26:AA26"/>
    <mergeCell ref="AF26:AG26"/>
    <mergeCell ref="AL26:AM26"/>
    <mergeCell ref="AR26:AS26"/>
    <mergeCell ref="AX26:AY26"/>
    <mergeCell ref="BD24:BE24"/>
    <mergeCell ref="BJ24:BK24"/>
    <mergeCell ref="BP24:BQ24"/>
    <mergeCell ref="B25:C25"/>
    <mergeCell ref="H25:I25"/>
    <mergeCell ref="N25:O25"/>
    <mergeCell ref="T25:U25"/>
    <mergeCell ref="Z25:AA25"/>
    <mergeCell ref="BP25:BQ25"/>
    <mergeCell ref="AF25:AG25"/>
    <mergeCell ref="AL25:AM25"/>
    <mergeCell ref="AR25:AS25"/>
    <mergeCell ref="AX25:AY25"/>
    <mergeCell ref="BD25:BE25"/>
    <mergeCell ref="BJ25:BK25"/>
    <mergeCell ref="B24:C24"/>
    <mergeCell ref="H24:I24"/>
    <mergeCell ref="N24:O24"/>
    <mergeCell ref="T24:U24"/>
    <mergeCell ref="Z24:AA24"/>
    <mergeCell ref="AF24:AG24"/>
    <mergeCell ref="AL24:AM24"/>
    <mergeCell ref="AR24:AS24"/>
    <mergeCell ref="AX24:AY24"/>
    <mergeCell ref="B22:C22"/>
    <mergeCell ref="H22:I22"/>
    <mergeCell ref="N22:O22"/>
    <mergeCell ref="T22:U22"/>
    <mergeCell ref="Z22:AA22"/>
    <mergeCell ref="BP22:BQ22"/>
    <mergeCell ref="B23:C23"/>
    <mergeCell ref="H23:I23"/>
    <mergeCell ref="N23:O23"/>
    <mergeCell ref="T23:U23"/>
    <mergeCell ref="Z23:AA23"/>
    <mergeCell ref="AF23:AG23"/>
    <mergeCell ref="AL23:AM23"/>
    <mergeCell ref="AR23:AS23"/>
    <mergeCell ref="AX23:AY23"/>
    <mergeCell ref="AF22:AG22"/>
    <mergeCell ref="AL22:AM22"/>
    <mergeCell ref="AR22:AS22"/>
    <mergeCell ref="AX22:AY22"/>
    <mergeCell ref="BD22:BE22"/>
    <mergeCell ref="BJ22:BK22"/>
    <mergeCell ref="BD23:BE23"/>
    <mergeCell ref="BJ23:BK23"/>
    <mergeCell ref="BP23:BQ23"/>
    <mergeCell ref="BD20:BE20"/>
    <mergeCell ref="BJ20:BK20"/>
    <mergeCell ref="BP20:BQ20"/>
    <mergeCell ref="B21:C21"/>
    <mergeCell ref="H21:I21"/>
    <mergeCell ref="N21:O21"/>
    <mergeCell ref="T21:U21"/>
    <mergeCell ref="Z21:AA21"/>
    <mergeCell ref="AF21:AG21"/>
    <mergeCell ref="AL21:AM21"/>
    <mergeCell ref="AR21:AS21"/>
    <mergeCell ref="AX21:AY21"/>
    <mergeCell ref="BD21:BE21"/>
    <mergeCell ref="BJ21:BK21"/>
    <mergeCell ref="BP21:BQ21"/>
    <mergeCell ref="B20:C20"/>
    <mergeCell ref="H20:I20"/>
    <mergeCell ref="N20:O20"/>
    <mergeCell ref="T20:U20"/>
    <mergeCell ref="Z20:AA20"/>
    <mergeCell ref="AF20:AG20"/>
    <mergeCell ref="AL20:AM20"/>
    <mergeCell ref="AR20:AS20"/>
    <mergeCell ref="AX20:AY20"/>
    <mergeCell ref="BD18:BE18"/>
    <mergeCell ref="BJ18:BK18"/>
    <mergeCell ref="BP18:BQ18"/>
    <mergeCell ref="B19:C19"/>
    <mergeCell ref="H19:I19"/>
    <mergeCell ref="N19:O19"/>
    <mergeCell ref="T19:U19"/>
    <mergeCell ref="Z19:AA19"/>
    <mergeCell ref="BP19:BQ19"/>
    <mergeCell ref="AF19:AG19"/>
    <mergeCell ref="AL19:AM19"/>
    <mergeCell ref="AR19:AS19"/>
    <mergeCell ref="AX19:AY19"/>
    <mergeCell ref="BD19:BE19"/>
    <mergeCell ref="BJ19:BK19"/>
    <mergeCell ref="B18:C18"/>
    <mergeCell ref="H18:I18"/>
    <mergeCell ref="N18:O18"/>
    <mergeCell ref="T18:U18"/>
    <mergeCell ref="Z18:AA18"/>
    <mergeCell ref="AF18:AG18"/>
    <mergeCell ref="AL18:AM18"/>
    <mergeCell ref="AR18:AS18"/>
    <mergeCell ref="AX18:AY18"/>
    <mergeCell ref="B16:C16"/>
    <mergeCell ref="H16:I16"/>
    <mergeCell ref="N16:O16"/>
    <mergeCell ref="T16:U16"/>
    <mergeCell ref="Z16:AA16"/>
    <mergeCell ref="BP16:BQ16"/>
    <mergeCell ref="B17:C17"/>
    <mergeCell ref="H17:I17"/>
    <mergeCell ref="N17:O17"/>
    <mergeCell ref="T17:U17"/>
    <mergeCell ref="Z17:AA17"/>
    <mergeCell ref="AF17:AG17"/>
    <mergeCell ref="AL17:AM17"/>
    <mergeCell ref="AR17:AS17"/>
    <mergeCell ref="AX17:AY17"/>
    <mergeCell ref="AF16:AG16"/>
    <mergeCell ref="AL16:AM16"/>
    <mergeCell ref="AR16:AS16"/>
    <mergeCell ref="AX16:AY16"/>
    <mergeCell ref="BD16:BE16"/>
    <mergeCell ref="BJ16:BK16"/>
    <mergeCell ref="BD17:BE17"/>
    <mergeCell ref="BJ17:BK17"/>
    <mergeCell ref="BP17:BQ17"/>
    <mergeCell ref="BD14:BE14"/>
    <mergeCell ref="BJ14:BK14"/>
    <mergeCell ref="BP14:BQ14"/>
    <mergeCell ref="B15:C15"/>
    <mergeCell ref="H15:I15"/>
    <mergeCell ref="N15:O15"/>
    <mergeCell ref="T15:U15"/>
    <mergeCell ref="Z15:AA15"/>
    <mergeCell ref="AF15:AG15"/>
    <mergeCell ref="AL15:AM15"/>
    <mergeCell ref="AR15:AS15"/>
    <mergeCell ref="AX15:AY15"/>
    <mergeCell ref="BD15:BE15"/>
    <mergeCell ref="BJ15:BK15"/>
    <mergeCell ref="BP15:BQ15"/>
    <mergeCell ref="B14:C14"/>
    <mergeCell ref="H14:I14"/>
    <mergeCell ref="N14:O14"/>
    <mergeCell ref="T14:U14"/>
    <mergeCell ref="Z14:AA14"/>
    <mergeCell ref="AF14:AG14"/>
    <mergeCell ref="AL14:AM14"/>
    <mergeCell ref="AR14:AS14"/>
    <mergeCell ref="AX14:AY14"/>
    <mergeCell ref="BD10:BE10"/>
    <mergeCell ref="BJ10:BK10"/>
    <mergeCell ref="BP10:BQ10"/>
    <mergeCell ref="B12:F12"/>
    <mergeCell ref="H12:L12"/>
    <mergeCell ref="N12:R12"/>
    <mergeCell ref="T12:X12"/>
    <mergeCell ref="Z12:AD12"/>
    <mergeCell ref="BP12:BT12"/>
    <mergeCell ref="AF12:AJ12"/>
    <mergeCell ref="AL12:AP12"/>
    <mergeCell ref="AR12:AV12"/>
    <mergeCell ref="AX12:BB12"/>
    <mergeCell ref="BD12:BH12"/>
    <mergeCell ref="BJ12:BN12"/>
    <mergeCell ref="B10:C10"/>
    <mergeCell ref="H10:I10"/>
    <mergeCell ref="N10:O10"/>
    <mergeCell ref="T10:U10"/>
    <mergeCell ref="Z10:AA10"/>
    <mergeCell ref="AF10:AG10"/>
    <mergeCell ref="AL10:AM10"/>
    <mergeCell ref="AR10:AS10"/>
    <mergeCell ref="AX10:AY10"/>
    <mergeCell ref="B8:C8"/>
    <mergeCell ref="H8:I8"/>
    <mergeCell ref="N8:O8"/>
    <mergeCell ref="T8:U8"/>
    <mergeCell ref="Z8:AA8"/>
    <mergeCell ref="BP8:BQ8"/>
    <mergeCell ref="B9:C9"/>
    <mergeCell ref="H9:I9"/>
    <mergeCell ref="N9:O9"/>
    <mergeCell ref="T9:U9"/>
    <mergeCell ref="Z9:AA9"/>
    <mergeCell ref="AF9:AG9"/>
    <mergeCell ref="AL9:AM9"/>
    <mergeCell ref="AR9:AS9"/>
    <mergeCell ref="AX9:AY9"/>
    <mergeCell ref="AF8:AG8"/>
    <mergeCell ref="AL8:AM8"/>
    <mergeCell ref="AR8:AS8"/>
    <mergeCell ref="AX8:AY8"/>
    <mergeCell ref="BD8:BE8"/>
    <mergeCell ref="BJ8:BK8"/>
    <mergeCell ref="BD9:BE9"/>
    <mergeCell ref="BJ9:BK9"/>
    <mergeCell ref="BP9:BQ9"/>
    <mergeCell ref="AR5:AV5"/>
    <mergeCell ref="AX5:BB5"/>
    <mergeCell ref="BD5:BH5"/>
    <mergeCell ref="BJ5:BN5"/>
    <mergeCell ref="BD6:BE6"/>
    <mergeCell ref="BJ6:BK6"/>
    <mergeCell ref="BP6:BQ6"/>
    <mergeCell ref="B7:C7"/>
    <mergeCell ref="H7:I7"/>
    <mergeCell ref="N7:O7"/>
    <mergeCell ref="T7:U7"/>
    <mergeCell ref="Z7:AA7"/>
    <mergeCell ref="AF7:AG7"/>
    <mergeCell ref="AL7:AM7"/>
    <mergeCell ref="AR7:AS7"/>
    <mergeCell ref="AX7:AY7"/>
    <mergeCell ref="BD7:BE7"/>
    <mergeCell ref="BJ7:BK7"/>
    <mergeCell ref="BP7:BQ7"/>
    <mergeCell ref="B3:F3"/>
    <mergeCell ref="B5:F5"/>
    <mergeCell ref="H5:L5"/>
    <mergeCell ref="N5:R5"/>
    <mergeCell ref="T5:X5"/>
    <mergeCell ref="Z5:AD5"/>
    <mergeCell ref="CZ5:DD5"/>
    <mergeCell ref="B6:C6"/>
    <mergeCell ref="H6:I6"/>
    <mergeCell ref="N6:O6"/>
    <mergeCell ref="T6:U6"/>
    <mergeCell ref="Z6:AA6"/>
    <mergeCell ref="AF6:AG6"/>
    <mergeCell ref="AL6:AM6"/>
    <mergeCell ref="AR6:AS6"/>
    <mergeCell ref="AX6:AY6"/>
    <mergeCell ref="BP5:BT5"/>
    <mergeCell ref="BV5:BZ5"/>
    <mergeCell ref="CB5:CF5"/>
    <mergeCell ref="CH5:CL5"/>
    <mergeCell ref="CN5:CR5"/>
    <mergeCell ref="CT5:CX5"/>
    <mergeCell ref="AF5:AJ5"/>
    <mergeCell ref="AL5:AP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3B812-D614-AE4F-8577-34B7555A5CCE}">
  <dimension ref="A1:DN330"/>
  <sheetViews>
    <sheetView zoomScale="110" zoomScaleNormal="110" workbookViewId="0">
      <selection activeCell="B2" sqref="B2:F2"/>
    </sheetView>
  </sheetViews>
  <sheetFormatPr defaultColWidth="11" defaultRowHeight="14.4" x14ac:dyDescent="0.3"/>
  <cols>
    <col min="1" max="1" width="3.33203125" style="25" customWidth="1"/>
    <col min="2" max="2" width="41.109375" customWidth="1"/>
    <col min="3" max="19" width="25.109375" customWidth="1"/>
    <col min="20" max="20" width="3.33203125" customWidth="1"/>
  </cols>
  <sheetData>
    <row r="1" spans="1:118" s="165" customFormat="1" ht="54" customHeight="1" x14ac:dyDescent="0.25">
      <c r="A1" s="165" t="s">
        <v>53</v>
      </c>
      <c r="B1" s="173" t="s">
        <v>260</v>
      </c>
      <c r="C1" s="166"/>
      <c r="D1" s="166"/>
      <c r="E1" s="166"/>
      <c r="F1" s="167"/>
      <c r="G1" s="168"/>
      <c r="H1" s="167"/>
      <c r="I1" s="167"/>
      <c r="J1" s="166"/>
      <c r="K1" s="167"/>
      <c r="N1" s="167"/>
    </row>
    <row r="2" spans="1:118" s="25" customFormat="1" ht="25.05" customHeight="1" x14ac:dyDescent="0.3">
      <c r="B2" s="314"/>
      <c r="C2" s="314"/>
      <c r="D2" s="314"/>
      <c r="E2" s="314"/>
      <c r="F2" s="314"/>
    </row>
    <row r="3" spans="1:118" s="25" customFormat="1" ht="45" customHeight="1" x14ac:dyDescent="0.3">
      <c r="B3" s="171" t="s">
        <v>59</v>
      </c>
      <c r="C3" s="172"/>
      <c r="D3" s="172"/>
      <c r="E3" s="172"/>
      <c r="F3" s="172"/>
    </row>
    <row r="4" spans="1:118" s="29" customFormat="1" ht="31.95" customHeight="1" x14ac:dyDescent="0.3">
      <c r="A4" s="169"/>
      <c r="B4" s="30"/>
      <c r="C4" s="31" t="s">
        <v>60</v>
      </c>
      <c r="D4" s="31" t="s">
        <v>61</v>
      </c>
      <c r="E4" s="31" t="s">
        <v>62</v>
      </c>
      <c r="F4" s="32" t="s">
        <v>63</v>
      </c>
      <c r="G4" s="33" t="s">
        <v>64</v>
      </c>
      <c r="H4" s="34" t="s">
        <v>65</v>
      </c>
      <c r="I4" s="34" t="s">
        <v>66</v>
      </c>
      <c r="J4" s="35" t="s">
        <v>67</v>
      </c>
      <c r="K4" s="36" t="s">
        <v>68</v>
      </c>
      <c r="L4" s="37" t="s">
        <v>69</v>
      </c>
      <c r="M4" s="37" t="s">
        <v>70</v>
      </c>
      <c r="N4" s="38" t="s">
        <v>71</v>
      </c>
      <c r="O4" s="39" t="s">
        <v>72</v>
      </c>
      <c r="P4" s="40" t="s">
        <v>73</v>
      </c>
      <c r="Q4" s="40" t="s">
        <v>74</v>
      </c>
      <c r="R4" s="41" t="s">
        <v>75</v>
      </c>
      <c r="S4" s="42" t="s">
        <v>76</v>
      </c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</row>
    <row r="5" spans="1:118" ht="36" customHeight="1" x14ac:dyDescent="0.3">
      <c r="B5" s="43" t="s">
        <v>77</v>
      </c>
      <c r="C5" s="44">
        <f>C35</f>
        <v>0</v>
      </c>
      <c r="D5" s="44">
        <f t="shared" ref="D5:E5" si="0">D35</f>
        <v>0</v>
      </c>
      <c r="E5" s="44">
        <f t="shared" si="0"/>
        <v>0</v>
      </c>
      <c r="F5" s="45">
        <f>SUM(C5:E5)</f>
        <v>0</v>
      </c>
      <c r="G5" s="46">
        <f>G35</f>
        <v>0</v>
      </c>
      <c r="H5" s="46">
        <f t="shared" ref="H5:I5" si="1">H35</f>
        <v>57200</v>
      </c>
      <c r="I5" s="46">
        <f t="shared" si="1"/>
        <v>57200</v>
      </c>
      <c r="J5" s="47">
        <f>SUM(G5:I5)</f>
        <v>114400</v>
      </c>
      <c r="K5" s="48">
        <f>K35</f>
        <v>57200</v>
      </c>
      <c r="L5" s="48">
        <f>L35</f>
        <v>57200</v>
      </c>
      <c r="M5" s="48">
        <f>M35</f>
        <v>57200</v>
      </c>
      <c r="N5" s="49">
        <f>SUM(K5:M5)</f>
        <v>171600</v>
      </c>
      <c r="O5" s="50">
        <f>O35</f>
        <v>57200</v>
      </c>
      <c r="P5" s="50">
        <f t="shared" ref="P5:Q5" si="2">P35</f>
        <v>57200</v>
      </c>
      <c r="Q5" s="50">
        <f t="shared" si="2"/>
        <v>57200</v>
      </c>
      <c r="R5" s="51">
        <f>SUM(O5:Q5)</f>
        <v>171600</v>
      </c>
      <c r="S5" s="52">
        <f>SUM(F5,J5,N5,R5)</f>
        <v>457600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</row>
    <row r="6" spans="1:118" ht="36" customHeight="1" thickBot="1" x14ac:dyDescent="0.35">
      <c r="B6" s="53" t="s">
        <v>78</v>
      </c>
      <c r="C6" s="54">
        <f>C139</f>
        <v>0</v>
      </c>
      <c r="D6" s="54">
        <f>D139</f>
        <v>0</v>
      </c>
      <c r="E6" s="54">
        <f>E139</f>
        <v>0</v>
      </c>
      <c r="F6" s="55">
        <f>SUM(C6:E6)</f>
        <v>0</v>
      </c>
      <c r="G6" s="56">
        <f>G139</f>
        <v>0</v>
      </c>
      <c r="H6" s="56">
        <f>H139</f>
        <v>45528.357222222221</v>
      </c>
      <c r="I6" s="56">
        <f>I139</f>
        <v>23753.357222222221</v>
      </c>
      <c r="J6" s="57">
        <f>SUM(G6:I6)</f>
        <v>69281.714444444442</v>
      </c>
      <c r="K6" s="58">
        <f>K139</f>
        <v>23753.357222222221</v>
      </c>
      <c r="L6" s="58">
        <f>L139</f>
        <v>23753.357222222221</v>
      </c>
      <c r="M6" s="58">
        <f>M139</f>
        <v>23753.357222222221</v>
      </c>
      <c r="N6" s="59">
        <f>SUM(K6:M6)</f>
        <v>71260.071666666656</v>
      </c>
      <c r="O6" s="60">
        <f>O139</f>
        <v>23753.357222222221</v>
      </c>
      <c r="P6" s="60">
        <f>P139</f>
        <v>23753.357222222221</v>
      </c>
      <c r="Q6" s="60">
        <f>Q139</f>
        <v>23753.357222222221</v>
      </c>
      <c r="R6" s="61">
        <f>SUM(O6:Q6)</f>
        <v>71260.071666666656</v>
      </c>
      <c r="S6" s="62">
        <f>SUM(F6,J6,N6,R6)</f>
        <v>211801.85777777777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</row>
    <row r="7" spans="1:118" ht="36" customHeight="1" thickTop="1" thickBot="1" x14ac:dyDescent="0.35">
      <c r="B7" s="63" t="s">
        <v>79</v>
      </c>
      <c r="C7" s="64">
        <f>C5-C6</f>
        <v>0</v>
      </c>
      <c r="D7" s="64">
        <f t="shared" ref="D7:E7" si="3">D5-D6</f>
        <v>0</v>
      </c>
      <c r="E7" s="64">
        <f t="shared" si="3"/>
        <v>0</v>
      </c>
      <c r="F7" s="65">
        <f>SUM(C7:E7)</f>
        <v>0</v>
      </c>
      <c r="G7" s="66">
        <f>G5-G6</f>
        <v>0</v>
      </c>
      <c r="H7" s="66">
        <f t="shared" ref="H7:I7" si="4">H5-H6</f>
        <v>11671.642777777779</v>
      </c>
      <c r="I7" s="66">
        <f t="shared" si="4"/>
        <v>33446.642777777779</v>
      </c>
      <c r="J7" s="67">
        <f>SUM(G7:I7)</f>
        <v>45118.285555555558</v>
      </c>
      <c r="K7" s="68">
        <f>K5-K6</f>
        <v>33446.642777777779</v>
      </c>
      <c r="L7" s="68">
        <f t="shared" ref="L7:M7" si="5">L5-L6</f>
        <v>33446.642777777779</v>
      </c>
      <c r="M7" s="68">
        <f t="shared" si="5"/>
        <v>33446.642777777779</v>
      </c>
      <c r="N7" s="69">
        <f>SUM(K7:M7)</f>
        <v>100339.92833333334</v>
      </c>
      <c r="O7" s="70">
        <f>O5-O6</f>
        <v>33446.642777777779</v>
      </c>
      <c r="P7" s="70">
        <f t="shared" ref="P7:Q7" si="6">P5-P6</f>
        <v>33446.642777777779</v>
      </c>
      <c r="Q7" s="70">
        <f t="shared" si="6"/>
        <v>33446.642777777779</v>
      </c>
      <c r="R7" s="71">
        <f>SUM(O7:Q7)</f>
        <v>100339.92833333334</v>
      </c>
      <c r="S7" s="72">
        <f>SUM(F7,J7,N7,R7)</f>
        <v>245798.14222222223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</row>
    <row r="8" spans="1:118" ht="36" customHeight="1" thickTop="1" thickBot="1" x14ac:dyDescent="0.35">
      <c r="B8" s="73" t="s">
        <v>80</v>
      </c>
      <c r="C8" s="74">
        <f>C7</f>
        <v>0</v>
      </c>
      <c r="D8" s="74">
        <f>C8+D7</f>
        <v>0</v>
      </c>
      <c r="E8" s="74">
        <f>D8+E7</f>
        <v>0</v>
      </c>
      <c r="F8" s="75"/>
      <c r="G8" s="76">
        <f>E8+G7</f>
        <v>0</v>
      </c>
      <c r="H8" s="76">
        <f>G8+H7</f>
        <v>11671.642777777779</v>
      </c>
      <c r="I8" s="76">
        <f>H8+I7</f>
        <v>45118.285555555558</v>
      </c>
      <c r="J8" s="77"/>
      <c r="K8" s="78">
        <f>I8+K7</f>
        <v>78564.928333333344</v>
      </c>
      <c r="L8" s="78">
        <f>K8+L7</f>
        <v>112011.57111111112</v>
      </c>
      <c r="M8" s="78">
        <f>L8+M7</f>
        <v>145458.21388888889</v>
      </c>
      <c r="N8" s="79"/>
      <c r="O8" s="80">
        <f>M8+O7</f>
        <v>178904.85666666666</v>
      </c>
      <c r="P8" s="80">
        <f>O8+P7</f>
        <v>212351.49944444443</v>
      </c>
      <c r="Q8" s="80">
        <f>P8+Q7</f>
        <v>245798.1422222222</v>
      </c>
      <c r="R8" s="81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</row>
    <row r="9" spans="1:118" s="25" customFormat="1" ht="15" customHeight="1" thickBot="1" x14ac:dyDescent="0.35">
      <c r="B9" s="82"/>
      <c r="C9" s="83"/>
      <c r="D9" s="83"/>
      <c r="E9" s="83"/>
      <c r="F9" s="84"/>
      <c r="G9" s="83"/>
      <c r="H9" s="83"/>
      <c r="I9" s="83"/>
      <c r="J9" s="84"/>
      <c r="K9" s="83"/>
      <c r="L9" s="83"/>
      <c r="M9" s="83"/>
      <c r="N9" s="84"/>
      <c r="O9" s="83"/>
      <c r="P9" s="83"/>
      <c r="Q9" s="83"/>
      <c r="R9" s="84"/>
      <c r="S9" s="85"/>
    </row>
    <row r="10" spans="1:118" s="25" customFormat="1" ht="45" customHeight="1" x14ac:dyDescent="0.3">
      <c r="B10" s="171" t="s">
        <v>81</v>
      </c>
      <c r="C10" s="172"/>
      <c r="D10" s="172"/>
      <c r="E10" s="172"/>
      <c r="F10" s="172"/>
    </row>
    <row r="11" spans="1:118" s="29" customFormat="1" ht="31.95" customHeight="1" x14ac:dyDescent="0.35">
      <c r="A11" s="169"/>
      <c r="B11" s="30"/>
      <c r="C11" s="31" t="s">
        <v>60</v>
      </c>
      <c r="D11" s="31" t="s">
        <v>61</v>
      </c>
      <c r="E11" s="31" t="s">
        <v>62</v>
      </c>
      <c r="F11" s="315"/>
      <c r="G11" s="34" t="s">
        <v>64</v>
      </c>
      <c r="H11" s="34" t="s">
        <v>65</v>
      </c>
      <c r="I11" s="34" t="s">
        <v>66</v>
      </c>
      <c r="J11" s="317"/>
      <c r="K11" s="37" t="s">
        <v>68</v>
      </c>
      <c r="L11" s="37" t="s">
        <v>69</v>
      </c>
      <c r="M11" s="37" t="s">
        <v>70</v>
      </c>
      <c r="N11" s="319"/>
      <c r="O11" s="40" t="s">
        <v>72</v>
      </c>
      <c r="P11" s="40" t="s">
        <v>73</v>
      </c>
      <c r="Q11" s="40" t="s">
        <v>74</v>
      </c>
      <c r="R11" s="321"/>
      <c r="S11" s="170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</row>
    <row r="12" spans="1:118" ht="43.2" customHeight="1" x14ac:dyDescent="0.3">
      <c r="B12" s="87" t="s">
        <v>82</v>
      </c>
      <c r="C12" s="88" t="e">
        <f>C5/C28</f>
        <v>#DIV/0!</v>
      </c>
      <c r="D12" s="88" t="e">
        <f t="shared" ref="D12:E12" si="7">D5/D28</f>
        <v>#DIV/0!</v>
      </c>
      <c r="E12" s="88" t="e">
        <f t="shared" si="7"/>
        <v>#DIV/0!</v>
      </c>
      <c r="F12" s="315"/>
      <c r="G12" s="220" t="e">
        <f>G5/G28</f>
        <v>#DIV/0!</v>
      </c>
      <c r="H12" s="220">
        <f t="shared" ref="H12:I12" si="8">H5/H28</f>
        <v>0.46808510638297873</v>
      </c>
      <c r="I12" s="220">
        <f t="shared" si="8"/>
        <v>0.46808510638297873</v>
      </c>
      <c r="J12" s="317"/>
      <c r="K12" s="222">
        <f>K5/K28</f>
        <v>0.46808510638297873</v>
      </c>
      <c r="L12" s="222">
        <f t="shared" ref="L12:M12" si="9">L5/L28</f>
        <v>0.46808510638297873</v>
      </c>
      <c r="M12" s="222">
        <f t="shared" si="9"/>
        <v>0.46808510638297873</v>
      </c>
      <c r="N12" s="319"/>
      <c r="O12" s="224">
        <f>O5/O28</f>
        <v>0.46808510638297873</v>
      </c>
      <c r="P12" s="224">
        <f t="shared" ref="P12:Q12" si="10">P5/P28</f>
        <v>0.46808510638297873</v>
      </c>
      <c r="Q12" s="224">
        <f t="shared" si="10"/>
        <v>0.46808510638297873</v>
      </c>
      <c r="R12" s="32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</row>
    <row r="13" spans="1:118" ht="43.2" customHeight="1" x14ac:dyDescent="0.3">
      <c r="B13" s="87" t="s">
        <v>83</v>
      </c>
      <c r="C13" s="88" t="e">
        <f>C7/C28</f>
        <v>#DIV/0!</v>
      </c>
      <c r="D13" s="88" t="e">
        <f t="shared" ref="D13:E13" si="11">D7/D28</f>
        <v>#DIV/0!</v>
      </c>
      <c r="E13" s="88" t="e">
        <f t="shared" si="11"/>
        <v>#DIV/0!</v>
      </c>
      <c r="F13" s="315"/>
      <c r="G13" s="220" t="e">
        <f>G7/G28</f>
        <v>#DIV/0!</v>
      </c>
      <c r="H13" s="220">
        <f t="shared" ref="H13:I13" si="12">H7/H28</f>
        <v>9.5512625022731418E-2</v>
      </c>
      <c r="I13" s="220">
        <f t="shared" si="12"/>
        <v>0.27370411438443354</v>
      </c>
      <c r="J13" s="317"/>
      <c r="K13" s="222">
        <f>K7/K28</f>
        <v>0.27370411438443354</v>
      </c>
      <c r="L13" s="222">
        <f t="shared" ref="L13:M13" si="13">L7/L28</f>
        <v>0.27370411438443354</v>
      </c>
      <c r="M13" s="222">
        <f t="shared" si="13"/>
        <v>0.27370411438443354</v>
      </c>
      <c r="N13" s="319"/>
      <c r="O13" s="224">
        <f>O7/O28</f>
        <v>0.27370411438443354</v>
      </c>
      <c r="P13" s="224">
        <f t="shared" ref="P13:Q13" si="14">P7/P28</f>
        <v>0.27370411438443354</v>
      </c>
      <c r="Q13" s="224">
        <f t="shared" si="14"/>
        <v>0.27370411438443354</v>
      </c>
      <c r="R13" s="32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</row>
    <row r="14" spans="1:118" ht="43.2" customHeight="1" x14ac:dyDescent="0.3">
      <c r="B14" s="87" t="s">
        <v>84</v>
      </c>
      <c r="C14" s="90" t="e">
        <f>C5/C34</f>
        <v>#DIV/0!</v>
      </c>
      <c r="D14" s="90" t="e">
        <f t="shared" ref="D14:E14" si="15">D5/D34</f>
        <v>#DIV/0!</v>
      </c>
      <c r="E14" s="90" t="e">
        <f t="shared" si="15"/>
        <v>#DIV/0!</v>
      </c>
      <c r="F14" s="315"/>
      <c r="G14" s="220" t="e">
        <f>G5/G34</f>
        <v>#DIV/0!</v>
      </c>
      <c r="H14" s="220">
        <f t="shared" ref="H14:I14" si="16">H5/H34</f>
        <v>0.88</v>
      </c>
      <c r="I14" s="220">
        <f t="shared" si="16"/>
        <v>0.88</v>
      </c>
      <c r="J14" s="317"/>
      <c r="K14" s="222">
        <f>K5/K34</f>
        <v>0.88</v>
      </c>
      <c r="L14" s="222">
        <f t="shared" ref="L14:M14" si="17">L5/L34</f>
        <v>0.88</v>
      </c>
      <c r="M14" s="222">
        <f t="shared" si="17"/>
        <v>0.88</v>
      </c>
      <c r="N14" s="319"/>
      <c r="O14" s="224">
        <f>O5/O34</f>
        <v>0.88</v>
      </c>
      <c r="P14" s="224">
        <f t="shared" ref="P14:Q14" si="18">P5/P34</f>
        <v>0.88</v>
      </c>
      <c r="Q14" s="224">
        <f t="shared" si="18"/>
        <v>0.88</v>
      </c>
      <c r="R14" s="32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</row>
    <row r="15" spans="1:118" ht="43.2" customHeight="1" x14ac:dyDescent="0.3">
      <c r="B15" s="87" t="s">
        <v>85</v>
      </c>
      <c r="C15" s="88" t="e">
        <f>(C6/(1-C34/C28))</f>
        <v>#DIV/0!</v>
      </c>
      <c r="D15" s="88" t="e">
        <f t="shared" ref="D15:E15" si="19">(D6/(1-D34/D28))</f>
        <v>#DIV/0!</v>
      </c>
      <c r="E15" s="88" t="e">
        <f t="shared" si="19"/>
        <v>#DIV/0!</v>
      </c>
      <c r="F15" s="316"/>
      <c r="G15" s="89" t="e">
        <f>(G6/(1-G34/G28))</f>
        <v>#DIV/0!</v>
      </c>
      <c r="H15" s="221">
        <f t="shared" ref="H15:I15" si="20">(H6/(1-H34/H28))</f>
        <v>97265.126792929295</v>
      </c>
      <c r="I15" s="221">
        <f t="shared" si="20"/>
        <v>50745.808611111104</v>
      </c>
      <c r="J15" s="318"/>
      <c r="K15" s="223">
        <f>(K6/(1-K34/K28))</f>
        <v>50745.808611111104</v>
      </c>
      <c r="L15" s="223">
        <f t="shared" ref="L15:M15" si="21">(L6/(1-L34/L28))</f>
        <v>50745.808611111104</v>
      </c>
      <c r="M15" s="223">
        <f t="shared" si="21"/>
        <v>50745.808611111104</v>
      </c>
      <c r="N15" s="320"/>
      <c r="O15" s="225">
        <f>(O6/(1-O34/O28))</f>
        <v>50745.808611111104</v>
      </c>
      <c r="P15" s="225">
        <f t="shared" ref="P15:Q15" si="22">(P6/(1-P34/P28))</f>
        <v>50745.808611111104</v>
      </c>
      <c r="Q15" s="225">
        <f t="shared" si="22"/>
        <v>50745.808611111104</v>
      </c>
      <c r="R15" s="32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</row>
    <row r="16" spans="1:118" s="25" customFormat="1" ht="15" customHeight="1" thickBot="1" x14ac:dyDescent="0.35">
      <c r="B16" s="82"/>
      <c r="C16" s="83"/>
      <c r="D16" s="83"/>
      <c r="E16" s="83"/>
      <c r="F16" s="84"/>
      <c r="G16" s="83"/>
      <c r="H16" s="83"/>
      <c r="I16" s="83"/>
      <c r="J16" s="84"/>
      <c r="K16" s="83"/>
      <c r="L16" s="83"/>
      <c r="M16" s="83"/>
      <c r="N16" s="84"/>
      <c r="O16" s="83"/>
      <c r="P16" s="83"/>
      <c r="Q16" s="83"/>
      <c r="R16" s="84"/>
      <c r="S16" s="85"/>
    </row>
    <row r="17" spans="1:118" s="25" customFormat="1" ht="45" customHeight="1" x14ac:dyDescent="0.3">
      <c r="B17" s="171" t="s">
        <v>86</v>
      </c>
      <c r="C17" s="172"/>
      <c r="D17" s="172"/>
      <c r="E17" s="172"/>
      <c r="F17" s="172"/>
    </row>
    <row r="18" spans="1:118" s="29" customFormat="1" ht="31.95" customHeight="1" x14ac:dyDescent="0.3">
      <c r="A18" s="169"/>
      <c r="B18" s="30"/>
      <c r="C18" s="31" t="s">
        <v>60</v>
      </c>
      <c r="D18" s="31" t="s">
        <v>61</v>
      </c>
      <c r="E18" s="31" t="s">
        <v>62</v>
      </c>
      <c r="F18" s="32" t="s">
        <v>63</v>
      </c>
      <c r="G18" s="33" t="s">
        <v>64</v>
      </c>
      <c r="H18" s="34" t="s">
        <v>65</v>
      </c>
      <c r="I18" s="34" t="s">
        <v>66</v>
      </c>
      <c r="J18" s="35" t="s">
        <v>67</v>
      </c>
      <c r="K18" s="36" t="s">
        <v>68</v>
      </c>
      <c r="L18" s="37" t="s">
        <v>69</v>
      </c>
      <c r="M18" s="37" t="s">
        <v>70</v>
      </c>
      <c r="N18" s="38" t="s">
        <v>71</v>
      </c>
      <c r="O18" s="39" t="s">
        <v>72</v>
      </c>
      <c r="P18" s="40" t="s">
        <v>73</v>
      </c>
      <c r="Q18" s="40" t="s">
        <v>74</v>
      </c>
      <c r="R18" s="41" t="s">
        <v>75</v>
      </c>
      <c r="S18" s="42" t="s">
        <v>76</v>
      </c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</row>
    <row r="19" spans="1:118" ht="22.05" customHeight="1" x14ac:dyDescent="0.3">
      <c r="B19" s="91" t="s">
        <v>87</v>
      </c>
      <c r="C19" s="92"/>
      <c r="D19" s="92"/>
      <c r="E19" s="92"/>
      <c r="F19" s="93"/>
      <c r="G19" s="94"/>
      <c r="H19" s="95"/>
      <c r="I19" s="95"/>
      <c r="J19" s="96"/>
      <c r="K19" s="97"/>
      <c r="L19" s="98"/>
      <c r="M19" s="98"/>
      <c r="N19" s="99"/>
      <c r="O19" s="100"/>
      <c r="P19" s="101"/>
      <c r="Q19" s="101"/>
      <c r="R19" s="102"/>
      <c r="S19" s="103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</row>
    <row r="20" spans="1:118" ht="22.05" customHeight="1" x14ac:dyDescent="0.3">
      <c r="B20" s="104" t="s">
        <v>186</v>
      </c>
      <c r="C20" s="105">
        <v>0</v>
      </c>
      <c r="D20" s="105">
        <v>0</v>
      </c>
      <c r="E20" s="105">
        <v>0</v>
      </c>
      <c r="F20" s="106">
        <f>SUM(C20:E20)</f>
        <v>0</v>
      </c>
      <c r="G20" s="107">
        <v>0</v>
      </c>
      <c r="H20" s="105">
        <v>50000</v>
      </c>
      <c r="I20" s="105">
        <v>50000</v>
      </c>
      <c r="J20" s="108">
        <f>SUM(G20:I20)</f>
        <v>100000</v>
      </c>
      <c r="K20" s="105">
        <v>50000</v>
      </c>
      <c r="L20" s="105">
        <v>50000</v>
      </c>
      <c r="M20" s="105">
        <v>50000</v>
      </c>
      <c r="N20" s="109">
        <f>SUM(K20:M20)</f>
        <v>150000</v>
      </c>
      <c r="O20" s="105">
        <v>50000</v>
      </c>
      <c r="P20" s="105">
        <v>50000</v>
      </c>
      <c r="Q20" s="105">
        <v>50000</v>
      </c>
      <c r="R20" s="110">
        <f>SUM(O20:Q20)</f>
        <v>150000</v>
      </c>
      <c r="S20" s="111">
        <f>SUM(F20,J20,N20,R20)</f>
        <v>400000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</row>
    <row r="21" spans="1:118" ht="22.05" customHeight="1" x14ac:dyDescent="0.3">
      <c r="B21" s="104" t="s">
        <v>187</v>
      </c>
      <c r="C21" s="105">
        <v>0</v>
      </c>
      <c r="D21" s="105">
        <v>0</v>
      </c>
      <c r="E21" s="105">
        <v>0</v>
      </c>
      <c r="F21" s="106">
        <f>SUM(C21:E21)</f>
        <v>0</v>
      </c>
      <c r="G21" s="107">
        <v>0</v>
      </c>
      <c r="H21" s="105">
        <v>80000</v>
      </c>
      <c r="I21" s="105">
        <v>80000</v>
      </c>
      <c r="J21" s="108">
        <f>SUM(G21:I21)</f>
        <v>160000</v>
      </c>
      <c r="K21" s="105">
        <v>80000</v>
      </c>
      <c r="L21" s="105">
        <v>80000</v>
      </c>
      <c r="M21" s="105">
        <v>80000</v>
      </c>
      <c r="N21" s="109">
        <f>SUM(K21:M21)</f>
        <v>240000</v>
      </c>
      <c r="O21" s="105">
        <v>80000</v>
      </c>
      <c r="P21" s="105">
        <v>80000</v>
      </c>
      <c r="Q21" s="105">
        <v>80000</v>
      </c>
      <c r="R21" s="110">
        <f>SUM(O21:Q21)</f>
        <v>240000</v>
      </c>
      <c r="S21" s="111">
        <f t="shared" ref="S21:S23" si="23">SUM(F21,J21,N21,R21)</f>
        <v>640000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</row>
    <row r="22" spans="1:118" ht="22.05" customHeight="1" x14ac:dyDescent="0.3">
      <c r="B22" s="104" t="s">
        <v>55</v>
      </c>
      <c r="C22" s="105">
        <v>0</v>
      </c>
      <c r="D22" s="105">
        <v>0</v>
      </c>
      <c r="E22" s="105">
        <v>0</v>
      </c>
      <c r="F22" s="106">
        <f>SUM(C22:E22)</f>
        <v>0</v>
      </c>
      <c r="G22" s="107">
        <v>0</v>
      </c>
      <c r="H22" s="105">
        <v>0</v>
      </c>
      <c r="I22" s="105">
        <v>0</v>
      </c>
      <c r="J22" s="108">
        <f>SUM(G22:I22)</f>
        <v>0</v>
      </c>
      <c r="K22" s="107">
        <v>0</v>
      </c>
      <c r="L22" s="107">
        <v>0</v>
      </c>
      <c r="M22" s="107">
        <v>0</v>
      </c>
      <c r="N22" s="109">
        <f>SUM(K22:M22)</f>
        <v>0</v>
      </c>
      <c r="O22" s="107">
        <v>0</v>
      </c>
      <c r="P22" s="107">
        <v>0</v>
      </c>
      <c r="Q22" s="107">
        <v>0</v>
      </c>
      <c r="R22" s="110">
        <f>SUM(O22:Q22)</f>
        <v>0</v>
      </c>
      <c r="S22" s="111">
        <f t="shared" si="23"/>
        <v>0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</row>
    <row r="23" spans="1:118" ht="22.05" customHeight="1" thickBot="1" x14ac:dyDescent="0.35">
      <c r="B23" s="112" t="s">
        <v>88</v>
      </c>
      <c r="C23" s="113">
        <f>SUM(C20:C22)</f>
        <v>0</v>
      </c>
      <c r="D23" s="113">
        <f t="shared" ref="D23:F23" si="24">SUM(D20:D22)</f>
        <v>0</v>
      </c>
      <c r="E23" s="113">
        <f t="shared" si="24"/>
        <v>0</v>
      </c>
      <c r="F23" s="113">
        <f t="shared" si="24"/>
        <v>0</v>
      </c>
      <c r="G23" s="114">
        <f>SUM(G20:G22)</f>
        <v>0</v>
      </c>
      <c r="H23" s="114">
        <f>SUM(H20:H22)</f>
        <v>130000</v>
      </c>
      <c r="I23" s="114">
        <f>SUM(I20:I22)</f>
        <v>130000</v>
      </c>
      <c r="J23" s="115">
        <f t="shared" ref="J23" si="25">SUM(J20:J22)</f>
        <v>260000</v>
      </c>
      <c r="K23" s="116">
        <f>SUM(K20:K22)</f>
        <v>130000</v>
      </c>
      <c r="L23" s="116">
        <f t="shared" ref="L23:M23" si="26">SUM(L20:L22)</f>
        <v>130000</v>
      </c>
      <c r="M23" s="116">
        <f t="shared" si="26"/>
        <v>130000</v>
      </c>
      <c r="N23" s="117">
        <f t="shared" ref="N23" si="27">SUM(N20:N22)</f>
        <v>390000</v>
      </c>
      <c r="O23" s="118">
        <f>SUM(O20:O22)</f>
        <v>130000</v>
      </c>
      <c r="P23" s="118">
        <f t="shared" ref="P23:Q23" si="28">SUM(P20:P22)</f>
        <v>130000</v>
      </c>
      <c r="Q23" s="118">
        <f t="shared" si="28"/>
        <v>130000</v>
      </c>
      <c r="R23" s="119">
        <f t="shared" ref="R23" si="29">SUM(R20:R22)</f>
        <v>390000</v>
      </c>
      <c r="S23" s="120">
        <f t="shared" si="23"/>
        <v>1040000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</row>
    <row r="24" spans="1:118" ht="22.05" customHeight="1" x14ac:dyDescent="0.3">
      <c r="B24" s="91" t="s">
        <v>89</v>
      </c>
      <c r="C24" s="92"/>
      <c r="D24" s="92"/>
      <c r="E24" s="92"/>
      <c r="F24" s="93"/>
      <c r="G24" s="94"/>
      <c r="H24" s="95"/>
      <c r="I24" s="95"/>
      <c r="J24" s="96"/>
      <c r="K24" s="97"/>
      <c r="L24" s="97"/>
      <c r="M24" s="97"/>
      <c r="N24" s="99"/>
      <c r="O24" s="100"/>
      <c r="P24" s="100"/>
      <c r="Q24" s="100"/>
      <c r="R24" s="102"/>
      <c r="S24" s="103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</row>
    <row r="25" spans="1:118" ht="22.05" customHeight="1" x14ac:dyDescent="0.3">
      <c r="B25" s="104" t="s">
        <v>90</v>
      </c>
      <c r="C25" s="105">
        <v>0</v>
      </c>
      <c r="D25" s="105">
        <v>0</v>
      </c>
      <c r="E25" s="105">
        <v>0</v>
      </c>
      <c r="F25" s="106">
        <f>SUM(C25:E25)</f>
        <v>0</v>
      </c>
      <c r="G25" s="107">
        <v>0</v>
      </c>
      <c r="H25" s="105">
        <v>0</v>
      </c>
      <c r="I25" s="105">
        <v>0</v>
      </c>
      <c r="J25" s="108">
        <f>SUM(G25:I25)</f>
        <v>0</v>
      </c>
      <c r="K25" s="107">
        <v>0</v>
      </c>
      <c r="L25" s="107">
        <v>0</v>
      </c>
      <c r="M25" s="107">
        <v>0</v>
      </c>
      <c r="N25" s="109">
        <f>SUM(K25:M25)</f>
        <v>0</v>
      </c>
      <c r="O25" s="107">
        <v>0</v>
      </c>
      <c r="P25" s="107">
        <v>0</v>
      </c>
      <c r="Q25" s="107">
        <v>0</v>
      </c>
      <c r="R25" s="110">
        <f>SUM(O25:Q25)</f>
        <v>0</v>
      </c>
      <c r="S25" s="111">
        <f>SUM(F25,J25,N25,R25)</f>
        <v>0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</row>
    <row r="26" spans="1:118" ht="22.05" customHeight="1" x14ac:dyDescent="0.3">
      <c r="B26" s="104" t="s">
        <v>91</v>
      </c>
      <c r="C26" s="105">
        <f>SUM(C20:C21)*6%</f>
        <v>0</v>
      </c>
      <c r="D26" s="105">
        <f t="shared" ref="D26:G26" si="30">SUM(D20:D21)*6%</f>
        <v>0</v>
      </c>
      <c r="E26" s="105">
        <f t="shared" si="30"/>
        <v>0</v>
      </c>
      <c r="F26" s="106">
        <f>SUM(C26:E26)</f>
        <v>0</v>
      </c>
      <c r="G26" s="105">
        <f t="shared" si="30"/>
        <v>0</v>
      </c>
      <c r="H26" s="105">
        <f>SUM(H20:H21)*6%</f>
        <v>7800</v>
      </c>
      <c r="I26" s="105">
        <f>SUM(I20:I21)*6%</f>
        <v>7800</v>
      </c>
      <c r="J26" s="108">
        <f>SUM(G26:I26)</f>
        <v>15600</v>
      </c>
      <c r="K26" s="105">
        <f t="shared" ref="K26:Q26" si="31">SUM(K20:K21)*6%</f>
        <v>7800</v>
      </c>
      <c r="L26" s="105">
        <f t="shared" si="31"/>
        <v>7800</v>
      </c>
      <c r="M26" s="105">
        <f t="shared" si="31"/>
        <v>7800</v>
      </c>
      <c r="N26" s="109">
        <f>SUM(K26:M26)</f>
        <v>23400</v>
      </c>
      <c r="O26" s="105">
        <f t="shared" si="31"/>
        <v>7800</v>
      </c>
      <c r="P26" s="105">
        <f t="shared" si="31"/>
        <v>7800</v>
      </c>
      <c r="Q26" s="105">
        <f t="shared" si="31"/>
        <v>7800</v>
      </c>
      <c r="R26" s="110">
        <f>SUM(O26:Q26)</f>
        <v>23400</v>
      </c>
      <c r="S26" s="111">
        <f t="shared" ref="S26" si="32">SUM(F26,J26,N26,R26)</f>
        <v>62400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</row>
    <row r="27" spans="1:118" ht="22.05" customHeight="1" thickBot="1" x14ac:dyDescent="0.35">
      <c r="B27" s="112" t="s">
        <v>92</v>
      </c>
      <c r="C27" s="105">
        <f>SUM(C25:C26)</f>
        <v>0</v>
      </c>
      <c r="D27" s="105">
        <f t="shared" ref="D27:E27" si="33">SUM(D25:D26)</f>
        <v>0</v>
      </c>
      <c r="E27" s="105">
        <f t="shared" si="33"/>
        <v>0</v>
      </c>
      <c r="F27" s="106">
        <f>SUM(C27:E27)</f>
        <v>0</v>
      </c>
      <c r="G27" s="105">
        <f>SUM(G25:G26)</f>
        <v>0</v>
      </c>
      <c r="H27" s="105">
        <f>SUM(H25:H26)</f>
        <v>7800</v>
      </c>
      <c r="I27" s="105">
        <f>SUM(I25:I26)</f>
        <v>7800</v>
      </c>
      <c r="J27" s="108">
        <f>SUM(G27:I27)</f>
        <v>15600</v>
      </c>
      <c r="K27" s="105">
        <f>SUM(K25:K26)</f>
        <v>7800</v>
      </c>
      <c r="L27" s="105">
        <f t="shared" ref="L27:M27" si="34">SUM(L25:L26)</f>
        <v>7800</v>
      </c>
      <c r="M27" s="105">
        <f t="shared" si="34"/>
        <v>7800</v>
      </c>
      <c r="N27" s="109">
        <f>SUM(K27:M27)</f>
        <v>23400</v>
      </c>
      <c r="O27" s="105">
        <f t="shared" ref="O27" si="35">SUM(O25:O26)</f>
        <v>7800</v>
      </c>
      <c r="P27" s="105">
        <f t="shared" ref="P27" si="36">SUM(P25:P26)</f>
        <v>7800</v>
      </c>
      <c r="Q27" s="105">
        <f t="shared" ref="Q27" si="37">SUM(Q25:Q26)</f>
        <v>7800</v>
      </c>
      <c r="R27" s="110">
        <f>SUM(O27:Q27)</f>
        <v>23400</v>
      </c>
      <c r="S27" s="111">
        <f>SUM(F27,J27,N27,R27)</f>
        <v>62400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</row>
    <row r="28" spans="1:118" ht="22.05" customHeight="1" thickBot="1" x14ac:dyDescent="0.35">
      <c r="B28" s="112" t="s">
        <v>93</v>
      </c>
      <c r="C28" s="113">
        <f>C23-C27</f>
        <v>0</v>
      </c>
      <c r="D28" s="113">
        <f t="shared" ref="D28:F28" si="38">D23-D27</f>
        <v>0</v>
      </c>
      <c r="E28" s="113">
        <f t="shared" si="38"/>
        <v>0</v>
      </c>
      <c r="F28" s="113">
        <f t="shared" si="38"/>
        <v>0</v>
      </c>
      <c r="G28" s="121">
        <f>G23-G27</f>
        <v>0</v>
      </c>
      <c r="H28" s="114">
        <f>H23-H27</f>
        <v>122200</v>
      </c>
      <c r="I28" s="114">
        <f>I23-I27</f>
        <v>122200</v>
      </c>
      <c r="J28" s="115">
        <f t="shared" ref="J28" si="39">J23-J27</f>
        <v>244400</v>
      </c>
      <c r="K28" s="122">
        <f>K23-K27</f>
        <v>122200</v>
      </c>
      <c r="L28" s="122">
        <f t="shared" ref="L28:M28" si="40">L23-L27</f>
        <v>122200</v>
      </c>
      <c r="M28" s="122">
        <f t="shared" si="40"/>
        <v>122200</v>
      </c>
      <c r="N28" s="117">
        <f t="shared" ref="N28" si="41">N23-N27</f>
        <v>366600</v>
      </c>
      <c r="O28" s="123">
        <f>O23-O27</f>
        <v>122200</v>
      </c>
      <c r="P28" s="123">
        <f t="shared" ref="P28:Q28" si="42">P23-P27</f>
        <v>122200</v>
      </c>
      <c r="Q28" s="123">
        <f t="shared" si="42"/>
        <v>122200</v>
      </c>
      <c r="R28" s="119">
        <f t="shared" ref="R28" si="43">R23-R27</f>
        <v>366600</v>
      </c>
      <c r="S28" s="120">
        <f>SUM(F28,J28,N28,R28)</f>
        <v>977600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</row>
    <row r="29" spans="1:118" ht="22.05" customHeight="1" x14ac:dyDescent="0.3">
      <c r="B29" s="91" t="s">
        <v>94</v>
      </c>
      <c r="C29" s="92"/>
      <c r="D29" s="92"/>
      <c r="E29" s="92"/>
      <c r="F29" s="93"/>
      <c r="G29" s="94"/>
      <c r="H29" s="95"/>
      <c r="I29" s="95"/>
      <c r="J29" s="96"/>
      <c r="K29" s="97"/>
      <c r="L29" s="97"/>
      <c r="M29" s="97"/>
      <c r="N29" s="99"/>
      <c r="O29" s="100"/>
      <c r="P29" s="100"/>
      <c r="Q29" s="100"/>
      <c r="R29" s="102"/>
      <c r="S29" s="103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</row>
    <row r="30" spans="1:118" ht="22.05" customHeight="1" x14ac:dyDescent="0.3">
      <c r="B30" s="104" t="s">
        <v>190</v>
      </c>
      <c r="C30" s="105">
        <f>SUM(C20:C21)/2</f>
        <v>0</v>
      </c>
      <c r="D30" s="105">
        <f t="shared" ref="D30:E30" si="44">SUM(D20:D21)/2</f>
        <v>0</v>
      </c>
      <c r="E30" s="105">
        <f t="shared" si="44"/>
        <v>0</v>
      </c>
      <c r="F30" s="106">
        <f>SUM(C30:E30)</f>
        <v>0</v>
      </c>
      <c r="G30" s="105">
        <f t="shared" ref="G30:I30" si="45">SUM(G20:G21)/2</f>
        <v>0</v>
      </c>
      <c r="H30" s="105">
        <f t="shared" si="45"/>
        <v>65000</v>
      </c>
      <c r="I30" s="105">
        <f t="shared" si="45"/>
        <v>65000</v>
      </c>
      <c r="J30" s="108">
        <f>SUM(G30:I30)</f>
        <v>130000</v>
      </c>
      <c r="K30" s="105">
        <f t="shared" ref="K30:M30" si="46">SUM(K20:K21)/2</f>
        <v>65000</v>
      </c>
      <c r="L30" s="105">
        <f t="shared" si="46"/>
        <v>65000</v>
      </c>
      <c r="M30" s="105">
        <f t="shared" si="46"/>
        <v>65000</v>
      </c>
      <c r="N30" s="109">
        <f>SUM(K30:M30)</f>
        <v>195000</v>
      </c>
      <c r="O30" s="105">
        <f>SUM(O20:O21)/2</f>
        <v>65000</v>
      </c>
      <c r="P30" s="105">
        <f t="shared" ref="P30:Q30" si="47">SUM(P20:P21)/2</f>
        <v>65000</v>
      </c>
      <c r="Q30" s="105">
        <f t="shared" si="47"/>
        <v>65000</v>
      </c>
      <c r="R30" s="110">
        <f>SUM(O30:Q30)</f>
        <v>195000</v>
      </c>
      <c r="S30" s="111">
        <f>SUM(F30,J30,N30,R30)</f>
        <v>520000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</row>
    <row r="31" spans="1:118" ht="22.05" customHeight="1" x14ac:dyDescent="0.3">
      <c r="B31" s="104" t="s">
        <v>55</v>
      </c>
      <c r="C31" s="105">
        <v>0</v>
      </c>
      <c r="D31" s="105">
        <v>0</v>
      </c>
      <c r="E31" s="105">
        <v>0</v>
      </c>
      <c r="F31" s="106">
        <f>SUM(C31:E31)</f>
        <v>0</v>
      </c>
      <c r="G31" s="105">
        <v>0</v>
      </c>
      <c r="H31" s="105">
        <v>0</v>
      </c>
      <c r="I31" s="105">
        <v>0</v>
      </c>
      <c r="J31" s="108">
        <f>SUM(G31:I31)</f>
        <v>0</v>
      </c>
      <c r="K31" s="105">
        <v>0</v>
      </c>
      <c r="L31" s="105">
        <v>0</v>
      </c>
      <c r="M31" s="105">
        <v>0</v>
      </c>
      <c r="N31" s="109">
        <f>SUM(K31:M31)</f>
        <v>0</v>
      </c>
      <c r="O31" s="105">
        <v>0</v>
      </c>
      <c r="P31" s="105">
        <v>0</v>
      </c>
      <c r="Q31" s="105">
        <v>0</v>
      </c>
      <c r="R31" s="110">
        <f>SUM(O31:Q31)</f>
        <v>0</v>
      </c>
      <c r="S31" s="111">
        <f t="shared" ref="S31:S33" si="48">SUM(F31,J31,N31,R31)</f>
        <v>0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</row>
    <row r="32" spans="1:118" ht="22.05" customHeight="1" thickBot="1" x14ac:dyDescent="0.35">
      <c r="B32" s="112" t="s">
        <v>95</v>
      </c>
      <c r="C32" s="124">
        <f>SUM(C30:C31)</f>
        <v>0</v>
      </c>
      <c r="D32" s="124">
        <f t="shared" ref="D32:E32" si="49">SUM(D30:D31)</f>
        <v>0</v>
      </c>
      <c r="E32" s="124">
        <f t="shared" si="49"/>
        <v>0</v>
      </c>
      <c r="F32" s="125">
        <f>SUM(F30:F31)</f>
        <v>0</v>
      </c>
      <c r="G32" s="126">
        <f>SUM(G30:G31)</f>
        <v>0</v>
      </c>
      <c r="H32" s="126">
        <f t="shared" ref="H32:I32" si="50">SUM(H30:H31)</f>
        <v>65000</v>
      </c>
      <c r="I32" s="126">
        <f t="shared" si="50"/>
        <v>65000</v>
      </c>
      <c r="J32" s="127">
        <f>SUM(J30:J31)</f>
        <v>130000</v>
      </c>
      <c r="K32" s="128">
        <f>SUM(K30:K31)</f>
        <v>65000</v>
      </c>
      <c r="L32" s="128">
        <f t="shared" ref="L32:M32" si="51">SUM(L30:L31)</f>
        <v>65000</v>
      </c>
      <c r="M32" s="128">
        <f t="shared" si="51"/>
        <v>65000</v>
      </c>
      <c r="N32" s="129">
        <f>SUM(N30:N31)</f>
        <v>195000</v>
      </c>
      <c r="O32" s="130">
        <f>SUM(O30:O31)</f>
        <v>65000</v>
      </c>
      <c r="P32" s="130">
        <f t="shared" ref="P32:Q32" si="52">SUM(P30:P31)</f>
        <v>65000</v>
      </c>
      <c r="Q32" s="130">
        <f t="shared" si="52"/>
        <v>65000</v>
      </c>
      <c r="R32" s="131">
        <f>SUM(R30:R31)</f>
        <v>195000</v>
      </c>
      <c r="S32" s="111">
        <f>SUM(F32,J32,N32,R32)</f>
        <v>520000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</row>
    <row r="33" spans="1:118" ht="22.05" customHeight="1" x14ac:dyDescent="0.3">
      <c r="B33" s="104" t="s">
        <v>96</v>
      </c>
      <c r="C33" s="105">
        <v>0</v>
      </c>
      <c r="D33" s="105">
        <v>0</v>
      </c>
      <c r="E33" s="105">
        <v>0</v>
      </c>
      <c r="F33" s="125">
        <f>SUM(C33:E33)</f>
        <v>0</v>
      </c>
      <c r="G33" s="107">
        <v>0</v>
      </c>
      <c r="H33" s="105">
        <v>0</v>
      </c>
      <c r="I33" s="105">
        <v>0</v>
      </c>
      <c r="J33" s="127">
        <f>SUM(G33:I33)</f>
        <v>0</v>
      </c>
      <c r="K33" s="107">
        <v>0</v>
      </c>
      <c r="L33" s="107">
        <v>0</v>
      </c>
      <c r="M33" s="107">
        <v>0</v>
      </c>
      <c r="N33" s="129">
        <f>SUM(K33:M33)</f>
        <v>0</v>
      </c>
      <c r="O33" s="107">
        <v>0</v>
      </c>
      <c r="P33" s="107">
        <v>0</v>
      </c>
      <c r="Q33" s="107">
        <v>0</v>
      </c>
      <c r="R33" s="131">
        <f>SUM(O33:Q33)</f>
        <v>0</v>
      </c>
      <c r="S33" s="111">
        <f t="shared" si="48"/>
        <v>0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</row>
    <row r="34" spans="1:118" ht="22.05" customHeight="1" thickBot="1" x14ac:dyDescent="0.35">
      <c r="B34" s="112" t="s">
        <v>97</v>
      </c>
      <c r="C34" s="113">
        <f>C32-C33</f>
        <v>0</v>
      </c>
      <c r="D34" s="113">
        <f t="shared" ref="D34:O34" si="53">D32-D33</f>
        <v>0</v>
      </c>
      <c r="E34" s="113">
        <f t="shared" si="53"/>
        <v>0</v>
      </c>
      <c r="F34" s="132">
        <f t="shared" si="53"/>
        <v>0</v>
      </c>
      <c r="G34" s="121">
        <f t="shared" si="53"/>
        <v>0</v>
      </c>
      <c r="H34" s="114">
        <f>H32-H33</f>
        <v>65000</v>
      </c>
      <c r="I34" s="114">
        <f t="shared" ref="I34" si="54">I32-I33</f>
        <v>65000</v>
      </c>
      <c r="J34" s="133">
        <f t="shared" si="53"/>
        <v>130000</v>
      </c>
      <c r="K34" s="122">
        <f t="shared" si="53"/>
        <v>65000</v>
      </c>
      <c r="L34" s="122">
        <f t="shared" ref="L34:M34" si="55">L32-L33</f>
        <v>65000</v>
      </c>
      <c r="M34" s="122">
        <f t="shared" si="55"/>
        <v>65000</v>
      </c>
      <c r="N34" s="117">
        <f>N32-N33</f>
        <v>195000</v>
      </c>
      <c r="O34" s="123">
        <f t="shared" si="53"/>
        <v>65000</v>
      </c>
      <c r="P34" s="123">
        <f t="shared" ref="P34:Q34" si="56">P32-P33</f>
        <v>65000</v>
      </c>
      <c r="Q34" s="123">
        <f t="shared" si="56"/>
        <v>65000</v>
      </c>
      <c r="R34" s="119">
        <f>R32-R33</f>
        <v>195000</v>
      </c>
      <c r="S34" s="120">
        <f>S32-S33</f>
        <v>520000</v>
      </c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</row>
    <row r="35" spans="1:118" ht="22.05" customHeight="1" thickBot="1" x14ac:dyDescent="0.35">
      <c r="B35" s="112" t="s">
        <v>77</v>
      </c>
      <c r="C35" s="134">
        <f>C28-C34</f>
        <v>0</v>
      </c>
      <c r="D35" s="134">
        <f t="shared" ref="D35:E35" si="57">D28-D34</f>
        <v>0</v>
      </c>
      <c r="E35" s="134">
        <f t="shared" si="57"/>
        <v>0</v>
      </c>
      <c r="F35" s="135">
        <f>SUM(C35:E35)</f>
        <v>0</v>
      </c>
      <c r="G35" s="137">
        <f>G28-G34</f>
        <v>0</v>
      </c>
      <c r="H35" s="137">
        <f t="shared" ref="H35:I35" si="58">H28-H34</f>
        <v>57200</v>
      </c>
      <c r="I35" s="137">
        <f t="shared" si="58"/>
        <v>57200</v>
      </c>
      <c r="J35" s="138">
        <f>SUM(G35:I35)</f>
        <v>114400</v>
      </c>
      <c r="K35" s="139">
        <f>K28-K34</f>
        <v>57200</v>
      </c>
      <c r="L35" s="139">
        <f t="shared" ref="L35:M35" si="59">L28-L34</f>
        <v>57200</v>
      </c>
      <c r="M35" s="139">
        <f t="shared" si="59"/>
        <v>57200</v>
      </c>
      <c r="N35" s="141">
        <f>SUM(K35:M35)</f>
        <v>171600</v>
      </c>
      <c r="O35" s="142">
        <f>O28-O34</f>
        <v>57200</v>
      </c>
      <c r="P35" s="142">
        <f t="shared" ref="P35:Q35" si="60">P28-P34</f>
        <v>57200</v>
      </c>
      <c r="Q35" s="142">
        <f t="shared" si="60"/>
        <v>57200</v>
      </c>
      <c r="R35" s="144">
        <f>SUM(O35:Q35)</f>
        <v>171600</v>
      </c>
      <c r="S35" s="145">
        <f>SUM(F35,J35,N35,R35)</f>
        <v>457600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</row>
    <row r="36" spans="1:118" s="25" customFormat="1" ht="15" customHeight="1" thickBot="1" x14ac:dyDescent="0.35">
      <c r="B36" s="82"/>
      <c r="C36" s="83"/>
      <c r="D36" s="83"/>
      <c r="E36" s="83"/>
      <c r="F36" s="84"/>
      <c r="G36" s="83"/>
      <c r="H36" s="83"/>
      <c r="I36" s="83"/>
      <c r="J36" s="84"/>
      <c r="K36" s="83"/>
      <c r="L36" s="83"/>
      <c r="M36" s="83"/>
      <c r="N36" s="84"/>
      <c r="O36" s="83"/>
      <c r="P36" s="83"/>
      <c r="Q36" s="83"/>
      <c r="R36" s="84"/>
      <c r="S36" s="85"/>
    </row>
    <row r="37" spans="1:118" s="25" customFormat="1" ht="45" customHeight="1" x14ac:dyDescent="0.3">
      <c r="B37" s="171" t="s">
        <v>98</v>
      </c>
      <c r="C37" s="208"/>
      <c r="D37" s="172"/>
      <c r="E37" s="172"/>
      <c r="F37" s="172"/>
    </row>
    <row r="38" spans="1:118" s="29" customFormat="1" ht="31.95" customHeight="1" x14ac:dyDescent="0.3">
      <c r="A38" s="169"/>
      <c r="B38" s="30"/>
      <c r="C38" s="31" t="s">
        <v>60</v>
      </c>
      <c r="D38" s="31" t="s">
        <v>61</v>
      </c>
      <c r="E38" s="31" t="s">
        <v>62</v>
      </c>
      <c r="F38" s="32" t="s">
        <v>63</v>
      </c>
      <c r="G38" s="33" t="s">
        <v>64</v>
      </c>
      <c r="H38" s="34" t="s">
        <v>65</v>
      </c>
      <c r="I38" s="34" t="s">
        <v>66</v>
      </c>
      <c r="J38" s="35" t="s">
        <v>67</v>
      </c>
      <c r="K38" s="36" t="s">
        <v>68</v>
      </c>
      <c r="L38" s="37" t="s">
        <v>69</v>
      </c>
      <c r="M38" s="37" t="s">
        <v>70</v>
      </c>
      <c r="N38" s="38" t="s">
        <v>71</v>
      </c>
      <c r="O38" s="39" t="s">
        <v>72</v>
      </c>
      <c r="P38" s="40" t="s">
        <v>73</v>
      </c>
      <c r="Q38" s="40" t="s">
        <v>74</v>
      </c>
      <c r="R38" s="41" t="s">
        <v>75</v>
      </c>
      <c r="S38" s="42" t="s">
        <v>76</v>
      </c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</row>
    <row r="39" spans="1:118" ht="22.05" customHeight="1" x14ac:dyDescent="0.3">
      <c r="B39" s="91" t="s">
        <v>99</v>
      </c>
      <c r="C39" s="92"/>
      <c r="D39" s="92"/>
      <c r="E39" s="92"/>
      <c r="F39" s="93"/>
      <c r="G39" s="94"/>
      <c r="H39" s="95"/>
      <c r="I39" s="95"/>
      <c r="J39" s="96"/>
      <c r="K39" s="97"/>
      <c r="L39" s="98"/>
      <c r="M39" s="98"/>
      <c r="N39" s="99"/>
      <c r="O39" s="100"/>
      <c r="P39" s="101"/>
      <c r="Q39" s="101"/>
      <c r="R39" s="102"/>
      <c r="S39" s="103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</row>
    <row r="40" spans="1:118" ht="22.05" customHeight="1" x14ac:dyDescent="0.3">
      <c r="B40" s="104" t="s">
        <v>100</v>
      </c>
      <c r="C40" s="105">
        <v>0</v>
      </c>
      <c r="D40" s="105">
        <v>0</v>
      </c>
      <c r="E40" s="105">
        <v>0</v>
      </c>
      <c r="F40" s="106">
        <f t="shared" ref="F40:F48" si="61">SUM(C40:E40)</f>
        <v>0</v>
      </c>
      <c r="G40" s="105">
        <v>0</v>
      </c>
      <c r="H40" s="105">
        <v>159</v>
      </c>
      <c r="I40" s="105">
        <v>159</v>
      </c>
      <c r="J40" s="108">
        <f t="shared" ref="J40:J47" si="62">SUM(G40:I40)</f>
        <v>318</v>
      </c>
      <c r="K40" s="105">
        <v>159</v>
      </c>
      <c r="L40" s="105">
        <v>159</v>
      </c>
      <c r="M40" s="105">
        <v>159</v>
      </c>
      <c r="N40" s="109">
        <f t="shared" ref="N40:N48" si="63">SUM(K40:M40)</f>
        <v>477</v>
      </c>
      <c r="O40" s="105">
        <v>159</v>
      </c>
      <c r="P40" s="105">
        <v>159</v>
      </c>
      <c r="Q40" s="105">
        <v>159</v>
      </c>
      <c r="R40" s="110">
        <f t="shared" ref="R40:R48" si="64">SUM(O40:Q40)</f>
        <v>477</v>
      </c>
      <c r="S40" s="111">
        <f>SUM(F40,J40,N40,R40)</f>
        <v>1272</v>
      </c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</row>
    <row r="41" spans="1:118" ht="22.05" customHeight="1" x14ac:dyDescent="0.3">
      <c r="B41" s="104" t="s">
        <v>101</v>
      </c>
      <c r="C41" s="105">
        <v>0</v>
      </c>
      <c r="D41" s="105">
        <v>0</v>
      </c>
      <c r="E41" s="105">
        <v>0</v>
      </c>
      <c r="F41" s="106">
        <f t="shared" si="61"/>
        <v>0</v>
      </c>
      <c r="G41" s="105">
        <v>0</v>
      </c>
      <c r="H41" s="105">
        <v>0</v>
      </c>
      <c r="I41" s="105">
        <v>0</v>
      </c>
      <c r="J41" s="108">
        <f t="shared" si="62"/>
        <v>0</v>
      </c>
      <c r="K41" s="105">
        <v>0</v>
      </c>
      <c r="L41" s="105">
        <v>0</v>
      </c>
      <c r="M41" s="105">
        <v>0</v>
      </c>
      <c r="N41" s="109">
        <f t="shared" si="63"/>
        <v>0</v>
      </c>
      <c r="O41" s="105">
        <v>0</v>
      </c>
      <c r="P41" s="105">
        <v>0</v>
      </c>
      <c r="Q41" s="105">
        <v>0</v>
      </c>
      <c r="R41" s="110">
        <f t="shared" si="64"/>
        <v>0</v>
      </c>
      <c r="S41" s="111">
        <f t="shared" ref="S41:S44" si="65">SUM(F41,J41,N41,R41)</f>
        <v>0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</row>
    <row r="42" spans="1:118" ht="22.05" customHeight="1" x14ac:dyDescent="0.3">
      <c r="B42" s="104" t="s">
        <v>102</v>
      </c>
      <c r="C42" s="105">
        <v>0</v>
      </c>
      <c r="D42" s="105">
        <v>0</v>
      </c>
      <c r="E42" s="105">
        <v>0</v>
      </c>
      <c r="F42" s="106">
        <f t="shared" si="61"/>
        <v>0</v>
      </c>
      <c r="G42" s="105">
        <v>0</v>
      </c>
      <c r="H42" s="105">
        <v>300</v>
      </c>
      <c r="I42" s="105">
        <v>300</v>
      </c>
      <c r="J42" s="108">
        <f t="shared" si="62"/>
        <v>600</v>
      </c>
      <c r="K42" s="105">
        <v>300</v>
      </c>
      <c r="L42" s="105">
        <v>300</v>
      </c>
      <c r="M42" s="105">
        <v>300</v>
      </c>
      <c r="N42" s="109">
        <f t="shared" si="63"/>
        <v>900</v>
      </c>
      <c r="O42" s="105">
        <v>300</v>
      </c>
      <c r="P42" s="105">
        <v>300</v>
      </c>
      <c r="Q42" s="105">
        <v>300</v>
      </c>
      <c r="R42" s="110">
        <f t="shared" si="64"/>
        <v>900</v>
      </c>
      <c r="S42" s="111">
        <f>SUM(F42,J42,N42,R42)</f>
        <v>2400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</row>
    <row r="43" spans="1:118" ht="22.05" customHeight="1" x14ac:dyDescent="0.3">
      <c r="B43" s="104" t="s">
        <v>103</v>
      </c>
      <c r="C43" s="105">
        <v>0</v>
      </c>
      <c r="D43" s="105">
        <v>0</v>
      </c>
      <c r="E43" s="105">
        <v>0</v>
      </c>
      <c r="F43" s="106">
        <f t="shared" si="61"/>
        <v>0</v>
      </c>
      <c r="G43" s="105">
        <v>0</v>
      </c>
      <c r="H43" s="105">
        <v>0</v>
      </c>
      <c r="I43" s="105">
        <v>0</v>
      </c>
      <c r="J43" s="108">
        <f t="shared" si="62"/>
        <v>0</v>
      </c>
      <c r="K43" s="105">
        <v>0</v>
      </c>
      <c r="L43" s="105">
        <v>0</v>
      </c>
      <c r="M43" s="105">
        <v>0</v>
      </c>
      <c r="N43" s="109">
        <f t="shared" si="63"/>
        <v>0</v>
      </c>
      <c r="O43" s="105">
        <v>0</v>
      </c>
      <c r="P43" s="105">
        <v>0</v>
      </c>
      <c r="Q43" s="105">
        <v>0</v>
      </c>
      <c r="R43" s="110">
        <f t="shared" si="64"/>
        <v>0</v>
      </c>
      <c r="S43" s="111">
        <f t="shared" ref="S43" si="66">SUM(F43,J43,N43,R43)</f>
        <v>0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</row>
    <row r="44" spans="1:118" ht="22.05" customHeight="1" x14ac:dyDescent="0.3">
      <c r="B44" s="104" t="s">
        <v>104</v>
      </c>
      <c r="C44" s="105">
        <v>0</v>
      </c>
      <c r="D44" s="105">
        <v>0</v>
      </c>
      <c r="E44" s="105">
        <v>0</v>
      </c>
      <c r="F44" s="106">
        <f t="shared" si="61"/>
        <v>0</v>
      </c>
      <c r="G44" s="105">
        <v>0</v>
      </c>
      <c r="H44" s="105">
        <v>100</v>
      </c>
      <c r="I44" s="105">
        <v>100</v>
      </c>
      <c r="J44" s="108">
        <f t="shared" si="62"/>
        <v>200</v>
      </c>
      <c r="K44" s="105">
        <v>100</v>
      </c>
      <c r="L44" s="105">
        <v>100</v>
      </c>
      <c r="M44" s="105">
        <v>100</v>
      </c>
      <c r="N44" s="109">
        <f t="shared" si="63"/>
        <v>300</v>
      </c>
      <c r="O44" s="105">
        <v>100</v>
      </c>
      <c r="P44" s="105">
        <v>100</v>
      </c>
      <c r="Q44" s="105">
        <v>100</v>
      </c>
      <c r="R44" s="110">
        <f t="shared" si="64"/>
        <v>300</v>
      </c>
      <c r="S44" s="111">
        <f t="shared" si="65"/>
        <v>800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</row>
    <row r="45" spans="1:118" ht="22.05" customHeight="1" x14ac:dyDescent="0.3">
      <c r="B45" s="104" t="s">
        <v>183</v>
      </c>
      <c r="C45" s="105">
        <v>0</v>
      </c>
      <c r="D45" s="105">
        <v>0</v>
      </c>
      <c r="E45" s="105">
        <v>0</v>
      </c>
      <c r="F45" s="106">
        <f t="shared" si="61"/>
        <v>0</v>
      </c>
      <c r="G45" s="105">
        <v>0</v>
      </c>
      <c r="H45" s="105">
        <v>450</v>
      </c>
      <c r="I45" s="105">
        <v>450</v>
      </c>
      <c r="J45" s="108">
        <f t="shared" si="62"/>
        <v>900</v>
      </c>
      <c r="K45" s="105">
        <v>450</v>
      </c>
      <c r="L45" s="105">
        <v>450</v>
      </c>
      <c r="M45" s="105">
        <v>450</v>
      </c>
      <c r="N45" s="109">
        <f t="shared" si="63"/>
        <v>1350</v>
      </c>
      <c r="O45" s="105">
        <v>450</v>
      </c>
      <c r="P45" s="105">
        <v>450</v>
      </c>
      <c r="Q45" s="105">
        <v>450</v>
      </c>
      <c r="R45" s="110">
        <f t="shared" si="64"/>
        <v>1350</v>
      </c>
      <c r="S45" s="111">
        <f>SUM(F45,J45,N45,R45)</f>
        <v>3600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</row>
    <row r="46" spans="1:118" ht="22.05" customHeight="1" x14ac:dyDescent="0.3">
      <c r="B46" s="104" t="s">
        <v>57</v>
      </c>
      <c r="C46" s="105">
        <f>SUM(C20:C21)*Taxas!$B$6</f>
        <v>0</v>
      </c>
      <c r="D46" s="105">
        <f>SUM(D20:D21)*Taxas!$B$6</f>
        <v>0</v>
      </c>
      <c r="E46" s="105">
        <f>SUM(E20:E21)*Taxas!$B$6</f>
        <v>0</v>
      </c>
      <c r="F46" s="106">
        <f t="shared" si="61"/>
        <v>0</v>
      </c>
      <c r="G46" s="105">
        <f>SUM(G20:G21)*Taxas!$B$6</f>
        <v>0</v>
      </c>
      <c r="H46" s="105">
        <f>SUM(H20:H21)*Taxas!$B$6</f>
        <v>13910</v>
      </c>
      <c r="I46" s="105">
        <f>SUM(I20:I21)*Taxas!$B$6</f>
        <v>13910</v>
      </c>
      <c r="J46" s="108">
        <f t="shared" si="62"/>
        <v>27820</v>
      </c>
      <c r="K46" s="105">
        <f>SUM(K20:K21)*Taxas!$B$6</f>
        <v>13910</v>
      </c>
      <c r="L46" s="105">
        <f>SUM(L20:L21)*Taxas!$B$6</f>
        <v>13910</v>
      </c>
      <c r="M46" s="105">
        <f>SUM(M20:M21)*Taxas!$B$6</f>
        <v>13910</v>
      </c>
      <c r="N46" s="109">
        <f t="shared" si="63"/>
        <v>41730</v>
      </c>
      <c r="O46" s="105">
        <f>SUM(O20:O21)*Taxas!$B$6</f>
        <v>13910</v>
      </c>
      <c r="P46" s="105">
        <f>SUM(P20:P21)*Taxas!$B$6</f>
        <v>13910</v>
      </c>
      <c r="Q46" s="105">
        <f>SUM(Q20:Q21)*Taxas!$B$6</f>
        <v>13910</v>
      </c>
      <c r="R46" s="110">
        <f t="shared" si="64"/>
        <v>41730</v>
      </c>
      <c r="S46" s="111">
        <f t="shared" ref="S46" si="67">SUM(F46,J46,N46,R46)</f>
        <v>111280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</row>
    <row r="47" spans="1:118" ht="22.05" customHeight="1" x14ac:dyDescent="0.3">
      <c r="B47" s="104" t="s">
        <v>55</v>
      </c>
      <c r="C47" s="105">
        <v>0</v>
      </c>
      <c r="D47" s="105">
        <v>0</v>
      </c>
      <c r="E47" s="105">
        <v>0</v>
      </c>
      <c r="F47" s="106">
        <f t="shared" si="61"/>
        <v>0</v>
      </c>
      <c r="G47" s="105">
        <v>0</v>
      </c>
      <c r="H47" s="105">
        <v>0</v>
      </c>
      <c r="I47" s="105">
        <v>0</v>
      </c>
      <c r="J47" s="108">
        <f t="shared" si="62"/>
        <v>0</v>
      </c>
      <c r="K47" s="105">
        <v>0</v>
      </c>
      <c r="L47" s="105">
        <v>0</v>
      </c>
      <c r="M47" s="105">
        <v>0</v>
      </c>
      <c r="N47" s="109">
        <f t="shared" si="63"/>
        <v>0</v>
      </c>
      <c r="O47" s="105">
        <v>0</v>
      </c>
      <c r="P47" s="105">
        <v>0</v>
      </c>
      <c r="Q47" s="105">
        <v>0</v>
      </c>
      <c r="R47" s="110">
        <f t="shared" si="64"/>
        <v>0</v>
      </c>
      <c r="S47" s="111">
        <f>SUM(F47,J47,N47,R47)</f>
        <v>0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</row>
    <row r="48" spans="1:118" ht="22.05" customHeight="1" thickBot="1" x14ac:dyDescent="0.35">
      <c r="B48" s="112" t="s">
        <v>105</v>
      </c>
      <c r="C48" s="146">
        <f>SUM(C40:C47)</f>
        <v>0</v>
      </c>
      <c r="D48" s="146">
        <f>SUM(D40:D47)</f>
        <v>0</v>
      </c>
      <c r="E48" s="146">
        <f t="shared" ref="E48" si="68">SUM(E40:E47)</f>
        <v>0</v>
      </c>
      <c r="F48" s="106">
        <f t="shared" si="61"/>
        <v>0</v>
      </c>
      <c r="G48" s="147">
        <f>SUM(G40:G47)</f>
        <v>0</v>
      </c>
      <c r="H48" s="148">
        <f>SUM(H40:H47)</f>
        <v>14919</v>
      </c>
      <c r="I48" s="148">
        <f>SUM(I40:I47)</f>
        <v>14919</v>
      </c>
      <c r="J48" s="108">
        <f>SUM(G48:I48)</f>
        <v>29838</v>
      </c>
      <c r="K48" s="149">
        <f>SUM(K40:K47)</f>
        <v>14919</v>
      </c>
      <c r="L48" s="149">
        <f t="shared" ref="L48:M48" si="69">SUM(L40:L47)</f>
        <v>14919</v>
      </c>
      <c r="M48" s="149">
        <f t="shared" si="69"/>
        <v>14919</v>
      </c>
      <c r="N48" s="109">
        <f t="shared" si="63"/>
        <v>44757</v>
      </c>
      <c r="O48" s="150">
        <f>SUM(O40:O47)</f>
        <v>14919</v>
      </c>
      <c r="P48" s="150">
        <f>SUM(P40:P47)</f>
        <v>14919</v>
      </c>
      <c r="Q48" s="150">
        <f>SUM(Q40:Q47)</f>
        <v>14919</v>
      </c>
      <c r="R48" s="110">
        <f t="shared" si="64"/>
        <v>44757</v>
      </c>
      <c r="S48" s="120">
        <f>SUM(F48,J48,N48,R48)</f>
        <v>119352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</row>
    <row r="49" spans="2:118" ht="22.05" customHeight="1" x14ac:dyDescent="0.3">
      <c r="B49" s="91" t="s">
        <v>106</v>
      </c>
      <c r="C49" s="92"/>
      <c r="D49" s="92"/>
      <c r="E49" s="92"/>
      <c r="F49" s="93"/>
      <c r="G49" s="94"/>
      <c r="H49" s="95"/>
      <c r="I49" s="95"/>
      <c r="J49" s="96"/>
      <c r="K49" s="97"/>
      <c r="L49" s="97"/>
      <c r="M49" s="97"/>
      <c r="N49" s="99"/>
      <c r="O49" s="100"/>
      <c r="P49" s="100"/>
      <c r="Q49" s="100"/>
      <c r="R49" s="102"/>
      <c r="S49" s="103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</row>
    <row r="50" spans="2:118" ht="22.05" customHeight="1" x14ac:dyDescent="0.3">
      <c r="B50" s="104" t="s">
        <v>107</v>
      </c>
      <c r="C50" s="105">
        <v>0</v>
      </c>
      <c r="D50" s="105">
        <v>0</v>
      </c>
      <c r="E50" s="105">
        <v>0</v>
      </c>
      <c r="F50" s="106">
        <f t="shared" ref="F50:F60" si="70">SUM(C50:E50)</f>
        <v>0</v>
      </c>
      <c r="G50" s="105">
        <v>0</v>
      </c>
      <c r="H50" s="105">
        <v>0</v>
      </c>
      <c r="I50" s="105">
        <v>0</v>
      </c>
      <c r="J50" s="108">
        <f t="shared" ref="J50:J60" si="71">SUM(G50:I50)</f>
        <v>0</v>
      </c>
      <c r="K50" s="105">
        <v>0</v>
      </c>
      <c r="L50" s="105">
        <v>0</v>
      </c>
      <c r="M50" s="105">
        <v>0</v>
      </c>
      <c r="N50" s="109">
        <f t="shared" ref="N50:N60" si="72">SUM(K50:M50)</f>
        <v>0</v>
      </c>
      <c r="O50" s="105">
        <v>0</v>
      </c>
      <c r="P50" s="105">
        <v>0</v>
      </c>
      <c r="Q50" s="105">
        <v>0</v>
      </c>
      <c r="R50" s="110">
        <f t="shared" ref="R50:R60" si="73">SUM(O50:Q50)</f>
        <v>0</v>
      </c>
      <c r="S50" s="111">
        <f>SUM(F50,J50,N50,R50)</f>
        <v>0</v>
      </c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</row>
    <row r="51" spans="2:118" ht="22.05" customHeight="1" x14ac:dyDescent="0.3">
      <c r="B51" s="104" t="s">
        <v>108</v>
      </c>
      <c r="C51" s="105">
        <v>0</v>
      </c>
      <c r="D51" s="105">
        <v>0</v>
      </c>
      <c r="E51" s="105">
        <v>0</v>
      </c>
      <c r="F51" s="106">
        <f t="shared" si="70"/>
        <v>0</v>
      </c>
      <c r="G51" s="105">
        <v>0</v>
      </c>
      <c r="H51" s="105">
        <v>0</v>
      </c>
      <c r="I51" s="105">
        <v>0</v>
      </c>
      <c r="J51" s="108">
        <f t="shared" si="71"/>
        <v>0</v>
      </c>
      <c r="K51" s="105">
        <v>0</v>
      </c>
      <c r="L51" s="105">
        <v>0</v>
      </c>
      <c r="M51" s="105">
        <v>0</v>
      </c>
      <c r="N51" s="109">
        <f t="shared" si="72"/>
        <v>0</v>
      </c>
      <c r="O51" s="105">
        <v>0</v>
      </c>
      <c r="P51" s="105">
        <v>0</v>
      </c>
      <c r="Q51" s="105">
        <v>0</v>
      </c>
      <c r="R51" s="110">
        <f t="shared" si="73"/>
        <v>0</v>
      </c>
      <c r="S51" s="111">
        <f t="shared" ref="S51" si="74">SUM(F51,J51,N51,R51)</f>
        <v>0</v>
      </c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</row>
    <row r="52" spans="2:118" ht="22.05" customHeight="1" x14ac:dyDescent="0.3">
      <c r="B52" s="104" t="s">
        <v>109</v>
      </c>
      <c r="C52" s="105">
        <v>0</v>
      </c>
      <c r="D52" s="105">
        <v>0</v>
      </c>
      <c r="E52" s="105">
        <v>0</v>
      </c>
      <c r="F52" s="106">
        <f t="shared" si="70"/>
        <v>0</v>
      </c>
      <c r="G52" s="105">
        <v>0</v>
      </c>
      <c r="H52" s="105">
        <v>0</v>
      </c>
      <c r="I52" s="105">
        <v>0</v>
      </c>
      <c r="J52" s="108">
        <f t="shared" si="71"/>
        <v>0</v>
      </c>
      <c r="K52" s="105">
        <v>0</v>
      </c>
      <c r="L52" s="105">
        <v>0</v>
      </c>
      <c r="M52" s="105">
        <v>0</v>
      </c>
      <c r="N52" s="109">
        <f t="shared" si="72"/>
        <v>0</v>
      </c>
      <c r="O52" s="105">
        <v>0</v>
      </c>
      <c r="P52" s="105">
        <v>0</v>
      </c>
      <c r="Q52" s="105">
        <v>0</v>
      </c>
      <c r="R52" s="110">
        <f t="shared" si="73"/>
        <v>0</v>
      </c>
      <c r="S52" s="111">
        <f>SUM(F52,J52,N52,R52)</f>
        <v>0</v>
      </c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</row>
    <row r="53" spans="2:118" ht="22.05" customHeight="1" x14ac:dyDescent="0.3">
      <c r="B53" s="104" t="s">
        <v>110</v>
      </c>
      <c r="C53" s="105">
        <v>0</v>
      </c>
      <c r="D53" s="105">
        <v>0</v>
      </c>
      <c r="E53" s="105">
        <v>0</v>
      </c>
      <c r="F53" s="106">
        <f t="shared" si="70"/>
        <v>0</v>
      </c>
      <c r="G53" s="105">
        <v>0</v>
      </c>
      <c r="H53" s="105">
        <v>150</v>
      </c>
      <c r="I53" s="105">
        <v>150</v>
      </c>
      <c r="J53" s="108">
        <f t="shared" si="71"/>
        <v>300</v>
      </c>
      <c r="K53" s="105">
        <v>150</v>
      </c>
      <c r="L53" s="105">
        <v>150</v>
      </c>
      <c r="M53" s="105">
        <v>150</v>
      </c>
      <c r="N53" s="109">
        <f t="shared" si="72"/>
        <v>450</v>
      </c>
      <c r="O53" s="105">
        <v>150</v>
      </c>
      <c r="P53" s="105">
        <v>150</v>
      </c>
      <c r="Q53" s="105">
        <v>150</v>
      </c>
      <c r="R53" s="110">
        <f t="shared" si="73"/>
        <v>450</v>
      </c>
      <c r="S53" s="111">
        <f t="shared" ref="S53:S54" si="75">SUM(F53,J53,N53,R53)</f>
        <v>1200</v>
      </c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</row>
    <row r="54" spans="2:118" ht="22.05" customHeight="1" x14ac:dyDescent="0.3">
      <c r="B54" s="104" t="s">
        <v>111</v>
      </c>
      <c r="C54" s="105">
        <v>0</v>
      </c>
      <c r="D54" s="105">
        <v>0</v>
      </c>
      <c r="E54" s="105">
        <v>0</v>
      </c>
      <c r="F54" s="106">
        <f t="shared" si="70"/>
        <v>0</v>
      </c>
      <c r="G54" s="105">
        <v>0</v>
      </c>
      <c r="H54" s="105">
        <v>0</v>
      </c>
      <c r="I54" s="105">
        <v>0</v>
      </c>
      <c r="J54" s="108">
        <f t="shared" si="71"/>
        <v>0</v>
      </c>
      <c r="K54" s="105">
        <v>0</v>
      </c>
      <c r="L54" s="105">
        <v>0</v>
      </c>
      <c r="M54" s="105">
        <v>0</v>
      </c>
      <c r="N54" s="109">
        <f t="shared" si="72"/>
        <v>0</v>
      </c>
      <c r="O54" s="105">
        <v>0</v>
      </c>
      <c r="P54" s="105">
        <v>0</v>
      </c>
      <c r="Q54" s="105">
        <v>0</v>
      </c>
      <c r="R54" s="110">
        <f t="shared" si="73"/>
        <v>0</v>
      </c>
      <c r="S54" s="111">
        <f t="shared" si="75"/>
        <v>0</v>
      </c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</row>
    <row r="55" spans="2:118" ht="22.05" customHeight="1" x14ac:dyDescent="0.3">
      <c r="B55" s="104" t="s">
        <v>112</v>
      </c>
      <c r="C55" s="105">
        <v>0</v>
      </c>
      <c r="D55" s="105">
        <v>0</v>
      </c>
      <c r="E55" s="105">
        <v>0</v>
      </c>
      <c r="F55" s="106">
        <f t="shared" si="70"/>
        <v>0</v>
      </c>
      <c r="G55" s="105">
        <v>0</v>
      </c>
      <c r="H55" s="105">
        <v>300</v>
      </c>
      <c r="I55" s="105">
        <v>300</v>
      </c>
      <c r="J55" s="108">
        <f t="shared" si="71"/>
        <v>600</v>
      </c>
      <c r="K55" s="105">
        <v>300</v>
      </c>
      <c r="L55" s="105">
        <v>300</v>
      </c>
      <c r="M55" s="105">
        <v>300</v>
      </c>
      <c r="N55" s="109">
        <f t="shared" si="72"/>
        <v>900</v>
      </c>
      <c r="O55" s="105">
        <v>300</v>
      </c>
      <c r="P55" s="105">
        <v>300</v>
      </c>
      <c r="Q55" s="105">
        <v>300</v>
      </c>
      <c r="R55" s="110">
        <f t="shared" si="73"/>
        <v>900</v>
      </c>
      <c r="S55" s="111">
        <f>SUM(F55,J55,N55,R55)</f>
        <v>2400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</row>
    <row r="56" spans="2:118" ht="22.05" customHeight="1" x14ac:dyDescent="0.3">
      <c r="B56" s="104" t="s">
        <v>113</v>
      </c>
      <c r="C56" s="105">
        <v>0</v>
      </c>
      <c r="D56" s="105">
        <v>0</v>
      </c>
      <c r="E56" s="105">
        <v>0</v>
      </c>
      <c r="F56" s="106">
        <f t="shared" si="70"/>
        <v>0</v>
      </c>
      <c r="G56" s="105">
        <v>0</v>
      </c>
      <c r="H56" s="105">
        <v>0</v>
      </c>
      <c r="I56" s="105">
        <v>0</v>
      </c>
      <c r="J56" s="108">
        <f t="shared" si="71"/>
        <v>0</v>
      </c>
      <c r="K56" s="105">
        <v>0</v>
      </c>
      <c r="L56" s="105">
        <v>0</v>
      </c>
      <c r="M56" s="105">
        <v>0</v>
      </c>
      <c r="N56" s="109">
        <f t="shared" si="72"/>
        <v>0</v>
      </c>
      <c r="O56" s="105">
        <v>0</v>
      </c>
      <c r="P56" s="105">
        <v>0</v>
      </c>
      <c r="Q56" s="105">
        <v>0</v>
      </c>
      <c r="R56" s="110">
        <f t="shared" si="73"/>
        <v>0</v>
      </c>
      <c r="S56" s="111">
        <f t="shared" ref="S56" si="76">SUM(F56,J56,N56,R56)</f>
        <v>0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</row>
    <row r="57" spans="2:118" ht="22.05" customHeight="1" x14ac:dyDescent="0.3">
      <c r="B57" s="104" t="s">
        <v>55</v>
      </c>
      <c r="C57" s="105">
        <v>0</v>
      </c>
      <c r="D57" s="105">
        <v>0</v>
      </c>
      <c r="E57" s="105">
        <v>0</v>
      </c>
      <c r="F57" s="106">
        <f t="shared" si="70"/>
        <v>0</v>
      </c>
      <c r="G57" s="105">
        <v>0</v>
      </c>
      <c r="H57" s="105">
        <v>0</v>
      </c>
      <c r="I57" s="105">
        <v>0</v>
      </c>
      <c r="J57" s="108">
        <f t="shared" si="71"/>
        <v>0</v>
      </c>
      <c r="K57" s="105">
        <v>0</v>
      </c>
      <c r="L57" s="105">
        <v>0</v>
      </c>
      <c r="M57" s="105">
        <v>0</v>
      </c>
      <c r="N57" s="109">
        <f t="shared" si="72"/>
        <v>0</v>
      </c>
      <c r="O57" s="105">
        <v>0</v>
      </c>
      <c r="P57" s="105">
        <v>0</v>
      </c>
      <c r="Q57" s="105">
        <v>0</v>
      </c>
      <c r="R57" s="110">
        <f t="shared" si="73"/>
        <v>0</v>
      </c>
      <c r="S57" s="111">
        <f>SUM(F57,J57,N57,R57)</f>
        <v>0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</row>
    <row r="58" spans="2:118" ht="22.05" customHeight="1" x14ac:dyDescent="0.3">
      <c r="B58" s="104" t="s">
        <v>55</v>
      </c>
      <c r="C58" s="105">
        <v>0</v>
      </c>
      <c r="D58" s="105">
        <v>0</v>
      </c>
      <c r="E58" s="105">
        <v>0</v>
      </c>
      <c r="F58" s="106">
        <f t="shared" si="70"/>
        <v>0</v>
      </c>
      <c r="G58" s="105">
        <v>0</v>
      </c>
      <c r="H58" s="105">
        <v>0</v>
      </c>
      <c r="I58" s="105">
        <v>0</v>
      </c>
      <c r="J58" s="108">
        <f t="shared" si="71"/>
        <v>0</v>
      </c>
      <c r="K58" s="105">
        <v>0</v>
      </c>
      <c r="L58" s="105">
        <v>0</v>
      </c>
      <c r="M58" s="105">
        <v>0</v>
      </c>
      <c r="N58" s="109">
        <f t="shared" si="72"/>
        <v>0</v>
      </c>
      <c r="O58" s="105">
        <v>0</v>
      </c>
      <c r="P58" s="105">
        <v>0</v>
      </c>
      <c r="Q58" s="105">
        <v>0</v>
      </c>
      <c r="R58" s="110">
        <f t="shared" si="73"/>
        <v>0</v>
      </c>
      <c r="S58" s="111">
        <f t="shared" ref="S58" si="77">SUM(F58,J58,N58,R58)</f>
        <v>0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</row>
    <row r="59" spans="2:118" ht="22.05" customHeight="1" x14ac:dyDescent="0.3">
      <c r="B59" s="104" t="s">
        <v>55</v>
      </c>
      <c r="C59" s="105">
        <v>0</v>
      </c>
      <c r="D59" s="105">
        <v>0</v>
      </c>
      <c r="E59" s="105">
        <v>0</v>
      </c>
      <c r="F59" s="106">
        <f t="shared" si="70"/>
        <v>0</v>
      </c>
      <c r="G59" s="105">
        <v>0</v>
      </c>
      <c r="H59" s="105">
        <v>0</v>
      </c>
      <c r="I59" s="105">
        <v>0</v>
      </c>
      <c r="J59" s="108">
        <f t="shared" si="71"/>
        <v>0</v>
      </c>
      <c r="K59" s="105">
        <v>0</v>
      </c>
      <c r="L59" s="105">
        <v>0</v>
      </c>
      <c r="M59" s="105">
        <v>0</v>
      </c>
      <c r="N59" s="109">
        <f t="shared" si="72"/>
        <v>0</v>
      </c>
      <c r="O59" s="105">
        <v>0</v>
      </c>
      <c r="P59" s="105">
        <v>0</v>
      </c>
      <c r="Q59" s="105">
        <v>0</v>
      </c>
      <c r="R59" s="110">
        <f t="shared" si="73"/>
        <v>0</v>
      </c>
      <c r="S59" s="111">
        <f>SUM(F59,J59,N59,R59)</f>
        <v>0</v>
      </c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</row>
    <row r="60" spans="2:118" ht="22.05" customHeight="1" thickBot="1" x14ac:dyDescent="0.35">
      <c r="B60" s="112" t="s">
        <v>114</v>
      </c>
      <c r="C60" s="146">
        <f>SUM(C50:C59)</f>
        <v>0</v>
      </c>
      <c r="D60" s="146">
        <f>SUM(D50:D59)</f>
        <v>0</v>
      </c>
      <c r="E60" s="146">
        <f t="shared" ref="E60" si="78">SUM(E50:E59)</f>
        <v>0</v>
      </c>
      <c r="F60" s="106">
        <f t="shared" si="70"/>
        <v>0</v>
      </c>
      <c r="G60" s="147">
        <f>SUM(G50:G59)</f>
        <v>0</v>
      </c>
      <c r="H60" s="148">
        <f>SUM(H50:H59)</f>
        <v>450</v>
      </c>
      <c r="I60" s="148">
        <f>SUM(I50:I59)</f>
        <v>450</v>
      </c>
      <c r="J60" s="108">
        <f t="shared" si="71"/>
        <v>900</v>
      </c>
      <c r="K60" s="149">
        <f>SUM(K50:K59)</f>
        <v>450</v>
      </c>
      <c r="L60" s="149">
        <f t="shared" ref="L60:M60" si="79">SUM(L50:L59)</f>
        <v>450</v>
      </c>
      <c r="M60" s="149">
        <f t="shared" si="79"/>
        <v>450</v>
      </c>
      <c r="N60" s="109">
        <f t="shared" si="72"/>
        <v>1350</v>
      </c>
      <c r="O60" s="150">
        <f>SUM(O50:O59)</f>
        <v>450</v>
      </c>
      <c r="P60" s="150">
        <f>SUM(P50:P59)</f>
        <v>450</v>
      </c>
      <c r="Q60" s="150">
        <f>SUM(Q50:Q59)</f>
        <v>450</v>
      </c>
      <c r="R60" s="110">
        <f t="shared" si="73"/>
        <v>1350</v>
      </c>
      <c r="S60" s="120">
        <f>SUM(F60,J60,N60,R60)</f>
        <v>3600</v>
      </c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</row>
    <row r="61" spans="2:118" ht="22.05" customHeight="1" x14ac:dyDescent="0.3">
      <c r="B61" s="91" t="s">
        <v>115</v>
      </c>
      <c r="C61" s="92"/>
      <c r="D61" s="92"/>
      <c r="E61" s="92"/>
      <c r="F61" s="93"/>
      <c r="G61" s="94"/>
      <c r="H61" s="95"/>
      <c r="I61" s="95"/>
      <c r="J61" s="96"/>
      <c r="K61" s="97"/>
      <c r="L61" s="97"/>
      <c r="M61" s="97"/>
      <c r="N61" s="99"/>
      <c r="O61" s="100"/>
      <c r="P61" s="100"/>
      <c r="Q61" s="100"/>
      <c r="R61" s="102"/>
      <c r="S61" s="103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</row>
    <row r="62" spans="2:118" ht="22.05" customHeight="1" x14ac:dyDescent="0.3">
      <c r="B62" s="104" t="s">
        <v>116</v>
      </c>
      <c r="C62" s="105">
        <v>0</v>
      </c>
      <c r="D62" s="105">
        <v>0</v>
      </c>
      <c r="E62" s="105">
        <v>0</v>
      </c>
      <c r="F62" s="106">
        <f t="shared" ref="F62:F67" si="80">SUM(C62:E62)</f>
        <v>0</v>
      </c>
      <c r="G62" s="105">
        <v>0</v>
      </c>
      <c r="H62" s="105">
        <v>18000</v>
      </c>
      <c r="I62" s="105">
        <v>0</v>
      </c>
      <c r="J62" s="108">
        <f t="shared" ref="J62:J67" si="81">SUM(G62:I62)</f>
        <v>18000</v>
      </c>
      <c r="K62" s="105">
        <v>0</v>
      </c>
      <c r="L62" s="105">
        <v>0</v>
      </c>
      <c r="M62" s="105">
        <v>0</v>
      </c>
      <c r="N62" s="109">
        <f t="shared" ref="N62:N67" si="82">SUM(K62:M62)</f>
        <v>0</v>
      </c>
      <c r="O62" s="105">
        <v>0</v>
      </c>
      <c r="P62" s="105">
        <v>0</v>
      </c>
      <c r="Q62" s="105">
        <v>0</v>
      </c>
      <c r="R62" s="110">
        <f t="shared" ref="R62:R67" si="83">SUM(O62:Q62)</f>
        <v>0</v>
      </c>
      <c r="S62" s="111">
        <f>SUM(F62,J62,N62,R62)</f>
        <v>18000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</row>
    <row r="63" spans="2:118" ht="22.05" customHeight="1" x14ac:dyDescent="0.3">
      <c r="B63" s="104" t="s">
        <v>117</v>
      </c>
      <c r="C63" s="105">
        <v>0</v>
      </c>
      <c r="D63" s="105">
        <v>0</v>
      </c>
      <c r="E63" s="105">
        <v>0</v>
      </c>
      <c r="F63" s="106">
        <f t="shared" si="80"/>
        <v>0</v>
      </c>
      <c r="G63" s="105">
        <v>0</v>
      </c>
      <c r="H63" s="105">
        <v>0</v>
      </c>
      <c r="I63" s="105">
        <v>0</v>
      </c>
      <c r="J63" s="108">
        <f t="shared" si="81"/>
        <v>0</v>
      </c>
      <c r="K63" s="105">
        <v>0</v>
      </c>
      <c r="L63" s="105">
        <v>0</v>
      </c>
      <c r="M63" s="105">
        <v>0</v>
      </c>
      <c r="N63" s="109">
        <f t="shared" si="82"/>
        <v>0</v>
      </c>
      <c r="O63" s="105">
        <v>0</v>
      </c>
      <c r="P63" s="105">
        <v>0</v>
      </c>
      <c r="Q63" s="105">
        <v>0</v>
      </c>
      <c r="R63" s="110">
        <f t="shared" si="83"/>
        <v>0</v>
      </c>
      <c r="S63" s="111">
        <f t="shared" ref="S63" si="84">SUM(F63,J63,N63,R63)</f>
        <v>0</v>
      </c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</row>
    <row r="64" spans="2:118" ht="22.05" customHeight="1" x14ac:dyDescent="0.3">
      <c r="B64" s="104" t="s">
        <v>184</v>
      </c>
      <c r="C64" s="105">
        <v>0</v>
      </c>
      <c r="D64" s="105">
        <v>0</v>
      </c>
      <c r="E64" s="105">
        <v>0</v>
      </c>
      <c r="F64" s="106">
        <f t="shared" si="80"/>
        <v>0</v>
      </c>
      <c r="G64" s="105">
        <v>0</v>
      </c>
      <c r="H64" s="105">
        <v>2000</v>
      </c>
      <c r="I64" s="105">
        <v>2000</v>
      </c>
      <c r="J64" s="108">
        <f t="shared" si="81"/>
        <v>4000</v>
      </c>
      <c r="K64" s="105">
        <v>2000</v>
      </c>
      <c r="L64" s="105">
        <v>2000</v>
      </c>
      <c r="M64" s="105">
        <v>2000</v>
      </c>
      <c r="N64" s="109">
        <f t="shared" si="82"/>
        <v>6000</v>
      </c>
      <c r="O64" s="105">
        <v>2000</v>
      </c>
      <c r="P64" s="105">
        <v>2000</v>
      </c>
      <c r="Q64" s="105">
        <v>2000</v>
      </c>
      <c r="R64" s="110">
        <f t="shared" si="83"/>
        <v>6000</v>
      </c>
      <c r="S64" s="111">
        <f>SUM(F64,J64,N64,R64)</f>
        <v>16000</v>
      </c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</row>
    <row r="65" spans="2:118" ht="22.05" customHeight="1" x14ac:dyDescent="0.3">
      <c r="B65" s="104" t="s">
        <v>198</v>
      </c>
      <c r="C65" s="105">
        <v>0</v>
      </c>
      <c r="D65" s="105">
        <v>0</v>
      </c>
      <c r="E65" s="105">
        <v>0</v>
      </c>
      <c r="F65" s="106">
        <f t="shared" si="80"/>
        <v>0</v>
      </c>
      <c r="G65" s="105">
        <v>0</v>
      </c>
      <c r="H65" s="105">
        <v>3000</v>
      </c>
      <c r="I65" s="105">
        <v>0</v>
      </c>
      <c r="J65" s="108">
        <f t="shared" si="81"/>
        <v>3000</v>
      </c>
      <c r="K65" s="105">
        <v>0</v>
      </c>
      <c r="L65" s="105">
        <v>0</v>
      </c>
      <c r="M65" s="105">
        <v>0</v>
      </c>
      <c r="N65" s="109">
        <f t="shared" si="82"/>
        <v>0</v>
      </c>
      <c r="O65" s="105">
        <v>0</v>
      </c>
      <c r="P65" s="105">
        <v>0</v>
      </c>
      <c r="Q65" s="105">
        <v>0</v>
      </c>
      <c r="R65" s="110">
        <f t="shared" si="83"/>
        <v>0</v>
      </c>
      <c r="S65" s="111">
        <f t="shared" ref="S65:S66" si="85">SUM(F65,J65,N65,R65)</f>
        <v>3000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</row>
    <row r="66" spans="2:118" ht="22.05" customHeight="1" x14ac:dyDescent="0.3">
      <c r="B66" s="104" t="s">
        <v>55</v>
      </c>
      <c r="C66" s="105">
        <v>0</v>
      </c>
      <c r="D66" s="105">
        <v>0</v>
      </c>
      <c r="E66" s="105">
        <v>0</v>
      </c>
      <c r="F66" s="106">
        <f t="shared" si="80"/>
        <v>0</v>
      </c>
      <c r="G66" s="105">
        <v>0</v>
      </c>
      <c r="H66" s="105">
        <v>0</v>
      </c>
      <c r="I66" s="105">
        <v>0</v>
      </c>
      <c r="J66" s="108">
        <f t="shared" si="81"/>
        <v>0</v>
      </c>
      <c r="K66" s="105">
        <v>0</v>
      </c>
      <c r="L66" s="105">
        <v>0</v>
      </c>
      <c r="M66" s="105">
        <v>0</v>
      </c>
      <c r="N66" s="109">
        <f t="shared" si="82"/>
        <v>0</v>
      </c>
      <c r="O66" s="105">
        <v>0</v>
      </c>
      <c r="P66" s="105">
        <v>0</v>
      </c>
      <c r="Q66" s="105">
        <v>0</v>
      </c>
      <c r="R66" s="110">
        <f t="shared" si="83"/>
        <v>0</v>
      </c>
      <c r="S66" s="111">
        <f t="shared" si="85"/>
        <v>0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</row>
    <row r="67" spans="2:118" ht="22.05" customHeight="1" thickBot="1" x14ac:dyDescent="0.35">
      <c r="B67" s="112" t="s">
        <v>118</v>
      </c>
      <c r="C67" s="146">
        <f>SUM(C62:C66)</f>
        <v>0</v>
      </c>
      <c r="D67" s="146">
        <f>SUM(D62:D66)</f>
        <v>0</v>
      </c>
      <c r="E67" s="146">
        <f>SUM(E62:E66)</f>
        <v>0</v>
      </c>
      <c r="F67" s="106">
        <f t="shared" si="80"/>
        <v>0</v>
      </c>
      <c r="G67" s="147">
        <f>SUM(G62:G66)</f>
        <v>0</v>
      </c>
      <c r="H67" s="148">
        <f>SUM(H62:H66)</f>
        <v>23000</v>
      </c>
      <c r="I67" s="148">
        <f>SUM(I62:I66)</f>
        <v>2000</v>
      </c>
      <c r="J67" s="108">
        <f t="shared" si="81"/>
        <v>25000</v>
      </c>
      <c r="K67" s="149">
        <f>SUM(K62:K66)</f>
        <v>2000</v>
      </c>
      <c r="L67" s="149">
        <f t="shared" ref="L67:M67" si="86">SUM(L62:L66)</f>
        <v>2000</v>
      </c>
      <c r="M67" s="149">
        <f t="shared" si="86"/>
        <v>2000</v>
      </c>
      <c r="N67" s="109">
        <f t="shared" si="82"/>
        <v>6000</v>
      </c>
      <c r="O67" s="150">
        <f>SUM(O62:O66)</f>
        <v>2000</v>
      </c>
      <c r="P67" s="150">
        <f>SUM(P62:P66)</f>
        <v>2000</v>
      </c>
      <c r="Q67" s="150">
        <f>SUM(Q62:Q66)</f>
        <v>2000</v>
      </c>
      <c r="R67" s="110">
        <f t="shared" si="83"/>
        <v>6000</v>
      </c>
      <c r="S67" s="120">
        <f>SUM(F67,J67,N67,R67)</f>
        <v>37000</v>
      </c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</row>
    <row r="68" spans="2:118" ht="22.05" customHeight="1" x14ac:dyDescent="0.3">
      <c r="B68" s="91" t="s">
        <v>119</v>
      </c>
      <c r="C68" s="92"/>
      <c r="D68" s="92"/>
      <c r="E68" s="92"/>
      <c r="F68" s="93"/>
      <c r="G68" s="94"/>
      <c r="H68" s="95"/>
      <c r="I68" s="95"/>
      <c r="J68" s="96"/>
      <c r="K68" s="97"/>
      <c r="L68" s="97"/>
      <c r="M68" s="97"/>
      <c r="N68" s="99"/>
      <c r="O68" s="100"/>
      <c r="P68" s="100"/>
      <c r="Q68" s="100"/>
      <c r="R68" s="102"/>
      <c r="S68" s="103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</row>
    <row r="69" spans="2:118" ht="22.05" customHeight="1" x14ac:dyDescent="0.3">
      <c r="B69" s="104" t="s">
        <v>120</v>
      </c>
      <c r="C69" s="105">
        <v>0</v>
      </c>
      <c r="D69" s="105">
        <v>0</v>
      </c>
      <c r="E69" s="105">
        <v>0</v>
      </c>
      <c r="F69" s="106">
        <f t="shared" ref="F69:F74" si="87">SUM(C69:E69)</f>
        <v>0</v>
      </c>
      <c r="G69" s="105">
        <v>0</v>
      </c>
      <c r="H69" s="105">
        <v>100</v>
      </c>
      <c r="I69" s="105">
        <v>0</v>
      </c>
      <c r="J69" s="108">
        <f t="shared" ref="J69:J74" si="88">SUM(G69:I69)</f>
        <v>100</v>
      </c>
      <c r="K69" s="105">
        <v>0</v>
      </c>
      <c r="L69" s="105">
        <v>0</v>
      </c>
      <c r="M69" s="105">
        <v>0</v>
      </c>
      <c r="N69" s="109">
        <f t="shared" ref="N69:N74" si="89">SUM(K69:M69)</f>
        <v>0</v>
      </c>
      <c r="O69" s="105">
        <v>0</v>
      </c>
      <c r="P69" s="105">
        <v>0</v>
      </c>
      <c r="Q69" s="105">
        <v>0</v>
      </c>
      <c r="R69" s="110">
        <f t="shared" ref="R69:R74" si="90">SUM(O69:Q69)</f>
        <v>0</v>
      </c>
      <c r="S69" s="111">
        <f>SUM(F69,J69,N69,R69)</f>
        <v>100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</row>
    <row r="70" spans="2:118" ht="22.05" customHeight="1" x14ac:dyDescent="0.3">
      <c r="B70" s="104" t="s">
        <v>121</v>
      </c>
      <c r="C70" s="105">
        <v>0</v>
      </c>
      <c r="D70" s="105">
        <v>0</v>
      </c>
      <c r="E70" s="105">
        <v>0</v>
      </c>
      <c r="F70" s="106">
        <f t="shared" si="87"/>
        <v>0</v>
      </c>
      <c r="G70" s="105">
        <v>0</v>
      </c>
      <c r="H70" s="105">
        <v>75</v>
      </c>
      <c r="I70" s="105">
        <v>0</v>
      </c>
      <c r="J70" s="108">
        <f t="shared" si="88"/>
        <v>75</v>
      </c>
      <c r="K70" s="105">
        <v>0</v>
      </c>
      <c r="L70" s="105">
        <v>0</v>
      </c>
      <c r="M70" s="105">
        <v>0</v>
      </c>
      <c r="N70" s="109">
        <f t="shared" si="89"/>
        <v>0</v>
      </c>
      <c r="O70" s="105">
        <v>0</v>
      </c>
      <c r="P70" s="105">
        <v>0</v>
      </c>
      <c r="Q70" s="105">
        <v>0</v>
      </c>
      <c r="R70" s="110">
        <f t="shared" si="90"/>
        <v>0</v>
      </c>
      <c r="S70" s="111">
        <f t="shared" ref="S70" si="91">SUM(F70,J70,N70,R70)</f>
        <v>75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</row>
    <row r="71" spans="2:118" ht="22.05" customHeight="1" x14ac:dyDescent="0.3">
      <c r="B71" s="104" t="s">
        <v>55</v>
      </c>
      <c r="C71" s="105">
        <v>0</v>
      </c>
      <c r="D71" s="105">
        <v>0</v>
      </c>
      <c r="E71" s="105">
        <v>0</v>
      </c>
      <c r="F71" s="106">
        <f t="shared" si="87"/>
        <v>0</v>
      </c>
      <c r="G71" s="105">
        <v>0</v>
      </c>
      <c r="H71" s="105">
        <v>0</v>
      </c>
      <c r="I71" s="105">
        <v>0</v>
      </c>
      <c r="J71" s="108">
        <f t="shared" si="88"/>
        <v>0</v>
      </c>
      <c r="K71" s="105">
        <v>0</v>
      </c>
      <c r="L71" s="105">
        <v>0</v>
      </c>
      <c r="M71" s="105">
        <v>0</v>
      </c>
      <c r="N71" s="109">
        <f t="shared" si="89"/>
        <v>0</v>
      </c>
      <c r="O71" s="105">
        <v>0</v>
      </c>
      <c r="P71" s="105">
        <v>0</v>
      </c>
      <c r="Q71" s="105">
        <v>0</v>
      </c>
      <c r="R71" s="110">
        <f t="shared" si="90"/>
        <v>0</v>
      </c>
      <c r="S71" s="111">
        <f>SUM(F71,J71,N71,R71)</f>
        <v>0</v>
      </c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</row>
    <row r="72" spans="2:118" ht="22.05" customHeight="1" x14ac:dyDescent="0.3">
      <c r="B72" s="104" t="s">
        <v>55</v>
      </c>
      <c r="C72" s="105">
        <v>0</v>
      </c>
      <c r="D72" s="105">
        <v>0</v>
      </c>
      <c r="E72" s="105">
        <v>0</v>
      </c>
      <c r="F72" s="106">
        <f t="shared" si="87"/>
        <v>0</v>
      </c>
      <c r="G72" s="105">
        <v>0</v>
      </c>
      <c r="H72" s="105">
        <v>0</v>
      </c>
      <c r="I72" s="105">
        <v>0</v>
      </c>
      <c r="J72" s="108">
        <f t="shared" si="88"/>
        <v>0</v>
      </c>
      <c r="K72" s="105">
        <v>0</v>
      </c>
      <c r="L72" s="105">
        <v>0</v>
      </c>
      <c r="M72" s="105">
        <v>0</v>
      </c>
      <c r="N72" s="109">
        <f t="shared" si="89"/>
        <v>0</v>
      </c>
      <c r="O72" s="105">
        <v>0</v>
      </c>
      <c r="P72" s="105">
        <v>0</v>
      </c>
      <c r="Q72" s="105">
        <v>0</v>
      </c>
      <c r="R72" s="110">
        <f t="shared" si="90"/>
        <v>0</v>
      </c>
      <c r="S72" s="111">
        <f t="shared" ref="S72:S73" si="92">SUM(F72,J72,N72,R72)</f>
        <v>0</v>
      </c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</row>
    <row r="73" spans="2:118" ht="22.05" customHeight="1" x14ac:dyDescent="0.3">
      <c r="B73" s="104" t="s">
        <v>55</v>
      </c>
      <c r="C73" s="105">
        <v>0</v>
      </c>
      <c r="D73" s="105">
        <v>0</v>
      </c>
      <c r="E73" s="105">
        <v>0</v>
      </c>
      <c r="F73" s="106">
        <f t="shared" si="87"/>
        <v>0</v>
      </c>
      <c r="G73" s="105">
        <v>0</v>
      </c>
      <c r="H73" s="105">
        <v>0</v>
      </c>
      <c r="I73" s="105">
        <v>0</v>
      </c>
      <c r="J73" s="108">
        <f t="shared" si="88"/>
        <v>0</v>
      </c>
      <c r="K73" s="105">
        <v>0</v>
      </c>
      <c r="L73" s="105">
        <v>0</v>
      </c>
      <c r="M73" s="105">
        <v>0</v>
      </c>
      <c r="N73" s="109">
        <f t="shared" si="89"/>
        <v>0</v>
      </c>
      <c r="O73" s="105">
        <v>0</v>
      </c>
      <c r="P73" s="105">
        <v>0</v>
      </c>
      <c r="Q73" s="105">
        <v>0</v>
      </c>
      <c r="R73" s="110">
        <f t="shared" si="90"/>
        <v>0</v>
      </c>
      <c r="S73" s="111">
        <f t="shared" si="92"/>
        <v>0</v>
      </c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</row>
    <row r="74" spans="2:118" ht="22.05" customHeight="1" thickBot="1" x14ac:dyDescent="0.35">
      <c r="B74" s="112" t="s">
        <v>122</v>
      </c>
      <c r="C74" s="146">
        <f>SUM(C69:C73)</f>
        <v>0</v>
      </c>
      <c r="D74" s="146">
        <f>SUM(D69:D73)</f>
        <v>0</v>
      </c>
      <c r="E74" s="146">
        <f>SUM(E69:E73)</f>
        <v>0</v>
      </c>
      <c r="F74" s="106">
        <f t="shared" si="87"/>
        <v>0</v>
      </c>
      <c r="G74" s="147">
        <f>SUM(G69:G73)</f>
        <v>0</v>
      </c>
      <c r="H74" s="148">
        <f>SUM(H69:H73)</f>
        <v>175</v>
      </c>
      <c r="I74" s="148">
        <f>SUM(I69:I73)</f>
        <v>0</v>
      </c>
      <c r="J74" s="108">
        <f t="shared" si="88"/>
        <v>175</v>
      </c>
      <c r="K74" s="149">
        <f>SUM(K69:K73)</f>
        <v>0</v>
      </c>
      <c r="L74" s="149">
        <f t="shared" ref="L74:M74" si="93">SUM(L69:L73)</f>
        <v>0</v>
      </c>
      <c r="M74" s="149">
        <f t="shared" si="93"/>
        <v>0</v>
      </c>
      <c r="N74" s="109">
        <f t="shared" si="89"/>
        <v>0</v>
      </c>
      <c r="O74" s="150">
        <f>SUM(O69:O73)</f>
        <v>0</v>
      </c>
      <c r="P74" s="150">
        <f>SUM(P69:P73)</f>
        <v>0</v>
      </c>
      <c r="Q74" s="150">
        <f>SUM(Q69:Q73)</f>
        <v>0</v>
      </c>
      <c r="R74" s="110">
        <f t="shared" si="90"/>
        <v>0</v>
      </c>
      <c r="S74" s="120">
        <f>SUM(F74,J74,N74,R74)</f>
        <v>175</v>
      </c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</row>
    <row r="75" spans="2:118" ht="22.05" customHeight="1" x14ac:dyDescent="0.3">
      <c r="B75" s="91" t="s">
        <v>123</v>
      </c>
      <c r="C75" s="92"/>
      <c r="D75" s="92"/>
      <c r="E75" s="92"/>
      <c r="F75" s="93"/>
      <c r="G75" s="94"/>
      <c r="H75" s="95"/>
      <c r="I75" s="95"/>
      <c r="J75" s="96"/>
      <c r="K75" s="97"/>
      <c r="L75" s="97"/>
      <c r="M75" s="97"/>
      <c r="N75" s="99"/>
      <c r="O75" s="100"/>
      <c r="P75" s="100"/>
      <c r="Q75" s="100"/>
      <c r="R75" s="102"/>
      <c r="S75" s="103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</row>
    <row r="76" spans="2:118" ht="22.05" customHeight="1" x14ac:dyDescent="0.3">
      <c r="B76" s="104" t="s">
        <v>124</v>
      </c>
      <c r="C76" s="105">
        <v>0</v>
      </c>
      <c r="D76" s="105">
        <v>0</v>
      </c>
      <c r="E76" s="105">
        <v>0</v>
      </c>
      <c r="F76" s="106">
        <f>SUM(C76:E76)</f>
        <v>0</v>
      </c>
      <c r="G76" s="105">
        <v>0</v>
      </c>
      <c r="H76" s="105">
        <v>750</v>
      </c>
      <c r="I76" s="105">
        <v>750</v>
      </c>
      <c r="J76" s="108">
        <f t="shared" ref="J76:J90" si="94">SUM(G76:I76)</f>
        <v>1500</v>
      </c>
      <c r="K76" s="105">
        <v>750</v>
      </c>
      <c r="L76" s="105">
        <v>750</v>
      </c>
      <c r="M76" s="105">
        <v>750</v>
      </c>
      <c r="N76" s="109">
        <f t="shared" ref="N76:N90" si="95">SUM(K76:M76)</f>
        <v>2250</v>
      </c>
      <c r="O76" s="105">
        <v>750</v>
      </c>
      <c r="P76" s="105">
        <v>750</v>
      </c>
      <c r="Q76" s="105">
        <v>750</v>
      </c>
      <c r="R76" s="110">
        <f t="shared" ref="R76:R90" si="96">SUM(O76:Q76)</f>
        <v>2250</v>
      </c>
      <c r="S76" s="111">
        <f>SUM(F76,J76,N76,R76)</f>
        <v>6000</v>
      </c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</row>
    <row r="77" spans="2:118" ht="22.05" customHeight="1" x14ac:dyDescent="0.3">
      <c r="B77" s="104" t="s">
        <v>125</v>
      </c>
      <c r="C77" s="105">
        <v>0</v>
      </c>
      <c r="D77" s="105">
        <v>0</v>
      </c>
      <c r="E77" s="105">
        <v>0</v>
      </c>
      <c r="F77" s="106">
        <f t="shared" ref="F77:F90" si="97">SUM(C77:E77)</f>
        <v>0</v>
      </c>
      <c r="G77" s="105">
        <v>0</v>
      </c>
      <c r="H77" s="105">
        <v>60</v>
      </c>
      <c r="I77" s="105">
        <v>60</v>
      </c>
      <c r="J77" s="108">
        <f t="shared" si="94"/>
        <v>120</v>
      </c>
      <c r="K77" s="105">
        <v>60</v>
      </c>
      <c r="L77" s="105">
        <v>60</v>
      </c>
      <c r="M77" s="105">
        <v>60</v>
      </c>
      <c r="N77" s="109">
        <f t="shared" si="95"/>
        <v>180</v>
      </c>
      <c r="O77" s="105">
        <v>60</v>
      </c>
      <c r="P77" s="105">
        <v>60</v>
      </c>
      <c r="Q77" s="105">
        <v>60</v>
      </c>
      <c r="R77" s="110">
        <f t="shared" si="96"/>
        <v>180</v>
      </c>
      <c r="S77" s="111">
        <f t="shared" ref="S77" si="98">SUM(F77,J77,N77,R77)</f>
        <v>480</v>
      </c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</row>
    <row r="78" spans="2:118" ht="22.05" customHeight="1" x14ac:dyDescent="0.3">
      <c r="B78" s="104" t="s">
        <v>126</v>
      </c>
      <c r="C78" s="105">
        <v>0</v>
      </c>
      <c r="D78" s="105">
        <v>0</v>
      </c>
      <c r="E78" s="105">
        <v>0</v>
      </c>
      <c r="F78" s="106">
        <f t="shared" si="97"/>
        <v>0</v>
      </c>
      <c r="G78" s="105">
        <v>0</v>
      </c>
      <c r="H78" s="105">
        <v>120</v>
      </c>
      <c r="I78" s="105">
        <v>120</v>
      </c>
      <c r="J78" s="108">
        <f t="shared" si="94"/>
        <v>240</v>
      </c>
      <c r="K78" s="105">
        <v>120</v>
      </c>
      <c r="L78" s="105">
        <v>120</v>
      </c>
      <c r="M78" s="105">
        <v>120</v>
      </c>
      <c r="N78" s="109">
        <f t="shared" si="95"/>
        <v>360</v>
      </c>
      <c r="O78" s="105">
        <v>120</v>
      </c>
      <c r="P78" s="105">
        <v>120</v>
      </c>
      <c r="Q78" s="105">
        <v>120</v>
      </c>
      <c r="R78" s="110">
        <f t="shared" si="96"/>
        <v>360</v>
      </c>
      <c r="S78" s="111">
        <f>SUM(F78,J78,N78,R78)</f>
        <v>960</v>
      </c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</row>
    <row r="79" spans="2:118" ht="22.05" customHeight="1" x14ac:dyDescent="0.3">
      <c r="B79" s="104" t="s">
        <v>127</v>
      </c>
      <c r="C79" s="105">
        <v>0</v>
      </c>
      <c r="D79" s="105">
        <v>0</v>
      </c>
      <c r="E79" s="105">
        <v>0</v>
      </c>
      <c r="F79" s="106">
        <f t="shared" si="97"/>
        <v>0</v>
      </c>
      <c r="G79" s="105">
        <v>0</v>
      </c>
      <c r="H79" s="105">
        <v>200</v>
      </c>
      <c r="I79" s="105">
        <v>200</v>
      </c>
      <c r="J79" s="108">
        <f t="shared" si="94"/>
        <v>400</v>
      </c>
      <c r="K79" s="105">
        <v>200</v>
      </c>
      <c r="L79" s="105">
        <v>200</v>
      </c>
      <c r="M79" s="105">
        <v>200</v>
      </c>
      <c r="N79" s="109">
        <f t="shared" si="95"/>
        <v>600</v>
      </c>
      <c r="O79" s="105">
        <v>200</v>
      </c>
      <c r="P79" s="105">
        <v>200</v>
      </c>
      <c r="Q79" s="105">
        <v>200</v>
      </c>
      <c r="R79" s="110">
        <f t="shared" si="96"/>
        <v>600</v>
      </c>
      <c r="S79" s="111">
        <f t="shared" ref="S79:S80" si="99">SUM(F79,J79,N79,R79)</f>
        <v>1600</v>
      </c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</row>
    <row r="80" spans="2:118" ht="22.05" customHeight="1" x14ac:dyDescent="0.3">
      <c r="B80" s="104" t="s">
        <v>128</v>
      </c>
      <c r="C80" s="105">
        <v>0</v>
      </c>
      <c r="D80" s="105">
        <v>0</v>
      </c>
      <c r="E80" s="105">
        <v>0</v>
      </c>
      <c r="F80" s="106">
        <f t="shared" si="97"/>
        <v>0</v>
      </c>
      <c r="G80" s="105">
        <v>0</v>
      </c>
      <c r="H80" s="105">
        <v>0</v>
      </c>
      <c r="I80" s="105">
        <v>0</v>
      </c>
      <c r="J80" s="108">
        <f t="shared" si="94"/>
        <v>0</v>
      </c>
      <c r="K80" s="105">
        <v>0</v>
      </c>
      <c r="L80" s="105">
        <v>0</v>
      </c>
      <c r="M80" s="105">
        <v>0</v>
      </c>
      <c r="N80" s="109">
        <f t="shared" si="95"/>
        <v>0</v>
      </c>
      <c r="O80" s="105">
        <v>0</v>
      </c>
      <c r="P80" s="105">
        <v>0</v>
      </c>
      <c r="Q80" s="105">
        <v>0</v>
      </c>
      <c r="R80" s="110">
        <f t="shared" si="96"/>
        <v>0</v>
      </c>
      <c r="S80" s="111">
        <f t="shared" si="99"/>
        <v>0</v>
      </c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</row>
    <row r="81" spans="2:118" ht="22.05" customHeight="1" x14ac:dyDescent="0.3">
      <c r="B81" s="104" t="s">
        <v>129</v>
      </c>
      <c r="C81" s="105">
        <v>0</v>
      </c>
      <c r="D81" s="105">
        <v>0</v>
      </c>
      <c r="E81" s="105">
        <v>0</v>
      </c>
      <c r="F81" s="106">
        <f t="shared" si="97"/>
        <v>0</v>
      </c>
      <c r="G81" s="105">
        <v>0</v>
      </c>
      <c r="H81" s="105">
        <v>40</v>
      </c>
      <c r="I81" s="105">
        <v>40</v>
      </c>
      <c r="J81" s="108">
        <f t="shared" si="94"/>
        <v>80</v>
      </c>
      <c r="K81" s="105">
        <v>40</v>
      </c>
      <c r="L81" s="105">
        <v>40</v>
      </c>
      <c r="M81" s="105">
        <v>40</v>
      </c>
      <c r="N81" s="109">
        <f t="shared" si="95"/>
        <v>120</v>
      </c>
      <c r="O81" s="105">
        <v>40</v>
      </c>
      <c r="P81" s="105">
        <v>40</v>
      </c>
      <c r="Q81" s="105">
        <v>40</v>
      </c>
      <c r="R81" s="110">
        <f t="shared" si="96"/>
        <v>120</v>
      </c>
      <c r="S81" s="111">
        <f>SUM(F81,J81,N81,R81)</f>
        <v>320</v>
      </c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</row>
    <row r="82" spans="2:118" ht="22.05" customHeight="1" x14ac:dyDescent="0.3">
      <c r="B82" s="104" t="s">
        <v>130</v>
      </c>
      <c r="C82" s="105">
        <v>0</v>
      </c>
      <c r="D82" s="105">
        <v>0</v>
      </c>
      <c r="E82" s="105">
        <v>0</v>
      </c>
      <c r="F82" s="106">
        <f t="shared" si="97"/>
        <v>0</v>
      </c>
      <c r="G82" s="105">
        <v>0</v>
      </c>
      <c r="H82" s="105">
        <v>0</v>
      </c>
      <c r="I82" s="105">
        <v>0</v>
      </c>
      <c r="J82" s="108">
        <f t="shared" si="94"/>
        <v>0</v>
      </c>
      <c r="K82" s="105">
        <v>0</v>
      </c>
      <c r="L82" s="105">
        <v>0</v>
      </c>
      <c r="M82" s="105">
        <v>0</v>
      </c>
      <c r="N82" s="109">
        <f t="shared" si="95"/>
        <v>0</v>
      </c>
      <c r="O82" s="105">
        <v>0</v>
      </c>
      <c r="P82" s="105">
        <v>0</v>
      </c>
      <c r="Q82" s="105">
        <v>0</v>
      </c>
      <c r="R82" s="110">
        <f t="shared" si="96"/>
        <v>0</v>
      </c>
      <c r="S82" s="111">
        <f t="shared" ref="S82" si="100">SUM(F82,J82,N82,R82)</f>
        <v>0</v>
      </c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</row>
    <row r="83" spans="2:118" ht="22.05" customHeight="1" x14ac:dyDescent="0.3">
      <c r="B83" s="104" t="s">
        <v>131</v>
      </c>
      <c r="C83" s="105">
        <v>0</v>
      </c>
      <c r="D83" s="105">
        <v>0</v>
      </c>
      <c r="E83" s="105">
        <v>0</v>
      </c>
      <c r="F83" s="106">
        <f t="shared" si="97"/>
        <v>0</v>
      </c>
      <c r="G83" s="105">
        <v>0</v>
      </c>
      <c r="H83" s="105">
        <v>0</v>
      </c>
      <c r="I83" s="105">
        <v>0</v>
      </c>
      <c r="J83" s="108">
        <f t="shared" si="94"/>
        <v>0</v>
      </c>
      <c r="K83" s="105">
        <v>0</v>
      </c>
      <c r="L83" s="105">
        <v>0</v>
      </c>
      <c r="M83" s="105">
        <v>0</v>
      </c>
      <c r="N83" s="109">
        <f t="shared" si="95"/>
        <v>0</v>
      </c>
      <c r="O83" s="105">
        <v>0</v>
      </c>
      <c r="P83" s="105">
        <v>0</v>
      </c>
      <c r="Q83" s="105">
        <v>0</v>
      </c>
      <c r="R83" s="110">
        <f t="shared" si="96"/>
        <v>0</v>
      </c>
      <c r="S83" s="111">
        <f>SUM(F83,J83,N83,R83)</f>
        <v>0</v>
      </c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</row>
    <row r="84" spans="2:118" ht="22.05" customHeight="1" x14ac:dyDescent="0.3">
      <c r="B84" s="104" t="s">
        <v>132</v>
      </c>
      <c r="C84" s="105">
        <v>0</v>
      </c>
      <c r="D84" s="105">
        <v>0</v>
      </c>
      <c r="E84" s="105">
        <v>0</v>
      </c>
      <c r="F84" s="106">
        <f t="shared" si="97"/>
        <v>0</v>
      </c>
      <c r="G84" s="105">
        <v>0</v>
      </c>
      <c r="H84" s="105">
        <v>600</v>
      </c>
      <c r="I84" s="105">
        <v>0</v>
      </c>
      <c r="J84" s="108">
        <f t="shared" si="94"/>
        <v>600</v>
      </c>
      <c r="K84" s="105">
        <v>0</v>
      </c>
      <c r="L84" s="105">
        <v>0</v>
      </c>
      <c r="M84" s="105">
        <v>0</v>
      </c>
      <c r="N84" s="109">
        <f t="shared" si="95"/>
        <v>0</v>
      </c>
      <c r="O84" s="105">
        <v>0</v>
      </c>
      <c r="P84" s="105">
        <v>0</v>
      </c>
      <c r="Q84" s="105">
        <v>0</v>
      </c>
      <c r="R84" s="110">
        <f t="shared" si="96"/>
        <v>0</v>
      </c>
      <c r="S84" s="111">
        <f>SUM(F84,J84,N84,R84)</f>
        <v>600</v>
      </c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</row>
    <row r="85" spans="2:118" ht="22.05" customHeight="1" x14ac:dyDescent="0.3">
      <c r="B85" s="104" t="s">
        <v>133</v>
      </c>
      <c r="C85" s="105">
        <v>0</v>
      </c>
      <c r="D85" s="105">
        <v>0</v>
      </c>
      <c r="E85" s="105">
        <v>0</v>
      </c>
      <c r="F85" s="106">
        <f t="shared" si="97"/>
        <v>0</v>
      </c>
      <c r="G85" s="105">
        <v>0</v>
      </c>
      <c r="H85" s="105">
        <v>0</v>
      </c>
      <c r="I85" s="105">
        <v>0</v>
      </c>
      <c r="J85" s="108">
        <f t="shared" si="94"/>
        <v>0</v>
      </c>
      <c r="K85" s="105">
        <v>0</v>
      </c>
      <c r="L85" s="105">
        <v>0</v>
      </c>
      <c r="M85" s="105">
        <v>0</v>
      </c>
      <c r="N85" s="109">
        <f t="shared" si="95"/>
        <v>0</v>
      </c>
      <c r="O85" s="105">
        <v>0</v>
      </c>
      <c r="P85" s="105">
        <v>0</v>
      </c>
      <c r="Q85" s="105">
        <v>0</v>
      </c>
      <c r="R85" s="110">
        <f t="shared" si="96"/>
        <v>0</v>
      </c>
      <c r="S85" s="111">
        <f t="shared" ref="S85:S86" si="101">SUM(F85,J85,N85,R85)</f>
        <v>0</v>
      </c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</row>
    <row r="86" spans="2:118" ht="22.05" customHeight="1" x14ac:dyDescent="0.3">
      <c r="B86" s="104" t="s">
        <v>134</v>
      </c>
      <c r="C86" s="105">
        <v>0</v>
      </c>
      <c r="D86" s="105">
        <v>0</v>
      </c>
      <c r="E86" s="105">
        <v>0</v>
      </c>
      <c r="F86" s="106">
        <f t="shared" si="97"/>
        <v>0</v>
      </c>
      <c r="G86" s="105">
        <v>0</v>
      </c>
      <c r="H86" s="105">
        <v>0</v>
      </c>
      <c r="I86" s="105">
        <v>0</v>
      </c>
      <c r="J86" s="108">
        <f t="shared" si="94"/>
        <v>0</v>
      </c>
      <c r="K86" s="105">
        <v>0</v>
      </c>
      <c r="L86" s="105">
        <v>0</v>
      </c>
      <c r="M86" s="105">
        <v>0</v>
      </c>
      <c r="N86" s="109">
        <f t="shared" si="95"/>
        <v>0</v>
      </c>
      <c r="O86" s="105">
        <v>0</v>
      </c>
      <c r="P86" s="105">
        <v>0</v>
      </c>
      <c r="Q86" s="105">
        <v>0</v>
      </c>
      <c r="R86" s="110">
        <f t="shared" si="96"/>
        <v>0</v>
      </c>
      <c r="S86" s="111">
        <f t="shared" si="101"/>
        <v>0</v>
      </c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</row>
    <row r="87" spans="2:118" ht="22.05" customHeight="1" x14ac:dyDescent="0.3">
      <c r="B87" s="104" t="s">
        <v>55</v>
      </c>
      <c r="C87" s="105">
        <v>0</v>
      </c>
      <c r="D87" s="105">
        <v>0</v>
      </c>
      <c r="E87" s="105">
        <v>0</v>
      </c>
      <c r="F87" s="106">
        <f t="shared" si="97"/>
        <v>0</v>
      </c>
      <c r="G87" s="105">
        <v>0</v>
      </c>
      <c r="H87" s="105">
        <v>0</v>
      </c>
      <c r="I87" s="105">
        <v>0</v>
      </c>
      <c r="J87" s="108">
        <f t="shared" si="94"/>
        <v>0</v>
      </c>
      <c r="K87" s="105">
        <v>0</v>
      </c>
      <c r="L87" s="105">
        <v>0</v>
      </c>
      <c r="M87" s="105">
        <v>0</v>
      </c>
      <c r="N87" s="109">
        <f t="shared" si="95"/>
        <v>0</v>
      </c>
      <c r="O87" s="105">
        <v>0</v>
      </c>
      <c r="P87" s="105">
        <v>0</v>
      </c>
      <c r="Q87" s="105">
        <v>0</v>
      </c>
      <c r="R87" s="110">
        <f t="shared" si="96"/>
        <v>0</v>
      </c>
      <c r="S87" s="111">
        <f>SUM(F87,J87,N87,R87)</f>
        <v>0</v>
      </c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</row>
    <row r="88" spans="2:118" ht="22.05" customHeight="1" x14ac:dyDescent="0.3">
      <c r="B88" s="104" t="s">
        <v>55</v>
      </c>
      <c r="C88" s="105">
        <v>0</v>
      </c>
      <c r="D88" s="105">
        <v>0</v>
      </c>
      <c r="E88" s="105">
        <v>0</v>
      </c>
      <c r="F88" s="106">
        <f t="shared" si="97"/>
        <v>0</v>
      </c>
      <c r="G88" s="105">
        <v>0</v>
      </c>
      <c r="H88" s="105">
        <v>0</v>
      </c>
      <c r="I88" s="105">
        <v>0</v>
      </c>
      <c r="J88" s="108">
        <f t="shared" si="94"/>
        <v>0</v>
      </c>
      <c r="K88" s="105">
        <v>0</v>
      </c>
      <c r="L88" s="105">
        <v>0</v>
      </c>
      <c r="M88" s="105">
        <v>0</v>
      </c>
      <c r="N88" s="109">
        <f t="shared" si="95"/>
        <v>0</v>
      </c>
      <c r="O88" s="105">
        <v>0</v>
      </c>
      <c r="P88" s="105">
        <v>0</v>
      </c>
      <c r="Q88" s="105">
        <v>0</v>
      </c>
      <c r="R88" s="110">
        <f t="shared" si="96"/>
        <v>0</v>
      </c>
      <c r="S88" s="111">
        <f t="shared" ref="S88" si="102">SUM(F88,J88,N88,R88)</f>
        <v>0</v>
      </c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</row>
    <row r="89" spans="2:118" ht="22.05" customHeight="1" x14ac:dyDescent="0.3">
      <c r="B89" s="104" t="s">
        <v>55</v>
      </c>
      <c r="C89" s="105">
        <v>0</v>
      </c>
      <c r="D89" s="105">
        <v>0</v>
      </c>
      <c r="E89" s="105">
        <v>0</v>
      </c>
      <c r="F89" s="106">
        <f>SUM(C89:E89)</f>
        <v>0</v>
      </c>
      <c r="G89" s="105">
        <v>0</v>
      </c>
      <c r="H89" s="105">
        <v>0</v>
      </c>
      <c r="I89" s="105">
        <v>0</v>
      </c>
      <c r="J89" s="108">
        <f t="shared" si="94"/>
        <v>0</v>
      </c>
      <c r="K89" s="105">
        <v>0</v>
      </c>
      <c r="L89" s="105">
        <v>0</v>
      </c>
      <c r="M89" s="105">
        <v>0</v>
      </c>
      <c r="N89" s="109">
        <f t="shared" si="95"/>
        <v>0</v>
      </c>
      <c r="O89" s="105">
        <v>0</v>
      </c>
      <c r="P89" s="105">
        <v>0</v>
      </c>
      <c r="Q89" s="105">
        <v>0</v>
      </c>
      <c r="R89" s="110">
        <f t="shared" si="96"/>
        <v>0</v>
      </c>
      <c r="S89" s="111">
        <f>SUM(F89,J89,N89,R89)</f>
        <v>0</v>
      </c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</row>
    <row r="90" spans="2:118" ht="22.05" customHeight="1" thickBot="1" x14ac:dyDescent="0.35">
      <c r="B90" s="112" t="s">
        <v>135</v>
      </c>
      <c r="C90" s="146">
        <f>SUM(C76:C89)</f>
        <v>0</v>
      </c>
      <c r="D90" s="146">
        <f>SUM(D76:D89)</f>
        <v>0</v>
      </c>
      <c r="E90" s="146">
        <f>SUM(E76:E89)</f>
        <v>0</v>
      </c>
      <c r="F90" s="106">
        <f t="shared" si="97"/>
        <v>0</v>
      </c>
      <c r="G90" s="147">
        <f>SUM(G76:G89)</f>
        <v>0</v>
      </c>
      <c r="H90" s="148">
        <f>SUM(H76:H89)</f>
        <v>1770</v>
      </c>
      <c r="I90" s="148">
        <f>SUM(I76:I89)</f>
        <v>1170</v>
      </c>
      <c r="J90" s="108">
        <f t="shared" si="94"/>
        <v>2940</v>
      </c>
      <c r="K90" s="149">
        <f>SUM(K76:K89)</f>
        <v>1170</v>
      </c>
      <c r="L90" s="149">
        <f t="shared" ref="L90:M90" si="103">SUM(L76:L89)</f>
        <v>1170</v>
      </c>
      <c r="M90" s="149">
        <f t="shared" si="103"/>
        <v>1170</v>
      </c>
      <c r="N90" s="109">
        <f t="shared" si="95"/>
        <v>3510</v>
      </c>
      <c r="O90" s="150">
        <f>SUM(O76:O89)</f>
        <v>1170</v>
      </c>
      <c r="P90" s="150">
        <f>SUM(P76:P89)</f>
        <v>1170</v>
      </c>
      <c r="Q90" s="150">
        <f>SUM(Q76:Q89)</f>
        <v>1170</v>
      </c>
      <c r="R90" s="110">
        <f t="shared" si="96"/>
        <v>3510</v>
      </c>
      <c r="S90" s="120">
        <f>SUM(F90,J90,N90,R90)</f>
        <v>9960</v>
      </c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</row>
    <row r="91" spans="2:118" ht="22.05" customHeight="1" x14ac:dyDescent="0.3">
      <c r="B91" s="91" t="s">
        <v>136</v>
      </c>
      <c r="C91" s="92"/>
      <c r="D91" s="92"/>
      <c r="E91" s="92"/>
      <c r="F91" s="93"/>
      <c r="G91" s="94"/>
      <c r="H91" s="95"/>
      <c r="I91" s="95"/>
      <c r="J91" s="96"/>
      <c r="K91" s="97"/>
      <c r="L91" s="97"/>
      <c r="M91" s="97"/>
      <c r="N91" s="99"/>
      <c r="O91" s="100"/>
      <c r="P91" s="100"/>
      <c r="Q91" s="100"/>
      <c r="R91" s="102"/>
      <c r="S91" s="103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</row>
    <row r="92" spans="2:118" ht="22.05" customHeight="1" x14ac:dyDescent="0.3">
      <c r="B92" s="104" t="s">
        <v>128</v>
      </c>
      <c r="C92" s="105">
        <v>0</v>
      </c>
      <c r="D92" s="105">
        <v>0</v>
      </c>
      <c r="E92" s="105">
        <v>0</v>
      </c>
      <c r="F92" s="106">
        <f t="shared" ref="F92:F100" si="104">SUM(C92:E92)</f>
        <v>0</v>
      </c>
      <c r="G92" s="105">
        <v>0</v>
      </c>
      <c r="H92" s="105">
        <v>600</v>
      </c>
      <c r="I92" s="105">
        <v>600</v>
      </c>
      <c r="J92" s="108">
        <f t="shared" ref="J92:J100" si="105">SUM(G92:I92)</f>
        <v>1200</v>
      </c>
      <c r="K92" s="105">
        <v>600</v>
      </c>
      <c r="L92" s="105">
        <v>600</v>
      </c>
      <c r="M92" s="105">
        <v>600</v>
      </c>
      <c r="N92" s="109">
        <f t="shared" ref="N92:N100" si="106">SUM(K92:M92)</f>
        <v>1800</v>
      </c>
      <c r="O92" s="105">
        <v>600</v>
      </c>
      <c r="P92" s="105">
        <v>600</v>
      </c>
      <c r="Q92" s="105">
        <v>600</v>
      </c>
      <c r="R92" s="110">
        <f t="shared" ref="R92:R100" si="107">SUM(O92:Q92)</f>
        <v>1800</v>
      </c>
      <c r="S92" s="111">
        <f>SUM(F92,J92,N92,R92)</f>
        <v>4800</v>
      </c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</row>
    <row r="93" spans="2:118" ht="22.05" customHeight="1" x14ac:dyDescent="0.3">
      <c r="B93" s="104" t="s">
        <v>137</v>
      </c>
      <c r="C93" s="105">
        <v>0</v>
      </c>
      <c r="D93" s="105">
        <v>0</v>
      </c>
      <c r="E93" s="105">
        <v>0</v>
      </c>
      <c r="F93" s="106">
        <f t="shared" si="104"/>
        <v>0</v>
      </c>
      <c r="G93" s="105">
        <v>0</v>
      </c>
      <c r="H93" s="105">
        <v>0</v>
      </c>
      <c r="I93" s="105">
        <v>0</v>
      </c>
      <c r="J93" s="108">
        <f t="shared" si="105"/>
        <v>0</v>
      </c>
      <c r="K93" s="105">
        <v>0</v>
      </c>
      <c r="L93" s="105">
        <v>0</v>
      </c>
      <c r="M93" s="105">
        <v>0</v>
      </c>
      <c r="N93" s="109">
        <f t="shared" si="106"/>
        <v>0</v>
      </c>
      <c r="O93" s="105">
        <v>0</v>
      </c>
      <c r="P93" s="105">
        <v>0</v>
      </c>
      <c r="Q93" s="105">
        <v>0</v>
      </c>
      <c r="R93" s="110">
        <f t="shared" si="107"/>
        <v>0</v>
      </c>
      <c r="S93" s="111">
        <f t="shared" ref="S93" si="108">SUM(F93,J93,N93,R93)</f>
        <v>0</v>
      </c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</row>
    <row r="94" spans="2:118" ht="22.05" customHeight="1" x14ac:dyDescent="0.3">
      <c r="B94" s="104" t="s">
        <v>138</v>
      </c>
      <c r="C94" s="105">
        <v>0</v>
      </c>
      <c r="D94" s="105">
        <v>0</v>
      </c>
      <c r="E94" s="105">
        <v>0</v>
      </c>
      <c r="F94" s="106">
        <f t="shared" si="104"/>
        <v>0</v>
      </c>
      <c r="G94" s="105">
        <v>0</v>
      </c>
      <c r="H94" s="105">
        <v>0</v>
      </c>
      <c r="I94" s="105">
        <v>0</v>
      </c>
      <c r="J94" s="108">
        <f t="shared" si="105"/>
        <v>0</v>
      </c>
      <c r="K94" s="105">
        <v>0</v>
      </c>
      <c r="L94" s="105">
        <v>0</v>
      </c>
      <c r="M94" s="105">
        <v>0</v>
      </c>
      <c r="N94" s="109">
        <f t="shared" si="106"/>
        <v>0</v>
      </c>
      <c r="O94" s="105">
        <v>0</v>
      </c>
      <c r="P94" s="105">
        <v>0</v>
      </c>
      <c r="Q94" s="105">
        <v>0</v>
      </c>
      <c r="R94" s="110">
        <f t="shared" si="107"/>
        <v>0</v>
      </c>
      <c r="S94" s="111">
        <f>SUM(F94,J94,N94,R94)</f>
        <v>0</v>
      </c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</row>
    <row r="95" spans="2:118" ht="22.05" customHeight="1" x14ac:dyDescent="0.3">
      <c r="B95" s="104" t="s">
        <v>54</v>
      </c>
      <c r="C95" s="105">
        <v>0</v>
      </c>
      <c r="D95" s="105">
        <v>0</v>
      </c>
      <c r="E95" s="105">
        <v>0</v>
      </c>
      <c r="F95" s="106">
        <f t="shared" si="104"/>
        <v>0</v>
      </c>
      <c r="G95" s="105">
        <v>0</v>
      </c>
      <c r="H95" s="105">
        <v>0</v>
      </c>
      <c r="I95" s="105">
        <v>0</v>
      </c>
      <c r="J95" s="108">
        <f t="shared" si="105"/>
        <v>0</v>
      </c>
      <c r="K95" s="105">
        <v>0</v>
      </c>
      <c r="L95" s="105">
        <v>0</v>
      </c>
      <c r="M95" s="105">
        <v>0</v>
      </c>
      <c r="N95" s="109">
        <f t="shared" si="106"/>
        <v>0</v>
      </c>
      <c r="O95" s="105">
        <v>0</v>
      </c>
      <c r="P95" s="105">
        <v>0</v>
      </c>
      <c r="Q95" s="105">
        <v>0</v>
      </c>
      <c r="R95" s="110">
        <f t="shared" si="107"/>
        <v>0</v>
      </c>
      <c r="S95" s="111">
        <f t="shared" ref="S95:S96" si="109">SUM(F95,J95,N95,R95)</f>
        <v>0</v>
      </c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</row>
    <row r="96" spans="2:118" ht="22.05" customHeight="1" x14ac:dyDescent="0.3">
      <c r="B96" s="104" t="s">
        <v>139</v>
      </c>
      <c r="C96" s="105">
        <v>0</v>
      </c>
      <c r="D96" s="105">
        <v>0</v>
      </c>
      <c r="E96" s="105">
        <v>0</v>
      </c>
      <c r="F96" s="106">
        <f t="shared" si="104"/>
        <v>0</v>
      </c>
      <c r="G96" s="105">
        <v>0</v>
      </c>
      <c r="H96" s="105">
        <v>0</v>
      </c>
      <c r="I96" s="105">
        <v>0</v>
      </c>
      <c r="J96" s="108">
        <f t="shared" si="105"/>
        <v>0</v>
      </c>
      <c r="K96" s="105">
        <v>0</v>
      </c>
      <c r="L96" s="105">
        <v>0</v>
      </c>
      <c r="M96" s="105">
        <v>0</v>
      </c>
      <c r="N96" s="109">
        <f t="shared" si="106"/>
        <v>0</v>
      </c>
      <c r="O96" s="105">
        <v>0</v>
      </c>
      <c r="P96" s="105">
        <v>0</v>
      </c>
      <c r="Q96" s="105">
        <v>0</v>
      </c>
      <c r="R96" s="110">
        <f t="shared" si="107"/>
        <v>0</v>
      </c>
      <c r="S96" s="111">
        <f t="shared" si="109"/>
        <v>0</v>
      </c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</row>
    <row r="97" spans="2:118" ht="22.05" customHeight="1" x14ac:dyDescent="0.3">
      <c r="B97" s="104" t="s">
        <v>55</v>
      </c>
      <c r="C97" s="105">
        <v>0</v>
      </c>
      <c r="D97" s="105">
        <v>0</v>
      </c>
      <c r="E97" s="105">
        <v>0</v>
      </c>
      <c r="F97" s="106">
        <f t="shared" si="104"/>
        <v>0</v>
      </c>
      <c r="G97" s="105">
        <v>0</v>
      </c>
      <c r="H97" s="105">
        <v>0</v>
      </c>
      <c r="I97" s="105">
        <v>0</v>
      </c>
      <c r="J97" s="108">
        <f t="shared" si="105"/>
        <v>0</v>
      </c>
      <c r="K97" s="105">
        <v>0</v>
      </c>
      <c r="L97" s="105">
        <v>0</v>
      </c>
      <c r="M97" s="105">
        <v>0</v>
      </c>
      <c r="N97" s="109">
        <f t="shared" si="106"/>
        <v>0</v>
      </c>
      <c r="O97" s="105">
        <v>0</v>
      </c>
      <c r="P97" s="105">
        <v>0</v>
      </c>
      <c r="Q97" s="105">
        <v>0</v>
      </c>
      <c r="R97" s="110">
        <f t="shared" si="107"/>
        <v>0</v>
      </c>
      <c r="S97" s="111">
        <f>SUM(F97,J97,N97,R97)</f>
        <v>0</v>
      </c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</row>
    <row r="98" spans="2:118" ht="22.05" customHeight="1" x14ac:dyDescent="0.3">
      <c r="B98" s="104" t="s">
        <v>55</v>
      </c>
      <c r="C98" s="105">
        <v>0</v>
      </c>
      <c r="D98" s="105">
        <v>0</v>
      </c>
      <c r="E98" s="105">
        <v>0</v>
      </c>
      <c r="F98" s="106">
        <f t="shared" si="104"/>
        <v>0</v>
      </c>
      <c r="G98" s="105">
        <v>0</v>
      </c>
      <c r="H98" s="105">
        <v>0</v>
      </c>
      <c r="I98" s="105">
        <v>0</v>
      </c>
      <c r="J98" s="108">
        <f t="shared" si="105"/>
        <v>0</v>
      </c>
      <c r="K98" s="105">
        <v>0</v>
      </c>
      <c r="L98" s="105">
        <v>0</v>
      </c>
      <c r="M98" s="105">
        <v>0</v>
      </c>
      <c r="N98" s="109">
        <f t="shared" si="106"/>
        <v>0</v>
      </c>
      <c r="O98" s="105">
        <v>0</v>
      </c>
      <c r="P98" s="105">
        <v>0</v>
      </c>
      <c r="Q98" s="105">
        <v>0</v>
      </c>
      <c r="R98" s="110">
        <f t="shared" si="107"/>
        <v>0</v>
      </c>
      <c r="S98" s="111">
        <f t="shared" ref="S98" si="110">SUM(F98,J98,N98,R98)</f>
        <v>0</v>
      </c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</row>
    <row r="99" spans="2:118" ht="22.05" customHeight="1" x14ac:dyDescent="0.3">
      <c r="B99" s="104" t="s">
        <v>55</v>
      </c>
      <c r="C99" s="105">
        <v>0</v>
      </c>
      <c r="D99" s="105">
        <v>0</v>
      </c>
      <c r="E99" s="105">
        <v>0</v>
      </c>
      <c r="F99" s="106">
        <f t="shared" si="104"/>
        <v>0</v>
      </c>
      <c r="G99" s="105">
        <v>0</v>
      </c>
      <c r="H99" s="105">
        <v>0</v>
      </c>
      <c r="I99" s="105">
        <v>0</v>
      </c>
      <c r="J99" s="108">
        <f t="shared" si="105"/>
        <v>0</v>
      </c>
      <c r="K99" s="105">
        <v>0</v>
      </c>
      <c r="L99" s="105">
        <v>0</v>
      </c>
      <c r="M99" s="105">
        <v>0</v>
      </c>
      <c r="N99" s="109">
        <f t="shared" si="106"/>
        <v>0</v>
      </c>
      <c r="O99" s="105">
        <v>0</v>
      </c>
      <c r="P99" s="105">
        <v>0</v>
      </c>
      <c r="Q99" s="105">
        <v>0</v>
      </c>
      <c r="R99" s="110">
        <f t="shared" si="107"/>
        <v>0</v>
      </c>
      <c r="S99" s="111">
        <f>SUM(F99,J99,N99,R99)</f>
        <v>0</v>
      </c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</row>
    <row r="100" spans="2:118" ht="22.05" customHeight="1" thickBot="1" x14ac:dyDescent="0.35">
      <c r="B100" s="112" t="s">
        <v>140</v>
      </c>
      <c r="C100" s="146">
        <f>SUM(C92:C99)</f>
        <v>0</v>
      </c>
      <c r="D100" s="146">
        <f>SUM(D92:D99)</f>
        <v>0</v>
      </c>
      <c r="E100" s="146">
        <f t="shared" ref="E100" si="111">SUM(E92:E99)</f>
        <v>0</v>
      </c>
      <c r="F100" s="106">
        <f t="shared" si="104"/>
        <v>0</v>
      </c>
      <c r="G100" s="147">
        <f>SUM(G92:G99)</f>
        <v>0</v>
      </c>
      <c r="H100" s="148">
        <f>SUM(H92:H99)</f>
        <v>600</v>
      </c>
      <c r="I100" s="148">
        <f>SUM(I92:I99)</f>
        <v>600</v>
      </c>
      <c r="J100" s="108">
        <f t="shared" si="105"/>
        <v>1200</v>
      </c>
      <c r="K100" s="149">
        <f>SUM(K92:K99)</f>
        <v>600</v>
      </c>
      <c r="L100" s="149">
        <f t="shared" ref="L100:M100" si="112">SUM(L92:L99)</f>
        <v>600</v>
      </c>
      <c r="M100" s="149">
        <f t="shared" si="112"/>
        <v>600</v>
      </c>
      <c r="N100" s="109">
        <f t="shared" si="106"/>
        <v>1800</v>
      </c>
      <c r="O100" s="150">
        <f>SUM(O92:O99)</f>
        <v>600</v>
      </c>
      <c r="P100" s="150">
        <f>SUM(P92:P99)</f>
        <v>600</v>
      </c>
      <c r="Q100" s="150">
        <f>SUM(Q92:Q99)</f>
        <v>600</v>
      </c>
      <c r="R100" s="110">
        <f t="shared" si="107"/>
        <v>1800</v>
      </c>
      <c r="S100" s="120">
        <f>SUM(F100,J100,N100,R100)</f>
        <v>4800</v>
      </c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</row>
    <row r="101" spans="2:118" ht="22.05" customHeight="1" x14ac:dyDescent="0.3">
      <c r="B101" s="91" t="s">
        <v>141</v>
      </c>
      <c r="C101" s="92"/>
      <c r="D101" s="92"/>
      <c r="E101" s="92"/>
      <c r="F101" s="93"/>
      <c r="G101" s="94"/>
      <c r="H101" s="95"/>
      <c r="I101" s="95"/>
      <c r="J101" s="96"/>
      <c r="K101" s="97"/>
      <c r="L101" s="97"/>
      <c r="M101" s="97"/>
      <c r="N101" s="99"/>
      <c r="O101" s="100"/>
      <c r="P101" s="100"/>
      <c r="Q101" s="100"/>
      <c r="R101" s="102"/>
      <c r="S101" s="103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</row>
    <row r="102" spans="2:118" ht="22.05" customHeight="1" x14ac:dyDescent="0.3">
      <c r="B102" s="104" t="s">
        <v>55</v>
      </c>
      <c r="C102" s="105">
        <v>0</v>
      </c>
      <c r="D102" s="105">
        <v>0</v>
      </c>
      <c r="E102" s="105">
        <v>0</v>
      </c>
      <c r="F102" s="106">
        <f t="shared" ref="F102:F111" si="113">SUM(C102:E102)</f>
        <v>0</v>
      </c>
      <c r="G102" s="105">
        <v>0</v>
      </c>
      <c r="H102" s="105">
        <v>0</v>
      </c>
      <c r="I102" s="105">
        <v>0</v>
      </c>
      <c r="J102" s="108">
        <f t="shared" ref="J102:J111" si="114">SUM(G102:I102)</f>
        <v>0</v>
      </c>
      <c r="K102" s="105">
        <v>0</v>
      </c>
      <c r="L102" s="105">
        <v>0</v>
      </c>
      <c r="M102" s="105">
        <v>0</v>
      </c>
      <c r="N102" s="109">
        <f t="shared" ref="N102:N111" si="115">SUM(K102:M102)</f>
        <v>0</v>
      </c>
      <c r="O102" s="105">
        <v>0</v>
      </c>
      <c r="P102" s="105">
        <v>0</v>
      </c>
      <c r="Q102" s="105">
        <v>0</v>
      </c>
      <c r="R102" s="110">
        <f t="shared" ref="R102:R111" si="116">SUM(O102:Q102)</f>
        <v>0</v>
      </c>
      <c r="S102" s="111">
        <f>SUM(F102,J102,N102,R102)</f>
        <v>0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</row>
    <row r="103" spans="2:118" ht="22.05" customHeight="1" x14ac:dyDescent="0.3">
      <c r="B103" s="104" t="s">
        <v>55</v>
      </c>
      <c r="C103" s="105">
        <v>0</v>
      </c>
      <c r="D103" s="105">
        <v>0</v>
      </c>
      <c r="E103" s="105">
        <v>0</v>
      </c>
      <c r="F103" s="106">
        <f t="shared" si="113"/>
        <v>0</v>
      </c>
      <c r="G103" s="105">
        <v>0</v>
      </c>
      <c r="H103" s="105">
        <v>0</v>
      </c>
      <c r="I103" s="105">
        <v>0</v>
      </c>
      <c r="J103" s="108">
        <f t="shared" si="114"/>
        <v>0</v>
      </c>
      <c r="K103" s="105">
        <v>0</v>
      </c>
      <c r="L103" s="105">
        <v>0</v>
      </c>
      <c r="M103" s="105">
        <v>0</v>
      </c>
      <c r="N103" s="109">
        <f t="shared" si="115"/>
        <v>0</v>
      </c>
      <c r="O103" s="105">
        <v>0</v>
      </c>
      <c r="P103" s="105">
        <v>0</v>
      </c>
      <c r="Q103" s="105">
        <v>0</v>
      </c>
      <c r="R103" s="110">
        <f t="shared" si="116"/>
        <v>0</v>
      </c>
      <c r="S103" s="111">
        <f t="shared" ref="S103" si="117">SUM(F103,J103,N103,R103)</f>
        <v>0</v>
      </c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</row>
    <row r="104" spans="2:118" ht="22.05" customHeight="1" x14ac:dyDescent="0.3">
      <c r="B104" s="104" t="s">
        <v>55</v>
      </c>
      <c r="C104" s="105">
        <v>0</v>
      </c>
      <c r="D104" s="105">
        <v>0</v>
      </c>
      <c r="E104" s="105">
        <v>0</v>
      </c>
      <c r="F104" s="106">
        <f t="shared" si="113"/>
        <v>0</v>
      </c>
      <c r="G104" s="105">
        <v>0</v>
      </c>
      <c r="H104" s="105">
        <v>0</v>
      </c>
      <c r="I104" s="105">
        <v>0</v>
      </c>
      <c r="J104" s="108">
        <f t="shared" si="114"/>
        <v>0</v>
      </c>
      <c r="K104" s="105">
        <v>0</v>
      </c>
      <c r="L104" s="105">
        <v>0</v>
      </c>
      <c r="M104" s="105">
        <v>0</v>
      </c>
      <c r="N104" s="109">
        <f t="shared" si="115"/>
        <v>0</v>
      </c>
      <c r="O104" s="105">
        <v>0</v>
      </c>
      <c r="P104" s="105">
        <v>0</v>
      </c>
      <c r="Q104" s="105">
        <v>0</v>
      </c>
      <c r="R104" s="110">
        <f t="shared" si="116"/>
        <v>0</v>
      </c>
      <c r="S104" s="111">
        <f>SUM(F104,J104,N104,R104)</f>
        <v>0</v>
      </c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</row>
    <row r="105" spans="2:118" ht="22.05" customHeight="1" x14ac:dyDescent="0.3">
      <c r="B105" s="104" t="s">
        <v>55</v>
      </c>
      <c r="C105" s="105">
        <v>0</v>
      </c>
      <c r="D105" s="105">
        <v>0</v>
      </c>
      <c r="E105" s="105">
        <v>0</v>
      </c>
      <c r="F105" s="106">
        <f t="shared" si="113"/>
        <v>0</v>
      </c>
      <c r="G105" s="105">
        <v>0</v>
      </c>
      <c r="H105" s="105">
        <v>0</v>
      </c>
      <c r="I105" s="105">
        <v>0</v>
      </c>
      <c r="J105" s="108">
        <f t="shared" si="114"/>
        <v>0</v>
      </c>
      <c r="K105" s="105">
        <v>0</v>
      </c>
      <c r="L105" s="105">
        <v>0</v>
      </c>
      <c r="M105" s="105">
        <v>0</v>
      </c>
      <c r="N105" s="109">
        <f t="shared" si="115"/>
        <v>0</v>
      </c>
      <c r="O105" s="105">
        <v>0</v>
      </c>
      <c r="P105" s="105">
        <v>0</v>
      </c>
      <c r="Q105" s="105">
        <v>0</v>
      </c>
      <c r="R105" s="110">
        <f t="shared" si="116"/>
        <v>0</v>
      </c>
      <c r="S105" s="111">
        <f t="shared" ref="S105:S106" si="118">SUM(F105,J105,N105,R105)</f>
        <v>0</v>
      </c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</row>
    <row r="106" spans="2:118" ht="22.05" customHeight="1" x14ac:dyDescent="0.3">
      <c r="B106" s="104" t="s">
        <v>55</v>
      </c>
      <c r="C106" s="105">
        <v>0</v>
      </c>
      <c r="D106" s="105">
        <v>0</v>
      </c>
      <c r="E106" s="105">
        <v>0</v>
      </c>
      <c r="F106" s="106">
        <f t="shared" si="113"/>
        <v>0</v>
      </c>
      <c r="G106" s="105">
        <v>0</v>
      </c>
      <c r="H106" s="105">
        <v>0</v>
      </c>
      <c r="I106" s="105">
        <v>0</v>
      </c>
      <c r="J106" s="108">
        <f t="shared" si="114"/>
        <v>0</v>
      </c>
      <c r="K106" s="105">
        <v>0</v>
      </c>
      <c r="L106" s="105">
        <v>0</v>
      </c>
      <c r="M106" s="105">
        <v>0</v>
      </c>
      <c r="N106" s="109">
        <f t="shared" si="115"/>
        <v>0</v>
      </c>
      <c r="O106" s="105">
        <v>0</v>
      </c>
      <c r="P106" s="105">
        <v>0</v>
      </c>
      <c r="Q106" s="105">
        <v>0</v>
      </c>
      <c r="R106" s="110">
        <f t="shared" si="116"/>
        <v>0</v>
      </c>
      <c r="S106" s="111">
        <f t="shared" si="118"/>
        <v>0</v>
      </c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</row>
    <row r="107" spans="2:118" ht="22.05" customHeight="1" x14ac:dyDescent="0.3">
      <c r="B107" s="104" t="s">
        <v>55</v>
      </c>
      <c r="C107" s="105">
        <v>0</v>
      </c>
      <c r="D107" s="105">
        <v>0</v>
      </c>
      <c r="E107" s="105">
        <v>0</v>
      </c>
      <c r="F107" s="106">
        <f t="shared" si="113"/>
        <v>0</v>
      </c>
      <c r="G107" s="105">
        <v>0</v>
      </c>
      <c r="H107" s="105">
        <v>0</v>
      </c>
      <c r="I107" s="105">
        <v>0</v>
      </c>
      <c r="J107" s="108">
        <f t="shared" si="114"/>
        <v>0</v>
      </c>
      <c r="K107" s="105">
        <v>0</v>
      </c>
      <c r="L107" s="105">
        <v>0</v>
      </c>
      <c r="M107" s="105">
        <v>0</v>
      </c>
      <c r="N107" s="109">
        <f t="shared" si="115"/>
        <v>0</v>
      </c>
      <c r="O107" s="105">
        <v>0</v>
      </c>
      <c r="P107" s="105">
        <v>0</v>
      </c>
      <c r="Q107" s="105">
        <v>0</v>
      </c>
      <c r="R107" s="110">
        <f t="shared" si="116"/>
        <v>0</v>
      </c>
      <c r="S107" s="111">
        <f>SUM(F107,J107,N107,R107)</f>
        <v>0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</row>
    <row r="108" spans="2:118" ht="22.05" customHeight="1" x14ac:dyDescent="0.3">
      <c r="B108" s="104" t="s">
        <v>55</v>
      </c>
      <c r="C108" s="105">
        <v>0</v>
      </c>
      <c r="D108" s="105">
        <v>0</v>
      </c>
      <c r="E108" s="105">
        <v>0</v>
      </c>
      <c r="F108" s="106">
        <f t="shared" si="113"/>
        <v>0</v>
      </c>
      <c r="G108" s="105">
        <v>0</v>
      </c>
      <c r="H108" s="105">
        <v>0</v>
      </c>
      <c r="I108" s="105">
        <v>0</v>
      </c>
      <c r="J108" s="108">
        <f t="shared" si="114"/>
        <v>0</v>
      </c>
      <c r="K108" s="105">
        <v>0</v>
      </c>
      <c r="L108" s="105">
        <v>0</v>
      </c>
      <c r="M108" s="105">
        <v>0</v>
      </c>
      <c r="N108" s="109">
        <f t="shared" si="115"/>
        <v>0</v>
      </c>
      <c r="O108" s="105">
        <v>0</v>
      </c>
      <c r="P108" s="105">
        <v>0</v>
      </c>
      <c r="Q108" s="105">
        <v>0</v>
      </c>
      <c r="R108" s="110">
        <f t="shared" si="116"/>
        <v>0</v>
      </c>
      <c r="S108" s="111">
        <f t="shared" ref="S108" si="119">SUM(F108,J108,N108,R108)</f>
        <v>0</v>
      </c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</row>
    <row r="109" spans="2:118" ht="22.05" customHeight="1" x14ac:dyDescent="0.3">
      <c r="B109" s="104" t="s">
        <v>55</v>
      </c>
      <c r="C109" s="105">
        <v>0</v>
      </c>
      <c r="D109" s="105">
        <v>0</v>
      </c>
      <c r="E109" s="105">
        <v>0</v>
      </c>
      <c r="F109" s="106">
        <f t="shared" si="113"/>
        <v>0</v>
      </c>
      <c r="G109" s="105">
        <v>0</v>
      </c>
      <c r="H109" s="105">
        <v>0</v>
      </c>
      <c r="I109" s="105">
        <v>0</v>
      </c>
      <c r="J109" s="108">
        <f t="shared" si="114"/>
        <v>0</v>
      </c>
      <c r="K109" s="105">
        <v>0</v>
      </c>
      <c r="L109" s="105">
        <v>0</v>
      </c>
      <c r="M109" s="105">
        <v>0</v>
      </c>
      <c r="N109" s="109">
        <f t="shared" si="115"/>
        <v>0</v>
      </c>
      <c r="O109" s="105">
        <v>0</v>
      </c>
      <c r="P109" s="105">
        <v>0</v>
      </c>
      <c r="Q109" s="105">
        <v>0</v>
      </c>
      <c r="R109" s="110">
        <f t="shared" si="116"/>
        <v>0</v>
      </c>
      <c r="S109" s="111">
        <f>SUM(F109,J109,N109,R109)</f>
        <v>0</v>
      </c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</row>
    <row r="110" spans="2:118" ht="22.05" customHeight="1" thickBot="1" x14ac:dyDescent="0.35">
      <c r="B110" s="112" t="s">
        <v>142</v>
      </c>
      <c r="C110" s="146">
        <f>SUM(C102:C109)</f>
        <v>0</v>
      </c>
      <c r="D110" s="146">
        <f>SUM(D102:D109)</f>
        <v>0</v>
      </c>
      <c r="E110" s="146">
        <f t="shared" ref="E110" si="120">SUM(E102:E109)</f>
        <v>0</v>
      </c>
      <c r="F110" s="106">
        <f t="shared" si="113"/>
        <v>0</v>
      </c>
      <c r="G110" s="147">
        <f>SUM(G102:G109)</f>
        <v>0</v>
      </c>
      <c r="H110" s="148">
        <f>SUM(H102:H109)</f>
        <v>0</v>
      </c>
      <c r="I110" s="148">
        <f>SUM(I102:I109)</f>
        <v>0</v>
      </c>
      <c r="J110" s="108">
        <f t="shared" si="114"/>
        <v>0</v>
      </c>
      <c r="K110" s="149">
        <f>SUM(K102:K109)</f>
        <v>0</v>
      </c>
      <c r="L110" s="149">
        <f t="shared" ref="L110:M110" si="121">SUM(L102:L109)</f>
        <v>0</v>
      </c>
      <c r="M110" s="149">
        <f t="shared" si="121"/>
        <v>0</v>
      </c>
      <c r="N110" s="109">
        <f t="shared" si="115"/>
        <v>0</v>
      </c>
      <c r="O110" s="150">
        <f>SUM(O102:O109)</f>
        <v>0</v>
      </c>
      <c r="P110" s="150">
        <f>SUM(P102:P109)</f>
        <v>0</v>
      </c>
      <c r="Q110" s="150">
        <f>SUM(Q102:Q109)</f>
        <v>0</v>
      </c>
      <c r="R110" s="110">
        <f t="shared" si="116"/>
        <v>0</v>
      </c>
      <c r="S110" s="120">
        <f>SUM(F110,J110,N110,R110)</f>
        <v>0</v>
      </c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</row>
    <row r="111" spans="2:118" ht="22.05" customHeight="1" thickBot="1" x14ac:dyDescent="0.35">
      <c r="B111" s="112" t="s">
        <v>143</v>
      </c>
      <c r="C111" s="134">
        <f>SUM(C48,C60,C67,C74,C90,C100,C110)</f>
        <v>0</v>
      </c>
      <c r="D111" s="134">
        <f t="shared" ref="D111:E111" si="122">SUM(D48,D60,D67,D74,D90,D100,D110)</f>
        <v>0</v>
      </c>
      <c r="E111" s="134">
        <f t="shared" si="122"/>
        <v>0</v>
      </c>
      <c r="F111" s="135">
        <f t="shared" si="113"/>
        <v>0</v>
      </c>
      <c r="G111" s="136">
        <f>SUM(G48,G60,G67,G74,G90,G100,G110)</f>
        <v>0</v>
      </c>
      <c r="H111" s="137">
        <f t="shared" ref="H111" si="123">SUM(H48,H60,H67,H74,H90,H100,H110)</f>
        <v>40914</v>
      </c>
      <c r="I111" s="137">
        <f t="shared" ref="I111" si="124">SUM(I48,I60,I67,I74,I90,I100,I110)</f>
        <v>19139</v>
      </c>
      <c r="J111" s="138">
        <f t="shared" si="114"/>
        <v>60053</v>
      </c>
      <c r="K111" s="139">
        <f>SUM(K48,K60,K67,K74,K90,K100,K110)</f>
        <v>19139</v>
      </c>
      <c r="L111" s="140">
        <f t="shared" ref="L111:M111" si="125">SUM(L48,L60,L67,L74,L90,L100,L110)</f>
        <v>19139</v>
      </c>
      <c r="M111" s="140">
        <f t="shared" si="125"/>
        <v>19139</v>
      </c>
      <c r="N111" s="141">
        <f t="shared" si="115"/>
        <v>57417</v>
      </c>
      <c r="O111" s="142">
        <f>SUM(O48,O60,O67,O74,O90,O100,O110)</f>
        <v>19139</v>
      </c>
      <c r="P111" s="143">
        <f t="shared" ref="P111:Q111" si="126">SUM(P48,P60,P67,P74,P90,P100,P110)</f>
        <v>19139</v>
      </c>
      <c r="Q111" s="143">
        <f t="shared" si="126"/>
        <v>19139</v>
      </c>
      <c r="R111" s="144">
        <f t="shared" si="116"/>
        <v>57417</v>
      </c>
      <c r="S111" s="145">
        <f>SUM(F111,J111,N111,R111)</f>
        <v>174887</v>
      </c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</row>
    <row r="112" spans="2:118" s="25" customFormat="1" ht="15" customHeight="1" thickBot="1" x14ac:dyDescent="0.35">
      <c r="B112" s="82"/>
      <c r="C112" s="83"/>
      <c r="D112" s="83"/>
      <c r="E112" s="83"/>
      <c r="F112" s="84"/>
      <c r="G112" s="83"/>
      <c r="H112" s="83"/>
      <c r="I112" s="83"/>
      <c r="J112" s="84"/>
      <c r="K112" s="83"/>
      <c r="L112" s="83"/>
      <c r="M112" s="83"/>
      <c r="N112" s="84"/>
      <c r="O112" s="83"/>
      <c r="P112" s="83"/>
      <c r="Q112" s="83"/>
      <c r="R112" s="84"/>
      <c r="S112" s="85"/>
    </row>
    <row r="113" spans="1:118" s="25" customFormat="1" ht="45" customHeight="1" x14ac:dyDescent="0.3">
      <c r="B113" s="171" t="s">
        <v>144</v>
      </c>
      <c r="C113" s="172"/>
      <c r="D113" s="172"/>
      <c r="E113" s="172"/>
      <c r="F113" s="172"/>
    </row>
    <row r="114" spans="1:118" s="29" customFormat="1" ht="31.95" customHeight="1" x14ac:dyDescent="0.3">
      <c r="A114" s="169"/>
      <c r="B114" s="30"/>
      <c r="C114" s="31" t="s">
        <v>60</v>
      </c>
      <c r="D114" s="31" t="s">
        <v>61</v>
      </c>
      <c r="E114" s="31" t="s">
        <v>62</v>
      </c>
      <c r="F114" s="32" t="s">
        <v>63</v>
      </c>
      <c r="G114" s="33" t="s">
        <v>64</v>
      </c>
      <c r="H114" s="34" t="s">
        <v>65</v>
      </c>
      <c r="I114" s="34" t="s">
        <v>66</v>
      </c>
      <c r="J114" s="35" t="s">
        <v>67</v>
      </c>
      <c r="K114" s="36" t="s">
        <v>68</v>
      </c>
      <c r="L114" s="37" t="s">
        <v>69</v>
      </c>
      <c r="M114" s="37" t="s">
        <v>70</v>
      </c>
      <c r="N114" s="38" t="s">
        <v>71</v>
      </c>
      <c r="O114" s="39" t="s">
        <v>72</v>
      </c>
      <c r="P114" s="40" t="s">
        <v>73</v>
      </c>
      <c r="Q114" s="40" t="s">
        <v>74</v>
      </c>
      <c r="R114" s="41" t="s">
        <v>75</v>
      </c>
      <c r="S114" s="42" t="s">
        <v>76</v>
      </c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</row>
    <row r="115" spans="1:118" ht="22.05" customHeight="1" x14ac:dyDescent="0.3">
      <c r="B115" s="91" t="s">
        <v>145</v>
      </c>
      <c r="C115" s="92"/>
      <c r="D115" s="92"/>
      <c r="E115" s="92"/>
      <c r="F115" s="93"/>
      <c r="G115" s="94"/>
      <c r="H115" s="95"/>
      <c r="I115" s="95"/>
      <c r="J115" s="96"/>
      <c r="K115" s="97"/>
      <c r="L115" s="98"/>
      <c r="M115" s="98"/>
      <c r="N115" s="99"/>
      <c r="O115" s="100"/>
      <c r="P115" s="101"/>
      <c r="Q115" s="101"/>
      <c r="R115" s="102"/>
      <c r="S115" s="103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</row>
    <row r="116" spans="1:118" ht="22.05" customHeight="1" x14ac:dyDescent="0.3">
      <c r="B116" s="104" t="s">
        <v>146</v>
      </c>
      <c r="C116" s="105">
        <v>0</v>
      </c>
      <c r="D116" s="105">
        <v>0</v>
      </c>
      <c r="E116" s="105">
        <v>0</v>
      </c>
      <c r="F116" s="106">
        <f t="shared" ref="F116:F124" si="127">SUM(C116:E116)</f>
        <v>0</v>
      </c>
      <c r="G116" s="105">
        <v>0</v>
      </c>
      <c r="H116" s="105">
        <f>2126-H122</f>
        <v>1934.66</v>
      </c>
      <c r="I116" s="105">
        <f>2126-I122</f>
        <v>1934.66</v>
      </c>
      <c r="J116" s="108">
        <f t="shared" ref="J116:J124" si="128">SUM(G116:I116)</f>
        <v>3869.32</v>
      </c>
      <c r="K116" s="105">
        <f t="shared" ref="K116:M116" si="129">2126-K122</f>
        <v>1934.66</v>
      </c>
      <c r="L116" s="105">
        <f t="shared" si="129"/>
        <v>1934.66</v>
      </c>
      <c r="M116" s="105">
        <f t="shared" si="129"/>
        <v>1934.66</v>
      </c>
      <c r="N116" s="109">
        <f t="shared" ref="N116:N124" si="130">SUM(K116:M116)</f>
        <v>5803.9800000000005</v>
      </c>
      <c r="O116" s="105">
        <f t="shared" ref="O116:Q116" si="131">2126-O122</f>
        <v>1934.66</v>
      </c>
      <c r="P116" s="105">
        <f t="shared" si="131"/>
        <v>1934.66</v>
      </c>
      <c r="Q116" s="105">
        <f t="shared" si="131"/>
        <v>1934.66</v>
      </c>
      <c r="R116" s="110">
        <f t="shared" ref="R116:R124" si="132">SUM(O116:Q116)</f>
        <v>5803.9800000000005</v>
      </c>
      <c r="S116" s="111">
        <f>SUM(F116,J116,N116,R116)</f>
        <v>15477.280000000002</v>
      </c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</row>
    <row r="117" spans="1:118" ht="22.05" customHeight="1" x14ac:dyDescent="0.3">
      <c r="B117" s="104" t="s">
        <v>147</v>
      </c>
      <c r="C117" s="105">
        <v>0</v>
      </c>
      <c r="D117" s="105">
        <v>0</v>
      </c>
      <c r="E117" s="105">
        <v>0</v>
      </c>
      <c r="F117" s="106">
        <f t="shared" si="127"/>
        <v>0</v>
      </c>
      <c r="G117" s="105">
        <v>0</v>
      </c>
      <c r="H117" s="105">
        <v>0</v>
      </c>
      <c r="I117" s="105">
        <v>0</v>
      </c>
      <c r="J117" s="108">
        <f t="shared" si="128"/>
        <v>0</v>
      </c>
      <c r="K117" s="105">
        <v>0</v>
      </c>
      <c r="L117" s="105">
        <v>0</v>
      </c>
      <c r="M117" s="105">
        <v>0</v>
      </c>
      <c r="N117" s="109">
        <f t="shared" si="130"/>
        <v>0</v>
      </c>
      <c r="O117" s="105">
        <v>0</v>
      </c>
      <c r="P117" s="105">
        <v>0</v>
      </c>
      <c r="Q117" s="105">
        <v>0</v>
      </c>
      <c r="R117" s="110">
        <f t="shared" si="132"/>
        <v>0</v>
      </c>
      <c r="S117" s="111">
        <f t="shared" ref="S117" si="133">SUM(F117,J117,N117,R117)</f>
        <v>0</v>
      </c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</row>
    <row r="118" spans="1:118" ht="22.05" customHeight="1" x14ac:dyDescent="0.3">
      <c r="B118" s="104" t="s">
        <v>192</v>
      </c>
      <c r="C118" s="105">
        <v>0</v>
      </c>
      <c r="D118" s="105">
        <v>0</v>
      </c>
      <c r="E118" s="105">
        <v>0</v>
      </c>
      <c r="F118" s="106">
        <f t="shared" si="127"/>
        <v>0</v>
      </c>
      <c r="G118" s="105">
        <v>0</v>
      </c>
      <c r="H118" s="105">
        <v>360</v>
      </c>
      <c r="I118" s="105">
        <v>360</v>
      </c>
      <c r="J118" s="108">
        <f t="shared" si="128"/>
        <v>720</v>
      </c>
      <c r="K118" s="105">
        <v>360</v>
      </c>
      <c r="L118" s="105">
        <v>360</v>
      </c>
      <c r="M118" s="105">
        <v>360</v>
      </c>
      <c r="N118" s="109">
        <f t="shared" si="130"/>
        <v>1080</v>
      </c>
      <c r="O118" s="105">
        <v>360</v>
      </c>
      <c r="P118" s="105">
        <v>360</v>
      </c>
      <c r="Q118" s="105">
        <v>360</v>
      </c>
      <c r="R118" s="110">
        <f t="shared" si="132"/>
        <v>1080</v>
      </c>
      <c r="S118" s="111">
        <f>SUM(F118,J118,N118,R118)</f>
        <v>2880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</row>
    <row r="119" spans="1:118" ht="22.05" customHeight="1" x14ac:dyDescent="0.3">
      <c r="B119" s="104" t="s">
        <v>58</v>
      </c>
      <c r="C119" s="105">
        <v>0</v>
      </c>
      <c r="D119" s="105">
        <v>0</v>
      </c>
      <c r="E119" s="105">
        <v>0</v>
      </c>
      <c r="F119" s="106">
        <f t="shared" si="127"/>
        <v>0</v>
      </c>
      <c r="G119" s="105">
        <v>0</v>
      </c>
      <c r="H119" s="105">
        <v>220</v>
      </c>
      <c r="I119" s="105">
        <v>220</v>
      </c>
      <c r="J119" s="108">
        <f t="shared" si="128"/>
        <v>440</v>
      </c>
      <c r="K119" s="105">
        <v>220</v>
      </c>
      <c r="L119" s="105">
        <v>220</v>
      </c>
      <c r="M119" s="105">
        <v>220</v>
      </c>
      <c r="N119" s="109">
        <f t="shared" si="130"/>
        <v>660</v>
      </c>
      <c r="O119" s="105">
        <v>220</v>
      </c>
      <c r="P119" s="105">
        <v>220</v>
      </c>
      <c r="Q119" s="105">
        <v>220</v>
      </c>
      <c r="R119" s="110">
        <f t="shared" si="132"/>
        <v>660</v>
      </c>
      <c r="S119" s="111">
        <f t="shared" ref="S119:S120" si="134">SUM(F119,J119,N119,R119)</f>
        <v>1760</v>
      </c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</row>
    <row r="120" spans="1:118" ht="22.05" customHeight="1" x14ac:dyDescent="0.3">
      <c r="B120" s="104" t="s">
        <v>180</v>
      </c>
      <c r="C120" s="105">
        <f>C116*8%</f>
        <v>0</v>
      </c>
      <c r="D120" s="105">
        <f t="shared" ref="D120:E120" si="135">D116*8%</f>
        <v>0</v>
      </c>
      <c r="E120" s="105">
        <f t="shared" si="135"/>
        <v>0</v>
      </c>
      <c r="F120" s="106">
        <f t="shared" si="127"/>
        <v>0</v>
      </c>
      <c r="G120" s="105">
        <f>G116*8%</f>
        <v>0</v>
      </c>
      <c r="H120" s="105">
        <f>2126*8%</f>
        <v>170.08</v>
      </c>
      <c r="I120" s="105">
        <f>2126*8%</f>
        <v>170.08</v>
      </c>
      <c r="J120" s="108">
        <f t="shared" si="128"/>
        <v>340.16</v>
      </c>
      <c r="K120" s="105">
        <f t="shared" ref="K120:Q120" si="136">2126*8%</f>
        <v>170.08</v>
      </c>
      <c r="L120" s="105">
        <f t="shared" si="136"/>
        <v>170.08</v>
      </c>
      <c r="M120" s="105">
        <f t="shared" si="136"/>
        <v>170.08</v>
      </c>
      <c r="N120" s="109">
        <f t="shared" si="130"/>
        <v>510.24</v>
      </c>
      <c r="O120" s="105">
        <f t="shared" si="136"/>
        <v>170.08</v>
      </c>
      <c r="P120" s="105">
        <f t="shared" si="136"/>
        <v>170.08</v>
      </c>
      <c r="Q120" s="105">
        <f t="shared" si="136"/>
        <v>170.08</v>
      </c>
      <c r="R120" s="110">
        <f t="shared" si="132"/>
        <v>510.24</v>
      </c>
      <c r="S120" s="111">
        <f t="shared" si="134"/>
        <v>1360.64</v>
      </c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</row>
    <row r="121" spans="1:118" ht="22.05" customHeight="1" x14ac:dyDescent="0.3">
      <c r="B121" s="104" t="s">
        <v>148</v>
      </c>
      <c r="C121" s="105">
        <v>0</v>
      </c>
      <c r="D121" s="105">
        <v>0</v>
      </c>
      <c r="E121" s="105">
        <v>0</v>
      </c>
      <c r="F121" s="106">
        <f t="shared" si="127"/>
        <v>0</v>
      </c>
      <c r="G121" s="105">
        <v>0</v>
      </c>
      <c r="H121" s="105">
        <v>0</v>
      </c>
      <c r="I121" s="105">
        <v>0</v>
      </c>
      <c r="J121" s="108">
        <f t="shared" si="128"/>
        <v>0</v>
      </c>
      <c r="K121" s="105">
        <v>0</v>
      </c>
      <c r="L121" s="105">
        <v>0</v>
      </c>
      <c r="M121" s="105">
        <v>0</v>
      </c>
      <c r="N121" s="109">
        <f t="shared" si="130"/>
        <v>0</v>
      </c>
      <c r="O121" s="105">
        <v>0</v>
      </c>
      <c r="P121" s="105">
        <v>0</v>
      </c>
      <c r="Q121" s="105">
        <v>0</v>
      </c>
      <c r="R121" s="110">
        <f t="shared" si="132"/>
        <v>0</v>
      </c>
      <c r="S121" s="111">
        <f>SUM(F121,J121,N121,R121)</f>
        <v>0</v>
      </c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</row>
    <row r="122" spans="1:118" ht="22.05" customHeight="1" x14ac:dyDescent="0.3">
      <c r="B122" s="104" t="s">
        <v>179</v>
      </c>
      <c r="C122" s="105">
        <f>C116*9%</f>
        <v>0</v>
      </c>
      <c r="D122" s="105">
        <f t="shared" ref="D122:E122" si="137">D116*9%</f>
        <v>0</v>
      </c>
      <c r="E122" s="105">
        <f t="shared" si="137"/>
        <v>0</v>
      </c>
      <c r="F122" s="106">
        <f t="shared" si="127"/>
        <v>0</v>
      </c>
      <c r="G122" s="105">
        <f>G116*9%</f>
        <v>0</v>
      </c>
      <c r="H122" s="105">
        <f>2126*9%</f>
        <v>191.34</v>
      </c>
      <c r="I122" s="105">
        <f>2126*9%</f>
        <v>191.34</v>
      </c>
      <c r="J122" s="108">
        <f t="shared" si="128"/>
        <v>382.68</v>
      </c>
      <c r="K122" s="105">
        <f t="shared" ref="K122:Q122" si="138">2126*9%</f>
        <v>191.34</v>
      </c>
      <c r="L122" s="105">
        <f t="shared" si="138"/>
        <v>191.34</v>
      </c>
      <c r="M122" s="105">
        <f t="shared" si="138"/>
        <v>191.34</v>
      </c>
      <c r="N122" s="109">
        <f t="shared" si="130"/>
        <v>574.02</v>
      </c>
      <c r="O122" s="105">
        <f t="shared" si="138"/>
        <v>191.34</v>
      </c>
      <c r="P122" s="105">
        <f t="shared" si="138"/>
        <v>191.34</v>
      </c>
      <c r="Q122" s="105">
        <f t="shared" si="138"/>
        <v>191.34</v>
      </c>
      <c r="R122" s="110">
        <f t="shared" si="132"/>
        <v>574.02</v>
      </c>
      <c r="S122" s="111">
        <f t="shared" ref="S122" si="139">SUM(F122,J122,N122,R122)</f>
        <v>1530.72</v>
      </c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</row>
    <row r="123" spans="1:118" ht="22.05" customHeight="1" x14ac:dyDescent="0.3">
      <c r="B123" s="104" t="s">
        <v>181</v>
      </c>
      <c r="C123" s="105">
        <f>((C116/3)+C116)/12</f>
        <v>0</v>
      </c>
      <c r="D123" s="105">
        <f t="shared" ref="D123:E123" si="140">((D116/3)+D116)/12</f>
        <v>0</v>
      </c>
      <c r="E123" s="105">
        <f t="shared" si="140"/>
        <v>0</v>
      </c>
      <c r="F123" s="106">
        <f t="shared" si="127"/>
        <v>0</v>
      </c>
      <c r="G123" s="105">
        <f>((G116/3)+G116)/12</f>
        <v>0</v>
      </c>
      <c r="H123" s="105">
        <f>((2126/3)+H116)/12</f>
        <v>220.27722222222224</v>
      </c>
      <c r="I123" s="105">
        <f>((2126/3)+I116)/12</f>
        <v>220.27722222222224</v>
      </c>
      <c r="J123" s="108">
        <f t="shared" si="128"/>
        <v>440.55444444444447</v>
      </c>
      <c r="K123" s="105">
        <f t="shared" ref="K123:M123" si="141">((2126/3)+K116)/12</f>
        <v>220.27722222222224</v>
      </c>
      <c r="L123" s="105">
        <f t="shared" si="141"/>
        <v>220.27722222222224</v>
      </c>
      <c r="M123" s="105">
        <f t="shared" si="141"/>
        <v>220.27722222222224</v>
      </c>
      <c r="N123" s="109">
        <f t="shared" si="130"/>
        <v>660.83166666666671</v>
      </c>
      <c r="O123" s="105">
        <f t="shared" ref="O123:P123" si="142">((2126/3)+O116)/12</f>
        <v>220.27722222222224</v>
      </c>
      <c r="P123" s="105">
        <f t="shared" si="142"/>
        <v>220.27722222222224</v>
      </c>
      <c r="Q123" s="105">
        <f>((2126/3)+Q116)/12</f>
        <v>220.27722222222224</v>
      </c>
      <c r="R123" s="110">
        <f t="shared" si="132"/>
        <v>660.83166666666671</v>
      </c>
      <c r="S123" s="111">
        <f>SUM(F123,J123,N123,R123)</f>
        <v>1762.2177777777779</v>
      </c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</row>
    <row r="124" spans="1:118" ht="22.05" customHeight="1" thickBot="1" x14ac:dyDescent="0.35">
      <c r="B124" s="112" t="s">
        <v>149</v>
      </c>
      <c r="C124" s="146">
        <f>SUM(C116:C123)</f>
        <v>0</v>
      </c>
      <c r="D124" s="146">
        <f>SUM(D116:D123)</f>
        <v>0</v>
      </c>
      <c r="E124" s="146">
        <f t="shared" ref="E124" si="143">SUM(E116:E123)</f>
        <v>0</v>
      </c>
      <c r="F124" s="106">
        <f t="shared" si="127"/>
        <v>0</v>
      </c>
      <c r="G124" s="147">
        <f>SUM(G116:G123)</f>
        <v>0</v>
      </c>
      <c r="H124" s="148">
        <f>SUM(H116:H123)</f>
        <v>3096.3572222222219</v>
      </c>
      <c r="I124" s="148">
        <f>SUM(I116:I123)</f>
        <v>3096.3572222222219</v>
      </c>
      <c r="J124" s="108">
        <f t="shared" si="128"/>
        <v>6192.7144444444439</v>
      </c>
      <c r="K124" s="149">
        <f>SUM(K116:K123)</f>
        <v>3096.3572222222219</v>
      </c>
      <c r="L124" s="149">
        <f t="shared" ref="L124:M124" si="144">SUM(L116:L123)</f>
        <v>3096.3572222222219</v>
      </c>
      <c r="M124" s="149">
        <f t="shared" si="144"/>
        <v>3096.3572222222219</v>
      </c>
      <c r="N124" s="109">
        <f t="shared" si="130"/>
        <v>9289.0716666666667</v>
      </c>
      <c r="O124" s="150">
        <f>SUM(O116:O123)</f>
        <v>3096.3572222222219</v>
      </c>
      <c r="P124" s="150">
        <f t="shared" ref="P124:Q124" si="145">SUM(P116:P123)</f>
        <v>3096.3572222222219</v>
      </c>
      <c r="Q124" s="150">
        <f t="shared" si="145"/>
        <v>3096.3572222222219</v>
      </c>
      <c r="R124" s="110">
        <f t="shared" si="132"/>
        <v>9289.0716666666667</v>
      </c>
      <c r="S124" s="120">
        <f>SUM(F124,J124,N124,R124)</f>
        <v>24770.857777777775</v>
      </c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</row>
    <row r="125" spans="1:118" ht="22.05" customHeight="1" x14ac:dyDescent="0.3">
      <c r="B125" s="91" t="s">
        <v>150</v>
      </c>
      <c r="C125" s="92"/>
      <c r="D125" s="92"/>
      <c r="E125" s="92"/>
      <c r="F125" s="93"/>
      <c r="G125" s="94"/>
      <c r="H125" s="95"/>
      <c r="I125" s="95"/>
      <c r="J125" s="96"/>
      <c r="K125" s="97"/>
      <c r="L125" s="97"/>
      <c r="M125" s="97"/>
      <c r="N125" s="99"/>
      <c r="O125" s="100"/>
      <c r="P125" s="100"/>
      <c r="Q125" s="100"/>
      <c r="R125" s="102"/>
      <c r="S125" s="103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</row>
    <row r="126" spans="1:118" ht="22.05" customHeight="1" x14ac:dyDescent="0.3">
      <c r="B126" s="104" t="s">
        <v>146</v>
      </c>
      <c r="C126" s="105">
        <v>0</v>
      </c>
      <c r="D126" s="105">
        <v>0</v>
      </c>
      <c r="E126" s="105">
        <v>0</v>
      </c>
      <c r="F126" s="106">
        <f t="shared" ref="F126:F136" si="146">SUM(C126:E126)</f>
        <v>0</v>
      </c>
      <c r="G126" s="105">
        <v>0</v>
      </c>
      <c r="H126" s="105">
        <v>0</v>
      </c>
      <c r="I126" s="105">
        <v>0</v>
      </c>
      <c r="J126" s="108">
        <f t="shared" ref="J126:J136" si="147">SUM(G126:I126)</f>
        <v>0</v>
      </c>
      <c r="K126" s="105">
        <v>0</v>
      </c>
      <c r="L126" s="105">
        <v>0</v>
      </c>
      <c r="M126" s="105">
        <v>0</v>
      </c>
      <c r="N126" s="109">
        <f t="shared" ref="N126:N136" si="148">SUM(K126:M126)</f>
        <v>0</v>
      </c>
      <c r="O126" s="105">
        <v>0</v>
      </c>
      <c r="P126" s="105">
        <v>0</v>
      </c>
      <c r="Q126" s="105">
        <v>0</v>
      </c>
      <c r="R126" s="110">
        <f t="shared" ref="R126:R136" si="149">SUM(O126:Q126)</f>
        <v>0</v>
      </c>
      <c r="S126" s="111">
        <f>SUM(F126,J126,N126,R126)</f>
        <v>0</v>
      </c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</row>
    <row r="127" spans="1:118" ht="22.05" customHeight="1" x14ac:dyDescent="0.3">
      <c r="B127" s="104" t="s">
        <v>147</v>
      </c>
      <c r="C127" s="105">
        <v>0</v>
      </c>
      <c r="D127" s="105">
        <v>0</v>
      </c>
      <c r="E127" s="105">
        <v>0</v>
      </c>
      <c r="F127" s="106">
        <f t="shared" si="146"/>
        <v>0</v>
      </c>
      <c r="G127" s="105">
        <v>0</v>
      </c>
      <c r="H127" s="105">
        <v>0</v>
      </c>
      <c r="I127" s="105">
        <v>0</v>
      </c>
      <c r="J127" s="108">
        <f t="shared" si="147"/>
        <v>0</v>
      </c>
      <c r="K127" s="105">
        <v>0</v>
      </c>
      <c r="L127" s="105">
        <v>0</v>
      </c>
      <c r="M127" s="105">
        <v>0</v>
      </c>
      <c r="N127" s="109">
        <f t="shared" si="148"/>
        <v>0</v>
      </c>
      <c r="O127" s="105">
        <v>0</v>
      </c>
      <c r="P127" s="105">
        <v>0</v>
      </c>
      <c r="Q127" s="105">
        <v>0</v>
      </c>
      <c r="R127" s="110">
        <f t="shared" si="149"/>
        <v>0</v>
      </c>
      <c r="S127" s="111">
        <f t="shared" ref="S127" si="150">SUM(F127,J127,N127,R127)</f>
        <v>0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</row>
    <row r="128" spans="1:118" ht="22.05" customHeight="1" x14ac:dyDescent="0.3">
      <c r="B128" s="104" t="s">
        <v>56</v>
      </c>
      <c r="C128" s="105">
        <v>0</v>
      </c>
      <c r="D128" s="105">
        <v>0</v>
      </c>
      <c r="E128" s="105">
        <v>0</v>
      </c>
      <c r="F128" s="106">
        <f t="shared" si="146"/>
        <v>0</v>
      </c>
      <c r="G128" s="105">
        <v>0</v>
      </c>
      <c r="H128" s="105">
        <v>0</v>
      </c>
      <c r="I128" s="105">
        <v>0</v>
      </c>
      <c r="J128" s="108">
        <f t="shared" si="147"/>
        <v>0</v>
      </c>
      <c r="K128" s="105">
        <v>0</v>
      </c>
      <c r="L128" s="105">
        <v>0</v>
      </c>
      <c r="M128" s="105">
        <v>0</v>
      </c>
      <c r="N128" s="109">
        <f t="shared" si="148"/>
        <v>0</v>
      </c>
      <c r="O128" s="105">
        <v>0</v>
      </c>
      <c r="P128" s="105">
        <v>0</v>
      </c>
      <c r="Q128" s="105">
        <v>0</v>
      </c>
      <c r="R128" s="110">
        <f t="shared" si="149"/>
        <v>0</v>
      </c>
      <c r="S128" s="111">
        <f>SUM(F128,J128,N128,R128)</f>
        <v>0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</row>
    <row r="129" spans="1:118" ht="22.05" customHeight="1" x14ac:dyDescent="0.3">
      <c r="B129" s="104" t="s">
        <v>54</v>
      </c>
      <c r="C129" s="105">
        <v>0</v>
      </c>
      <c r="D129" s="105">
        <v>0</v>
      </c>
      <c r="E129" s="105">
        <v>0</v>
      </c>
      <c r="F129" s="106">
        <f t="shared" si="146"/>
        <v>0</v>
      </c>
      <c r="G129" s="105">
        <v>0</v>
      </c>
      <c r="H129" s="105">
        <v>0</v>
      </c>
      <c r="I129" s="105">
        <v>0</v>
      </c>
      <c r="J129" s="108">
        <f t="shared" si="147"/>
        <v>0</v>
      </c>
      <c r="K129" s="105">
        <v>0</v>
      </c>
      <c r="L129" s="105">
        <v>0</v>
      </c>
      <c r="M129" s="105">
        <v>0</v>
      </c>
      <c r="N129" s="109">
        <f t="shared" si="148"/>
        <v>0</v>
      </c>
      <c r="O129" s="105">
        <v>0</v>
      </c>
      <c r="P129" s="105">
        <v>0</v>
      </c>
      <c r="Q129" s="105">
        <v>0</v>
      </c>
      <c r="R129" s="110">
        <f t="shared" si="149"/>
        <v>0</v>
      </c>
      <c r="S129" s="111">
        <f t="shared" ref="S129:S130" si="151">SUM(F129,J129,N129,R129)</f>
        <v>0</v>
      </c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</row>
    <row r="130" spans="1:118" ht="22.05" customHeight="1" x14ac:dyDescent="0.3">
      <c r="B130" s="104" t="s">
        <v>58</v>
      </c>
      <c r="C130" s="105">
        <v>0</v>
      </c>
      <c r="D130" s="105">
        <v>0</v>
      </c>
      <c r="E130" s="105">
        <v>0</v>
      </c>
      <c r="F130" s="106">
        <f t="shared" si="146"/>
        <v>0</v>
      </c>
      <c r="G130" s="105">
        <v>0</v>
      </c>
      <c r="H130" s="105">
        <v>0</v>
      </c>
      <c r="I130" s="105">
        <v>0</v>
      </c>
      <c r="J130" s="108">
        <f t="shared" si="147"/>
        <v>0</v>
      </c>
      <c r="K130" s="105">
        <v>0</v>
      </c>
      <c r="L130" s="105">
        <v>0</v>
      </c>
      <c r="M130" s="105">
        <v>0</v>
      </c>
      <c r="N130" s="109">
        <f t="shared" si="148"/>
        <v>0</v>
      </c>
      <c r="O130" s="105">
        <v>0</v>
      </c>
      <c r="P130" s="105">
        <v>0</v>
      </c>
      <c r="Q130" s="105">
        <v>0</v>
      </c>
      <c r="R130" s="110">
        <f t="shared" si="149"/>
        <v>0</v>
      </c>
      <c r="S130" s="111">
        <f t="shared" si="151"/>
        <v>0</v>
      </c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</row>
    <row r="131" spans="1:118" ht="22.05" customHeight="1" x14ac:dyDescent="0.3">
      <c r="B131" s="104" t="s">
        <v>148</v>
      </c>
      <c r="C131" s="105">
        <v>0</v>
      </c>
      <c r="D131" s="105">
        <v>0</v>
      </c>
      <c r="E131" s="105">
        <v>0</v>
      </c>
      <c r="F131" s="106">
        <f t="shared" si="146"/>
        <v>0</v>
      </c>
      <c r="G131" s="105">
        <v>0</v>
      </c>
      <c r="H131" s="105">
        <v>0</v>
      </c>
      <c r="I131" s="105">
        <v>0</v>
      </c>
      <c r="J131" s="108">
        <f t="shared" si="147"/>
        <v>0</v>
      </c>
      <c r="K131" s="105">
        <v>0</v>
      </c>
      <c r="L131" s="105">
        <v>0</v>
      </c>
      <c r="M131" s="105">
        <v>0</v>
      </c>
      <c r="N131" s="109">
        <f t="shared" si="148"/>
        <v>0</v>
      </c>
      <c r="O131" s="105">
        <v>0</v>
      </c>
      <c r="P131" s="105">
        <v>0</v>
      </c>
      <c r="Q131" s="105">
        <v>0</v>
      </c>
      <c r="R131" s="110">
        <f t="shared" si="149"/>
        <v>0</v>
      </c>
      <c r="S131" s="111">
        <f>SUM(F131,J131,N131,R131)</f>
        <v>0</v>
      </c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</row>
    <row r="132" spans="1:118" ht="22.05" customHeight="1" x14ac:dyDescent="0.3">
      <c r="B132" s="104" t="s">
        <v>182</v>
      </c>
      <c r="C132" s="105">
        <v>0</v>
      </c>
      <c r="D132" s="105">
        <v>0</v>
      </c>
      <c r="E132" s="105">
        <v>0</v>
      </c>
      <c r="F132" s="106">
        <f t="shared" si="146"/>
        <v>0</v>
      </c>
      <c r="G132" s="105">
        <v>0</v>
      </c>
      <c r="H132" s="105">
        <v>1518</v>
      </c>
      <c r="I132" s="105">
        <v>1518</v>
      </c>
      <c r="J132" s="108">
        <f t="shared" si="147"/>
        <v>3036</v>
      </c>
      <c r="K132" s="105">
        <v>1518</v>
      </c>
      <c r="L132" s="105">
        <v>1518</v>
      </c>
      <c r="M132" s="105">
        <v>1518</v>
      </c>
      <c r="N132" s="109">
        <f t="shared" si="148"/>
        <v>4554</v>
      </c>
      <c r="O132" s="105">
        <v>1518</v>
      </c>
      <c r="P132" s="105">
        <v>1518</v>
      </c>
      <c r="Q132" s="105">
        <v>1518</v>
      </c>
      <c r="R132" s="110">
        <f t="shared" si="149"/>
        <v>4554</v>
      </c>
      <c r="S132" s="111">
        <f t="shared" ref="S132" si="152">SUM(F132,J132,N132,R132)</f>
        <v>12144</v>
      </c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</row>
    <row r="133" spans="1:118" ht="22.05" customHeight="1" x14ac:dyDescent="0.3">
      <c r="B133" s="104" t="s">
        <v>55</v>
      </c>
      <c r="C133" s="105">
        <v>0</v>
      </c>
      <c r="D133" s="105">
        <v>0</v>
      </c>
      <c r="E133" s="105">
        <v>0</v>
      </c>
      <c r="F133" s="106">
        <f t="shared" si="146"/>
        <v>0</v>
      </c>
      <c r="G133" s="105">
        <v>0</v>
      </c>
      <c r="H133" s="105">
        <v>0</v>
      </c>
      <c r="I133" s="105">
        <v>0</v>
      </c>
      <c r="J133" s="108">
        <f t="shared" si="147"/>
        <v>0</v>
      </c>
      <c r="K133" s="105">
        <v>0</v>
      </c>
      <c r="L133" s="105">
        <v>0</v>
      </c>
      <c r="M133" s="105">
        <v>0</v>
      </c>
      <c r="N133" s="109">
        <f t="shared" si="148"/>
        <v>0</v>
      </c>
      <c r="O133" s="105">
        <v>0</v>
      </c>
      <c r="P133" s="105">
        <v>0</v>
      </c>
      <c r="Q133" s="105">
        <v>0</v>
      </c>
      <c r="R133" s="110">
        <f t="shared" si="149"/>
        <v>0</v>
      </c>
      <c r="S133" s="111">
        <f>SUM(F133,J133,N133,R133)</f>
        <v>0</v>
      </c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</row>
    <row r="134" spans="1:118" ht="22.05" customHeight="1" x14ac:dyDescent="0.3">
      <c r="B134" s="104" t="s">
        <v>55</v>
      </c>
      <c r="C134" s="105">
        <v>0</v>
      </c>
      <c r="D134" s="105">
        <v>0</v>
      </c>
      <c r="E134" s="105">
        <v>0</v>
      </c>
      <c r="F134" s="106">
        <f t="shared" si="146"/>
        <v>0</v>
      </c>
      <c r="G134" s="105">
        <v>0</v>
      </c>
      <c r="H134" s="105">
        <v>0</v>
      </c>
      <c r="I134" s="105">
        <v>0</v>
      </c>
      <c r="J134" s="108">
        <f t="shared" si="147"/>
        <v>0</v>
      </c>
      <c r="K134" s="105">
        <v>0</v>
      </c>
      <c r="L134" s="105">
        <v>0</v>
      </c>
      <c r="M134" s="105">
        <v>0</v>
      </c>
      <c r="N134" s="109">
        <f t="shared" si="148"/>
        <v>0</v>
      </c>
      <c r="O134" s="105">
        <v>0</v>
      </c>
      <c r="P134" s="105">
        <v>0</v>
      </c>
      <c r="Q134" s="105">
        <v>0</v>
      </c>
      <c r="R134" s="110">
        <f t="shared" si="149"/>
        <v>0</v>
      </c>
      <c r="S134" s="111">
        <f t="shared" ref="S134" si="153">SUM(F134,J134,N134,R134)</f>
        <v>0</v>
      </c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</row>
    <row r="135" spans="1:118" ht="22.05" customHeight="1" thickBot="1" x14ac:dyDescent="0.35">
      <c r="B135" s="112" t="s">
        <v>151</v>
      </c>
      <c r="C135" s="146">
        <f>SUM(C126:C134)</f>
        <v>0</v>
      </c>
      <c r="D135" s="146">
        <f>SUM(D126:D134)</f>
        <v>0</v>
      </c>
      <c r="E135" s="146">
        <f>SUM(E126:E134)</f>
        <v>0</v>
      </c>
      <c r="F135" s="106">
        <f t="shared" si="146"/>
        <v>0</v>
      </c>
      <c r="G135" s="147">
        <f>SUM(G126:G134)</f>
        <v>0</v>
      </c>
      <c r="H135" s="148">
        <f>SUM(H126:H134)</f>
        <v>1518</v>
      </c>
      <c r="I135" s="148">
        <f>SUM(I126:I134)</f>
        <v>1518</v>
      </c>
      <c r="J135" s="108">
        <f t="shared" si="147"/>
        <v>3036</v>
      </c>
      <c r="K135" s="149">
        <f>SUM(K126:K134)</f>
        <v>1518</v>
      </c>
      <c r="L135" s="149">
        <f t="shared" ref="L135:M135" si="154">SUM(L126:L134)</f>
        <v>1518</v>
      </c>
      <c r="M135" s="149">
        <f t="shared" si="154"/>
        <v>1518</v>
      </c>
      <c r="N135" s="109">
        <f t="shared" si="148"/>
        <v>4554</v>
      </c>
      <c r="O135" s="150">
        <f>SUM(O126:O134)</f>
        <v>1518</v>
      </c>
      <c r="P135" s="151">
        <f>SUM(P126:P134)</f>
        <v>1518</v>
      </c>
      <c r="Q135" s="151">
        <f>SUM(Q126:Q134)</f>
        <v>1518</v>
      </c>
      <c r="R135" s="110">
        <f t="shared" si="149"/>
        <v>4554</v>
      </c>
      <c r="S135" s="120">
        <f>SUM(F135,J135,N135,R135)</f>
        <v>12144</v>
      </c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</row>
    <row r="136" spans="1:118" ht="22.05" customHeight="1" thickBot="1" x14ac:dyDescent="0.35">
      <c r="B136" s="112" t="s">
        <v>152</v>
      </c>
      <c r="C136" s="134">
        <f>SUM(C124,C135)</f>
        <v>0</v>
      </c>
      <c r="D136" s="134">
        <f t="shared" ref="D136:E136" si="155">SUM(D124,D135)</f>
        <v>0</v>
      </c>
      <c r="E136" s="134">
        <f t="shared" si="155"/>
        <v>0</v>
      </c>
      <c r="F136" s="135">
        <f t="shared" si="146"/>
        <v>0</v>
      </c>
      <c r="G136" s="136">
        <f>SUM(G124,G135)</f>
        <v>0</v>
      </c>
      <c r="H136" s="137">
        <f>SUM(H124,H135)</f>
        <v>4614.3572222222219</v>
      </c>
      <c r="I136" s="137">
        <f>SUM(I124,I135)</f>
        <v>4614.3572222222219</v>
      </c>
      <c r="J136" s="138">
        <f t="shared" si="147"/>
        <v>9228.7144444444439</v>
      </c>
      <c r="K136" s="139">
        <f>SUM(K124,K135)</f>
        <v>4614.3572222222219</v>
      </c>
      <c r="L136" s="140">
        <f t="shared" ref="L136:M136" si="156">SUM(L124,L135)</f>
        <v>4614.3572222222219</v>
      </c>
      <c r="M136" s="140">
        <f t="shared" si="156"/>
        <v>4614.3572222222219</v>
      </c>
      <c r="N136" s="141">
        <f t="shared" si="148"/>
        <v>13843.071666666667</v>
      </c>
      <c r="O136" s="142">
        <f>SUM(O124,O135)</f>
        <v>4614.3572222222219</v>
      </c>
      <c r="P136" s="143">
        <f t="shared" ref="P136" si="157">SUM(P124,P135)</f>
        <v>4614.3572222222219</v>
      </c>
      <c r="Q136" s="143">
        <f>SUM(Q124,Q135)</f>
        <v>4614.3572222222219</v>
      </c>
      <c r="R136" s="144">
        <f t="shared" si="149"/>
        <v>13843.071666666667</v>
      </c>
      <c r="S136" s="145">
        <f>SUM(F136,J136,N136,R136)</f>
        <v>36914.857777777783</v>
      </c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</row>
    <row r="137" spans="1:118" s="25" customFormat="1" ht="15" customHeight="1" thickBot="1" x14ac:dyDescent="0.35">
      <c r="B137" s="82"/>
      <c r="C137" s="83"/>
      <c r="D137" s="83"/>
      <c r="E137" s="83"/>
      <c r="F137" s="84"/>
      <c r="G137" s="83"/>
      <c r="H137" s="83"/>
      <c r="I137" s="83"/>
      <c r="J137" s="84"/>
      <c r="K137" s="83"/>
      <c r="L137" s="83"/>
      <c r="M137" s="83"/>
      <c r="N137" s="84"/>
      <c r="O137" s="83"/>
      <c r="P137" s="83"/>
      <c r="Q137" s="83"/>
      <c r="R137" s="84"/>
      <c r="S137" s="85"/>
    </row>
    <row r="138" spans="1:118" s="25" customFormat="1" ht="45" customHeight="1" x14ac:dyDescent="0.3">
      <c r="B138" s="171" t="s">
        <v>78</v>
      </c>
      <c r="C138" s="172"/>
      <c r="D138" s="172"/>
      <c r="E138" s="172"/>
      <c r="F138" s="172"/>
    </row>
    <row r="139" spans="1:118" s="86" customFormat="1" ht="31.95" customHeight="1" thickBot="1" x14ac:dyDescent="0.4">
      <c r="A139" s="170"/>
      <c r="B139" s="152" t="s">
        <v>78</v>
      </c>
      <c r="C139" s="153">
        <f>SUM(C111,C136)</f>
        <v>0</v>
      </c>
      <c r="D139" s="153">
        <f t="shared" ref="D139" si="158">SUM(D111,D136)</f>
        <v>0</v>
      </c>
      <c r="E139" s="153">
        <f>SUM(E111,E136)</f>
        <v>0</v>
      </c>
      <c r="F139" s="154">
        <f>SUM(C139:E139)</f>
        <v>0</v>
      </c>
      <c r="G139" s="155">
        <f>SUM(G111,G136)</f>
        <v>0</v>
      </c>
      <c r="H139" s="156">
        <f>SUM(H111,H136)</f>
        <v>45528.357222222221</v>
      </c>
      <c r="I139" s="156">
        <f>SUM(I111,I136)</f>
        <v>23753.357222222221</v>
      </c>
      <c r="J139" s="157">
        <f>SUM(G139:I139)</f>
        <v>69281.714444444442</v>
      </c>
      <c r="K139" s="158">
        <f>SUM(K111,K136)</f>
        <v>23753.357222222221</v>
      </c>
      <c r="L139" s="159">
        <f t="shared" ref="L139" si="159">SUM(L111,L136)</f>
        <v>23753.357222222221</v>
      </c>
      <c r="M139" s="159">
        <f>SUM(M111,M136)</f>
        <v>23753.357222222221</v>
      </c>
      <c r="N139" s="160">
        <f>SUM(K139:M139)</f>
        <v>71260.071666666656</v>
      </c>
      <c r="O139" s="161">
        <f>SUM(O111,O136)</f>
        <v>23753.357222222221</v>
      </c>
      <c r="P139" s="162">
        <f t="shared" ref="P139" si="160">SUM(P111,P136)</f>
        <v>23753.357222222221</v>
      </c>
      <c r="Q139" s="162">
        <f>SUM(Q111,Q136)</f>
        <v>23753.357222222221</v>
      </c>
      <c r="R139" s="163">
        <f>SUM(O139:Q139)</f>
        <v>71260.071666666656</v>
      </c>
      <c r="S139" s="164">
        <f>SUM(F139,J139,N139,R139)</f>
        <v>211801.85777777777</v>
      </c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170"/>
      <c r="DH139" s="170"/>
      <c r="DI139" s="170"/>
      <c r="DJ139" s="170"/>
      <c r="DK139" s="170"/>
      <c r="DL139" s="170"/>
      <c r="DM139" s="170"/>
      <c r="DN139" s="170"/>
    </row>
    <row r="140" spans="1:118" s="25" customFormat="1" x14ac:dyDescent="0.3"/>
    <row r="141" spans="1:118" s="25" customFormat="1" ht="49.95" customHeight="1" x14ac:dyDescent="0.3"/>
    <row r="142" spans="1:118" s="25" customFormat="1" x14ac:dyDescent="0.3"/>
    <row r="143" spans="1:118" s="25" customFormat="1" x14ac:dyDescent="0.3"/>
    <row r="144" spans="1:118" s="25" customFormat="1" x14ac:dyDescent="0.3"/>
    <row r="145" s="25" customFormat="1" x14ac:dyDescent="0.3"/>
    <row r="146" s="25" customFormat="1" x14ac:dyDescent="0.3"/>
    <row r="147" s="25" customFormat="1" x14ac:dyDescent="0.3"/>
    <row r="148" s="25" customFormat="1" x14ac:dyDescent="0.3"/>
    <row r="149" s="25" customFormat="1" x14ac:dyDescent="0.3"/>
    <row r="150" s="25" customFormat="1" x14ac:dyDescent="0.3"/>
    <row r="151" s="25" customFormat="1" x14ac:dyDescent="0.3"/>
    <row r="152" s="25" customFormat="1" x14ac:dyDescent="0.3"/>
    <row r="153" s="25" customFormat="1" x14ac:dyDescent="0.3"/>
    <row r="154" s="25" customFormat="1" x14ac:dyDescent="0.3"/>
    <row r="155" s="25" customFormat="1" x14ac:dyDescent="0.3"/>
    <row r="156" s="25" customFormat="1" x14ac:dyDescent="0.3"/>
    <row r="157" s="25" customFormat="1" x14ac:dyDescent="0.3"/>
    <row r="158" s="25" customFormat="1" x14ac:dyDescent="0.3"/>
    <row r="159" s="25" customFormat="1" x14ac:dyDescent="0.3"/>
    <row r="160" s="25" customFormat="1" x14ac:dyDescent="0.3"/>
    <row r="161" s="25" customFormat="1" x14ac:dyDescent="0.3"/>
    <row r="162" s="25" customFormat="1" x14ac:dyDescent="0.3"/>
    <row r="163" s="25" customFormat="1" x14ac:dyDescent="0.3"/>
    <row r="164" s="25" customFormat="1" x14ac:dyDescent="0.3"/>
    <row r="165" s="25" customFormat="1" x14ac:dyDescent="0.3"/>
    <row r="166" s="25" customFormat="1" x14ac:dyDescent="0.3"/>
    <row r="167" s="25" customFormat="1" x14ac:dyDescent="0.3"/>
    <row r="168" s="25" customFormat="1" x14ac:dyDescent="0.3"/>
    <row r="169" s="25" customFormat="1" x14ac:dyDescent="0.3"/>
    <row r="170" s="25" customFormat="1" x14ac:dyDescent="0.3"/>
    <row r="171" s="25" customFormat="1" x14ac:dyDescent="0.3"/>
    <row r="172" s="25" customFormat="1" x14ac:dyDescent="0.3"/>
    <row r="173" s="25" customFormat="1" x14ac:dyDescent="0.3"/>
    <row r="174" s="25" customFormat="1" x14ac:dyDescent="0.3"/>
    <row r="175" s="25" customFormat="1" x14ac:dyDescent="0.3"/>
    <row r="176" s="25" customFormat="1" x14ac:dyDescent="0.3"/>
    <row r="177" s="25" customFormat="1" x14ac:dyDescent="0.3"/>
    <row r="178" s="25" customFormat="1" x14ac:dyDescent="0.3"/>
    <row r="179" s="25" customFormat="1" x14ac:dyDescent="0.3"/>
    <row r="180" s="25" customFormat="1" x14ac:dyDescent="0.3"/>
    <row r="181" s="25" customFormat="1" x14ac:dyDescent="0.3"/>
    <row r="182" s="25" customFormat="1" x14ac:dyDescent="0.3"/>
    <row r="183" s="25" customFormat="1" x14ac:dyDescent="0.3"/>
    <row r="184" s="25" customFormat="1" x14ac:dyDescent="0.3"/>
    <row r="185" s="25" customFormat="1" x14ac:dyDescent="0.3"/>
    <row r="186" s="25" customFormat="1" x14ac:dyDescent="0.3"/>
    <row r="187" s="25" customFormat="1" x14ac:dyDescent="0.3"/>
    <row r="188" s="25" customFormat="1" x14ac:dyDescent="0.3"/>
    <row r="189" s="25" customFormat="1" x14ac:dyDescent="0.3"/>
    <row r="190" s="25" customFormat="1" x14ac:dyDescent="0.3"/>
    <row r="191" s="25" customFormat="1" x14ac:dyDescent="0.3"/>
    <row r="192" s="25" customFormat="1" x14ac:dyDescent="0.3"/>
    <row r="193" s="25" customFormat="1" x14ac:dyDescent="0.3"/>
    <row r="194" s="25" customFormat="1" x14ac:dyDescent="0.3"/>
    <row r="195" s="25" customFormat="1" x14ac:dyDescent="0.3"/>
    <row r="196" s="25" customFormat="1" x14ac:dyDescent="0.3"/>
    <row r="197" s="25" customFormat="1" x14ac:dyDescent="0.3"/>
    <row r="198" s="25" customFormat="1" x14ac:dyDescent="0.3"/>
    <row r="199" s="25" customFormat="1" x14ac:dyDescent="0.3"/>
    <row r="200" s="25" customFormat="1" x14ac:dyDescent="0.3"/>
    <row r="201" s="25" customFormat="1" x14ac:dyDescent="0.3"/>
    <row r="202" s="25" customFormat="1" x14ac:dyDescent="0.3"/>
    <row r="203" s="25" customFormat="1" x14ac:dyDescent="0.3"/>
    <row r="204" s="25" customFormat="1" x14ac:dyDescent="0.3"/>
    <row r="205" s="25" customFormat="1" x14ac:dyDescent="0.3"/>
    <row r="206" s="25" customFormat="1" x14ac:dyDescent="0.3"/>
    <row r="207" s="25" customFormat="1" x14ac:dyDescent="0.3"/>
    <row r="208" s="25" customFormat="1" x14ac:dyDescent="0.3"/>
    <row r="209" s="25" customFormat="1" x14ac:dyDescent="0.3"/>
    <row r="210" s="25" customFormat="1" x14ac:dyDescent="0.3"/>
    <row r="211" s="25" customFormat="1" x14ac:dyDescent="0.3"/>
    <row r="212" s="25" customFormat="1" x14ac:dyDescent="0.3"/>
    <row r="213" s="25" customFormat="1" x14ac:dyDescent="0.3"/>
    <row r="214" s="25" customFormat="1" x14ac:dyDescent="0.3"/>
    <row r="215" s="25" customFormat="1" x14ac:dyDescent="0.3"/>
    <row r="216" s="25" customFormat="1" x14ac:dyDescent="0.3"/>
    <row r="217" s="25" customFormat="1" x14ac:dyDescent="0.3"/>
    <row r="218" s="25" customFormat="1" x14ac:dyDescent="0.3"/>
    <row r="219" s="25" customFormat="1" x14ac:dyDescent="0.3"/>
    <row r="220" s="25" customFormat="1" x14ac:dyDescent="0.3"/>
    <row r="221" s="25" customFormat="1" x14ac:dyDescent="0.3"/>
    <row r="222" s="25" customFormat="1" x14ac:dyDescent="0.3"/>
    <row r="223" s="25" customFormat="1" x14ac:dyDescent="0.3"/>
    <row r="224" s="25" customFormat="1" x14ac:dyDescent="0.3"/>
    <row r="225" s="25" customFormat="1" x14ac:dyDescent="0.3"/>
    <row r="226" s="25" customFormat="1" x14ac:dyDescent="0.3"/>
    <row r="227" s="25" customFormat="1" x14ac:dyDescent="0.3"/>
    <row r="228" s="25" customFormat="1" x14ac:dyDescent="0.3"/>
    <row r="229" s="25" customFormat="1" x14ac:dyDescent="0.3"/>
    <row r="230" s="25" customFormat="1" x14ac:dyDescent="0.3"/>
    <row r="231" s="25" customFormat="1" x14ac:dyDescent="0.3"/>
    <row r="232" s="25" customFormat="1" x14ac:dyDescent="0.3"/>
    <row r="233" s="25" customFormat="1" x14ac:dyDescent="0.3"/>
    <row r="234" s="25" customFormat="1" x14ac:dyDescent="0.3"/>
    <row r="235" s="25" customFormat="1" x14ac:dyDescent="0.3"/>
    <row r="236" s="25" customFormat="1" x14ac:dyDescent="0.3"/>
    <row r="237" s="25" customFormat="1" x14ac:dyDescent="0.3"/>
    <row r="238" s="25" customFormat="1" x14ac:dyDescent="0.3"/>
    <row r="239" s="25" customFormat="1" x14ac:dyDescent="0.3"/>
    <row r="240" s="25" customFormat="1" x14ac:dyDescent="0.3"/>
    <row r="241" s="25" customFormat="1" x14ac:dyDescent="0.3"/>
    <row r="242" s="25" customFormat="1" x14ac:dyDescent="0.3"/>
    <row r="243" s="25" customFormat="1" x14ac:dyDescent="0.3"/>
    <row r="244" s="25" customFormat="1" x14ac:dyDescent="0.3"/>
    <row r="245" s="25" customFormat="1" x14ac:dyDescent="0.3"/>
    <row r="246" s="25" customFormat="1" x14ac:dyDescent="0.3"/>
    <row r="247" s="25" customFormat="1" x14ac:dyDescent="0.3"/>
    <row r="248" s="25" customFormat="1" x14ac:dyDescent="0.3"/>
    <row r="249" s="25" customFormat="1" x14ac:dyDescent="0.3"/>
    <row r="250" s="25" customFormat="1" x14ac:dyDescent="0.3"/>
    <row r="251" s="25" customFormat="1" x14ac:dyDescent="0.3"/>
    <row r="252" s="25" customFormat="1" x14ac:dyDescent="0.3"/>
    <row r="253" s="25" customFormat="1" x14ac:dyDescent="0.3"/>
    <row r="254" s="25" customFormat="1" x14ac:dyDescent="0.3"/>
    <row r="255" s="25" customFormat="1" x14ac:dyDescent="0.3"/>
    <row r="256" s="25" customFormat="1" x14ac:dyDescent="0.3"/>
    <row r="257" s="25" customFormat="1" x14ac:dyDescent="0.3"/>
    <row r="258" s="25" customFormat="1" x14ac:dyDescent="0.3"/>
    <row r="259" s="25" customFormat="1" x14ac:dyDescent="0.3"/>
    <row r="260" s="25" customFormat="1" x14ac:dyDescent="0.3"/>
    <row r="261" s="25" customFormat="1" x14ac:dyDescent="0.3"/>
    <row r="262" s="25" customFormat="1" x14ac:dyDescent="0.3"/>
    <row r="263" s="25" customFormat="1" x14ac:dyDescent="0.3"/>
    <row r="264" s="25" customFormat="1" x14ac:dyDescent="0.3"/>
    <row r="265" s="25" customFormat="1" x14ac:dyDescent="0.3"/>
    <row r="266" s="25" customFormat="1" x14ac:dyDescent="0.3"/>
    <row r="267" s="25" customFormat="1" x14ac:dyDescent="0.3"/>
    <row r="268" s="25" customFormat="1" x14ac:dyDescent="0.3"/>
    <row r="269" s="25" customFormat="1" x14ac:dyDescent="0.3"/>
    <row r="270" s="25" customFormat="1" x14ac:dyDescent="0.3"/>
    <row r="271" s="25" customFormat="1" x14ac:dyDescent="0.3"/>
    <row r="272" s="25" customFormat="1" x14ac:dyDescent="0.3"/>
    <row r="273" s="25" customFormat="1" x14ac:dyDescent="0.3"/>
    <row r="274" s="25" customFormat="1" x14ac:dyDescent="0.3"/>
    <row r="275" s="25" customFormat="1" x14ac:dyDescent="0.3"/>
    <row r="276" s="25" customFormat="1" x14ac:dyDescent="0.3"/>
    <row r="277" s="25" customFormat="1" x14ac:dyDescent="0.3"/>
    <row r="278" s="25" customFormat="1" x14ac:dyDescent="0.3"/>
    <row r="279" s="25" customFormat="1" x14ac:dyDescent="0.3"/>
    <row r="280" s="25" customFormat="1" x14ac:dyDescent="0.3"/>
    <row r="281" s="25" customFormat="1" x14ac:dyDescent="0.3"/>
    <row r="282" s="25" customFormat="1" x14ac:dyDescent="0.3"/>
    <row r="283" s="25" customFormat="1" x14ac:dyDescent="0.3"/>
    <row r="284" s="25" customFormat="1" x14ac:dyDescent="0.3"/>
    <row r="285" s="25" customFormat="1" x14ac:dyDescent="0.3"/>
    <row r="286" s="25" customFormat="1" x14ac:dyDescent="0.3"/>
    <row r="287" s="25" customFormat="1" x14ac:dyDescent="0.3"/>
    <row r="288" s="25" customFormat="1" x14ac:dyDescent="0.3"/>
    <row r="289" s="25" customFormat="1" x14ac:dyDescent="0.3"/>
    <row r="290" s="25" customFormat="1" x14ac:dyDescent="0.3"/>
    <row r="291" s="25" customFormat="1" x14ac:dyDescent="0.3"/>
    <row r="292" s="25" customFormat="1" x14ac:dyDescent="0.3"/>
    <row r="293" s="25" customFormat="1" x14ac:dyDescent="0.3"/>
    <row r="294" s="25" customFormat="1" x14ac:dyDescent="0.3"/>
    <row r="295" s="25" customFormat="1" x14ac:dyDescent="0.3"/>
    <row r="296" s="25" customFormat="1" x14ac:dyDescent="0.3"/>
    <row r="297" s="25" customFormat="1" x14ac:dyDescent="0.3"/>
    <row r="298" s="25" customFormat="1" x14ac:dyDescent="0.3"/>
    <row r="299" s="25" customFormat="1" x14ac:dyDescent="0.3"/>
    <row r="300" s="25" customFormat="1" x14ac:dyDescent="0.3"/>
    <row r="301" s="25" customFormat="1" x14ac:dyDescent="0.3"/>
    <row r="302" s="25" customFormat="1" x14ac:dyDescent="0.3"/>
    <row r="303" s="25" customFormat="1" x14ac:dyDescent="0.3"/>
    <row r="304" s="25" customFormat="1" x14ac:dyDescent="0.3"/>
    <row r="305" s="25" customFormat="1" x14ac:dyDescent="0.3"/>
    <row r="306" s="25" customFormat="1" x14ac:dyDescent="0.3"/>
    <row r="307" s="25" customFormat="1" x14ac:dyDescent="0.3"/>
    <row r="308" s="25" customFormat="1" x14ac:dyDescent="0.3"/>
    <row r="309" s="25" customFormat="1" x14ac:dyDescent="0.3"/>
    <row r="310" s="25" customFormat="1" x14ac:dyDescent="0.3"/>
    <row r="311" s="25" customFormat="1" x14ac:dyDescent="0.3"/>
    <row r="312" s="25" customFormat="1" x14ac:dyDescent="0.3"/>
    <row r="313" s="25" customFormat="1" x14ac:dyDescent="0.3"/>
    <row r="314" s="25" customFormat="1" x14ac:dyDescent="0.3"/>
    <row r="315" s="25" customFormat="1" x14ac:dyDescent="0.3"/>
    <row r="316" s="25" customFormat="1" x14ac:dyDescent="0.3"/>
    <row r="317" s="25" customFormat="1" x14ac:dyDescent="0.3"/>
    <row r="318" s="25" customFormat="1" x14ac:dyDescent="0.3"/>
    <row r="319" s="25" customFormat="1" x14ac:dyDescent="0.3"/>
    <row r="320" s="25" customFormat="1" x14ac:dyDescent="0.3"/>
    <row r="321" s="25" customFormat="1" x14ac:dyDescent="0.3"/>
    <row r="322" s="25" customFormat="1" x14ac:dyDescent="0.3"/>
    <row r="323" s="25" customFormat="1" x14ac:dyDescent="0.3"/>
    <row r="324" s="25" customFormat="1" x14ac:dyDescent="0.3"/>
    <row r="325" s="25" customFormat="1" x14ac:dyDescent="0.3"/>
    <row r="326" s="25" customFormat="1" x14ac:dyDescent="0.3"/>
    <row r="327" s="25" customFormat="1" x14ac:dyDescent="0.3"/>
    <row r="328" s="25" customFormat="1" x14ac:dyDescent="0.3"/>
    <row r="329" s="25" customFormat="1" x14ac:dyDescent="0.3"/>
    <row r="330" s="25" customFormat="1" x14ac:dyDescent="0.3"/>
  </sheetData>
  <mergeCells count="5">
    <mergeCell ref="B2:F2"/>
    <mergeCell ref="F11:F15"/>
    <mergeCell ref="J11:J15"/>
    <mergeCell ref="N11:N15"/>
    <mergeCell ref="R11:R1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0BB3-815D-4946-8670-330CE7FFF5CF}">
  <dimension ref="A1:DN330"/>
  <sheetViews>
    <sheetView workbookViewId="0">
      <selection activeCell="B2" sqref="B2:F2"/>
    </sheetView>
  </sheetViews>
  <sheetFormatPr defaultColWidth="11" defaultRowHeight="14.4" x14ac:dyDescent="0.3"/>
  <cols>
    <col min="1" max="1" width="3.33203125" style="25" customWidth="1"/>
    <col min="2" max="2" width="41.109375" customWidth="1"/>
    <col min="3" max="19" width="25.109375" customWidth="1"/>
    <col min="20" max="20" width="3.33203125" customWidth="1"/>
  </cols>
  <sheetData>
    <row r="1" spans="1:118" s="165" customFormat="1" ht="54" customHeight="1" x14ac:dyDescent="0.25">
      <c r="A1" s="165" t="s">
        <v>53</v>
      </c>
      <c r="B1" s="173" t="s">
        <v>261</v>
      </c>
      <c r="C1" s="166"/>
      <c r="D1" s="166"/>
      <c r="E1" s="166"/>
      <c r="F1" s="167"/>
      <c r="G1" s="168"/>
      <c r="H1" s="167"/>
      <c r="I1" s="167"/>
      <c r="J1" s="166"/>
      <c r="K1" s="167"/>
      <c r="N1" s="167"/>
    </row>
    <row r="2" spans="1:118" s="25" customFormat="1" ht="25.05" customHeight="1" x14ac:dyDescent="0.3">
      <c r="B2" s="314"/>
      <c r="C2" s="314"/>
      <c r="D2" s="314"/>
      <c r="E2" s="314"/>
      <c r="F2" s="314"/>
    </row>
    <row r="3" spans="1:118" s="25" customFormat="1" ht="45" customHeight="1" x14ac:dyDescent="0.3">
      <c r="B3" s="171" t="s">
        <v>59</v>
      </c>
      <c r="C3" s="172"/>
      <c r="D3" s="172"/>
      <c r="E3" s="172"/>
      <c r="F3" s="172"/>
    </row>
    <row r="4" spans="1:118" s="29" customFormat="1" ht="31.95" customHeight="1" x14ac:dyDescent="0.3">
      <c r="A4" s="169"/>
      <c r="B4" s="30"/>
      <c r="C4" s="31" t="s">
        <v>60</v>
      </c>
      <c r="D4" s="31" t="s">
        <v>61</v>
      </c>
      <c r="E4" s="31" t="s">
        <v>62</v>
      </c>
      <c r="F4" s="32" t="s">
        <v>63</v>
      </c>
      <c r="G4" s="33" t="s">
        <v>64</v>
      </c>
      <c r="H4" s="34" t="s">
        <v>65</v>
      </c>
      <c r="I4" s="34" t="s">
        <v>66</v>
      </c>
      <c r="J4" s="35" t="s">
        <v>67</v>
      </c>
      <c r="K4" s="36" t="s">
        <v>68</v>
      </c>
      <c r="L4" s="37" t="s">
        <v>69</v>
      </c>
      <c r="M4" s="37" t="s">
        <v>70</v>
      </c>
      <c r="N4" s="38" t="s">
        <v>71</v>
      </c>
      <c r="O4" s="39" t="s">
        <v>72</v>
      </c>
      <c r="P4" s="40" t="s">
        <v>73</v>
      </c>
      <c r="Q4" s="40" t="s">
        <v>74</v>
      </c>
      <c r="R4" s="41" t="s">
        <v>75</v>
      </c>
      <c r="S4" s="42" t="s">
        <v>76</v>
      </c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</row>
    <row r="5" spans="1:118" ht="36" customHeight="1" x14ac:dyDescent="0.3">
      <c r="B5" s="43" t="s">
        <v>77</v>
      </c>
      <c r="C5" s="44">
        <f>C35</f>
        <v>114400</v>
      </c>
      <c r="D5" s="44">
        <f t="shared" ref="D5:E5" si="0">D35</f>
        <v>114400</v>
      </c>
      <c r="E5" s="44">
        <f t="shared" si="0"/>
        <v>114400</v>
      </c>
      <c r="F5" s="45">
        <f>SUM(C5:E5)</f>
        <v>343200</v>
      </c>
      <c r="G5" s="46">
        <f>G35</f>
        <v>114400</v>
      </c>
      <c r="H5" s="46">
        <f t="shared" ref="H5:I5" si="1">H35</f>
        <v>114400</v>
      </c>
      <c r="I5" s="46">
        <f t="shared" si="1"/>
        <v>114400</v>
      </c>
      <c r="J5" s="47">
        <f>SUM(G5:I5)</f>
        <v>343200</v>
      </c>
      <c r="K5" s="48">
        <f>K35</f>
        <v>114400</v>
      </c>
      <c r="L5" s="48">
        <f>L35</f>
        <v>114400</v>
      </c>
      <c r="M5" s="48">
        <f>M35</f>
        <v>114400</v>
      </c>
      <c r="N5" s="49">
        <f>SUM(K5:M5)</f>
        <v>343200</v>
      </c>
      <c r="O5" s="50">
        <f>O35</f>
        <v>114400</v>
      </c>
      <c r="P5" s="50">
        <f t="shared" ref="P5:Q5" si="2">P35</f>
        <v>114400</v>
      </c>
      <c r="Q5" s="50">
        <f t="shared" si="2"/>
        <v>114400</v>
      </c>
      <c r="R5" s="51">
        <f>SUM(O5:Q5)</f>
        <v>343200</v>
      </c>
      <c r="S5" s="52">
        <f>SUM(F5,J5,N5,R5)</f>
        <v>1372800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</row>
    <row r="6" spans="1:118" ht="36" customHeight="1" thickBot="1" x14ac:dyDescent="0.35">
      <c r="B6" s="53" t="s">
        <v>78</v>
      </c>
      <c r="C6" s="54">
        <f>C139</f>
        <v>57461.142944444444</v>
      </c>
      <c r="D6" s="54">
        <f>D139</f>
        <v>57461.142944444444</v>
      </c>
      <c r="E6" s="54">
        <f>E139</f>
        <v>57461.142944444444</v>
      </c>
      <c r="F6" s="55">
        <f>SUM(C6:E6)</f>
        <v>172383.42883333334</v>
      </c>
      <c r="G6" s="56">
        <f>G139</f>
        <v>57461.142944444444</v>
      </c>
      <c r="H6" s="56">
        <f>H139</f>
        <v>57636.142944444444</v>
      </c>
      <c r="I6" s="56">
        <f>I139</f>
        <v>57461.142944444444</v>
      </c>
      <c r="J6" s="57">
        <f>SUM(G6:I6)</f>
        <v>172558.42883333334</v>
      </c>
      <c r="K6" s="58">
        <f>K139</f>
        <v>57461.142944444444</v>
      </c>
      <c r="L6" s="58">
        <f>L139</f>
        <v>57461.142944444444</v>
      </c>
      <c r="M6" s="58">
        <f>M139</f>
        <v>57461.142944444444</v>
      </c>
      <c r="N6" s="59">
        <f>SUM(K6:M6)</f>
        <v>172383.42883333334</v>
      </c>
      <c r="O6" s="60">
        <f>O139</f>
        <v>57461.142944444444</v>
      </c>
      <c r="P6" s="60">
        <f>P139</f>
        <v>57461.142944444444</v>
      </c>
      <c r="Q6" s="60">
        <f>Q139</f>
        <v>57461.142944444444</v>
      </c>
      <c r="R6" s="61">
        <f>SUM(O6:Q6)</f>
        <v>172383.42883333334</v>
      </c>
      <c r="S6" s="62">
        <f>SUM(F6,J6,N6,R6)</f>
        <v>689708.71533333336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</row>
    <row r="7" spans="1:118" ht="36" customHeight="1" thickTop="1" thickBot="1" x14ac:dyDescent="0.35">
      <c r="B7" s="63" t="s">
        <v>79</v>
      </c>
      <c r="C7" s="64">
        <f>C5-C6</f>
        <v>56938.857055555556</v>
      </c>
      <c r="D7" s="64">
        <f t="shared" ref="D7:E7" si="3">D5-D6</f>
        <v>56938.857055555556</v>
      </c>
      <c r="E7" s="64">
        <f t="shared" si="3"/>
        <v>56938.857055555556</v>
      </c>
      <c r="F7" s="65">
        <f>SUM(C7:E7)</f>
        <v>170816.57116666666</v>
      </c>
      <c r="G7" s="66">
        <f>G5-G6</f>
        <v>56938.857055555556</v>
      </c>
      <c r="H7" s="66">
        <f t="shared" ref="H7:I7" si="4">H5-H6</f>
        <v>56763.857055555556</v>
      </c>
      <c r="I7" s="66">
        <f t="shared" si="4"/>
        <v>56938.857055555556</v>
      </c>
      <c r="J7" s="67">
        <f>SUM(G7:I7)</f>
        <v>170641.57116666666</v>
      </c>
      <c r="K7" s="68">
        <f>K5-K6</f>
        <v>56938.857055555556</v>
      </c>
      <c r="L7" s="68">
        <f t="shared" ref="L7:M7" si="5">L5-L6</f>
        <v>56938.857055555556</v>
      </c>
      <c r="M7" s="68">
        <f t="shared" si="5"/>
        <v>56938.857055555556</v>
      </c>
      <c r="N7" s="69">
        <f>SUM(K7:M7)</f>
        <v>170816.57116666666</v>
      </c>
      <c r="O7" s="70">
        <f>O5-O6</f>
        <v>56938.857055555556</v>
      </c>
      <c r="P7" s="70">
        <f t="shared" ref="P7:Q7" si="6">P5-P6</f>
        <v>56938.857055555556</v>
      </c>
      <c r="Q7" s="70">
        <f t="shared" si="6"/>
        <v>56938.857055555556</v>
      </c>
      <c r="R7" s="71">
        <f>SUM(O7:Q7)</f>
        <v>170816.57116666666</v>
      </c>
      <c r="S7" s="72">
        <f>SUM(F7,J7,N7,R7)</f>
        <v>683091.28466666664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</row>
    <row r="8" spans="1:118" ht="36" customHeight="1" thickTop="1" thickBot="1" x14ac:dyDescent="0.35">
      <c r="B8" s="73" t="s">
        <v>80</v>
      </c>
      <c r="C8" s="74">
        <f>C7</f>
        <v>56938.857055555556</v>
      </c>
      <c r="D8" s="74">
        <f>C8+D7</f>
        <v>113877.71411111111</v>
      </c>
      <c r="E8" s="74">
        <f>D8+E7</f>
        <v>170816.57116666666</v>
      </c>
      <c r="F8" s="75"/>
      <c r="G8" s="76">
        <f>E8+G7</f>
        <v>227755.42822222222</v>
      </c>
      <c r="H8" s="76">
        <f>G8+H7</f>
        <v>284519.28527777776</v>
      </c>
      <c r="I8" s="76">
        <f>H8+I7</f>
        <v>341458.14233333332</v>
      </c>
      <c r="J8" s="77"/>
      <c r="K8" s="78">
        <f>I8+K7</f>
        <v>398396.99938888889</v>
      </c>
      <c r="L8" s="78">
        <f>K8+L7</f>
        <v>455335.85644444445</v>
      </c>
      <c r="M8" s="78">
        <f>L8+M7</f>
        <v>512274.71350000001</v>
      </c>
      <c r="N8" s="79"/>
      <c r="O8" s="80">
        <f>M8+O7</f>
        <v>569213.57055555552</v>
      </c>
      <c r="P8" s="80">
        <f>O8+P7</f>
        <v>626152.42761111108</v>
      </c>
      <c r="Q8" s="80">
        <f>P8+Q7</f>
        <v>683091.28466666664</v>
      </c>
      <c r="R8" s="81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</row>
    <row r="9" spans="1:118" s="25" customFormat="1" ht="15" customHeight="1" thickBot="1" x14ac:dyDescent="0.35">
      <c r="B9" s="82"/>
      <c r="C9" s="83"/>
      <c r="D9" s="83"/>
      <c r="E9" s="83"/>
      <c r="F9" s="84"/>
      <c r="G9" s="83"/>
      <c r="H9" s="83"/>
      <c r="I9" s="83"/>
      <c r="J9" s="84"/>
      <c r="K9" s="83"/>
      <c r="L9" s="83"/>
      <c r="M9" s="83"/>
      <c r="N9" s="84"/>
      <c r="O9" s="83"/>
      <c r="P9" s="83"/>
      <c r="Q9" s="83"/>
      <c r="R9" s="84"/>
      <c r="S9" s="85"/>
    </row>
    <row r="10" spans="1:118" s="25" customFormat="1" ht="45" customHeight="1" x14ac:dyDescent="0.3">
      <c r="B10" s="171" t="s">
        <v>81</v>
      </c>
      <c r="C10" s="172"/>
      <c r="D10" s="172"/>
      <c r="E10" s="172"/>
      <c r="F10" s="172"/>
    </row>
    <row r="11" spans="1:118" s="29" customFormat="1" ht="31.95" customHeight="1" x14ac:dyDescent="0.35">
      <c r="A11" s="169"/>
      <c r="B11" s="30"/>
      <c r="C11" s="31" t="s">
        <v>60</v>
      </c>
      <c r="D11" s="31" t="s">
        <v>61</v>
      </c>
      <c r="E11" s="31" t="s">
        <v>62</v>
      </c>
      <c r="F11" s="315"/>
      <c r="G11" s="34" t="s">
        <v>64</v>
      </c>
      <c r="H11" s="34" t="s">
        <v>65</v>
      </c>
      <c r="I11" s="34" t="s">
        <v>66</v>
      </c>
      <c r="J11" s="317"/>
      <c r="K11" s="37" t="s">
        <v>68</v>
      </c>
      <c r="L11" s="37" t="s">
        <v>69</v>
      </c>
      <c r="M11" s="37" t="s">
        <v>70</v>
      </c>
      <c r="N11" s="319"/>
      <c r="O11" s="40" t="s">
        <v>72</v>
      </c>
      <c r="P11" s="40" t="s">
        <v>73</v>
      </c>
      <c r="Q11" s="40" t="s">
        <v>74</v>
      </c>
      <c r="R11" s="321"/>
      <c r="S11" s="170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</row>
    <row r="12" spans="1:118" ht="43.2" customHeight="1" x14ac:dyDescent="0.3">
      <c r="B12" s="87" t="s">
        <v>82</v>
      </c>
      <c r="C12" s="218">
        <f>C5/C28</f>
        <v>0.46808510638297873</v>
      </c>
      <c r="D12" s="218">
        <f t="shared" ref="D12:E12" si="7">D5/D28</f>
        <v>0.46808510638297873</v>
      </c>
      <c r="E12" s="218">
        <f t="shared" si="7"/>
        <v>0.46808510638297873</v>
      </c>
      <c r="F12" s="315"/>
      <c r="G12" s="220">
        <f>G5/G28</f>
        <v>0.46808510638297873</v>
      </c>
      <c r="H12" s="220">
        <f t="shared" ref="H12:I12" si="8">H5/H28</f>
        <v>0.46808510638297873</v>
      </c>
      <c r="I12" s="220">
        <f t="shared" si="8"/>
        <v>0.46808510638297873</v>
      </c>
      <c r="J12" s="317"/>
      <c r="K12" s="222">
        <f>K5/K28</f>
        <v>0.46808510638297873</v>
      </c>
      <c r="L12" s="222">
        <f t="shared" ref="L12:M12" si="9">L5/L28</f>
        <v>0.46808510638297873</v>
      </c>
      <c r="M12" s="222">
        <f t="shared" si="9"/>
        <v>0.46808510638297873</v>
      </c>
      <c r="N12" s="319"/>
      <c r="O12" s="224">
        <f>O5/O28</f>
        <v>0.46808510638297873</v>
      </c>
      <c r="P12" s="224">
        <f t="shared" ref="P12:Q12" si="10">P5/P28</f>
        <v>0.46808510638297873</v>
      </c>
      <c r="Q12" s="224">
        <f t="shared" si="10"/>
        <v>0.46808510638297873</v>
      </c>
      <c r="R12" s="32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</row>
    <row r="13" spans="1:118" ht="43.2" customHeight="1" x14ac:dyDescent="0.3">
      <c r="B13" s="87" t="s">
        <v>83</v>
      </c>
      <c r="C13" s="218">
        <f>C7/C28</f>
        <v>0.23297404687215859</v>
      </c>
      <c r="D13" s="218">
        <f t="shared" ref="D13:E13" si="11">D7/D28</f>
        <v>0.23297404687215859</v>
      </c>
      <c r="E13" s="218">
        <f t="shared" si="11"/>
        <v>0.23297404687215859</v>
      </c>
      <c r="F13" s="315"/>
      <c r="G13" s="220">
        <f>G7/G28</f>
        <v>0.23297404687215859</v>
      </c>
      <c r="H13" s="220">
        <f t="shared" ref="H13:I13" si="12">H7/H28</f>
        <v>0.23225800759228951</v>
      </c>
      <c r="I13" s="220">
        <f t="shared" si="12"/>
        <v>0.23297404687215859</v>
      </c>
      <c r="J13" s="317"/>
      <c r="K13" s="222">
        <f>K7/K28</f>
        <v>0.23297404687215859</v>
      </c>
      <c r="L13" s="222">
        <f t="shared" ref="L13:M13" si="13">L7/L28</f>
        <v>0.23297404687215859</v>
      </c>
      <c r="M13" s="222">
        <f t="shared" si="13"/>
        <v>0.23297404687215859</v>
      </c>
      <c r="N13" s="319"/>
      <c r="O13" s="224">
        <f>O7/O28</f>
        <v>0.23297404687215859</v>
      </c>
      <c r="P13" s="224">
        <f t="shared" ref="P13:Q13" si="14">P7/P28</f>
        <v>0.23297404687215859</v>
      </c>
      <c r="Q13" s="224">
        <f t="shared" si="14"/>
        <v>0.23297404687215859</v>
      </c>
      <c r="R13" s="32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</row>
    <row r="14" spans="1:118" ht="43.2" customHeight="1" x14ac:dyDescent="0.3">
      <c r="B14" s="87" t="s">
        <v>84</v>
      </c>
      <c r="C14" s="218">
        <f>C5/C34</f>
        <v>0.88</v>
      </c>
      <c r="D14" s="218">
        <f t="shared" ref="D14:E14" si="15">D5/D34</f>
        <v>0.88</v>
      </c>
      <c r="E14" s="218">
        <f t="shared" si="15"/>
        <v>0.88</v>
      </c>
      <c r="F14" s="315"/>
      <c r="G14" s="220">
        <f>G5/G34</f>
        <v>0.88</v>
      </c>
      <c r="H14" s="220">
        <f t="shared" ref="H14:I14" si="16">H5/H34</f>
        <v>0.88</v>
      </c>
      <c r="I14" s="220">
        <f t="shared" si="16"/>
        <v>0.88</v>
      </c>
      <c r="J14" s="317"/>
      <c r="K14" s="222">
        <f>K5/K34</f>
        <v>0.88</v>
      </c>
      <c r="L14" s="222">
        <f t="shared" ref="L14:M14" si="17">L5/L34</f>
        <v>0.88</v>
      </c>
      <c r="M14" s="222">
        <f t="shared" si="17"/>
        <v>0.88</v>
      </c>
      <c r="N14" s="319"/>
      <c r="O14" s="224">
        <f>O5/O34</f>
        <v>0.88</v>
      </c>
      <c r="P14" s="224">
        <f t="shared" ref="P14:Q14" si="18">P5/P34</f>
        <v>0.88</v>
      </c>
      <c r="Q14" s="224">
        <f t="shared" si="18"/>
        <v>0.88</v>
      </c>
      <c r="R14" s="32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</row>
    <row r="15" spans="1:118" ht="43.2" customHeight="1" x14ac:dyDescent="0.3">
      <c r="B15" s="87" t="s">
        <v>85</v>
      </c>
      <c r="C15" s="219">
        <f>(C6/(1-C34/C28))</f>
        <v>122757.89629040404</v>
      </c>
      <c r="D15" s="219">
        <f>(D6/(1-D34/D28))</f>
        <v>122757.89629040404</v>
      </c>
      <c r="E15" s="219">
        <f>(E6/(1-E34/E28))</f>
        <v>122757.89629040404</v>
      </c>
      <c r="F15" s="316"/>
      <c r="G15" s="221">
        <f>(G6/(1-G34/G28))</f>
        <v>122757.89629040404</v>
      </c>
      <c r="H15" s="221">
        <f t="shared" ref="H15:I15" si="19">(H6/(1-H34/H28))</f>
        <v>123131.75992676767</v>
      </c>
      <c r="I15" s="221">
        <f t="shared" si="19"/>
        <v>122757.89629040404</v>
      </c>
      <c r="J15" s="318"/>
      <c r="K15" s="223">
        <f>(K6/(1-K34/K28))</f>
        <v>122757.89629040404</v>
      </c>
      <c r="L15" s="223">
        <f t="shared" ref="L15:M15" si="20">(L6/(1-L34/L28))</f>
        <v>122757.89629040404</v>
      </c>
      <c r="M15" s="223">
        <f t="shared" si="20"/>
        <v>122757.89629040404</v>
      </c>
      <c r="N15" s="320"/>
      <c r="O15" s="225">
        <f>(O6/(1-O34/O28))</f>
        <v>122757.89629040404</v>
      </c>
      <c r="P15" s="225">
        <f t="shared" ref="P15:Q15" si="21">(P6/(1-P34/P28))</f>
        <v>122757.89629040404</v>
      </c>
      <c r="Q15" s="225">
        <f t="shared" si="21"/>
        <v>122757.89629040404</v>
      </c>
      <c r="R15" s="32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</row>
    <row r="16" spans="1:118" s="25" customFormat="1" ht="15" customHeight="1" thickBot="1" x14ac:dyDescent="0.35">
      <c r="B16" s="82"/>
      <c r="C16" s="83"/>
      <c r="D16" s="83"/>
      <c r="E16" s="83"/>
      <c r="F16" s="84"/>
      <c r="G16" s="83"/>
      <c r="H16" s="83"/>
      <c r="I16" s="83"/>
      <c r="J16" s="84"/>
      <c r="K16" s="83"/>
      <c r="L16" s="83"/>
      <c r="M16" s="83"/>
      <c r="N16" s="84"/>
      <c r="O16" s="83"/>
      <c r="P16" s="83"/>
      <c r="Q16" s="83"/>
      <c r="R16" s="84"/>
      <c r="S16" s="85"/>
    </row>
    <row r="17" spans="1:118" s="25" customFormat="1" ht="45" customHeight="1" x14ac:dyDescent="0.3">
      <c r="B17" s="171" t="s">
        <v>86</v>
      </c>
      <c r="C17" s="172"/>
      <c r="D17" s="172"/>
      <c r="E17" s="172"/>
      <c r="F17" s="172"/>
    </row>
    <row r="18" spans="1:118" s="29" customFormat="1" ht="31.95" customHeight="1" x14ac:dyDescent="0.3">
      <c r="A18" s="169"/>
      <c r="B18" s="30"/>
      <c r="C18" s="31" t="s">
        <v>60</v>
      </c>
      <c r="D18" s="31" t="s">
        <v>61</v>
      </c>
      <c r="E18" s="31" t="s">
        <v>62</v>
      </c>
      <c r="F18" s="32" t="s">
        <v>63</v>
      </c>
      <c r="G18" s="33" t="s">
        <v>64</v>
      </c>
      <c r="H18" s="34" t="s">
        <v>65</v>
      </c>
      <c r="I18" s="34" t="s">
        <v>66</v>
      </c>
      <c r="J18" s="35" t="s">
        <v>67</v>
      </c>
      <c r="K18" s="36" t="s">
        <v>68</v>
      </c>
      <c r="L18" s="37" t="s">
        <v>69</v>
      </c>
      <c r="M18" s="37" t="s">
        <v>70</v>
      </c>
      <c r="N18" s="38" t="s">
        <v>71</v>
      </c>
      <c r="O18" s="39" t="s">
        <v>72</v>
      </c>
      <c r="P18" s="40" t="s">
        <v>73</v>
      </c>
      <c r="Q18" s="40" t="s">
        <v>74</v>
      </c>
      <c r="R18" s="41" t="s">
        <v>75</v>
      </c>
      <c r="S18" s="42" t="s">
        <v>76</v>
      </c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</row>
    <row r="19" spans="1:118" ht="22.05" customHeight="1" x14ac:dyDescent="0.3">
      <c r="B19" s="91" t="s">
        <v>87</v>
      </c>
      <c r="C19" s="92"/>
      <c r="D19" s="92"/>
      <c r="E19" s="92"/>
      <c r="F19" s="93"/>
      <c r="G19" s="94"/>
      <c r="H19" s="95"/>
      <c r="I19" s="95"/>
      <c r="J19" s="96"/>
      <c r="K19" s="97"/>
      <c r="L19" s="98"/>
      <c r="M19" s="98"/>
      <c r="N19" s="99"/>
      <c r="O19" s="100"/>
      <c r="P19" s="101"/>
      <c r="Q19" s="101"/>
      <c r="R19" s="102"/>
      <c r="S19" s="103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</row>
    <row r="20" spans="1:118" ht="22.05" customHeight="1" x14ac:dyDescent="0.3">
      <c r="B20" s="104" t="s">
        <v>186</v>
      </c>
      <c r="C20" s="105">
        <v>100000</v>
      </c>
      <c r="D20" s="105">
        <v>100000</v>
      </c>
      <c r="E20" s="105">
        <v>100000</v>
      </c>
      <c r="F20" s="106">
        <f>SUM(C20:E20)</f>
        <v>300000</v>
      </c>
      <c r="G20" s="105">
        <v>100000</v>
      </c>
      <c r="H20" s="105">
        <v>100000</v>
      </c>
      <c r="I20" s="105">
        <v>100000</v>
      </c>
      <c r="J20" s="108">
        <f>SUM(G20:I20)</f>
        <v>300000</v>
      </c>
      <c r="K20" s="105">
        <v>100000</v>
      </c>
      <c r="L20" s="105">
        <v>100000</v>
      </c>
      <c r="M20" s="105">
        <v>100000</v>
      </c>
      <c r="N20" s="109">
        <f>SUM(K20:M20)</f>
        <v>300000</v>
      </c>
      <c r="O20" s="105">
        <v>100000</v>
      </c>
      <c r="P20" s="105">
        <v>100000</v>
      </c>
      <c r="Q20" s="105">
        <v>100000</v>
      </c>
      <c r="R20" s="110">
        <f>SUM(O20:Q20)</f>
        <v>300000</v>
      </c>
      <c r="S20" s="111">
        <f>SUM(F20,J20,N20,R20)</f>
        <v>1200000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</row>
    <row r="21" spans="1:118" ht="22.05" customHeight="1" x14ac:dyDescent="0.3">
      <c r="B21" s="104" t="s">
        <v>187</v>
      </c>
      <c r="C21" s="105">
        <v>160000</v>
      </c>
      <c r="D21" s="105">
        <v>160000</v>
      </c>
      <c r="E21" s="105">
        <v>160000</v>
      </c>
      <c r="F21" s="106">
        <f>SUM(C21:E21)</f>
        <v>480000</v>
      </c>
      <c r="G21" s="105">
        <v>160000</v>
      </c>
      <c r="H21" s="105">
        <v>160000</v>
      </c>
      <c r="I21" s="105">
        <v>160000</v>
      </c>
      <c r="J21" s="108">
        <f>SUM(G21:I21)</f>
        <v>480000</v>
      </c>
      <c r="K21" s="105">
        <v>160000</v>
      </c>
      <c r="L21" s="105">
        <v>160000</v>
      </c>
      <c r="M21" s="105">
        <v>160000</v>
      </c>
      <c r="N21" s="109">
        <f>SUM(K21:M21)</f>
        <v>480000</v>
      </c>
      <c r="O21" s="105">
        <v>160000</v>
      </c>
      <c r="P21" s="105">
        <v>160000</v>
      </c>
      <c r="Q21" s="105">
        <v>160000</v>
      </c>
      <c r="R21" s="110">
        <f>SUM(O21:Q21)</f>
        <v>480000</v>
      </c>
      <c r="S21" s="111">
        <f t="shared" ref="S21:S23" si="22">SUM(F21,J21,N21,R21)</f>
        <v>1920000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</row>
    <row r="22" spans="1:118" ht="22.05" customHeight="1" x14ac:dyDescent="0.3">
      <c r="B22" s="104" t="s">
        <v>55</v>
      </c>
      <c r="C22" s="105">
        <v>0</v>
      </c>
      <c r="D22" s="105">
        <v>0</v>
      </c>
      <c r="E22" s="105">
        <v>0</v>
      </c>
      <c r="F22" s="106">
        <f>SUM(C22:E22)</f>
        <v>0</v>
      </c>
      <c r="G22" s="107">
        <v>0</v>
      </c>
      <c r="H22" s="105">
        <v>0</v>
      </c>
      <c r="I22" s="105">
        <v>0</v>
      </c>
      <c r="J22" s="108">
        <f>SUM(G22:I22)</f>
        <v>0</v>
      </c>
      <c r="K22" s="107">
        <v>0</v>
      </c>
      <c r="L22" s="107">
        <v>0</v>
      </c>
      <c r="M22" s="107">
        <v>0</v>
      </c>
      <c r="N22" s="109">
        <f>SUM(K22:M22)</f>
        <v>0</v>
      </c>
      <c r="O22" s="107">
        <v>0</v>
      </c>
      <c r="P22" s="107">
        <v>0</v>
      </c>
      <c r="Q22" s="107">
        <v>0</v>
      </c>
      <c r="R22" s="110">
        <f>SUM(O22:Q22)</f>
        <v>0</v>
      </c>
      <c r="S22" s="111">
        <f t="shared" si="22"/>
        <v>0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</row>
    <row r="23" spans="1:118" ht="22.05" customHeight="1" thickBot="1" x14ac:dyDescent="0.35">
      <c r="B23" s="112" t="s">
        <v>88</v>
      </c>
      <c r="C23" s="113">
        <f>SUM(C20:C22)</f>
        <v>260000</v>
      </c>
      <c r="D23" s="113">
        <f t="shared" ref="D23:F23" si="23">SUM(D20:D22)</f>
        <v>260000</v>
      </c>
      <c r="E23" s="113">
        <f t="shared" si="23"/>
        <v>260000</v>
      </c>
      <c r="F23" s="113">
        <f t="shared" si="23"/>
        <v>780000</v>
      </c>
      <c r="G23" s="114">
        <f>SUM(G20:G22)</f>
        <v>260000</v>
      </c>
      <c r="H23" s="114">
        <f>SUM(H20:H22)</f>
        <v>260000</v>
      </c>
      <c r="I23" s="114">
        <f>SUM(I20:I22)</f>
        <v>260000</v>
      </c>
      <c r="J23" s="115">
        <f t="shared" ref="J23" si="24">SUM(J20:J22)</f>
        <v>780000</v>
      </c>
      <c r="K23" s="116">
        <f>SUM(K20:K22)</f>
        <v>260000</v>
      </c>
      <c r="L23" s="116">
        <f t="shared" ref="L23:N23" si="25">SUM(L20:L22)</f>
        <v>260000</v>
      </c>
      <c r="M23" s="116">
        <f t="shared" si="25"/>
        <v>260000</v>
      </c>
      <c r="N23" s="117">
        <f t="shared" si="25"/>
        <v>780000</v>
      </c>
      <c r="O23" s="118">
        <f>SUM(O20:O22)</f>
        <v>260000</v>
      </c>
      <c r="P23" s="118">
        <f t="shared" ref="P23:R23" si="26">SUM(P20:P22)</f>
        <v>260000</v>
      </c>
      <c r="Q23" s="118">
        <f t="shared" si="26"/>
        <v>260000</v>
      </c>
      <c r="R23" s="119">
        <f t="shared" si="26"/>
        <v>780000</v>
      </c>
      <c r="S23" s="120">
        <f t="shared" si="22"/>
        <v>3120000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</row>
    <row r="24" spans="1:118" ht="22.05" customHeight="1" x14ac:dyDescent="0.3">
      <c r="B24" s="91" t="s">
        <v>89</v>
      </c>
      <c r="C24" s="92"/>
      <c r="D24" s="92"/>
      <c r="E24" s="92"/>
      <c r="F24" s="93"/>
      <c r="G24" s="94"/>
      <c r="H24" s="95"/>
      <c r="I24" s="95"/>
      <c r="J24" s="96"/>
      <c r="K24" s="97"/>
      <c r="L24" s="97"/>
      <c r="M24" s="97"/>
      <c r="N24" s="99"/>
      <c r="O24" s="100"/>
      <c r="P24" s="100"/>
      <c r="Q24" s="100"/>
      <c r="R24" s="102"/>
      <c r="S24" s="103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</row>
    <row r="25" spans="1:118" ht="22.05" customHeight="1" x14ac:dyDescent="0.3">
      <c r="B25" s="104" t="s">
        <v>90</v>
      </c>
      <c r="C25" s="105">
        <v>0</v>
      </c>
      <c r="D25" s="105">
        <v>0</v>
      </c>
      <c r="E25" s="105">
        <v>0</v>
      </c>
      <c r="F25" s="106">
        <f>SUM(C25:E25)</f>
        <v>0</v>
      </c>
      <c r="G25" s="107">
        <v>0</v>
      </c>
      <c r="H25" s="105">
        <v>0</v>
      </c>
      <c r="I25" s="105">
        <v>0</v>
      </c>
      <c r="J25" s="108">
        <f>SUM(G25:I25)</f>
        <v>0</v>
      </c>
      <c r="K25" s="107">
        <v>0</v>
      </c>
      <c r="L25" s="107">
        <v>0</v>
      </c>
      <c r="M25" s="107">
        <v>0</v>
      </c>
      <c r="N25" s="109">
        <f>SUM(K25:M25)</f>
        <v>0</v>
      </c>
      <c r="O25" s="107">
        <v>0</v>
      </c>
      <c r="P25" s="107">
        <v>0</v>
      </c>
      <c r="Q25" s="107">
        <v>0</v>
      </c>
      <c r="R25" s="110">
        <f>SUM(O25:Q25)</f>
        <v>0</v>
      </c>
      <c r="S25" s="111">
        <f>SUM(F25,J25,N25,R25)</f>
        <v>0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</row>
    <row r="26" spans="1:118" ht="22.05" customHeight="1" x14ac:dyDescent="0.3">
      <c r="B26" s="104" t="s">
        <v>91</v>
      </c>
      <c r="C26" s="105">
        <f>SUM(C20:C21)*6%</f>
        <v>15600</v>
      </c>
      <c r="D26" s="105">
        <f t="shared" ref="D26:G26" si="27">SUM(D20:D21)*6%</f>
        <v>15600</v>
      </c>
      <c r="E26" s="105">
        <f t="shared" si="27"/>
        <v>15600</v>
      </c>
      <c r="F26" s="106">
        <f>SUM(C26:E26)</f>
        <v>46800</v>
      </c>
      <c r="G26" s="105">
        <f t="shared" si="27"/>
        <v>15600</v>
      </c>
      <c r="H26" s="105">
        <f>SUM(H20:H21)*6%</f>
        <v>15600</v>
      </c>
      <c r="I26" s="105">
        <f>SUM(I20:I21)*6%</f>
        <v>15600</v>
      </c>
      <c r="J26" s="108">
        <f>SUM(G26:I26)</f>
        <v>46800</v>
      </c>
      <c r="K26" s="105">
        <f t="shared" ref="K26:Q26" si="28">SUM(K20:K21)*6%</f>
        <v>15600</v>
      </c>
      <c r="L26" s="105">
        <f t="shared" si="28"/>
        <v>15600</v>
      </c>
      <c r="M26" s="105">
        <f t="shared" si="28"/>
        <v>15600</v>
      </c>
      <c r="N26" s="109">
        <f>SUM(K26:M26)</f>
        <v>46800</v>
      </c>
      <c r="O26" s="105">
        <f t="shared" si="28"/>
        <v>15600</v>
      </c>
      <c r="P26" s="105">
        <f t="shared" si="28"/>
        <v>15600</v>
      </c>
      <c r="Q26" s="105">
        <f t="shared" si="28"/>
        <v>15600</v>
      </c>
      <c r="R26" s="110">
        <f>SUM(O26:Q26)</f>
        <v>46800</v>
      </c>
      <c r="S26" s="111">
        <f t="shared" ref="S26" si="29">SUM(F26,J26,N26,R26)</f>
        <v>187200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</row>
    <row r="27" spans="1:118" ht="22.05" customHeight="1" thickBot="1" x14ac:dyDescent="0.35">
      <c r="B27" s="112" t="s">
        <v>92</v>
      </c>
      <c r="C27" s="105">
        <f>SUM(C25:C26)</f>
        <v>15600</v>
      </c>
      <c r="D27" s="105">
        <f t="shared" ref="D27:E27" si="30">SUM(D25:D26)</f>
        <v>15600</v>
      </c>
      <c r="E27" s="105">
        <f t="shared" si="30"/>
        <v>15600</v>
      </c>
      <c r="F27" s="106">
        <f>SUM(C27:E27)</f>
        <v>46800</v>
      </c>
      <c r="G27" s="105">
        <f>SUM(G25:G26)</f>
        <v>15600</v>
      </c>
      <c r="H27" s="105">
        <f>SUM(H25:H26)</f>
        <v>15600</v>
      </c>
      <c r="I27" s="105">
        <f>SUM(I25:I26)</f>
        <v>15600</v>
      </c>
      <c r="J27" s="108">
        <f>SUM(G27:I27)</f>
        <v>46800</v>
      </c>
      <c r="K27" s="105">
        <f>SUM(K25:K26)</f>
        <v>15600</v>
      </c>
      <c r="L27" s="105">
        <f t="shared" ref="L27:M27" si="31">SUM(L25:L26)</f>
        <v>15600</v>
      </c>
      <c r="M27" s="105">
        <f t="shared" si="31"/>
        <v>15600</v>
      </c>
      <c r="N27" s="109">
        <f>SUM(K27:M27)</f>
        <v>46800</v>
      </c>
      <c r="O27" s="105">
        <f t="shared" ref="O27:Q27" si="32">SUM(O25:O26)</f>
        <v>15600</v>
      </c>
      <c r="P27" s="105">
        <f t="shared" si="32"/>
        <v>15600</v>
      </c>
      <c r="Q27" s="105">
        <f t="shared" si="32"/>
        <v>15600</v>
      </c>
      <c r="R27" s="110">
        <f>SUM(O27:Q27)</f>
        <v>46800</v>
      </c>
      <c r="S27" s="111">
        <f>SUM(F27,J27,N27,R27)</f>
        <v>187200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</row>
    <row r="28" spans="1:118" ht="22.05" customHeight="1" thickBot="1" x14ac:dyDescent="0.35">
      <c r="B28" s="112" t="s">
        <v>93</v>
      </c>
      <c r="C28" s="113">
        <f>C23-C27</f>
        <v>244400</v>
      </c>
      <c r="D28" s="113">
        <f t="shared" ref="D28:F28" si="33">D23-D27</f>
        <v>244400</v>
      </c>
      <c r="E28" s="113">
        <f t="shared" si="33"/>
        <v>244400</v>
      </c>
      <c r="F28" s="113">
        <f t="shared" si="33"/>
        <v>733200</v>
      </c>
      <c r="G28" s="121">
        <f>G23-G27</f>
        <v>244400</v>
      </c>
      <c r="H28" s="114">
        <f>H23-H27</f>
        <v>244400</v>
      </c>
      <c r="I28" s="114">
        <f>I23-I27</f>
        <v>244400</v>
      </c>
      <c r="J28" s="115">
        <f t="shared" ref="J28" si="34">J23-J27</f>
        <v>733200</v>
      </c>
      <c r="K28" s="122">
        <f>K23-K27</f>
        <v>244400</v>
      </c>
      <c r="L28" s="122">
        <f t="shared" ref="L28:N28" si="35">L23-L27</f>
        <v>244400</v>
      </c>
      <c r="M28" s="122">
        <f t="shared" si="35"/>
        <v>244400</v>
      </c>
      <c r="N28" s="117">
        <f t="shared" si="35"/>
        <v>733200</v>
      </c>
      <c r="O28" s="123">
        <f>O23-O27</f>
        <v>244400</v>
      </c>
      <c r="P28" s="123">
        <f t="shared" ref="P28:R28" si="36">P23-P27</f>
        <v>244400</v>
      </c>
      <c r="Q28" s="123">
        <f t="shared" si="36"/>
        <v>244400</v>
      </c>
      <c r="R28" s="119">
        <f t="shared" si="36"/>
        <v>733200</v>
      </c>
      <c r="S28" s="120">
        <f>SUM(F28,J28,N28,R28)</f>
        <v>2932800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</row>
    <row r="29" spans="1:118" ht="22.05" customHeight="1" x14ac:dyDescent="0.3">
      <c r="B29" s="91" t="s">
        <v>94</v>
      </c>
      <c r="C29" s="92"/>
      <c r="D29" s="92"/>
      <c r="E29" s="92"/>
      <c r="F29" s="93"/>
      <c r="G29" s="94"/>
      <c r="H29" s="95"/>
      <c r="I29" s="95"/>
      <c r="J29" s="96"/>
      <c r="K29" s="97"/>
      <c r="L29" s="97"/>
      <c r="M29" s="97"/>
      <c r="N29" s="99"/>
      <c r="O29" s="100"/>
      <c r="P29" s="100"/>
      <c r="Q29" s="100"/>
      <c r="R29" s="102"/>
      <c r="S29" s="103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</row>
    <row r="30" spans="1:118" ht="22.05" customHeight="1" x14ac:dyDescent="0.3">
      <c r="B30" s="104" t="s">
        <v>190</v>
      </c>
      <c r="C30" s="105">
        <f>SUM(C20:C21)/2</f>
        <v>130000</v>
      </c>
      <c r="D30" s="105">
        <f t="shared" ref="D30:E30" si="37">SUM(D20:D21)/2</f>
        <v>130000</v>
      </c>
      <c r="E30" s="105">
        <f t="shared" si="37"/>
        <v>130000</v>
      </c>
      <c r="F30" s="106">
        <f>SUM(C30:E30)</f>
        <v>390000</v>
      </c>
      <c r="G30" s="105">
        <f t="shared" ref="G30:I30" si="38">SUM(G20:G21)/2</f>
        <v>130000</v>
      </c>
      <c r="H30" s="105">
        <f t="shared" si="38"/>
        <v>130000</v>
      </c>
      <c r="I30" s="105">
        <f t="shared" si="38"/>
        <v>130000</v>
      </c>
      <c r="J30" s="108">
        <f>SUM(G30:I30)</f>
        <v>390000</v>
      </c>
      <c r="K30" s="105">
        <f t="shared" ref="K30:M30" si="39">SUM(K20:K21)/2</f>
        <v>130000</v>
      </c>
      <c r="L30" s="105">
        <f t="shared" si="39"/>
        <v>130000</v>
      </c>
      <c r="M30" s="105">
        <f t="shared" si="39"/>
        <v>130000</v>
      </c>
      <c r="N30" s="109">
        <f>SUM(K30:M30)</f>
        <v>390000</v>
      </c>
      <c r="O30" s="105">
        <f>SUM(O20:O21)/2</f>
        <v>130000</v>
      </c>
      <c r="P30" s="105">
        <f t="shared" ref="P30:Q30" si="40">SUM(P20:P21)/2</f>
        <v>130000</v>
      </c>
      <c r="Q30" s="105">
        <f t="shared" si="40"/>
        <v>130000</v>
      </c>
      <c r="R30" s="110">
        <f>SUM(O30:Q30)</f>
        <v>390000</v>
      </c>
      <c r="S30" s="111">
        <f>SUM(F30,J30,N30,R30)</f>
        <v>1560000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</row>
    <row r="31" spans="1:118" ht="22.05" customHeight="1" x14ac:dyDescent="0.3">
      <c r="B31" s="104" t="s">
        <v>55</v>
      </c>
      <c r="C31" s="105">
        <v>0</v>
      </c>
      <c r="D31" s="105">
        <v>0</v>
      </c>
      <c r="E31" s="105">
        <v>0</v>
      </c>
      <c r="F31" s="106">
        <f>SUM(C31:E31)</f>
        <v>0</v>
      </c>
      <c r="G31" s="105">
        <v>0</v>
      </c>
      <c r="H31" s="105">
        <v>0</v>
      </c>
      <c r="I31" s="105">
        <v>0</v>
      </c>
      <c r="J31" s="108">
        <f>SUM(G31:I31)</f>
        <v>0</v>
      </c>
      <c r="K31" s="105">
        <v>0</v>
      </c>
      <c r="L31" s="105">
        <v>0</v>
      </c>
      <c r="M31" s="105">
        <v>0</v>
      </c>
      <c r="N31" s="109">
        <f>SUM(K31:M31)</f>
        <v>0</v>
      </c>
      <c r="O31" s="105">
        <v>0</v>
      </c>
      <c r="P31" s="105">
        <v>0</v>
      </c>
      <c r="Q31" s="105">
        <v>0</v>
      </c>
      <c r="R31" s="110">
        <f>SUM(O31:Q31)</f>
        <v>0</v>
      </c>
      <c r="S31" s="111">
        <f t="shared" ref="S31:S33" si="41">SUM(F31,J31,N31,R31)</f>
        <v>0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</row>
    <row r="32" spans="1:118" ht="22.05" customHeight="1" thickBot="1" x14ac:dyDescent="0.35">
      <c r="B32" s="112" t="s">
        <v>95</v>
      </c>
      <c r="C32" s="124">
        <f>SUM(C30:C31)</f>
        <v>130000</v>
      </c>
      <c r="D32" s="124">
        <f t="shared" ref="D32:E32" si="42">SUM(D30:D31)</f>
        <v>130000</v>
      </c>
      <c r="E32" s="124">
        <f t="shared" si="42"/>
        <v>130000</v>
      </c>
      <c r="F32" s="125">
        <f>SUM(F30:F31)</f>
        <v>390000</v>
      </c>
      <c r="G32" s="126">
        <f>SUM(G30:G31)</f>
        <v>130000</v>
      </c>
      <c r="H32" s="126">
        <f t="shared" ref="H32:I32" si="43">SUM(H30:H31)</f>
        <v>130000</v>
      </c>
      <c r="I32" s="126">
        <f t="shared" si="43"/>
        <v>130000</v>
      </c>
      <c r="J32" s="127">
        <f>SUM(J30:J31)</f>
        <v>390000</v>
      </c>
      <c r="K32" s="128">
        <f>SUM(K30:K31)</f>
        <v>130000</v>
      </c>
      <c r="L32" s="128">
        <f t="shared" ref="L32:M32" si="44">SUM(L30:L31)</f>
        <v>130000</v>
      </c>
      <c r="M32" s="128">
        <f t="shared" si="44"/>
        <v>130000</v>
      </c>
      <c r="N32" s="129">
        <f>SUM(N30:N31)</f>
        <v>390000</v>
      </c>
      <c r="O32" s="130">
        <f>SUM(O30:O31)</f>
        <v>130000</v>
      </c>
      <c r="P32" s="130">
        <f t="shared" ref="P32:Q32" si="45">SUM(P30:P31)</f>
        <v>130000</v>
      </c>
      <c r="Q32" s="130">
        <f t="shared" si="45"/>
        <v>130000</v>
      </c>
      <c r="R32" s="131">
        <f>SUM(R30:R31)</f>
        <v>390000</v>
      </c>
      <c r="S32" s="111">
        <f>SUM(F32,J32,N32,R32)</f>
        <v>1560000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</row>
    <row r="33" spans="1:118" ht="22.05" customHeight="1" x14ac:dyDescent="0.3">
      <c r="B33" s="104" t="s">
        <v>96</v>
      </c>
      <c r="C33" s="105">
        <v>0</v>
      </c>
      <c r="D33" s="105">
        <v>0</v>
      </c>
      <c r="E33" s="105">
        <v>0</v>
      </c>
      <c r="F33" s="125">
        <f>SUM(C33:E33)</f>
        <v>0</v>
      </c>
      <c r="G33" s="107">
        <v>0</v>
      </c>
      <c r="H33" s="105">
        <v>0</v>
      </c>
      <c r="I33" s="105">
        <v>0</v>
      </c>
      <c r="J33" s="127">
        <f>SUM(G33:I33)</f>
        <v>0</v>
      </c>
      <c r="K33" s="107">
        <v>0</v>
      </c>
      <c r="L33" s="107">
        <v>0</v>
      </c>
      <c r="M33" s="107">
        <v>0</v>
      </c>
      <c r="N33" s="129">
        <f>SUM(K33:M33)</f>
        <v>0</v>
      </c>
      <c r="O33" s="107">
        <v>0</v>
      </c>
      <c r="P33" s="107">
        <v>0</v>
      </c>
      <c r="Q33" s="107">
        <v>0</v>
      </c>
      <c r="R33" s="131">
        <f>SUM(O33:Q33)</f>
        <v>0</v>
      </c>
      <c r="S33" s="111">
        <f t="shared" si="41"/>
        <v>0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</row>
    <row r="34" spans="1:118" ht="22.05" customHeight="1" thickBot="1" x14ac:dyDescent="0.35">
      <c r="B34" s="112" t="s">
        <v>97</v>
      </c>
      <c r="C34" s="113">
        <f>C32-C33</f>
        <v>130000</v>
      </c>
      <c r="D34" s="113">
        <f t="shared" ref="D34:Q34" si="46">D32-D33</f>
        <v>130000</v>
      </c>
      <c r="E34" s="113">
        <f t="shared" si="46"/>
        <v>130000</v>
      </c>
      <c r="F34" s="132">
        <f>F32-F33</f>
        <v>390000</v>
      </c>
      <c r="G34" s="121">
        <f t="shared" si="46"/>
        <v>130000</v>
      </c>
      <c r="H34" s="114">
        <f t="shared" si="46"/>
        <v>130000</v>
      </c>
      <c r="I34" s="114">
        <f t="shared" si="46"/>
        <v>130000</v>
      </c>
      <c r="J34" s="133">
        <f t="shared" si="46"/>
        <v>390000</v>
      </c>
      <c r="K34" s="122">
        <f t="shared" si="46"/>
        <v>130000</v>
      </c>
      <c r="L34" s="122">
        <f t="shared" si="46"/>
        <v>130000</v>
      </c>
      <c r="M34" s="122">
        <f t="shared" si="46"/>
        <v>130000</v>
      </c>
      <c r="N34" s="117">
        <f t="shared" si="46"/>
        <v>390000</v>
      </c>
      <c r="O34" s="123">
        <f t="shared" si="46"/>
        <v>130000</v>
      </c>
      <c r="P34" s="123">
        <f t="shared" si="46"/>
        <v>130000</v>
      </c>
      <c r="Q34" s="123">
        <f t="shared" si="46"/>
        <v>130000</v>
      </c>
      <c r="R34" s="119">
        <f>R32-R33</f>
        <v>390000</v>
      </c>
      <c r="S34" s="120">
        <f>S32-S33</f>
        <v>1560000</v>
      </c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</row>
    <row r="35" spans="1:118" ht="22.05" customHeight="1" thickBot="1" x14ac:dyDescent="0.35">
      <c r="B35" s="112" t="s">
        <v>77</v>
      </c>
      <c r="C35" s="134">
        <f>C28-C34</f>
        <v>114400</v>
      </c>
      <c r="D35" s="134">
        <f t="shared" ref="D35:E35" si="47">D28-D34</f>
        <v>114400</v>
      </c>
      <c r="E35" s="134">
        <f t="shared" si="47"/>
        <v>114400</v>
      </c>
      <c r="F35" s="135">
        <f>SUM(C35:E35)</f>
        <v>343200</v>
      </c>
      <c r="G35" s="137">
        <f>G28-G34</f>
        <v>114400</v>
      </c>
      <c r="H35" s="137">
        <f t="shared" ref="H35:I35" si="48">H28-H34</f>
        <v>114400</v>
      </c>
      <c r="I35" s="137">
        <f t="shared" si="48"/>
        <v>114400</v>
      </c>
      <c r="J35" s="138">
        <f>SUM(G35:I35)</f>
        <v>343200</v>
      </c>
      <c r="K35" s="139">
        <f>K28-K34</f>
        <v>114400</v>
      </c>
      <c r="L35" s="139">
        <f t="shared" ref="L35:M35" si="49">L28-L34</f>
        <v>114400</v>
      </c>
      <c r="M35" s="139">
        <f t="shared" si="49"/>
        <v>114400</v>
      </c>
      <c r="N35" s="141">
        <f>SUM(K35:M35)</f>
        <v>343200</v>
      </c>
      <c r="O35" s="142">
        <f>O28-O34</f>
        <v>114400</v>
      </c>
      <c r="P35" s="142">
        <f t="shared" ref="P35:Q35" si="50">P28-P34</f>
        <v>114400</v>
      </c>
      <c r="Q35" s="142">
        <f t="shared" si="50"/>
        <v>114400</v>
      </c>
      <c r="R35" s="144">
        <f>SUM(O35:Q35)</f>
        <v>343200</v>
      </c>
      <c r="S35" s="145">
        <f>SUM(F35,J35,N35,R35)</f>
        <v>1372800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</row>
    <row r="36" spans="1:118" s="25" customFormat="1" ht="15" customHeight="1" thickBot="1" x14ac:dyDescent="0.35">
      <c r="B36" s="82"/>
      <c r="C36" s="83"/>
      <c r="D36" s="83"/>
      <c r="E36" s="83"/>
      <c r="F36" s="84"/>
      <c r="G36" s="83"/>
      <c r="H36" s="83"/>
      <c r="I36" s="83"/>
      <c r="J36" s="84"/>
      <c r="K36" s="83"/>
      <c r="L36" s="83"/>
      <c r="M36" s="83"/>
      <c r="N36" s="84"/>
      <c r="O36" s="83"/>
      <c r="P36" s="83"/>
      <c r="Q36" s="83"/>
      <c r="R36" s="84"/>
      <c r="S36" s="85"/>
    </row>
    <row r="37" spans="1:118" s="25" customFormat="1" ht="45" customHeight="1" x14ac:dyDescent="0.3">
      <c r="B37" s="171" t="s">
        <v>98</v>
      </c>
      <c r="C37" s="208"/>
      <c r="D37" s="172"/>
      <c r="E37" s="172"/>
      <c r="F37" s="172"/>
    </row>
    <row r="38" spans="1:118" s="29" customFormat="1" ht="31.95" customHeight="1" x14ac:dyDescent="0.3">
      <c r="A38" s="169"/>
      <c r="B38" s="30"/>
      <c r="C38" s="31" t="s">
        <v>60</v>
      </c>
      <c r="D38" s="31" t="s">
        <v>61</v>
      </c>
      <c r="E38" s="31" t="s">
        <v>62</v>
      </c>
      <c r="F38" s="32" t="s">
        <v>63</v>
      </c>
      <c r="G38" s="33" t="s">
        <v>64</v>
      </c>
      <c r="H38" s="34" t="s">
        <v>65</v>
      </c>
      <c r="I38" s="34" t="s">
        <v>66</v>
      </c>
      <c r="J38" s="35" t="s">
        <v>67</v>
      </c>
      <c r="K38" s="36" t="s">
        <v>68</v>
      </c>
      <c r="L38" s="37" t="s">
        <v>69</v>
      </c>
      <c r="M38" s="37" t="s">
        <v>70</v>
      </c>
      <c r="N38" s="38" t="s">
        <v>71</v>
      </c>
      <c r="O38" s="39" t="s">
        <v>72</v>
      </c>
      <c r="P38" s="40" t="s">
        <v>73</v>
      </c>
      <c r="Q38" s="40" t="s">
        <v>74</v>
      </c>
      <c r="R38" s="41" t="s">
        <v>75</v>
      </c>
      <c r="S38" s="42" t="s">
        <v>76</v>
      </c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</row>
    <row r="39" spans="1:118" ht="22.05" customHeight="1" x14ac:dyDescent="0.3">
      <c r="B39" s="91" t="s">
        <v>99</v>
      </c>
      <c r="C39" s="92"/>
      <c r="D39" s="92"/>
      <c r="E39" s="92"/>
      <c r="F39" s="93"/>
      <c r="G39" s="94"/>
      <c r="H39" s="95"/>
      <c r="I39" s="95"/>
      <c r="J39" s="96"/>
      <c r="K39" s="97"/>
      <c r="L39" s="98"/>
      <c r="M39" s="98"/>
      <c r="N39" s="99"/>
      <c r="O39" s="100"/>
      <c r="P39" s="101"/>
      <c r="Q39" s="101"/>
      <c r="R39" s="102"/>
      <c r="S39" s="103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</row>
    <row r="40" spans="1:118" ht="22.05" customHeight="1" x14ac:dyDescent="0.3">
      <c r="B40" s="104" t="s">
        <v>100</v>
      </c>
      <c r="C40" s="105">
        <f>(159*10%)+159</f>
        <v>174.9</v>
      </c>
      <c r="D40" s="105">
        <f t="shared" ref="D40:Q40" si="51">(159*10%)+159</f>
        <v>174.9</v>
      </c>
      <c r="E40" s="105">
        <f t="shared" si="51"/>
        <v>174.9</v>
      </c>
      <c r="F40" s="106">
        <f t="shared" ref="F40:F48" si="52">SUM(C40:E40)</f>
        <v>524.70000000000005</v>
      </c>
      <c r="G40" s="105">
        <f t="shared" si="51"/>
        <v>174.9</v>
      </c>
      <c r="H40" s="105">
        <f t="shared" si="51"/>
        <v>174.9</v>
      </c>
      <c r="I40" s="105">
        <f t="shared" si="51"/>
        <v>174.9</v>
      </c>
      <c r="J40" s="108">
        <f t="shared" ref="J40:J47" si="53">SUM(G40:I40)</f>
        <v>524.70000000000005</v>
      </c>
      <c r="K40" s="105">
        <f t="shared" si="51"/>
        <v>174.9</v>
      </c>
      <c r="L40" s="105">
        <f t="shared" si="51"/>
        <v>174.9</v>
      </c>
      <c r="M40" s="105">
        <f t="shared" si="51"/>
        <v>174.9</v>
      </c>
      <c r="N40" s="109">
        <f t="shared" ref="N40:N48" si="54">SUM(K40:M40)</f>
        <v>524.70000000000005</v>
      </c>
      <c r="O40" s="105">
        <f t="shared" si="51"/>
        <v>174.9</v>
      </c>
      <c r="P40" s="105">
        <f t="shared" si="51"/>
        <v>174.9</v>
      </c>
      <c r="Q40" s="105">
        <f t="shared" si="51"/>
        <v>174.9</v>
      </c>
      <c r="R40" s="110">
        <f t="shared" ref="R40:R48" si="55">SUM(O40:Q40)</f>
        <v>524.70000000000005</v>
      </c>
      <c r="S40" s="111">
        <f>SUM(F40,J40,N40,R40)</f>
        <v>2098.8000000000002</v>
      </c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</row>
    <row r="41" spans="1:118" ht="22.05" customHeight="1" x14ac:dyDescent="0.3">
      <c r="B41" s="104" t="s">
        <v>101</v>
      </c>
      <c r="C41" s="105">
        <v>0</v>
      </c>
      <c r="D41" s="105">
        <v>0</v>
      </c>
      <c r="E41" s="105">
        <v>0</v>
      </c>
      <c r="F41" s="106">
        <f t="shared" si="52"/>
        <v>0</v>
      </c>
      <c r="G41" s="105">
        <v>0</v>
      </c>
      <c r="H41" s="105">
        <v>0</v>
      </c>
      <c r="I41" s="105">
        <v>0</v>
      </c>
      <c r="J41" s="108">
        <f t="shared" si="53"/>
        <v>0</v>
      </c>
      <c r="K41" s="105">
        <v>0</v>
      </c>
      <c r="L41" s="105">
        <v>0</v>
      </c>
      <c r="M41" s="105">
        <v>0</v>
      </c>
      <c r="N41" s="109">
        <f t="shared" si="54"/>
        <v>0</v>
      </c>
      <c r="O41" s="105">
        <v>0</v>
      </c>
      <c r="P41" s="105">
        <v>0</v>
      </c>
      <c r="Q41" s="105">
        <v>0</v>
      </c>
      <c r="R41" s="110">
        <f t="shared" si="55"/>
        <v>0</v>
      </c>
      <c r="S41" s="111">
        <f t="shared" ref="S41:S44" si="56">SUM(F41,J41,N41,R41)</f>
        <v>0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</row>
    <row r="42" spans="1:118" ht="22.05" customHeight="1" x14ac:dyDescent="0.3">
      <c r="B42" s="104" t="s">
        <v>102</v>
      </c>
      <c r="C42" s="105">
        <f>(300*5%)+300</f>
        <v>315</v>
      </c>
      <c r="D42" s="105">
        <f t="shared" ref="D42:E42" si="57">(300*5%)+300</f>
        <v>315</v>
      </c>
      <c r="E42" s="105">
        <f t="shared" si="57"/>
        <v>315</v>
      </c>
      <c r="F42" s="106">
        <f t="shared" si="52"/>
        <v>945</v>
      </c>
      <c r="G42" s="105">
        <f t="shared" ref="G42:I42" si="58">(300*5%)+300</f>
        <v>315</v>
      </c>
      <c r="H42" s="105">
        <f t="shared" si="58"/>
        <v>315</v>
      </c>
      <c r="I42" s="105">
        <f t="shared" si="58"/>
        <v>315</v>
      </c>
      <c r="J42" s="108">
        <f t="shared" si="53"/>
        <v>945</v>
      </c>
      <c r="K42" s="105">
        <f t="shared" ref="K42:M42" si="59">(300*5%)+300</f>
        <v>315</v>
      </c>
      <c r="L42" s="105">
        <f t="shared" si="59"/>
        <v>315</v>
      </c>
      <c r="M42" s="105">
        <f t="shared" si="59"/>
        <v>315</v>
      </c>
      <c r="N42" s="109">
        <f t="shared" si="54"/>
        <v>945</v>
      </c>
      <c r="O42" s="105">
        <f t="shared" ref="O42:Q42" si="60">(300*5%)+300</f>
        <v>315</v>
      </c>
      <c r="P42" s="105">
        <f t="shared" si="60"/>
        <v>315</v>
      </c>
      <c r="Q42" s="105">
        <f t="shared" si="60"/>
        <v>315</v>
      </c>
      <c r="R42" s="110">
        <f t="shared" si="55"/>
        <v>945</v>
      </c>
      <c r="S42" s="111">
        <f>SUM(F42,J42,N42,R42)</f>
        <v>3780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</row>
    <row r="43" spans="1:118" ht="22.05" customHeight="1" x14ac:dyDescent="0.3">
      <c r="B43" s="104" t="s">
        <v>103</v>
      </c>
      <c r="C43" s="105">
        <v>0</v>
      </c>
      <c r="D43" s="105">
        <v>0</v>
      </c>
      <c r="E43" s="105">
        <v>0</v>
      </c>
      <c r="F43" s="106">
        <f t="shared" si="52"/>
        <v>0</v>
      </c>
      <c r="G43" s="105">
        <v>0</v>
      </c>
      <c r="H43" s="105">
        <v>0</v>
      </c>
      <c r="I43" s="105">
        <v>0</v>
      </c>
      <c r="J43" s="108">
        <f t="shared" si="53"/>
        <v>0</v>
      </c>
      <c r="K43" s="105">
        <v>0</v>
      </c>
      <c r="L43" s="105">
        <v>0</v>
      </c>
      <c r="M43" s="105">
        <v>0</v>
      </c>
      <c r="N43" s="109">
        <f t="shared" si="54"/>
        <v>0</v>
      </c>
      <c r="O43" s="105">
        <v>0</v>
      </c>
      <c r="P43" s="105">
        <v>0</v>
      </c>
      <c r="Q43" s="105">
        <v>0</v>
      </c>
      <c r="R43" s="110">
        <f t="shared" si="55"/>
        <v>0</v>
      </c>
      <c r="S43" s="111">
        <f t="shared" ref="S43" si="61">SUM(F43,J43,N43,R43)</f>
        <v>0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</row>
    <row r="44" spans="1:118" ht="22.05" customHeight="1" x14ac:dyDescent="0.3">
      <c r="B44" s="104" t="s">
        <v>104</v>
      </c>
      <c r="C44" s="105">
        <f>(100*10%)+100</f>
        <v>110</v>
      </c>
      <c r="D44" s="105">
        <f t="shared" ref="D44:E44" si="62">(100*10%)+100</f>
        <v>110</v>
      </c>
      <c r="E44" s="105">
        <f t="shared" si="62"/>
        <v>110</v>
      </c>
      <c r="F44" s="106">
        <f t="shared" si="52"/>
        <v>330</v>
      </c>
      <c r="G44" s="105">
        <f t="shared" ref="G44:I44" si="63">(100*10%)+100</f>
        <v>110</v>
      </c>
      <c r="H44" s="105">
        <f t="shared" si="63"/>
        <v>110</v>
      </c>
      <c r="I44" s="105">
        <f t="shared" si="63"/>
        <v>110</v>
      </c>
      <c r="J44" s="108">
        <f t="shared" si="53"/>
        <v>330</v>
      </c>
      <c r="K44" s="105">
        <f t="shared" ref="K44:M44" si="64">(100*10%)+100</f>
        <v>110</v>
      </c>
      <c r="L44" s="105">
        <f t="shared" si="64"/>
        <v>110</v>
      </c>
      <c r="M44" s="105">
        <f t="shared" si="64"/>
        <v>110</v>
      </c>
      <c r="N44" s="109">
        <f t="shared" si="54"/>
        <v>330</v>
      </c>
      <c r="O44" s="105">
        <f t="shared" ref="O44:Q44" si="65">(100*10%)+100</f>
        <v>110</v>
      </c>
      <c r="P44" s="105">
        <f t="shared" si="65"/>
        <v>110</v>
      </c>
      <c r="Q44" s="105">
        <f t="shared" si="65"/>
        <v>110</v>
      </c>
      <c r="R44" s="110">
        <f t="shared" si="55"/>
        <v>330</v>
      </c>
      <c r="S44" s="111">
        <f t="shared" si="56"/>
        <v>1320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</row>
    <row r="45" spans="1:118" ht="22.05" customHeight="1" x14ac:dyDescent="0.3">
      <c r="B45" s="104" t="s">
        <v>183</v>
      </c>
      <c r="C45" s="105">
        <f>(450*10%)+450</f>
        <v>495</v>
      </c>
      <c r="D45" s="105">
        <f t="shared" ref="D45:E45" si="66">(450*10%)+450</f>
        <v>495</v>
      </c>
      <c r="E45" s="105">
        <f t="shared" si="66"/>
        <v>495</v>
      </c>
      <c r="F45" s="106">
        <f t="shared" si="52"/>
        <v>1485</v>
      </c>
      <c r="G45" s="105">
        <f t="shared" ref="G45:I45" si="67">(450*10%)+450</f>
        <v>495</v>
      </c>
      <c r="H45" s="105">
        <f t="shared" si="67"/>
        <v>495</v>
      </c>
      <c r="I45" s="105">
        <f t="shared" si="67"/>
        <v>495</v>
      </c>
      <c r="J45" s="108">
        <f t="shared" si="53"/>
        <v>1485</v>
      </c>
      <c r="K45" s="105">
        <f t="shared" ref="K45:M45" si="68">(450*10%)+450</f>
        <v>495</v>
      </c>
      <c r="L45" s="105">
        <f t="shared" si="68"/>
        <v>495</v>
      </c>
      <c r="M45" s="105">
        <f t="shared" si="68"/>
        <v>495</v>
      </c>
      <c r="N45" s="109">
        <f t="shared" si="54"/>
        <v>1485</v>
      </c>
      <c r="O45" s="105">
        <f t="shared" ref="O45:Q45" si="69">(450*10%)+450</f>
        <v>495</v>
      </c>
      <c r="P45" s="105">
        <f t="shared" si="69"/>
        <v>495</v>
      </c>
      <c r="Q45" s="105">
        <f t="shared" si="69"/>
        <v>495</v>
      </c>
      <c r="R45" s="110">
        <f t="shared" si="55"/>
        <v>1485</v>
      </c>
      <c r="S45" s="111">
        <f>SUM(F45,J45,N45,R45)</f>
        <v>5940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</row>
    <row r="46" spans="1:118" ht="22.05" customHeight="1" x14ac:dyDescent="0.3">
      <c r="B46" s="104" t="s">
        <v>57</v>
      </c>
      <c r="C46" s="105">
        <f>SUM(C20:C21)*Taxas!$C$6</f>
        <v>46800</v>
      </c>
      <c r="D46" s="105">
        <f>SUM(D20:D21)*Taxas!$C$6</f>
        <v>46800</v>
      </c>
      <c r="E46" s="105">
        <f>SUM(E20:E21)*Taxas!$C$6</f>
        <v>46800</v>
      </c>
      <c r="F46" s="106">
        <f t="shared" si="52"/>
        <v>140400</v>
      </c>
      <c r="G46" s="105">
        <f>SUM(G20:G21)*Taxas!$C$6</f>
        <v>46800</v>
      </c>
      <c r="H46" s="105">
        <f>SUM(H20:H21)*Taxas!$C$6</f>
        <v>46800</v>
      </c>
      <c r="I46" s="105">
        <f>SUM(I20:I21)*Taxas!$C$6</f>
        <v>46800</v>
      </c>
      <c r="J46" s="108">
        <f t="shared" si="53"/>
        <v>140400</v>
      </c>
      <c r="K46" s="105">
        <f>SUM(K20:K21)*Taxas!$C$6</f>
        <v>46800</v>
      </c>
      <c r="L46" s="105">
        <f>SUM(L20:L21)*Taxas!$C$6</f>
        <v>46800</v>
      </c>
      <c r="M46" s="105">
        <f>SUM(M20:M21)*Taxas!$C$6</f>
        <v>46800</v>
      </c>
      <c r="N46" s="109">
        <f t="shared" si="54"/>
        <v>140400</v>
      </c>
      <c r="O46" s="105">
        <f>SUM(O20:O21)*Taxas!$C$6</f>
        <v>46800</v>
      </c>
      <c r="P46" s="105">
        <f>SUM(P20:P21)*Taxas!$C$6</f>
        <v>46800</v>
      </c>
      <c r="Q46" s="105">
        <f>SUM(Q20:Q21)*Taxas!$C$6</f>
        <v>46800</v>
      </c>
      <c r="R46" s="110">
        <f t="shared" si="55"/>
        <v>140400</v>
      </c>
      <c r="S46" s="111">
        <f t="shared" ref="S46" si="70">SUM(F46,J46,N46,R46)</f>
        <v>561600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</row>
    <row r="47" spans="1:118" ht="22.05" customHeight="1" x14ac:dyDescent="0.3">
      <c r="B47" s="104" t="s">
        <v>55</v>
      </c>
      <c r="C47" s="105">
        <v>0</v>
      </c>
      <c r="D47" s="105">
        <v>0</v>
      </c>
      <c r="E47" s="105">
        <v>0</v>
      </c>
      <c r="F47" s="106">
        <f t="shared" si="52"/>
        <v>0</v>
      </c>
      <c r="G47" s="105">
        <v>0</v>
      </c>
      <c r="H47" s="105">
        <v>0</v>
      </c>
      <c r="I47" s="105">
        <v>0</v>
      </c>
      <c r="J47" s="108">
        <f t="shared" si="53"/>
        <v>0</v>
      </c>
      <c r="K47" s="105">
        <v>0</v>
      </c>
      <c r="L47" s="105">
        <v>0</v>
      </c>
      <c r="M47" s="105">
        <v>0</v>
      </c>
      <c r="N47" s="109">
        <f t="shared" si="54"/>
        <v>0</v>
      </c>
      <c r="O47" s="105">
        <v>0</v>
      </c>
      <c r="P47" s="105">
        <v>0</v>
      </c>
      <c r="Q47" s="105">
        <v>0</v>
      </c>
      <c r="R47" s="110">
        <f t="shared" si="55"/>
        <v>0</v>
      </c>
      <c r="S47" s="111">
        <f>SUM(F47,J47,N47,R47)</f>
        <v>0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</row>
    <row r="48" spans="1:118" ht="22.05" customHeight="1" thickBot="1" x14ac:dyDescent="0.35">
      <c r="B48" s="112" t="s">
        <v>105</v>
      </c>
      <c r="C48" s="146">
        <f>SUM(C40:C47)</f>
        <v>47894.9</v>
      </c>
      <c r="D48" s="146">
        <f>SUM(D40:D47)</f>
        <v>47894.9</v>
      </c>
      <c r="E48" s="146">
        <f t="shared" ref="E48" si="71">SUM(E40:E47)</f>
        <v>47894.9</v>
      </c>
      <c r="F48" s="106">
        <f t="shared" si="52"/>
        <v>143684.70000000001</v>
      </c>
      <c r="G48" s="147">
        <f>SUM(G40:G47)</f>
        <v>47894.9</v>
      </c>
      <c r="H48" s="148">
        <f>SUM(H40:H47)</f>
        <v>47894.9</v>
      </c>
      <c r="I48" s="148">
        <f>SUM(I40:I47)</f>
        <v>47894.9</v>
      </c>
      <c r="J48" s="108">
        <f>SUM(G48:I48)</f>
        <v>143684.70000000001</v>
      </c>
      <c r="K48" s="149">
        <f>SUM(K40:K47)</f>
        <v>47894.9</v>
      </c>
      <c r="L48" s="149">
        <f t="shared" ref="L48:M48" si="72">SUM(L40:L47)</f>
        <v>47894.9</v>
      </c>
      <c r="M48" s="149">
        <f t="shared" si="72"/>
        <v>47894.9</v>
      </c>
      <c r="N48" s="109">
        <f t="shared" si="54"/>
        <v>143684.70000000001</v>
      </c>
      <c r="O48" s="150">
        <f>SUM(O40:O47)</f>
        <v>47894.9</v>
      </c>
      <c r="P48" s="150">
        <f>SUM(P40:P47)</f>
        <v>47894.9</v>
      </c>
      <c r="Q48" s="150">
        <f>SUM(Q40:Q47)</f>
        <v>47894.9</v>
      </c>
      <c r="R48" s="110">
        <f t="shared" si="55"/>
        <v>143684.70000000001</v>
      </c>
      <c r="S48" s="120">
        <f>SUM(F48,J48,N48,R48)</f>
        <v>574738.80000000005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</row>
    <row r="49" spans="2:118" ht="22.05" customHeight="1" x14ac:dyDescent="0.3">
      <c r="B49" s="91" t="s">
        <v>106</v>
      </c>
      <c r="C49" s="92"/>
      <c r="D49" s="92"/>
      <c r="E49" s="92"/>
      <c r="F49" s="93"/>
      <c r="G49" s="94"/>
      <c r="H49" s="95"/>
      <c r="I49" s="95"/>
      <c r="J49" s="96"/>
      <c r="K49" s="97"/>
      <c r="L49" s="97"/>
      <c r="M49" s="97"/>
      <c r="N49" s="99"/>
      <c r="O49" s="100"/>
      <c r="P49" s="100"/>
      <c r="Q49" s="100"/>
      <c r="R49" s="102"/>
      <c r="S49" s="103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</row>
    <row r="50" spans="2:118" ht="22.05" customHeight="1" x14ac:dyDescent="0.3">
      <c r="B50" s="104" t="s">
        <v>107</v>
      </c>
      <c r="C50" s="105">
        <v>0</v>
      </c>
      <c r="D50" s="105">
        <v>0</v>
      </c>
      <c r="E50" s="105">
        <v>0</v>
      </c>
      <c r="F50" s="106">
        <f t="shared" ref="F50:F60" si="73">SUM(C50:E50)</f>
        <v>0</v>
      </c>
      <c r="G50" s="105">
        <v>0</v>
      </c>
      <c r="H50" s="105">
        <v>0</v>
      </c>
      <c r="I50" s="105">
        <v>0</v>
      </c>
      <c r="J50" s="108">
        <f t="shared" ref="J50:J60" si="74">SUM(G50:I50)</f>
        <v>0</v>
      </c>
      <c r="K50" s="105">
        <v>0</v>
      </c>
      <c r="L50" s="105">
        <v>0</v>
      </c>
      <c r="M50" s="105">
        <v>0</v>
      </c>
      <c r="N50" s="109">
        <f t="shared" ref="N50:N60" si="75">SUM(K50:M50)</f>
        <v>0</v>
      </c>
      <c r="O50" s="105">
        <v>0</v>
      </c>
      <c r="P50" s="105">
        <v>0</v>
      </c>
      <c r="Q50" s="105">
        <v>0</v>
      </c>
      <c r="R50" s="110">
        <f t="shared" ref="R50:R60" si="76">SUM(O50:Q50)</f>
        <v>0</v>
      </c>
      <c r="S50" s="111">
        <f>SUM(F50,J50,N50,R50)</f>
        <v>0</v>
      </c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</row>
    <row r="51" spans="2:118" ht="22.05" customHeight="1" x14ac:dyDescent="0.3">
      <c r="B51" s="104" t="s">
        <v>108</v>
      </c>
      <c r="C51" s="105">
        <v>0</v>
      </c>
      <c r="D51" s="105">
        <v>0</v>
      </c>
      <c r="E51" s="105">
        <v>0</v>
      </c>
      <c r="F51" s="106">
        <f t="shared" si="73"/>
        <v>0</v>
      </c>
      <c r="G51" s="105">
        <v>0</v>
      </c>
      <c r="H51" s="105">
        <v>0</v>
      </c>
      <c r="I51" s="105">
        <v>0</v>
      </c>
      <c r="J51" s="108">
        <f t="shared" si="74"/>
        <v>0</v>
      </c>
      <c r="K51" s="105">
        <v>0</v>
      </c>
      <c r="L51" s="105">
        <v>0</v>
      </c>
      <c r="M51" s="105">
        <v>0</v>
      </c>
      <c r="N51" s="109">
        <f t="shared" si="75"/>
        <v>0</v>
      </c>
      <c r="O51" s="105">
        <v>0</v>
      </c>
      <c r="P51" s="105">
        <v>0</v>
      </c>
      <c r="Q51" s="105">
        <v>0</v>
      </c>
      <c r="R51" s="110">
        <f t="shared" si="76"/>
        <v>0</v>
      </c>
      <c r="S51" s="111">
        <f t="shared" ref="S51" si="77">SUM(F51,J51,N51,R51)</f>
        <v>0</v>
      </c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</row>
    <row r="52" spans="2:118" ht="22.05" customHeight="1" x14ac:dyDescent="0.3">
      <c r="B52" s="104" t="s">
        <v>109</v>
      </c>
      <c r="C52" s="105">
        <v>0</v>
      </c>
      <c r="D52" s="105">
        <v>0</v>
      </c>
      <c r="E52" s="105">
        <v>0</v>
      </c>
      <c r="F52" s="106">
        <f t="shared" si="73"/>
        <v>0</v>
      </c>
      <c r="G52" s="105">
        <v>0</v>
      </c>
      <c r="H52" s="105">
        <v>0</v>
      </c>
      <c r="I52" s="105">
        <v>0</v>
      </c>
      <c r="J52" s="108">
        <f t="shared" si="74"/>
        <v>0</v>
      </c>
      <c r="K52" s="105">
        <v>0</v>
      </c>
      <c r="L52" s="105">
        <v>0</v>
      </c>
      <c r="M52" s="105">
        <v>0</v>
      </c>
      <c r="N52" s="109">
        <f t="shared" si="75"/>
        <v>0</v>
      </c>
      <c r="O52" s="105">
        <v>0</v>
      </c>
      <c r="P52" s="105">
        <v>0</v>
      </c>
      <c r="Q52" s="105">
        <v>0</v>
      </c>
      <c r="R52" s="110">
        <f t="shared" si="76"/>
        <v>0</v>
      </c>
      <c r="S52" s="111">
        <f>SUM(F52,J52,N52,R52)</f>
        <v>0</v>
      </c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</row>
    <row r="53" spans="2:118" ht="22.05" customHeight="1" x14ac:dyDescent="0.3">
      <c r="B53" s="104" t="s">
        <v>110</v>
      </c>
      <c r="C53" s="105">
        <v>200</v>
      </c>
      <c r="D53" s="105">
        <v>200</v>
      </c>
      <c r="E53" s="105">
        <v>200</v>
      </c>
      <c r="F53" s="106">
        <f t="shared" si="73"/>
        <v>600</v>
      </c>
      <c r="G53" s="105">
        <v>200</v>
      </c>
      <c r="H53" s="105">
        <v>200</v>
      </c>
      <c r="I53" s="105">
        <v>200</v>
      </c>
      <c r="J53" s="108">
        <f t="shared" si="74"/>
        <v>600</v>
      </c>
      <c r="K53" s="105">
        <v>200</v>
      </c>
      <c r="L53" s="105">
        <v>200</v>
      </c>
      <c r="M53" s="105">
        <v>200</v>
      </c>
      <c r="N53" s="109">
        <f t="shared" si="75"/>
        <v>600</v>
      </c>
      <c r="O53" s="105">
        <v>200</v>
      </c>
      <c r="P53" s="105">
        <v>200</v>
      </c>
      <c r="Q53" s="105">
        <v>200</v>
      </c>
      <c r="R53" s="110">
        <f t="shared" si="76"/>
        <v>600</v>
      </c>
      <c r="S53" s="111">
        <f t="shared" ref="S53:S54" si="78">SUM(F53,J53,N53,R53)</f>
        <v>2400</v>
      </c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</row>
    <row r="54" spans="2:118" ht="22.05" customHeight="1" x14ac:dyDescent="0.3">
      <c r="B54" s="104" t="s">
        <v>111</v>
      </c>
      <c r="C54" s="105">
        <v>0</v>
      </c>
      <c r="D54" s="105">
        <v>0</v>
      </c>
      <c r="E54" s="105">
        <v>0</v>
      </c>
      <c r="F54" s="106">
        <f t="shared" si="73"/>
        <v>0</v>
      </c>
      <c r="G54" s="105">
        <v>0</v>
      </c>
      <c r="H54" s="105">
        <v>0</v>
      </c>
      <c r="I54" s="105">
        <v>0</v>
      </c>
      <c r="J54" s="108">
        <f t="shared" si="74"/>
        <v>0</v>
      </c>
      <c r="K54" s="105">
        <v>0</v>
      </c>
      <c r="L54" s="105">
        <v>0</v>
      </c>
      <c r="M54" s="105">
        <v>0</v>
      </c>
      <c r="N54" s="109">
        <f t="shared" si="75"/>
        <v>0</v>
      </c>
      <c r="O54" s="105">
        <v>0</v>
      </c>
      <c r="P54" s="105">
        <v>0</v>
      </c>
      <c r="Q54" s="105">
        <v>0</v>
      </c>
      <c r="R54" s="110">
        <f t="shared" si="76"/>
        <v>0</v>
      </c>
      <c r="S54" s="111">
        <f t="shared" si="78"/>
        <v>0</v>
      </c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</row>
    <row r="55" spans="2:118" ht="22.05" customHeight="1" x14ac:dyDescent="0.3">
      <c r="B55" s="104" t="s">
        <v>112</v>
      </c>
      <c r="C55" s="105">
        <v>300</v>
      </c>
      <c r="D55" s="105">
        <v>300</v>
      </c>
      <c r="E55" s="105">
        <v>300</v>
      </c>
      <c r="F55" s="106">
        <f t="shared" si="73"/>
        <v>900</v>
      </c>
      <c r="G55" s="105">
        <v>300</v>
      </c>
      <c r="H55" s="105">
        <v>300</v>
      </c>
      <c r="I55" s="105">
        <v>300</v>
      </c>
      <c r="J55" s="108">
        <f t="shared" si="74"/>
        <v>900</v>
      </c>
      <c r="K55" s="105">
        <v>300</v>
      </c>
      <c r="L55" s="105">
        <v>300</v>
      </c>
      <c r="M55" s="105">
        <v>300</v>
      </c>
      <c r="N55" s="109">
        <f t="shared" si="75"/>
        <v>900</v>
      </c>
      <c r="O55" s="105">
        <v>300</v>
      </c>
      <c r="P55" s="105">
        <v>300</v>
      </c>
      <c r="Q55" s="105">
        <v>300</v>
      </c>
      <c r="R55" s="110">
        <f t="shared" si="76"/>
        <v>900</v>
      </c>
      <c r="S55" s="111">
        <f>SUM(F55,J55,N55,R55)</f>
        <v>3600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</row>
    <row r="56" spans="2:118" ht="22.05" customHeight="1" x14ac:dyDescent="0.3">
      <c r="B56" s="104" t="s">
        <v>113</v>
      </c>
      <c r="C56" s="105">
        <v>0</v>
      </c>
      <c r="D56" s="105">
        <v>0</v>
      </c>
      <c r="E56" s="105">
        <v>0</v>
      </c>
      <c r="F56" s="106">
        <f t="shared" si="73"/>
        <v>0</v>
      </c>
      <c r="G56" s="105">
        <v>0</v>
      </c>
      <c r="H56" s="105">
        <v>0</v>
      </c>
      <c r="I56" s="105">
        <v>0</v>
      </c>
      <c r="J56" s="108">
        <f t="shared" si="74"/>
        <v>0</v>
      </c>
      <c r="K56" s="105">
        <v>0</v>
      </c>
      <c r="L56" s="105">
        <v>0</v>
      </c>
      <c r="M56" s="105">
        <v>0</v>
      </c>
      <c r="N56" s="109">
        <f t="shared" si="75"/>
        <v>0</v>
      </c>
      <c r="O56" s="105">
        <v>0</v>
      </c>
      <c r="P56" s="105">
        <v>0</v>
      </c>
      <c r="Q56" s="105">
        <v>0</v>
      </c>
      <c r="R56" s="110">
        <f t="shared" si="76"/>
        <v>0</v>
      </c>
      <c r="S56" s="111">
        <f t="shared" ref="S56" si="79">SUM(F56,J56,N56,R56)</f>
        <v>0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</row>
    <row r="57" spans="2:118" ht="22.05" customHeight="1" x14ac:dyDescent="0.3">
      <c r="B57" s="104" t="s">
        <v>55</v>
      </c>
      <c r="C57" s="105">
        <v>0</v>
      </c>
      <c r="D57" s="105">
        <v>0</v>
      </c>
      <c r="E57" s="105">
        <v>0</v>
      </c>
      <c r="F57" s="106">
        <f t="shared" si="73"/>
        <v>0</v>
      </c>
      <c r="G57" s="105">
        <v>0</v>
      </c>
      <c r="H57" s="105">
        <v>0</v>
      </c>
      <c r="I57" s="105">
        <v>0</v>
      </c>
      <c r="J57" s="108">
        <f t="shared" si="74"/>
        <v>0</v>
      </c>
      <c r="K57" s="105">
        <v>0</v>
      </c>
      <c r="L57" s="105">
        <v>0</v>
      </c>
      <c r="M57" s="105">
        <v>0</v>
      </c>
      <c r="N57" s="109">
        <f t="shared" si="75"/>
        <v>0</v>
      </c>
      <c r="O57" s="105">
        <v>0</v>
      </c>
      <c r="P57" s="105">
        <v>0</v>
      </c>
      <c r="Q57" s="105">
        <v>0</v>
      </c>
      <c r="R57" s="110">
        <f t="shared" si="76"/>
        <v>0</v>
      </c>
      <c r="S57" s="111">
        <f>SUM(F57,J57,N57,R57)</f>
        <v>0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</row>
    <row r="58" spans="2:118" ht="22.05" customHeight="1" x14ac:dyDescent="0.3">
      <c r="B58" s="104" t="s">
        <v>55</v>
      </c>
      <c r="C58" s="105">
        <v>0</v>
      </c>
      <c r="D58" s="105">
        <v>0</v>
      </c>
      <c r="E58" s="105">
        <v>0</v>
      </c>
      <c r="F58" s="106">
        <f t="shared" si="73"/>
        <v>0</v>
      </c>
      <c r="G58" s="105">
        <v>0</v>
      </c>
      <c r="H58" s="105">
        <v>0</v>
      </c>
      <c r="I58" s="105">
        <v>0</v>
      </c>
      <c r="J58" s="108">
        <f t="shared" si="74"/>
        <v>0</v>
      </c>
      <c r="K58" s="105">
        <v>0</v>
      </c>
      <c r="L58" s="105">
        <v>0</v>
      </c>
      <c r="M58" s="105">
        <v>0</v>
      </c>
      <c r="N58" s="109">
        <f t="shared" si="75"/>
        <v>0</v>
      </c>
      <c r="O58" s="105">
        <v>0</v>
      </c>
      <c r="P58" s="105">
        <v>0</v>
      </c>
      <c r="Q58" s="105">
        <v>0</v>
      </c>
      <c r="R58" s="110">
        <f t="shared" si="76"/>
        <v>0</v>
      </c>
      <c r="S58" s="111">
        <f t="shared" ref="S58" si="80">SUM(F58,J58,N58,R58)</f>
        <v>0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</row>
    <row r="59" spans="2:118" ht="22.05" customHeight="1" x14ac:dyDescent="0.3">
      <c r="B59" s="104" t="s">
        <v>55</v>
      </c>
      <c r="C59" s="105">
        <v>0</v>
      </c>
      <c r="D59" s="105">
        <v>0</v>
      </c>
      <c r="E59" s="105">
        <v>0</v>
      </c>
      <c r="F59" s="106">
        <f t="shared" si="73"/>
        <v>0</v>
      </c>
      <c r="G59" s="105">
        <v>0</v>
      </c>
      <c r="H59" s="105">
        <v>0</v>
      </c>
      <c r="I59" s="105">
        <v>0</v>
      </c>
      <c r="J59" s="108">
        <f t="shared" si="74"/>
        <v>0</v>
      </c>
      <c r="K59" s="105">
        <v>0</v>
      </c>
      <c r="L59" s="105">
        <v>0</v>
      </c>
      <c r="M59" s="105">
        <v>0</v>
      </c>
      <c r="N59" s="109">
        <f t="shared" si="75"/>
        <v>0</v>
      </c>
      <c r="O59" s="105">
        <v>0</v>
      </c>
      <c r="P59" s="105">
        <v>0</v>
      </c>
      <c r="Q59" s="105">
        <v>0</v>
      </c>
      <c r="R59" s="110">
        <f t="shared" si="76"/>
        <v>0</v>
      </c>
      <c r="S59" s="111">
        <f>SUM(F59,J59,N59,R59)</f>
        <v>0</v>
      </c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</row>
    <row r="60" spans="2:118" ht="22.05" customHeight="1" thickBot="1" x14ac:dyDescent="0.35">
      <c r="B60" s="112" t="s">
        <v>114</v>
      </c>
      <c r="C60" s="148">
        <f t="shared" ref="C60:E60" si="81">SUM(C50:C59)</f>
        <v>500</v>
      </c>
      <c r="D60" s="148">
        <f t="shared" si="81"/>
        <v>500</v>
      </c>
      <c r="E60" s="148">
        <f t="shared" si="81"/>
        <v>500</v>
      </c>
      <c r="F60" s="106">
        <f t="shared" si="73"/>
        <v>1500</v>
      </c>
      <c r="G60" s="148">
        <f>SUM(G50:G59)</f>
        <v>500</v>
      </c>
      <c r="H60" s="148">
        <f>SUM(H50:H59)</f>
        <v>500</v>
      </c>
      <c r="I60" s="148">
        <f>SUM(I50:I59)</f>
        <v>500</v>
      </c>
      <c r="J60" s="108">
        <f t="shared" si="74"/>
        <v>1500</v>
      </c>
      <c r="K60" s="149">
        <f>SUM(K50:K59)</f>
        <v>500</v>
      </c>
      <c r="L60" s="149">
        <f t="shared" ref="L60:M60" si="82">SUM(L50:L59)</f>
        <v>500</v>
      </c>
      <c r="M60" s="149">
        <f t="shared" si="82"/>
        <v>500</v>
      </c>
      <c r="N60" s="109">
        <f t="shared" si="75"/>
        <v>1500</v>
      </c>
      <c r="O60" s="150">
        <f>SUM(O50:O59)</f>
        <v>500</v>
      </c>
      <c r="P60" s="150">
        <f>SUM(P50:P59)</f>
        <v>500</v>
      </c>
      <c r="Q60" s="150">
        <f>SUM(Q50:Q59)</f>
        <v>500</v>
      </c>
      <c r="R60" s="110">
        <f t="shared" si="76"/>
        <v>1500</v>
      </c>
      <c r="S60" s="120">
        <f>SUM(F60,J60,N60,R60)</f>
        <v>6000</v>
      </c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</row>
    <row r="61" spans="2:118" ht="22.05" customHeight="1" x14ac:dyDescent="0.3">
      <c r="B61" s="91" t="s">
        <v>115</v>
      </c>
      <c r="C61" s="95"/>
      <c r="D61" s="95"/>
      <c r="E61" s="95"/>
      <c r="F61" s="93"/>
      <c r="G61" s="95"/>
      <c r="H61" s="95"/>
      <c r="I61" s="95"/>
      <c r="J61" s="96"/>
      <c r="K61" s="97"/>
      <c r="L61" s="97"/>
      <c r="M61" s="97"/>
      <c r="N61" s="99"/>
      <c r="O61" s="100"/>
      <c r="P61" s="100"/>
      <c r="Q61" s="100"/>
      <c r="R61" s="102"/>
      <c r="S61" s="103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</row>
    <row r="62" spans="2:118" ht="22.05" customHeight="1" x14ac:dyDescent="0.3">
      <c r="B62" s="104" t="s">
        <v>116</v>
      </c>
      <c r="C62" s="105">
        <v>0</v>
      </c>
      <c r="D62" s="105">
        <v>0</v>
      </c>
      <c r="E62" s="105">
        <v>0</v>
      </c>
      <c r="F62" s="106">
        <f t="shared" ref="F62:F67" si="83">SUM(C62:E62)</f>
        <v>0</v>
      </c>
      <c r="G62" s="105">
        <v>0</v>
      </c>
      <c r="H62" s="105">
        <v>0</v>
      </c>
      <c r="I62" s="105">
        <v>0</v>
      </c>
      <c r="J62" s="108">
        <f t="shared" ref="J62:J67" si="84">SUM(G62:I62)</f>
        <v>0</v>
      </c>
      <c r="K62" s="105">
        <v>0</v>
      </c>
      <c r="L62" s="105">
        <v>0</v>
      </c>
      <c r="M62" s="105">
        <v>0</v>
      </c>
      <c r="N62" s="109">
        <f t="shared" ref="N62:N67" si="85">SUM(K62:M62)</f>
        <v>0</v>
      </c>
      <c r="O62" s="105">
        <v>0</v>
      </c>
      <c r="P62" s="105">
        <v>0</v>
      </c>
      <c r="Q62" s="105">
        <v>0</v>
      </c>
      <c r="R62" s="110">
        <f t="shared" ref="R62:R67" si="86">SUM(O62:Q62)</f>
        <v>0</v>
      </c>
      <c r="S62" s="111">
        <f>SUM(F62,J62,N62,R62)</f>
        <v>0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</row>
    <row r="63" spans="2:118" ht="22.05" customHeight="1" x14ac:dyDescent="0.3">
      <c r="B63" s="104" t="s">
        <v>117</v>
      </c>
      <c r="C63" s="105">
        <v>0</v>
      </c>
      <c r="D63" s="105">
        <v>0</v>
      </c>
      <c r="E63" s="105">
        <v>0</v>
      </c>
      <c r="F63" s="106">
        <f t="shared" si="83"/>
        <v>0</v>
      </c>
      <c r="G63" s="105">
        <v>0</v>
      </c>
      <c r="H63" s="105">
        <v>0</v>
      </c>
      <c r="I63" s="105">
        <v>0</v>
      </c>
      <c r="J63" s="108">
        <f t="shared" si="84"/>
        <v>0</v>
      </c>
      <c r="K63" s="105">
        <v>0</v>
      </c>
      <c r="L63" s="105">
        <v>0</v>
      </c>
      <c r="M63" s="105">
        <v>0</v>
      </c>
      <c r="N63" s="109">
        <f t="shared" si="85"/>
        <v>0</v>
      </c>
      <c r="O63" s="105">
        <v>0</v>
      </c>
      <c r="P63" s="105">
        <v>0</v>
      </c>
      <c r="Q63" s="105">
        <v>0</v>
      </c>
      <c r="R63" s="110">
        <f t="shared" si="86"/>
        <v>0</v>
      </c>
      <c r="S63" s="111">
        <f t="shared" ref="S63" si="87">SUM(F63,J63,N63,R63)</f>
        <v>0</v>
      </c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</row>
    <row r="64" spans="2:118" ht="22.05" customHeight="1" x14ac:dyDescent="0.3">
      <c r="B64" s="104" t="s">
        <v>184</v>
      </c>
      <c r="C64" s="105">
        <v>2000</v>
      </c>
      <c r="D64" s="105">
        <v>2000</v>
      </c>
      <c r="E64" s="105">
        <v>2000</v>
      </c>
      <c r="F64" s="106">
        <f t="shared" si="83"/>
        <v>6000</v>
      </c>
      <c r="G64" s="105">
        <v>2000</v>
      </c>
      <c r="H64" s="105">
        <v>2000</v>
      </c>
      <c r="I64" s="105">
        <v>2000</v>
      </c>
      <c r="J64" s="108">
        <f t="shared" si="84"/>
        <v>6000</v>
      </c>
      <c r="K64" s="105">
        <v>2000</v>
      </c>
      <c r="L64" s="105">
        <v>2000</v>
      </c>
      <c r="M64" s="105">
        <v>2000</v>
      </c>
      <c r="N64" s="109">
        <f t="shared" si="85"/>
        <v>6000</v>
      </c>
      <c r="O64" s="105">
        <v>2000</v>
      </c>
      <c r="P64" s="105">
        <v>2000</v>
      </c>
      <c r="Q64" s="105">
        <v>2000</v>
      </c>
      <c r="R64" s="110">
        <f t="shared" si="86"/>
        <v>6000</v>
      </c>
      <c r="S64" s="111">
        <f>SUM(F64,J64,N64,R64)</f>
        <v>24000</v>
      </c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</row>
    <row r="65" spans="2:118" ht="22.05" customHeight="1" x14ac:dyDescent="0.3">
      <c r="B65" s="104" t="s">
        <v>185</v>
      </c>
      <c r="C65" s="105">
        <v>0</v>
      </c>
      <c r="D65" s="105">
        <v>0</v>
      </c>
      <c r="E65" s="105">
        <v>0</v>
      </c>
      <c r="F65" s="106">
        <f t="shared" si="83"/>
        <v>0</v>
      </c>
      <c r="G65" s="105">
        <v>0</v>
      </c>
      <c r="H65" s="105">
        <v>0</v>
      </c>
      <c r="I65" s="105">
        <v>0</v>
      </c>
      <c r="J65" s="108">
        <f t="shared" si="84"/>
        <v>0</v>
      </c>
      <c r="K65" s="105">
        <v>0</v>
      </c>
      <c r="L65" s="105">
        <v>0</v>
      </c>
      <c r="M65" s="105">
        <v>0</v>
      </c>
      <c r="N65" s="109">
        <f t="shared" si="85"/>
        <v>0</v>
      </c>
      <c r="O65" s="105">
        <v>0</v>
      </c>
      <c r="P65" s="105">
        <v>0</v>
      </c>
      <c r="Q65" s="105">
        <v>0</v>
      </c>
      <c r="R65" s="110">
        <f t="shared" si="86"/>
        <v>0</v>
      </c>
      <c r="S65" s="111">
        <f t="shared" ref="S65:S66" si="88">SUM(F65,J65,N65,R65)</f>
        <v>0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</row>
    <row r="66" spans="2:118" ht="22.05" customHeight="1" x14ac:dyDescent="0.3">
      <c r="B66" s="104" t="s">
        <v>55</v>
      </c>
      <c r="C66" s="105">
        <v>0</v>
      </c>
      <c r="D66" s="105">
        <v>0</v>
      </c>
      <c r="E66" s="105">
        <v>0</v>
      </c>
      <c r="F66" s="106">
        <f t="shared" si="83"/>
        <v>0</v>
      </c>
      <c r="G66" s="105">
        <v>0</v>
      </c>
      <c r="H66" s="105">
        <v>0</v>
      </c>
      <c r="I66" s="105">
        <v>0</v>
      </c>
      <c r="J66" s="108">
        <f t="shared" si="84"/>
        <v>0</v>
      </c>
      <c r="K66" s="105">
        <v>0</v>
      </c>
      <c r="L66" s="105">
        <v>0</v>
      </c>
      <c r="M66" s="105">
        <v>0</v>
      </c>
      <c r="N66" s="109">
        <f t="shared" si="85"/>
        <v>0</v>
      </c>
      <c r="O66" s="105">
        <v>0</v>
      </c>
      <c r="P66" s="105">
        <v>0</v>
      </c>
      <c r="Q66" s="105">
        <v>0</v>
      </c>
      <c r="R66" s="110">
        <f t="shared" si="86"/>
        <v>0</v>
      </c>
      <c r="S66" s="111">
        <f t="shared" si="88"/>
        <v>0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</row>
    <row r="67" spans="2:118" ht="22.05" customHeight="1" thickBot="1" x14ac:dyDescent="0.35">
      <c r="B67" s="112" t="s">
        <v>118</v>
      </c>
      <c r="C67" s="148">
        <f t="shared" ref="C67:E67" si="89">SUM(C62:C66)</f>
        <v>2000</v>
      </c>
      <c r="D67" s="148">
        <f t="shared" si="89"/>
        <v>2000</v>
      </c>
      <c r="E67" s="148">
        <f t="shared" si="89"/>
        <v>2000</v>
      </c>
      <c r="F67" s="106">
        <f t="shared" si="83"/>
        <v>6000</v>
      </c>
      <c r="G67" s="148">
        <f>SUM(G62:G66)</f>
        <v>2000</v>
      </c>
      <c r="H67" s="148">
        <f>SUM(H62:H66)</f>
        <v>2000</v>
      </c>
      <c r="I67" s="148">
        <f>SUM(I62:I66)</f>
        <v>2000</v>
      </c>
      <c r="J67" s="108">
        <f t="shared" si="84"/>
        <v>6000</v>
      </c>
      <c r="K67" s="149">
        <f>SUM(K62:K66)</f>
        <v>2000</v>
      </c>
      <c r="L67" s="149">
        <f t="shared" ref="L67:M67" si="90">SUM(L62:L66)</f>
        <v>2000</v>
      </c>
      <c r="M67" s="149">
        <f t="shared" si="90"/>
        <v>2000</v>
      </c>
      <c r="N67" s="109">
        <f t="shared" si="85"/>
        <v>6000</v>
      </c>
      <c r="O67" s="150">
        <f>SUM(O62:O66)</f>
        <v>2000</v>
      </c>
      <c r="P67" s="150">
        <f>SUM(P62:P66)</f>
        <v>2000</v>
      </c>
      <c r="Q67" s="150">
        <f>SUM(Q62:Q66)</f>
        <v>2000</v>
      </c>
      <c r="R67" s="110">
        <f t="shared" si="86"/>
        <v>6000</v>
      </c>
      <c r="S67" s="120">
        <f>SUM(F67,J67,N67,R67)</f>
        <v>24000</v>
      </c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</row>
    <row r="68" spans="2:118" ht="22.05" customHeight="1" x14ac:dyDescent="0.3">
      <c r="B68" s="91" t="s">
        <v>119</v>
      </c>
      <c r="C68" s="95"/>
      <c r="D68" s="95"/>
      <c r="E68" s="95"/>
      <c r="F68" s="93"/>
      <c r="G68" s="95"/>
      <c r="H68" s="95"/>
      <c r="I68" s="95"/>
      <c r="J68" s="96"/>
      <c r="K68" s="97"/>
      <c r="L68" s="97"/>
      <c r="M68" s="97"/>
      <c r="N68" s="99"/>
      <c r="O68" s="100"/>
      <c r="P68" s="100"/>
      <c r="Q68" s="100"/>
      <c r="R68" s="102"/>
      <c r="S68" s="103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</row>
    <row r="69" spans="2:118" ht="22.05" customHeight="1" x14ac:dyDescent="0.3">
      <c r="B69" s="104" t="s">
        <v>120</v>
      </c>
      <c r="C69" s="105">
        <v>0</v>
      </c>
      <c r="D69" s="105">
        <v>0</v>
      </c>
      <c r="E69" s="105">
        <v>0</v>
      </c>
      <c r="F69" s="106">
        <f t="shared" ref="F69:F74" si="91">SUM(C69:E69)</f>
        <v>0</v>
      </c>
      <c r="G69" s="105">
        <v>0</v>
      </c>
      <c r="H69" s="105">
        <v>100</v>
      </c>
      <c r="I69" s="105">
        <v>0</v>
      </c>
      <c r="J69" s="108">
        <f t="shared" ref="J69:J74" si="92">SUM(G69:I69)</f>
        <v>100</v>
      </c>
      <c r="K69" s="105">
        <v>0</v>
      </c>
      <c r="L69" s="105">
        <v>0</v>
      </c>
      <c r="M69" s="105">
        <v>0</v>
      </c>
      <c r="N69" s="109">
        <f t="shared" ref="N69:N74" si="93">SUM(K69:M69)</f>
        <v>0</v>
      </c>
      <c r="O69" s="105">
        <v>0</v>
      </c>
      <c r="P69" s="105">
        <v>0</v>
      </c>
      <c r="Q69" s="105">
        <v>0</v>
      </c>
      <c r="R69" s="110">
        <f t="shared" ref="R69:R74" si="94">SUM(O69:Q69)</f>
        <v>0</v>
      </c>
      <c r="S69" s="111">
        <f>SUM(F69,J69,N69,R69)</f>
        <v>100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</row>
    <row r="70" spans="2:118" ht="22.05" customHeight="1" x14ac:dyDescent="0.3">
      <c r="B70" s="104" t="s">
        <v>121</v>
      </c>
      <c r="C70" s="105">
        <v>0</v>
      </c>
      <c r="D70" s="105">
        <v>0</v>
      </c>
      <c r="E70" s="105">
        <v>0</v>
      </c>
      <c r="F70" s="106">
        <f t="shared" si="91"/>
        <v>0</v>
      </c>
      <c r="G70" s="105">
        <v>0</v>
      </c>
      <c r="H70" s="105">
        <v>75</v>
      </c>
      <c r="I70" s="105">
        <v>0</v>
      </c>
      <c r="J70" s="108">
        <f t="shared" si="92"/>
        <v>75</v>
      </c>
      <c r="K70" s="105">
        <v>0</v>
      </c>
      <c r="L70" s="105">
        <v>0</v>
      </c>
      <c r="M70" s="105">
        <v>0</v>
      </c>
      <c r="N70" s="109">
        <f t="shared" si="93"/>
        <v>0</v>
      </c>
      <c r="O70" s="105">
        <v>0</v>
      </c>
      <c r="P70" s="105">
        <v>0</v>
      </c>
      <c r="Q70" s="105">
        <v>0</v>
      </c>
      <c r="R70" s="110">
        <f t="shared" si="94"/>
        <v>0</v>
      </c>
      <c r="S70" s="111">
        <f t="shared" ref="S70" si="95">SUM(F70,J70,N70,R70)</f>
        <v>75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</row>
    <row r="71" spans="2:118" ht="22.05" customHeight="1" x14ac:dyDescent="0.3">
      <c r="B71" s="104" t="s">
        <v>55</v>
      </c>
      <c r="C71" s="105">
        <v>0</v>
      </c>
      <c r="D71" s="105">
        <v>0</v>
      </c>
      <c r="E71" s="105">
        <v>0</v>
      </c>
      <c r="F71" s="106">
        <f t="shared" si="91"/>
        <v>0</v>
      </c>
      <c r="G71" s="105">
        <v>0</v>
      </c>
      <c r="H71" s="105">
        <v>0</v>
      </c>
      <c r="I71" s="105">
        <v>0</v>
      </c>
      <c r="J71" s="108">
        <f t="shared" si="92"/>
        <v>0</v>
      </c>
      <c r="K71" s="105">
        <v>0</v>
      </c>
      <c r="L71" s="105">
        <v>0</v>
      </c>
      <c r="M71" s="105">
        <v>0</v>
      </c>
      <c r="N71" s="109">
        <f t="shared" si="93"/>
        <v>0</v>
      </c>
      <c r="O71" s="105">
        <v>0</v>
      </c>
      <c r="P71" s="105">
        <v>0</v>
      </c>
      <c r="Q71" s="105">
        <v>0</v>
      </c>
      <c r="R71" s="110">
        <f t="shared" si="94"/>
        <v>0</v>
      </c>
      <c r="S71" s="111">
        <f>SUM(F71,J71,N71,R71)</f>
        <v>0</v>
      </c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</row>
    <row r="72" spans="2:118" ht="22.05" customHeight="1" x14ac:dyDescent="0.3">
      <c r="B72" s="104" t="s">
        <v>55</v>
      </c>
      <c r="C72" s="105">
        <v>0</v>
      </c>
      <c r="D72" s="105">
        <v>0</v>
      </c>
      <c r="E72" s="105">
        <v>0</v>
      </c>
      <c r="F72" s="106">
        <f t="shared" si="91"/>
        <v>0</v>
      </c>
      <c r="G72" s="105">
        <v>0</v>
      </c>
      <c r="H72" s="105">
        <v>0</v>
      </c>
      <c r="I72" s="105">
        <v>0</v>
      </c>
      <c r="J72" s="108">
        <f t="shared" si="92"/>
        <v>0</v>
      </c>
      <c r="K72" s="105">
        <v>0</v>
      </c>
      <c r="L72" s="105">
        <v>0</v>
      </c>
      <c r="M72" s="105">
        <v>0</v>
      </c>
      <c r="N72" s="109">
        <f t="shared" si="93"/>
        <v>0</v>
      </c>
      <c r="O72" s="105">
        <v>0</v>
      </c>
      <c r="P72" s="105">
        <v>0</v>
      </c>
      <c r="Q72" s="105">
        <v>0</v>
      </c>
      <c r="R72" s="110">
        <f t="shared" si="94"/>
        <v>0</v>
      </c>
      <c r="S72" s="111">
        <f t="shared" ref="S72:S73" si="96">SUM(F72,J72,N72,R72)</f>
        <v>0</v>
      </c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</row>
    <row r="73" spans="2:118" ht="22.05" customHeight="1" x14ac:dyDescent="0.3">
      <c r="B73" s="104" t="s">
        <v>55</v>
      </c>
      <c r="C73" s="105">
        <v>0</v>
      </c>
      <c r="D73" s="105">
        <v>0</v>
      </c>
      <c r="E73" s="105">
        <v>0</v>
      </c>
      <c r="F73" s="106">
        <f t="shared" si="91"/>
        <v>0</v>
      </c>
      <c r="G73" s="105">
        <v>0</v>
      </c>
      <c r="H73" s="105">
        <v>0</v>
      </c>
      <c r="I73" s="105">
        <v>0</v>
      </c>
      <c r="J73" s="108">
        <f t="shared" si="92"/>
        <v>0</v>
      </c>
      <c r="K73" s="105">
        <v>0</v>
      </c>
      <c r="L73" s="105">
        <v>0</v>
      </c>
      <c r="M73" s="105">
        <v>0</v>
      </c>
      <c r="N73" s="109">
        <f t="shared" si="93"/>
        <v>0</v>
      </c>
      <c r="O73" s="105">
        <v>0</v>
      </c>
      <c r="P73" s="105">
        <v>0</v>
      </c>
      <c r="Q73" s="105">
        <v>0</v>
      </c>
      <c r="R73" s="110">
        <f t="shared" si="94"/>
        <v>0</v>
      </c>
      <c r="S73" s="111">
        <f t="shared" si="96"/>
        <v>0</v>
      </c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</row>
    <row r="74" spans="2:118" ht="22.05" customHeight="1" thickBot="1" x14ac:dyDescent="0.35">
      <c r="B74" s="112" t="s">
        <v>122</v>
      </c>
      <c r="C74" s="148">
        <f t="shared" ref="C74:E74" si="97">SUM(C69:C73)</f>
        <v>0</v>
      </c>
      <c r="D74" s="148">
        <f t="shared" si="97"/>
        <v>0</v>
      </c>
      <c r="E74" s="148">
        <f t="shared" si="97"/>
        <v>0</v>
      </c>
      <c r="F74" s="106">
        <f t="shared" si="91"/>
        <v>0</v>
      </c>
      <c r="G74" s="148">
        <f>SUM(G69:G73)</f>
        <v>0</v>
      </c>
      <c r="H74" s="148">
        <f>SUM(H69:H73)</f>
        <v>175</v>
      </c>
      <c r="I74" s="148">
        <f>SUM(I69:I73)</f>
        <v>0</v>
      </c>
      <c r="J74" s="108">
        <f t="shared" si="92"/>
        <v>175</v>
      </c>
      <c r="K74" s="149">
        <f>SUM(K69:K73)</f>
        <v>0</v>
      </c>
      <c r="L74" s="149">
        <f t="shared" ref="L74:M74" si="98">SUM(L69:L73)</f>
        <v>0</v>
      </c>
      <c r="M74" s="149">
        <f t="shared" si="98"/>
        <v>0</v>
      </c>
      <c r="N74" s="109">
        <f t="shared" si="93"/>
        <v>0</v>
      </c>
      <c r="O74" s="150">
        <f>SUM(O69:O73)</f>
        <v>0</v>
      </c>
      <c r="P74" s="150">
        <f>SUM(P69:P73)</f>
        <v>0</v>
      </c>
      <c r="Q74" s="150">
        <f>SUM(Q69:Q73)</f>
        <v>0</v>
      </c>
      <c r="R74" s="110">
        <f t="shared" si="94"/>
        <v>0</v>
      </c>
      <c r="S74" s="120">
        <f>SUM(F74,J74,N74,R74)</f>
        <v>175</v>
      </c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</row>
    <row r="75" spans="2:118" ht="22.05" customHeight="1" x14ac:dyDescent="0.3">
      <c r="B75" s="91" t="s">
        <v>123</v>
      </c>
      <c r="C75" s="95"/>
      <c r="D75" s="95"/>
      <c r="E75" s="95"/>
      <c r="F75" s="93"/>
      <c r="G75" s="95"/>
      <c r="H75" s="95"/>
      <c r="I75" s="95"/>
      <c r="J75" s="96"/>
      <c r="K75" s="97"/>
      <c r="L75" s="97"/>
      <c r="M75" s="97"/>
      <c r="N75" s="99"/>
      <c r="O75" s="100"/>
      <c r="P75" s="100"/>
      <c r="Q75" s="100"/>
      <c r="R75" s="102"/>
      <c r="S75" s="103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</row>
    <row r="76" spans="2:118" ht="22.05" customHeight="1" x14ac:dyDescent="0.3">
      <c r="B76" s="104" t="s">
        <v>124</v>
      </c>
      <c r="C76" s="105">
        <f>(750*7.5%)+750</f>
        <v>806.25</v>
      </c>
      <c r="D76" s="105">
        <f t="shared" ref="D76:E76" si="99">(750*7.5%)+750</f>
        <v>806.25</v>
      </c>
      <c r="E76" s="105">
        <f t="shared" si="99"/>
        <v>806.25</v>
      </c>
      <c r="F76" s="106">
        <f>SUM(C76:E76)</f>
        <v>2418.75</v>
      </c>
      <c r="G76" s="105">
        <f t="shared" ref="G76:I76" si="100">(750*7.5%)+750</f>
        <v>806.25</v>
      </c>
      <c r="H76" s="105">
        <f t="shared" si="100"/>
        <v>806.25</v>
      </c>
      <c r="I76" s="105">
        <f t="shared" si="100"/>
        <v>806.25</v>
      </c>
      <c r="J76" s="108">
        <f t="shared" ref="J76:J90" si="101">SUM(G76:I76)</f>
        <v>2418.75</v>
      </c>
      <c r="K76" s="105">
        <f t="shared" ref="K76:M76" si="102">(750*7.5%)+750</f>
        <v>806.25</v>
      </c>
      <c r="L76" s="105">
        <f t="shared" si="102"/>
        <v>806.25</v>
      </c>
      <c r="M76" s="105">
        <f t="shared" si="102"/>
        <v>806.25</v>
      </c>
      <c r="N76" s="109">
        <f t="shared" ref="N76:N90" si="103">SUM(K76:M76)</f>
        <v>2418.75</v>
      </c>
      <c r="O76" s="105">
        <f t="shared" ref="O76:P76" si="104">(750*7.5%)+750</f>
        <v>806.25</v>
      </c>
      <c r="P76" s="105">
        <f t="shared" si="104"/>
        <v>806.25</v>
      </c>
      <c r="Q76" s="105">
        <f>(750*7.5%)+750</f>
        <v>806.25</v>
      </c>
      <c r="R76" s="110">
        <f t="shared" ref="R76:R90" si="105">SUM(O76:Q76)</f>
        <v>2418.75</v>
      </c>
      <c r="S76" s="111">
        <f>SUM(F76,J76,N76,R76)</f>
        <v>9675</v>
      </c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</row>
    <row r="77" spans="2:118" ht="22.05" customHeight="1" x14ac:dyDescent="0.3">
      <c r="B77" s="104" t="s">
        <v>125</v>
      </c>
      <c r="C77" s="105">
        <v>80</v>
      </c>
      <c r="D77" s="105">
        <v>80</v>
      </c>
      <c r="E77" s="105">
        <v>80</v>
      </c>
      <c r="F77" s="106">
        <f t="shared" ref="F77:F90" si="106">SUM(C77:E77)</f>
        <v>240</v>
      </c>
      <c r="G77" s="105">
        <v>80</v>
      </c>
      <c r="H77" s="105">
        <v>80</v>
      </c>
      <c r="I77" s="105">
        <v>80</v>
      </c>
      <c r="J77" s="108">
        <f t="shared" si="101"/>
        <v>240</v>
      </c>
      <c r="K77" s="105">
        <v>80</v>
      </c>
      <c r="L77" s="105">
        <v>80</v>
      </c>
      <c r="M77" s="105">
        <v>80</v>
      </c>
      <c r="N77" s="109">
        <f t="shared" si="103"/>
        <v>240</v>
      </c>
      <c r="O77" s="105">
        <v>80</v>
      </c>
      <c r="P77" s="105">
        <v>80</v>
      </c>
      <c r="Q77" s="105">
        <v>80</v>
      </c>
      <c r="R77" s="110">
        <f t="shared" si="105"/>
        <v>240</v>
      </c>
      <c r="S77" s="111">
        <f t="shared" ref="S77" si="107">SUM(F77,J77,N77,R77)</f>
        <v>960</v>
      </c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</row>
    <row r="78" spans="2:118" ht="22.05" customHeight="1" x14ac:dyDescent="0.3">
      <c r="B78" s="104" t="s">
        <v>126</v>
      </c>
      <c r="C78" s="105">
        <v>150</v>
      </c>
      <c r="D78" s="105">
        <v>150</v>
      </c>
      <c r="E78" s="105">
        <v>150</v>
      </c>
      <c r="F78" s="106">
        <f t="shared" si="106"/>
        <v>450</v>
      </c>
      <c r="G78" s="105">
        <v>150</v>
      </c>
      <c r="H78" s="105">
        <v>150</v>
      </c>
      <c r="I78" s="105">
        <v>150</v>
      </c>
      <c r="J78" s="108">
        <f t="shared" si="101"/>
        <v>450</v>
      </c>
      <c r="K78" s="105">
        <v>150</v>
      </c>
      <c r="L78" s="105">
        <v>150</v>
      </c>
      <c r="M78" s="105">
        <v>150</v>
      </c>
      <c r="N78" s="109">
        <f t="shared" si="103"/>
        <v>450</v>
      </c>
      <c r="O78" s="105">
        <v>150</v>
      </c>
      <c r="P78" s="105">
        <v>150</v>
      </c>
      <c r="Q78" s="105">
        <v>150</v>
      </c>
      <c r="R78" s="110">
        <f t="shared" si="105"/>
        <v>450</v>
      </c>
      <c r="S78" s="111">
        <f>SUM(F78,J78,N78,R78)</f>
        <v>1800</v>
      </c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</row>
    <row r="79" spans="2:118" ht="22.05" customHeight="1" x14ac:dyDescent="0.3">
      <c r="B79" s="104" t="s">
        <v>127</v>
      </c>
      <c r="C79" s="105">
        <v>210</v>
      </c>
      <c r="D79" s="105">
        <v>210</v>
      </c>
      <c r="E79" s="105">
        <v>210</v>
      </c>
      <c r="F79" s="106">
        <f t="shared" si="106"/>
        <v>630</v>
      </c>
      <c r="G79" s="105">
        <v>210</v>
      </c>
      <c r="H79" s="105">
        <v>210</v>
      </c>
      <c r="I79" s="105">
        <v>210</v>
      </c>
      <c r="J79" s="108">
        <f t="shared" si="101"/>
        <v>630</v>
      </c>
      <c r="K79" s="105">
        <v>210</v>
      </c>
      <c r="L79" s="105">
        <v>210</v>
      </c>
      <c r="M79" s="105">
        <v>210</v>
      </c>
      <c r="N79" s="109">
        <f t="shared" si="103"/>
        <v>630</v>
      </c>
      <c r="O79" s="105">
        <v>210</v>
      </c>
      <c r="P79" s="105">
        <v>210</v>
      </c>
      <c r="Q79" s="105">
        <v>210</v>
      </c>
      <c r="R79" s="110">
        <f t="shared" si="105"/>
        <v>630</v>
      </c>
      <c r="S79" s="111">
        <f t="shared" ref="S79:S80" si="108">SUM(F79,J79,N79,R79)</f>
        <v>2520</v>
      </c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</row>
    <row r="80" spans="2:118" ht="22.05" customHeight="1" x14ac:dyDescent="0.3">
      <c r="B80" s="104" t="s">
        <v>128</v>
      </c>
      <c r="C80" s="105">
        <v>0</v>
      </c>
      <c r="D80" s="105">
        <v>0</v>
      </c>
      <c r="E80" s="105">
        <v>0</v>
      </c>
      <c r="F80" s="106">
        <f t="shared" si="106"/>
        <v>0</v>
      </c>
      <c r="G80" s="105">
        <v>0</v>
      </c>
      <c r="H80" s="105">
        <v>0</v>
      </c>
      <c r="I80" s="105">
        <v>0</v>
      </c>
      <c r="J80" s="108">
        <f t="shared" si="101"/>
        <v>0</v>
      </c>
      <c r="K80" s="105">
        <v>0</v>
      </c>
      <c r="L80" s="105">
        <v>0</v>
      </c>
      <c r="M80" s="105">
        <v>0</v>
      </c>
      <c r="N80" s="109">
        <f t="shared" si="103"/>
        <v>0</v>
      </c>
      <c r="O80" s="105">
        <v>0</v>
      </c>
      <c r="P80" s="105">
        <v>0</v>
      </c>
      <c r="Q80" s="105">
        <v>0</v>
      </c>
      <c r="R80" s="110">
        <f t="shared" si="105"/>
        <v>0</v>
      </c>
      <c r="S80" s="111">
        <f t="shared" si="108"/>
        <v>0</v>
      </c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</row>
    <row r="81" spans="2:118" ht="22.05" customHeight="1" x14ac:dyDescent="0.3">
      <c r="B81" s="104" t="s">
        <v>129</v>
      </c>
      <c r="C81" s="105">
        <v>50</v>
      </c>
      <c r="D81" s="105">
        <v>50</v>
      </c>
      <c r="E81" s="105">
        <v>50</v>
      </c>
      <c r="F81" s="106">
        <f t="shared" si="106"/>
        <v>150</v>
      </c>
      <c r="G81" s="105">
        <v>50</v>
      </c>
      <c r="H81" s="105">
        <v>50</v>
      </c>
      <c r="I81" s="105">
        <v>50</v>
      </c>
      <c r="J81" s="108">
        <f t="shared" si="101"/>
        <v>150</v>
      </c>
      <c r="K81" s="105">
        <v>50</v>
      </c>
      <c r="L81" s="105">
        <v>50</v>
      </c>
      <c r="M81" s="105">
        <v>50</v>
      </c>
      <c r="N81" s="109">
        <f t="shared" si="103"/>
        <v>150</v>
      </c>
      <c r="O81" s="105">
        <v>50</v>
      </c>
      <c r="P81" s="105">
        <v>50</v>
      </c>
      <c r="Q81" s="105">
        <v>50</v>
      </c>
      <c r="R81" s="110">
        <f t="shared" si="105"/>
        <v>150</v>
      </c>
      <c r="S81" s="111">
        <f>SUM(F81,J81,N81,R81)</f>
        <v>600</v>
      </c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</row>
    <row r="82" spans="2:118" ht="22.05" customHeight="1" x14ac:dyDescent="0.3">
      <c r="B82" s="104" t="s">
        <v>130</v>
      </c>
      <c r="C82" s="105">
        <v>0</v>
      </c>
      <c r="D82" s="105">
        <v>0</v>
      </c>
      <c r="E82" s="105">
        <v>0</v>
      </c>
      <c r="F82" s="106">
        <f t="shared" si="106"/>
        <v>0</v>
      </c>
      <c r="G82" s="105">
        <v>0</v>
      </c>
      <c r="H82" s="105">
        <v>0</v>
      </c>
      <c r="I82" s="105">
        <v>0</v>
      </c>
      <c r="J82" s="108">
        <f t="shared" si="101"/>
        <v>0</v>
      </c>
      <c r="K82" s="105">
        <v>0</v>
      </c>
      <c r="L82" s="105">
        <v>0</v>
      </c>
      <c r="M82" s="105">
        <v>0</v>
      </c>
      <c r="N82" s="109">
        <f t="shared" si="103"/>
        <v>0</v>
      </c>
      <c r="O82" s="105">
        <v>0</v>
      </c>
      <c r="P82" s="105">
        <v>0</v>
      </c>
      <c r="Q82" s="105">
        <v>0</v>
      </c>
      <c r="R82" s="110">
        <f t="shared" si="105"/>
        <v>0</v>
      </c>
      <c r="S82" s="111">
        <f t="shared" ref="S82" si="109">SUM(F82,J82,N82,R82)</f>
        <v>0</v>
      </c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</row>
    <row r="83" spans="2:118" ht="22.05" customHeight="1" x14ac:dyDescent="0.3">
      <c r="B83" s="104" t="s">
        <v>131</v>
      </c>
      <c r="C83" s="105">
        <v>0</v>
      </c>
      <c r="D83" s="105">
        <v>0</v>
      </c>
      <c r="E83" s="105">
        <v>0</v>
      </c>
      <c r="F83" s="106">
        <f t="shared" si="106"/>
        <v>0</v>
      </c>
      <c r="G83" s="105">
        <v>0</v>
      </c>
      <c r="H83" s="105">
        <v>0</v>
      </c>
      <c r="I83" s="105">
        <v>0</v>
      </c>
      <c r="J83" s="108">
        <f t="shared" si="101"/>
        <v>0</v>
      </c>
      <c r="K83" s="105">
        <v>0</v>
      </c>
      <c r="L83" s="105">
        <v>0</v>
      </c>
      <c r="M83" s="105">
        <v>0</v>
      </c>
      <c r="N83" s="109">
        <f t="shared" si="103"/>
        <v>0</v>
      </c>
      <c r="O83" s="105">
        <v>0</v>
      </c>
      <c r="P83" s="105">
        <v>0</v>
      </c>
      <c r="Q83" s="105">
        <v>0</v>
      </c>
      <c r="R83" s="110">
        <f t="shared" si="105"/>
        <v>0</v>
      </c>
      <c r="S83" s="111">
        <f>SUM(F83,J83,N83,R83)</f>
        <v>0</v>
      </c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</row>
    <row r="84" spans="2:118" ht="22.05" customHeight="1" x14ac:dyDescent="0.3">
      <c r="B84" s="104" t="s">
        <v>132</v>
      </c>
      <c r="C84" s="105">
        <v>0</v>
      </c>
      <c r="D84" s="105">
        <v>0</v>
      </c>
      <c r="E84" s="105">
        <v>0</v>
      </c>
      <c r="F84" s="106">
        <f t="shared" si="106"/>
        <v>0</v>
      </c>
      <c r="G84" s="105">
        <v>0</v>
      </c>
      <c r="H84" s="105">
        <v>0</v>
      </c>
      <c r="I84" s="105">
        <v>0</v>
      </c>
      <c r="J84" s="108">
        <f t="shared" si="101"/>
        <v>0</v>
      </c>
      <c r="K84" s="105">
        <v>0</v>
      </c>
      <c r="L84" s="105">
        <v>0</v>
      </c>
      <c r="M84" s="105">
        <v>0</v>
      </c>
      <c r="N84" s="109">
        <f t="shared" si="103"/>
        <v>0</v>
      </c>
      <c r="O84" s="105">
        <v>0</v>
      </c>
      <c r="P84" s="105">
        <v>0</v>
      </c>
      <c r="Q84" s="105">
        <v>0</v>
      </c>
      <c r="R84" s="110">
        <f t="shared" si="105"/>
        <v>0</v>
      </c>
      <c r="S84" s="111">
        <f>SUM(F84,J84,N84,R84)</f>
        <v>0</v>
      </c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</row>
    <row r="85" spans="2:118" ht="22.05" customHeight="1" x14ac:dyDescent="0.3">
      <c r="B85" s="104" t="s">
        <v>133</v>
      </c>
      <c r="C85" s="105">
        <v>0</v>
      </c>
      <c r="D85" s="105">
        <v>0</v>
      </c>
      <c r="E85" s="105">
        <v>0</v>
      </c>
      <c r="F85" s="106">
        <f t="shared" si="106"/>
        <v>0</v>
      </c>
      <c r="G85" s="105">
        <v>0</v>
      </c>
      <c r="H85" s="105">
        <v>0</v>
      </c>
      <c r="I85" s="105">
        <v>0</v>
      </c>
      <c r="J85" s="108">
        <f t="shared" si="101"/>
        <v>0</v>
      </c>
      <c r="K85" s="105">
        <v>0</v>
      </c>
      <c r="L85" s="105">
        <v>0</v>
      </c>
      <c r="M85" s="105">
        <v>0</v>
      </c>
      <c r="N85" s="109">
        <f t="shared" si="103"/>
        <v>0</v>
      </c>
      <c r="O85" s="105">
        <v>0</v>
      </c>
      <c r="P85" s="105">
        <v>0</v>
      </c>
      <c r="Q85" s="105">
        <v>0</v>
      </c>
      <c r="R85" s="110">
        <f t="shared" si="105"/>
        <v>0</v>
      </c>
      <c r="S85" s="111">
        <f t="shared" ref="S85:S86" si="110">SUM(F85,J85,N85,R85)</f>
        <v>0</v>
      </c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</row>
    <row r="86" spans="2:118" ht="22.05" customHeight="1" x14ac:dyDescent="0.3">
      <c r="B86" s="104" t="s">
        <v>134</v>
      </c>
      <c r="C86" s="105">
        <v>0</v>
      </c>
      <c r="D86" s="105">
        <v>0</v>
      </c>
      <c r="E86" s="105">
        <v>0</v>
      </c>
      <c r="F86" s="106">
        <f t="shared" si="106"/>
        <v>0</v>
      </c>
      <c r="G86" s="105">
        <v>0</v>
      </c>
      <c r="H86" s="105">
        <v>0</v>
      </c>
      <c r="I86" s="105">
        <v>0</v>
      </c>
      <c r="J86" s="108">
        <f t="shared" si="101"/>
        <v>0</v>
      </c>
      <c r="K86" s="105">
        <v>0</v>
      </c>
      <c r="L86" s="105">
        <v>0</v>
      </c>
      <c r="M86" s="105">
        <v>0</v>
      </c>
      <c r="N86" s="109">
        <f t="shared" si="103"/>
        <v>0</v>
      </c>
      <c r="O86" s="105">
        <v>0</v>
      </c>
      <c r="P86" s="105">
        <v>0</v>
      </c>
      <c r="Q86" s="105">
        <v>0</v>
      </c>
      <c r="R86" s="110">
        <f t="shared" si="105"/>
        <v>0</v>
      </c>
      <c r="S86" s="111">
        <f t="shared" si="110"/>
        <v>0</v>
      </c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</row>
    <row r="87" spans="2:118" ht="22.05" customHeight="1" x14ac:dyDescent="0.3">
      <c r="B87" s="104" t="s">
        <v>55</v>
      </c>
      <c r="C87" s="105">
        <v>0</v>
      </c>
      <c r="D87" s="105">
        <v>0</v>
      </c>
      <c r="E87" s="105">
        <v>0</v>
      </c>
      <c r="F87" s="106">
        <f t="shared" si="106"/>
        <v>0</v>
      </c>
      <c r="G87" s="105">
        <v>0</v>
      </c>
      <c r="H87" s="105">
        <v>0</v>
      </c>
      <c r="I87" s="105">
        <v>0</v>
      </c>
      <c r="J87" s="108">
        <f t="shared" si="101"/>
        <v>0</v>
      </c>
      <c r="K87" s="105">
        <v>0</v>
      </c>
      <c r="L87" s="105">
        <v>0</v>
      </c>
      <c r="M87" s="105">
        <v>0</v>
      </c>
      <c r="N87" s="109">
        <f t="shared" si="103"/>
        <v>0</v>
      </c>
      <c r="O87" s="105">
        <v>0</v>
      </c>
      <c r="P87" s="105">
        <v>0</v>
      </c>
      <c r="Q87" s="105">
        <v>0</v>
      </c>
      <c r="R87" s="110">
        <f t="shared" si="105"/>
        <v>0</v>
      </c>
      <c r="S87" s="111">
        <f>SUM(F87,J87,N87,R87)</f>
        <v>0</v>
      </c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</row>
    <row r="88" spans="2:118" ht="22.05" customHeight="1" x14ac:dyDescent="0.3">
      <c r="B88" s="104" t="s">
        <v>55</v>
      </c>
      <c r="C88" s="105">
        <v>0</v>
      </c>
      <c r="D88" s="105">
        <v>0</v>
      </c>
      <c r="E88" s="105">
        <v>0</v>
      </c>
      <c r="F88" s="106">
        <f t="shared" si="106"/>
        <v>0</v>
      </c>
      <c r="G88" s="105">
        <v>0</v>
      </c>
      <c r="H88" s="105">
        <v>0</v>
      </c>
      <c r="I88" s="105">
        <v>0</v>
      </c>
      <c r="J88" s="108">
        <f t="shared" si="101"/>
        <v>0</v>
      </c>
      <c r="K88" s="105">
        <v>0</v>
      </c>
      <c r="L88" s="105">
        <v>0</v>
      </c>
      <c r="M88" s="105">
        <v>0</v>
      </c>
      <c r="N88" s="109">
        <f t="shared" si="103"/>
        <v>0</v>
      </c>
      <c r="O88" s="105">
        <v>0</v>
      </c>
      <c r="P88" s="105">
        <v>0</v>
      </c>
      <c r="Q88" s="105">
        <v>0</v>
      </c>
      <c r="R88" s="110">
        <f t="shared" si="105"/>
        <v>0</v>
      </c>
      <c r="S88" s="111">
        <f t="shared" ref="S88" si="111">SUM(F88,J88,N88,R88)</f>
        <v>0</v>
      </c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</row>
    <row r="89" spans="2:118" ht="22.05" customHeight="1" x14ac:dyDescent="0.3">
      <c r="B89" s="104" t="s">
        <v>55</v>
      </c>
      <c r="C89" s="105">
        <v>0</v>
      </c>
      <c r="D89" s="105">
        <v>0</v>
      </c>
      <c r="E89" s="105">
        <v>0</v>
      </c>
      <c r="F89" s="106">
        <f>SUM(C89:E89)</f>
        <v>0</v>
      </c>
      <c r="G89" s="105">
        <v>0</v>
      </c>
      <c r="H89" s="105">
        <v>0</v>
      </c>
      <c r="I89" s="105">
        <v>0</v>
      </c>
      <c r="J89" s="108">
        <f t="shared" si="101"/>
        <v>0</v>
      </c>
      <c r="K89" s="105">
        <v>0</v>
      </c>
      <c r="L89" s="105">
        <v>0</v>
      </c>
      <c r="M89" s="105">
        <v>0</v>
      </c>
      <c r="N89" s="109">
        <f t="shared" si="103"/>
        <v>0</v>
      </c>
      <c r="O89" s="105">
        <v>0</v>
      </c>
      <c r="P89" s="105">
        <v>0</v>
      </c>
      <c r="Q89" s="105">
        <v>0</v>
      </c>
      <c r="R89" s="110">
        <f t="shared" si="105"/>
        <v>0</v>
      </c>
      <c r="S89" s="111">
        <f>SUM(F89,J89,N89,R89)</f>
        <v>0</v>
      </c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</row>
    <row r="90" spans="2:118" ht="22.05" customHeight="1" thickBot="1" x14ac:dyDescent="0.35">
      <c r="B90" s="112" t="s">
        <v>135</v>
      </c>
      <c r="C90" s="148">
        <f t="shared" ref="C90:E90" si="112">SUM(C76:C89)</f>
        <v>1296.25</v>
      </c>
      <c r="D90" s="148">
        <f t="shared" si="112"/>
        <v>1296.25</v>
      </c>
      <c r="E90" s="148">
        <f t="shared" si="112"/>
        <v>1296.25</v>
      </c>
      <c r="F90" s="106">
        <f t="shared" si="106"/>
        <v>3888.75</v>
      </c>
      <c r="G90" s="148">
        <f>SUM(G76:G89)</f>
        <v>1296.25</v>
      </c>
      <c r="H90" s="148">
        <f>SUM(H76:H89)</f>
        <v>1296.25</v>
      </c>
      <c r="I90" s="148">
        <f>SUM(I76:I89)</f>
        <v>1296.25</v>
      </c>
      <c r="J90" s="108">
        <f t="shared" si="101"/>
        <v>3888.75</v>
      </c>
      <c r="K90" s="149">
        <f>SUM(K76:K89)</f>
        <v>1296.25</v>
      </c>
      <c r="L90" s="149">
        <f t="shared" ref="L90:M90" si="113">SUM(L76:L89)</f>
        <v>1296.25</v>
      </c>
      <c r="M90" s="149">
        <f t="shared" si="113"/>
        <v>1296.25</v>
      </c>
      <c r="N90" s="109">
        <f t="shared" si="103"/>
        <v>3888.75</v>
      </c>
      <c r="O90" s="150">
        <f>SUM(O76:O89)</f>
        <v>1296.25</v>
      </c>
      <c r="P90" s="150">
        <f>SUM(P76:P89)</f>
        <v>1296.25</v>
      </c>
      <c r="Q90" s="150">
        <f>SUM(Q76:Q89)</f>
        <v>1296.25</v>
      </c>
      <c r="R90" s="110">
        <f t="shared" si="105"/>
        <v>3888.75</v>
      </c>
      <c r="S90" s="120">
        <f>SUM(F90,J90,N90,R90)</f>
        <v>15555</v>
      </c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</row>
    <row r="91" spans="2:118" ht="22.05" customHeight="1" x14ac:dyDescent="0.3">
      <c r="B91" s="91" t="s">
        <v>136</v>
      </c>
      <c r="C91" s="95"/>
      <c r="D91" s="95"/>
      <c r="E91" s="95"/>
      <c r="F91" s="93"/>
      <c r="G91" s="95"/>
      <c r="H91" s="95"/>
      <c r="I91" s="95"/>
      <c r="J91" s="96"/>
      <c r="K91" s="97"/>
      <c r="L91" s="97"/>
      <c r="M91" s="97"/>
      <c r="N91" s="99"/>
      <c r="O91" s="100"/>
      <c r="P91" s="100"/>
      <c r="Q91" s="100"/>
      <c r="R91" s="102"/>
      <c r="S91" s="103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</row>
    <row r="92" spans="2:118" ht="22.05" customHeight="1" x14ac:dyDescent="0.3">
      <c r="B92" s="104" t="s">
        <v>128</v>
      </c>
      <c r="C92" s="105">
        <v>700</v>
      </c>
      <c r="D92" s="105">
        <v>700</v>
      </c>
      <c r="E92" s="105">
        <v>700</v>
      </c>
      <c r="F92" s="106">
        <f t="shared" ref="F92:F100" si="114">SUM(C92:E92)</f>
        <v>2100</v>
      </c>
      <c r="G92" s="105">
        <v>700</v>
      </c>
      <c r="H92" s="105">
        <v>700</v>
      </c>
      <c r="I92" s="105">
        <v>700</v>
      </c>
      <c r="J92" s="108">
        <f t="shared" ref="J92:J100" si="115">SUM(G92:I92)</f>
        <v>2100</v>
      </c>
      <c r="K92" s="105">
        <v>700</v>
      </c>
      <c r="L92" s="105">
        <v>700</v>
      </c>
      <c r="M92" s="105">
        <v>700</v>
      </c>
      <c r="N92" s="109">
        <f t="shared" ref="N92:N100" si="116">SUM(K92:M92)</f>
        <v>2100</v>
      </c>
      <c r="O92" s="105">
        <v>700</v>
      </c>
      <c r="P92" s="105">
        <v>700</v>
      </c>
      <c r="Q92" s="105">
        <v>700</v>
      </c>
      <c r="R92" s="110">
        <f t="shared" ref="R92:R100" si="117">SUM(O92:Q92)</f>
        <v>2100</v>
      </c>
      <c r="S92" s="111">
        <f>SUM(F92,J92,N92,R92)</f>
        <v>8400</v>
      </c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</row>
    <row r="93" spans="2:118" ht="22.05" customHeight="1" x14ac:dyDescent="0.3">
      <c r="B93" s="104" t="s">
        <v>137</v>
      </c>
      <c r="C93" s="105">
        <v>0</v>
      </c>
      <c r="D93" s="105">
        <v>0</v>
      </c>
      <c r="E93" s="105">
        <v>0</v>
      </c>
      <c r="F93" s="106">
        <f t="shared" si="114"/>
        <v>0</v>
      </c>
      <c r="G93" s="105">
        <v>0</v>
      </c>
      <c r="H93" s="105">
        <v>0</v>
      </c>
      <c r="I93" s="105">
        <v>0</v>
      </c>
      <c r="J93" s="108">
        <f t="shared" si="115"/>
        <v>0</v>
      </c>
      <c r="K93" s="105">
        <v>0</v>
      </c>
      <c r="L93" s="105">
        <v>0</v>
      </c>
      <c r="M93" s="105">
        <v>0</v>
      </c>
      <c r="N93" s="109">
        <f t="shared" si="116"/>
        <v>0</v>
      </c>
      <c r="O93" s="105">
        <v>0</v>
      </c>
      <c r="P93" s="105">
        <v>0</v>
      </c>
      <c r="Q93" s="105">
        <v>0</v>
      </c>
      <c r="R93" s="110">
        <f t="shared" si="117"/>
        <v>0</v>
      </c>
      <c r="S93" s="111">
        <f t="shared" ref="S93" si="118">SUM(F93,J93,N93,R93)</f>
        <v>0</v>
      </c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</row>
    <row r="94" spans="2:118" ht="22.05" customHeight="1" x14ac:dyDescent="0.3">
      <c r="B94" s="104" t="s">
        <v>138</v>
      </c>
      <c r="C94" s="105">
        <v>0</v>
      </c>
      <c r="D94" s="105">
        <v>0</v>
      </c>
      <c r="E94" s="105">
        <v>0</v>
      </c>
      <c r="F94" s="106">
        <f t="shared" si="114"/>
        <v>0</v>
      </c>
      <c r="G94" s="105">
        <v>0</v>
      </c>
      <c r="H94" s="105">
        <v>0</v>
      </c>
      <c r="I94" s="105">
        <v>0</v>
      </c>
      <c r="J94" s="108">
        <f t="shared" si="115"/>
        <v>0</v>
      </c>
      <c r="K94" s="105">
        <v>0</v>
      </c>
      <c r="L94" s="105">
        <v>0</v>
      </c>
      <c r="M94" s="105">
        <v>0</v>
      </c>
      <c r="N94" s="109">
        <f t="shared" si="116"/>
        <v>0</v>
      </c>
      <c r="O94" s="105">
        <v>0</v>
      </c>
      <c r="P94" s="105">
        <v>0</v>
      </c>
      <c r="Q94" s="105">
        <v>0</v>
      </c>
      <c r="R94" s="110">
        <f t="shared" si="117"/>
        <v>0</v>
      </c>
      <c r="S94" s="111">
        <f>SUM(F94,J94,N94,R94)</f>
        <v>0</v>
      </c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</row>
    <row r="95" spans="2:118" ht="22.05" customHeight="1" x14ac:dyDescent="0.3">
      <c r="B95" s="104" t="s">
        <v>54</v>
      </c>
      <c r="C95" s="105">
        <v>0</v>
      </c>
      <c r="D95" s="105">
        <v>0</v>
      </c>
      <c r="E95" s="105">
        <v>0</v>
      </c>
      <c r="F95" s="106">
        <f t="shared" si="114"/>
        <v>0</v>
      </c>
      <c r="G95" s="105">
        <v>0</v>
      </c>
      <c r="H95" s="105">
        <v>0</v>
      </c>
      <c r="I95" s="105">
        <v>0</v>
      </c>
      <c r="J95" s="108">
        <f t="shared" si="115"/>
        <v>0</v>
      </c>
      <c r="K95" s="105">
        <v>0</v>
      </c>
      <c r="L95" s="105">
        <v>0</v>
      </c>
      <c r="M95" s="105">
        <v>0</v>
      </c>
      <c r="N95" s="109">
        <f t="shared" si="116"/>
        <v>0</v>
      </c>
      <c r="O95" s="105">
        <v>0</v>
      </c>
      <c r="P95" s="105">
        <v>0</v>
      </c>
      <c r="Q95" s="105">
        <v>0</v>
      </c>
      <c r="R95" s="110">
        <f t="shared" si="117"/>
        <v>0</v>
      </c>
      <c r="S95" s="111">
        <f t="shared" ref="S95:S96" si="119">SUM(F95,J95,N95,R95)</f>
        <v>0</v>
      </c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</row>
    <row r="96" spans="2:118" ht="22.05" customHeight="1" x14ac:dyDescent="0.3">
      <c r="B96" s="104" t="s">
        <v>139</v>
      </c>
      <c r="C96" s="105">
        <v>0</v>
      </c>
      <c r="D96" s="105">
        <v>0</v>
      </c>
      <c r="E96" s="105">
        <v>0</v>
      </c>
      <c r="F96" s="106">
        <f t="shared" si="114"/>
        <v>0</v>
      </c>
      <c r="G96" s="105">
        <v>0</v>
      </c>
      <c r="H96" s="105">
        <v>0</v>
      </c>
      <c r="I96" s="105">
        <v>0</v>
      </c>
      <c r="J96" s="108">
        <f t="shared" si="115"/>
        <v>0</v>
      </c>
      <c r="K96" s="105">
        <v>0</v>
      </c>
      <c r="L96" s="105">
        <v>0</v>
      </c>
      <c r="M96" s="105">
        <v>0</v>
      </c>
      <c r="N96" s="109">
        <f t="shared" si="116"/>
        <v>0</v>
      </c>
      <c r="O96" s="105">
        <v>0</v>
      </c>
      <c r="P96" s="105">
        <v>0</v>
      </c>
      <c r="Q96" s="105">
        <v>0</v>
      </c>
      <c r="R96" s="110">
        <f t="shared" si="117"/>
        <v>0</v>
      </c>
      <c r="S96" s="111">
        <f t="shared" si="119"/>
        <v>0</v>
      </c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</row>
    <row r="97" spans="2:118" ht="22.05" customHeight="1" x14ac:dyDescent="0.3">
      <c r="B97" s="104" t="s">
        <v>55</v>
      </c>
      <c r="C97" s="105">
        <v>0</v>
      </c>
      <c r="D97" s="105">
        <v>0</v>
      </c>
      <c r="E97" s="105">
        <v>0</v>
      </c>
      <c r="F97" s="106">
        <f t="shared" si="114"/>
        <v>0</v>
      </c>
      <c r="G97" s="105">
        <v>0</v>
      </c>
      <c r="H97" s="105">
        <v>0</v>
      </c>
      <c r="I97" s="105">
        <v>0</v>
      </c>
      <c r="J97" s="108">
        <f t="shared" si="115"/>
        <v>0</v>
      </c>
      <c r="K97" s="105">
        <v>0</v>
      </c>
      <c r="L97" s="105">
        <v>0</v>
      </c>
      <c r="M97" s="105">
        <v>0</v>
      </c>
      <c r="N97" s="109">
        <f t="shared" si="116"/>
        <v>0</v>
      </c>
      <c r="O97" s="105">
        <v>0</v>
      </c>
      <c r="P97" s="105">
        <v>0</v>
      </c>
      <c r="Q97" s="105">
        <v>0</v>
      </c>
      <c r="R97" s="110">
        <f t="shared" si="117"/>
        <v>0</v>
      </c>
      <c r="S97" s="111">
        <f>SUM(F97,J97,N97,R97)</f>
        <v>0</v>
      </c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</row>
    <row r="98" spans="2:118" ht="22.05" customHeight="1" x14ac:dyDescent="0.3">
      <c r="B98" s="104" t="s">
        <v>55</v>
      </c>
      <c r="C98" s="105">
        <v>0</v>
      </c>
      <c r="D98" s="105">
        <v>0</v>
      </c>
      <c r="E98" s="105">
        <v>0</v>
      </c>
      <c r="F98" s="106">
        <f t="shared" si="114"/>
        <v>0</v>
      </c>
      <c r="G98" s="105">
        <v>0</v>
      </c>
      <c r="H98" s="105">
        <v>0</v>
      </c>
      <c r="I98" s="105">
        <v>0</v>
      </c>
      <c r="J98" s="108">
        <f t="shared" si="115"/>
        <v>0</v>
      </c>
      <c r="K98" s="105">
        <v>0</v>
      </c>
      <c r="L98" s="105">
        <v>0</v>
      </c>
      <c r="M98" s="105">
        <v>0</v>
      </c>
      <c r="N98" s="109">
        <f t="shared" si="116"/>
        <v>0</v>
      </c>
      <c r="O98" s="105">
        <v>0</v>
      </c>
      <c r="P98" s="105">
        <v>0</v>
      </c>
      <c r="Q98" s="105">
        <v>0</v>
      </c>
      <c r="R98" s="110">
        <f t="shared" si="117"/>
        <v>0</v>
      </c>
      <c r="S98" s="111">
        <f t="shared" ref="S98" si="120">SUM(F98,J98,N98,R98)</f>
        <v>0</v>
      </c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</row>
    <row r="99" spans="2:118" ht="22.05" customHeight="1" x14ac:dyDescent="0.3">
      <c r="B99" s="104" t="s">
        <v>55</v>
      </c>
      <c r="C99" s="105">
        <v>0</v>
      </c>
      <c r="D99" s="105">
        <v>0</v>
      </c>
      <c r="E99" s="105">
        <v>0</v>
      </c>
      <c r="F99" s="106">
        <f t="shared" si="114"/>
        <v>0</v>
      </c>
      <c r="G99" s="105">
        <v>0</v>
      </c>
      <c r="H99" s="105">
        <v>0</v>
      </c>
      <c r="I99" s="105">
        <v>0</v>
      </c>
      <c r="J99" s="108">
        <f t="shared" si="115"/>
        <v>0</v>
      </c>
      <c r="K99" s="105">
        <v>0</v>
      </c>
      <c r="L99" s="105">
        <v>0</v>
      </c>
      <c r="M99" s="105">
        <v>0</v>
      </c>
      <c r="N99" s="109">
        <f t="shared" si="116"/>
        <v>0</v>
      </c>
      <c r="O99" s="105">
        <v>0</v>
      </c>
      <c r="P99" s="105">
        <v>0</v>
      </c>
      <c r="Q99" s="105">
        <v>0</v>
      </c>
      <c r="R99" s="110">
        <f t="shared" si="117"/>
        <v>0</v>
      </c>
      <c r="S99" s="111">
        <f>SUM(F99,J99,N99,R99)</f>
        <v>0</v>
      </c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</row>
    <row r="100" spans="2:118" ht="22.05" customHeight="1" thickBot="1" x14ac:dyDescent="0.35">
      <c r="B100" s="112" t="s">
        <v>140</v>
      </c>
      <c r="C100" s="148">
        <f t="shared" ref="C100:E100" si="121">SUM(C92:C99)</f>
        <v>700</v>
      </c>
      <c r="D100" s="148">
        <f t="shared" si="121"/>
        <v>700</v>
      </c>
      <c r="E100" s="148">
        <f t="shared" si="121"/>
        <v>700</v>
      </c>
      <c r="F100" s="106">
        <f t="shared" si="114"/>
        <v>2100</v>
      </c>
      <c r="G100" s="148">
        <f>SUM(G92:G99)</f>
        <v>700</v>
      </c>
      <c r="H100" s="148">
        <f>SUM(H92:H99)</f>
        <v>700</v>
      </c>
      <c r="I100" s="148">
        <f>SUM(I92:I99)</f>
        <v>700</v>
      </c>
      <c r="J100" s="108">
        <f t="shared" si="115"/>
        <v>2100</v>
      </c>
      <c r="K100" s="149">
        <f>SUM(K92:K99)</f>
        <v>700</v>
      </c>
      <c r="L100" s="149">
        <f t="shared" ref="L100:M100" si="122">SUM(L92:L99)</f>
        <v>700</v>
      </c>
      <c r="M100" s="149">
        <f t="shared" si="122"/>
        <v>700</v>
      </c>
      <c r="N100" s="109">
        <f t="shared" si="116"/>
        <v>2100</v>
      </c>
      <c r="O100" s="150">
        <f>SUM(O92:O99)</f>
        <v>700</v>
      </c>
      <c r="P100" s="150">
        <f>SUM(P92:P99)</f>
        <v>700</v>
      </c>
      <c r="Q100" s="150">
        <f>SUM(Q92:Q99)</f>
        <v>700</v>
      </c>
      <c r="R100" s="110">
        <f t="shared" si="117"/>
        <v>2100</v>
      </c>
      <c r="S100" s="120">
        <f>SUM(F100,J100,N100,R100)</f>
        <v>8400</v>
      </c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</row>
    <row r="101" spans="2:118" ht="22.05" customHeight="1" x14ac:dyDescent="0.3">
      <c r="B101" s="91" t="s">
        <v>141</v>
      </c>
      <c r="C101" s="95"/>
      <c r="D101" s="95"/>
      <c r="E101" s="95"/>
      <c r="F101" s="93"/>
      <c r="G101" s="95"/>
      <c r="H101" s="95"/>
      <c r="I101" s="95"/>
      <c r="J101" s="96"/>
      <c r="K101" s="97"/>
      <c r="L101" s="97"/>
      <c r="M101" s="97"/>
      <c r="N101" s="99"/>
      <c r="O101" s="100"/>
      <c r="P101" s="100"/>
      <c r="Q101" s="100"/>
      <c r="R101" s="102"/>
      <c r="S101" s="103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</row>
    <row r="102" spans="2:118" ht="22.05" customHeight="1" x14ac:dyDescent="0.3">
      <c r="B102" s="104" t="s">
        <v>55</v>
      </c>
      <c r="C102" s="105">
        <v>0</v>
      </c>
      <c r="D102" s="105">
        <v>0</v>
      </c>
      <c r="E102" s="105">
        <v>0</v>
      </c>
      <c r="F102" s="106">
        <f t="shared" ref="F102:F111" si="123">SUM(C102:E102)</f>
        <v>0</v>
      </c>
      <c r="G102" s="105">
        <v>0</v>
      </c>
      <c r="H102" s="105">
        <v>0</v>
      </c>
      <c r="I102" s="105">
        <v>0</v>
      </c>
      <c r="J102" s="108">
        <f t="shared" ref="J102:J111" si="124">SUM(G102:I102)</f>
        <v>0</v>
      </c>
      <c r="K102" s="105">
        <v>0</v>
      </c>
      <c r="L102" s="105">
        <v>0</v>
      </c>
      <c r="M102" s="105">
        <v>0</v>
      </c>
      <c r="N102" s="109">
        <f t="shared" ref="N102:N111" si="125">SUM(K102:M102)</f>
        <v>0</v>
      </c>
      <c r="O102" s="105">
        <v>0</v>
      </c>
      <c r="P102" s="105">
        <v>0</v>
      </c>
      <c r="Q102" s="105">
        <v>0</v>
      </c>
      <c r="R102" s="110">
        <f t="shared" ref="R102:R111" si="126">SUM(O102:Q102)</f>
        <v>0</v>
      </c>
      <c r="S102" s="111">
        <f>SUM(F102,J102,N102,R102)</f>
        <v>0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</row>
    <row r="103" spans="2:118" ht="22.05" customHeight="1" x14ac:dyDescent="0.3">
      <c r="B103" s="104" t="s">
        <v>55</v>
      </c>
      <c r="C103" s="105">
        <v>0</v>
      </c>
      <c r="D103" s="105">
        <v>0</v>
      </c>
      <c r="E103" s="105">
        <v>0</v>
      </c>
      <c r="F103" s="106">
        <f t="shared" si="123"/>
        <v>0</v>
      </c>
      <c r="G103" s="105">
        <v>0</v>
      </c>
      <c r="H103" s="105">
        <v>0</v>
      </c>
      <c r="I103" s="105">
        <v>0</v>
      </c>
      <c r="J103" s="108">
        <f t="shared" si="124"/>
        <v>0</v>
      </c>
      <c r="K103" s="105">
        <v>0</v>
      </c>
      <c r="L103" s="105">
        <v>0</v>
      </c>
      <c r="M103" s="105">
        <v>0</v>
      </c>
      <c r="N103" s="109">
        <f t="shared" si="125"/>
        <v>0</v>
      </c>
      <c r="O103" s="105">
        <v>0</v>
      </c>
      <c r="P103" s="105">
        <v>0</v>
      </c>
      <c r="Q103" s="105">
        <v>0</v>
      </c>
      <c r="R103" s="110">
        <f t="shared" si="126"/>
        <v>0</v>
      </c>
      <c r="S103" s="111">
        <f t="shared" ref="S103" si="127">SUM(F103,J103,N103,R103)</f>
        <v>0</v>
      </c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</row>
    <row r="104" spans="2:118" ht="22.05" customHeight="1" x14ac:dyDescent="0.3">
      <c r="B104" s="104" t="s">
        <v>55</v>
      </c>
      <c r="C104" s="105">
        <v>0</v>
      </c>
      <c r="D104" s="105">
        <v>0</v>
      </c>
      <c r="E104" s="105">
        <v>0</v>
      </c>
      <c r="F104" s="106">
        <f t="shared" si="123"/>
        <v>0</v>
      </c>
      <c r="G104" s="105">
        <v>0</v>
      </c>
      <c r="H104" s="105">
        <v>0</v>
      </c>
      <c r="I104" s="105">
        <v>0</v>
      </c>
      <c r="J104" s="108">
        <f t="shared" si="124"/>
        <v>0</v>
      </c>
      <c r="K104" s="105">
        <v>0</v>
      </c>
      <c r="L104" s="105">
        <v>0</v>
      </c>
      <c r="M104" s="105">
        <v>0</v>
      </c>
      <c r="N104" s="109">
        <f t="shared" si="125"/>
        <v>0</v>
      </c>
      <c r="O104" s="105">
        <v>0</v>
      </c>
      <c r="P104" s="105">
        <v>0</v>
      </c>
      <c r="Q104" s="105">
        <v>0</v>
      </c>
      <c r="R104" s="110">
        <f t="shared" si="126"/>
        <v>0</v>
      </c>
      <c r="S104" s="111">
        <f>SUM(F104,J104,N104,R104)</f>
        <v>0</v>
      </c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</row>
    <row r="105" spans="2:118" ht="22.05" customHeight="1" x14ac:dyDescent="0.3">
      <c r="B105" s="104" t="s">
        <v>55</v>
      </c>
      <c r="C105" s="105">
        <v>0</v>
      </c>
      <c r="D105" s="105">
        <v>0</v>
      </c>
      <c r="E105" s="105">
        <v>0</v>
      </c>
      <c r="F105" s="106">
        <f t="shared" si="123"/>
        <v>0</v>
      </c>
      <c r="G105" s="105">
        <v>0</v>
      </c>
      <c r="H105" s="105">
        <v>0</v>
      </c>
      <c r="I105" s="105">
        <v>0</v>
      </c>
      <c r="J105" s="108">
        <f t="shared" si="124"/>
        <v>0</v>
      </c>
      <c r="K105" s="105">
        <v>0</v>
      </c>
      <c r="L105" s="105">
        <v>0</v>
      </c>
      <c r="M105" s="105">
        <v>0</v>
      </c>
      <c r="N105" s="109">
        <f t="shared" si="125"/>
        <v>0</v>
      </c>
      <c r="O105" s="105">
        <v>0</v>
      </c>
      <c r="P105" s="105">
        <v>0</v>
      </c>
      <c r="Q105" s="105">
        <v>0</v>
      </c>
      <c r="R105" s="110">
        <f t="shared" si="126"/>
        <v>0</v>
      </c>
      <c r="S105" s="111">
        <f t="shared" ref="S105:S106" si="128">SUM(F105,J105,N105,R105)</f>
        <v>0</v>
      </c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</row>
    <row r="106" spans="2:118" ht="22.05" customHeight="1" x14ac:dyDescent="0.3">
      <c r="B106" s="104" t="s">
        <v>55</v>
      </c>
      <c r="C106" s="105">
        <v>0</v>
      </c>
      <c r="D106" s="105">
        <v>0</v>
      </c>
      <c r="E106" s="105">
        <v>0</v>
      </c>
      <c r="F106" s="106">
        <f t="shared" si="123"/>
        <v>0</v>
      </c>
      <c r="G106" s="105">
        <v>0</v>
      </c>
      <c r="H106" s="105">
        <v>0</v>
      </c>
      <c r="I106" s="105">
        <v>0</v>
      </c>
      <c r="J106" s="108">
        <f t="shared" si="124"/>
        <v>0</v>
      </c>
      <c r="K106" s="105">
        <v>0</v>
      </c>
      <c r="L106" s="105">
        <v>0</v>
      </c>
      <c r="M106" s="105">
        <v>0</v>
      </c>
      <c r="N106" s="109">
        <f t="shared" si="125"/>
        <v>0</v>
      </c>
      <c r="O106" s="105">
        <v>0</v>
      </c>
      <c r="P106" s="105">
        <v>0</v>
      </c>
      <c r="Q106" s="105">
        <v>0</v>
      </c>
      <c r="R106" s="110">
        <f t="shared" si="126"/>
        <v>0</v>
      </c>
      <c r="S106" s="111">
        <f t="shared" si="128"/>
        <v>0</v>
      </c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</row>
    <row r="107" spans="2:118" ht="22.05" customHeight="1" x14ac:dyDescent="0.3">
      <c r="B107" s="104" t="s">
        <v>55</v>
      </c>
      <c r="C107" s="105">
        <v>0</v>
      </c>
      <c r="D107" s="105">
        <v>0</v>
      </c>
      <c r="E107" s="105">
        <v>0</v>
      </c>
      <c r="F107" s="106">
        <f t="shared" si="123"/>
        <v>0</v>
      </c>
      <c r="G107" s="105">
        <v>0</v>
      </c>
      <c r="H107" s="105">
        <v>0</v>
      </c>
      <c r="I107" s="105">
        <v>0</v>
      </c>
      <c r="J107" s="108">
        <f t="shared" si="124"/>
        <v>0</v>
      </c>
      <c r="K107" s="105">
        <v>0</v>
      </c>
      <c r="L107" s="105">
        <v>0</v>
      </c>
      <c r="M107" s="105">
        <v>0</v>
      </c>
      <c r="N107" s="109">
        <f t="shared" si="125"/>
        <v>0</v>
      </c>
      <c r="O107" s="105">
        <v>0</v>
      </c>
      <c r="P107" s="105">
        <v>0</v>
      </c>
      <c r="Q107" s="105">
        <v>0</v>
      </c>
      <c r="R107" s="110">
        <f t="shared" si="126"/>
        <v>0</v>
      </c>
      <c r="S107" s="111">
        <f>SUM(F107,J107,N107,R107)</f>
        <v>0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</row>
    <row r="108" spans="2:118" ht="22.05" customHeight="1" x14ac:dyDescent="0.3">
      <c r="B108" s="104" t="s">
        <v>55</v>
      </c>
      <c r="C108" s="105">
        <v>0</v>
      </c>
      <c r="D108" s="105">
        <v>0</v>
      </c>
      <c r="E108" s="105">
        <v>0</v>
      </c>
      <c r="F108" s="106">
        <f t="shared" si="123"/>
        <v>0</v>
      </c>
      <c r="G108" s="105">
        <v>0</v>
      </c>
      <c r="H108" s="105">
        <v>0</v>
      </c>
      <c r="I108" s="105">
        <v>0</v>
      </c>
      <c r="J108" s="108">
        <f t="shared" si="124"/>
        <v>0</v>
      </c>
      <c r="K108" s="105">
        <v>0</v>
      </c>
      <c r="L108" s="105">
        <v>0</v>
      </c>
      <c r="M108" s="105">
        <v>0</v>
      </c>
      <c r="N108" s="109">
        <f t="shared" si="125"/>
        <v>0</v>
      </c>
      <c r="O108" s="105">
        <v>0</v>
      </c>
      <c r="P108" s="105">
        <v>0</v>
      </c>
      <c r="Q108" s="105">
        <v>0</v>
      </c>
      <c r="R108" s="110">
        <f t="shared" si="126"/>
        <v>0</v>
      </c>
      <c r="S108" s="111">
        <f t="shared" ref="S108" si="129">SUM(F108,J108,N108,R108)</f>
        <v>0</v>
      </c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</row>
    <row r="109" spans="2:118" ht="22.05" customHeight="1" x14ac:dyDescent="0.3">
      <c r="B109" s="104" t="s">
        <v>55</v>
      </c>
      <c r="C109" s="105">
        <v>0</v>
      </c>
      <c r="D109" s="105">
        <v>0</v>
      </c>
      <c r="E109" s="105">
        <v>0</v>
      </c>
      <c r="F109" s="106">
        <f t="shared" si="123"/>
        <v>0</v>
      </c>
      <c r="G109" s="105">
        <v>0</v>
      </c>
      <c r="H109" s="105">
        <v>0</v>
      </c>
      <c r="I109" s="105">
        <v>0</v>
      </c>
      <c r="J109" s="108">
        <f t="shared" si="124"/>
        <v>0</v>
      </c>
      <c r="K109" s="105">
        <v>0</v>
      </c>
      <c r="L109" s="105">
        <v>0</v>
      </c>
      <c r="M109" s="105">
        <v>0</v>
      </c>
      <c r="N109" s="109">
        <f t="shared" si="125"/>
        <v>0</v>
      </c>
      <c r="O109" s="105">
        <v>0</v>
      </c>
      <c r="P109" s="105">
        <v>0</v>
      </c>
      <c r="Q109" s="105">
        <v>0</v>
      </c>
      <c r="R109" s="110">
        <f t="shared" si="126"/>
        <v>0</v>
      </c>
      <c r="S109" s="111">
        <f>SUM(F109,J109,N109,R109)</f>
        <v>0</v>
      </c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</row>
    <row r="110" spans="2:118" ht="22.05" customHeight="1" thickBot="1" x14ac:dyDescent="0.35">
      <c r="B110" s="112" t="s">
        <v>142</v>
      </c>
      <c r="C110" s="146">
        <f>SUM(C102:C109)</f>
        <v>0</v>
      </c>
      <c r="D110" s="146">
        <f>SUM(D102:D109)</f>
        <v>0</v>
      </c>
      <c r="E110" s="146">
        <f t="shared" ref="E110" si="130">SUM(E102:E109)</f>
        <v>0</v>
      </c>
      <c r="F110" s="106">
        <f t="shared" si="123"/>
        <v>0</v>
      </c>
      <c r="G110" s="147">
        <f>SUM(G102:G109)</f>
        <v>0</v>
      </c>
      <c r="H110" s="148">
        <f>SUM(H102:H109)</f>
        <v>0</v>
      </c>
      <c r="I110" s="148">
        <f>SUM(I102:I109)</f>
        <v>0</v>
      </c>
      <c r="J110" s="108">
        <f t="shared" si="124"/>
        <v>0</v>
      </c>
      <c r="K110" s="149">
        <f>SUM(K102:K109)</f>
        <v>0</v>
      </c>
      <c r="L110" s="149">
        <f t="shared" ref="L110:M110" si="131">SUM(L102:L109)</f>
        <v>0</v>
      </c>
      <c r="M110" s="149">
        <f t="shared" si="131"/>
        <v>0</v>
      </c>
      <c r="N110" s="109">
        <f t="shared" si="125"/>
        <v>0</v>
      </c>
      <c r="O110" s="150">
        <f>SUM(O102:O109)</f>
        <v>0</v>
      </c>
      <c r="P110" s="150">
        <f>SUM(P102:P109)</f>
        <v>0</v>
      </c>
      <c r="Q110" s="150">
        <f>SUM(Q102:Q109)</f>
        <v>0</v>
      </c>
      <c r="R110" s="110">
        <f t="shared" si="126"/>
        <v>0</v>
      </c>
      <c r="S110" s="120">
        <f>SUM(F110,J110,N110,R110)</f>
        <v>0</v>
      </c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</row>
    <row r="111" spans="2:118" ht="22.05" customHeight="1" thickBot="1" x14ac:dyDescent="0.35">
      <c r="B111" s="112" t="s">
        <v>143</v>
      </c>
      <c r="C111" s="134">
        <f>SUM(C48,C60,C67,C74,C90,C100,C110)</f>
        <v>52391.15</v>
      </c>
      <c r="D111" s="134">
        <f t="shared" ref="D111:E111" si="132">SUM(D48,D60,D67,D74,D90,D100,D110)</f>
        <v>52391.15</v>
      </c>
      <c r="E111" s="134">
        <f t="shared" si="132"/>
        <v>52391.15</v>
      </c>
      <c r="F111" s="135">
        <f t="shared" si="123"/>
        <v>157173.45000000001</v>
      </c>
      <c r="G111" s="136">
        <f>SUM(G48,G60,G67,G74,G90,G100,G110)</f>
        <v>52391.15</v>
      </c>
      <c r="H111" s="137">
        <f t="shared" ref="H111:I111" si="133">SUM(H48,H60,H67,H74,H90,H100,H110)</f>
        <v>52566.15</v>
      </c>
      <c r="I111" s="137">
        <f t="shared" si="133"/>
        <v>52391.15</v>
      </c>
      <c r="J111" s="138">
        <f t="shared" si="124"/>
        <v>157348.45000000001</v>
      </c>
      <c r="K111" s="139">
        <f>SUM(K48,K60,K67,K74,K90,K100,K110)</f>
        <v>52391.15</v>
      </c>
      <c r="L111" s="140">
        <f t="shared" ref="L111:M111" si="134">SUM(L48,L60,L67,L74,L90,L100,L110)</f>
        <v>52391.15</v>
      </c>
      <c r="M111" s="140">
        <f t="shared" si="134"/>
        <v>52391.15</v>
      </c>
      <c r="N111" s="141">
        <f t="shared" si="125"/>
        <v>157173.45000000001</v>
      </c>
      <c r="O111" s="142">
        <f>SUM(O48,O60,O67,O74,O90,O100,O110)</f>
        <v>52391.15</v>
      </c>
      <c r="P111" s="143">
        <f t="shared" ref="P111:Q111" si="135">SUM(P48,P60,P67,P74,P90,P100,P110)</f>
        <v>52391.15</v>
      </c>
      <c r="Q111" s="143">
        <f t="shared" si="135"/>
        <v>52391.15</v>
      </c>
      <c r="R111" s="144">
        <f t="shared" si="126"/>
        <v>157173.45000000001</v>
      </c>
      <c r="S111" s="145">
        <f>SUM(F111,J111,N111,R111)</f>
        <v>628868.80000000005</v>
      </c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</row>
    <row r="112" spans="2:118" s="25" customFormat="1" ht="15" customHeight="1" thickBot="1" x14ac:dyDescent="0.35">
      <c r="B112" s="82"/>
      <c r="C112" s="83"/>
      <c r="D112" s="83"/>
      <c r="E112" s="83"/>
      <c r="F112" s="84"/>
      <c r="G112" s="83"/>
      <c r="H112" s="83"/>
      <c r="I112" s="83"/>
      <c r="J112" s="84"/>
      <c r="K112" s="83"/>
      <c r="L112" s="83"/>
      <c r="M112" s="83"/>
      <c r="N112" s="84"/>
      <c r="O112" s="83"/>
      <c r="P112" s="83"/>
      <c r="Q112" s="83"/>
      <c r="R112" s="84"/>
      <c r="S112" s="85"/>
    </row>
    <row r="113" spans="1:118" s="25" customFormat="1" ht="45" customHeight="1" x14ac:dyDescent="0.3">
      <c r="B113" s="171" t="s">
        <v>144</v>
      </c>
      <c r="C113" s="172"/>
      <c r="D113" s="172"/>
      <c r="E113" s="172"/>
      <c r="F113" s="172"/>
    </row>
    <row r="114" spans="1:118" s="29" customFormat="1" ht="31.95" customHeight="1" x14ac:dyDescent="0.3">
      <c r="A114" s="169"/>
      <c r="B114" s="30"/>
      <c r="C114" s="31" t="s">
        <v>60</v>
      </c>
      <c r="D114" s="31" t="s">
        <v>61</v>
      </c>
      <c r="E114" s="31" t="s">
        <v>62</v>
      </c>
      <c r="F114" s="32" t="s">
        <v>63</v>
      </c>
      <c r="G114" s="33" t="s">
        <v>64</v>
      </c>
      <c r="H114" s="34" t="s">
        <v>65</v>
      </c>
      <c r="I114" s="34" t="s">
        <v>66</v>
      </c>
      <c r="J114" s="35" t="s">
        <v>67</v>
      </c>
      <c r="K114" s="36" t="s">
        <v>68</v>
      </c>
      <c r="L114" s="37" t="s">
        <v>69</v>
      </c>
      <c r="M114" s="37" t="s">
        <v>70</v>
      </c>
      <c r="N114" s="38" t="s">
        <v>71</v>
      </c>
      <c r="O114" s="39" t="s">
        <v>72</v>
      </c>
      <c r="P114" s="40" t="s">
        <v>73</v>
      </c>
      <c r="Q114" s="40" t="s">
        <v>74</v>
      </c>
      <c r="R114" s="41" t="s">
        <v>75</v>
      </c>
      <c r="S114" s="42" t="s">
        <v>76</v>
      </c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</row>
    <row r="115" spans="1:118" ht="22.05" customHeight="1" x14ac:dyDescent="0.3">
      <c r="B115" s="91" t="s">
        <v>145</v>
      </c>
      <c r="C115" s="92"/>
      <c r="D115" s="92"/>
      <c r="E115" s="92"/>
      <c r="F115" s="93"/>
      <c r="G115" s="94"/>
      <c r="H115" s="95"/>
      <c r="I115" s="95"/>
      <c r="J115" s="96"/>
      <c r="K115" s="97"/>
      <c r="L115" s="98"/>
      <c r="M115" s="98"/>
      <c r="N115" s="99"/>
      <c r="O115" s="100"/>
      <c r="P115" s="101"/>
      <c r="Q115" s="101"/>
      <c r="R115" s="102"/>
      <c r="S115" s="103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</row>
    <row r="116" spans="1:118" ht="22.05" customHeight="1" x14ac:dyDescent="0.3">
      <c r="B116" s="104" t="s">
        <v>146</v>
      </c>
      <c r="C116" s="105">
        <f>2338.6-C122</f>
        <v>2128.1259999999997</v>
      </c>
      <c r="D116" s="105">
        <f t="shared" ref="D116:E116" si="136">2338.6-D122</f>
        <v>2128.1259999999997</v>
      </c>
      <c r="E116" s="105">
        <f t="shared" si="136"/>
        <v>2128.1259999999997</v>
      </c>
      <c r="F116" s="106">
        <f t="shared" ref="F116:F124" si="137">SUM(C116:E116)</f>
        <v>6384.3779999999988</v>
      </c>
      <c r="G116" s="105">
        <f t="shared" ref="G116:I116" si="138">2338.6-G122</f>
        <v>2128.1259999999997</v>
      </c>
      <c r="H116" s="105">
        <f t="shared" si="138"/>
        <v>2128.1259999999997</v>
      </c>
      <c r="I116" s="105">
        <f t="shared" si="138"/>
        <v>2128.1259999999997</v>
      </c>
      <c r="J116" s="108">
        <f t="shared" ref="J116:J124" si="139">SUM(G116:I116)</f>
        <v>6384.3779999999988</v>
      </c>
      <c r="K116" s="105">
        <f t="shared" ref="K116:M116" si="140">2338.6-K122</f>
        <v>2128.1259999999997</v>
      </c>
      <c r="L116" s="105">
        <f t="shared" si="140"/>
        <v>2128.1259999999997</v>
      </c>
      <c r="M116" s="105">
        <f t="shared" si="140"/>
        <v>2128.1259999999997</v>
      </c>
      <c r="N116" s="109">
        <f t="shared" ref="N116:N124" si="141">SUM(K116:M116)</f>
        <v>6384.3779999999988</v>
      </c>
      <c r="O116" s="105">
        <f>2338.6-O122</f>
        <v>2128.1259999999997</v>
      </c>
      <c r="P116" s="105">
        <f t="shared" ref="P116:Q116" si="142">2338.6-P122</f>
        <v>2128.1259999999997</v>
      </c>
      <c r="Q116" s="105">
        <f t="shared" si="142"/>
        <v>2128.1259999999997</v>
      </c>
      <c r="R116" s="110">
        <f t="shared" ref="R116:R124" si="143">SUM(O116:Q116)</f>
        <v>6384.3779999999988</v>
      </c>
      <c r="S116" s="111">
        <f>SUM(F116,J116,N116,R116)</f>
        <v>25537.511999999995</v>
      </c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</row>
    <row r="117" spans="1:118" ht="22.05" customHeight="1" x14ac:dyDescent="0.3">
      <c r="B117" s="104" t="s">
        <v>147</v>
      </c>
      <c r="C117" s="105">
        <v>0</v>
      </c>
      <c r="D117" s="105">
        <v>0</v>
      </c>
      <c r="E117" s="105">
        <v>0</v>
      </c>
      <c r="F117" s="106">
        <f t="shared" si="137"/>
        <v>0</v>
      </c>
      <c r="G117" s="105">
        <v>0</v>
      </c>
      <c r="H117" s="105">
        <v>0</v>
      </c>
      <c r="I117" s="105">
        <v>0</v>
      </c>
      <c r="J117" s="108">
        <f t="shared" si="139"/>
        <v>0</v>
      </c>
      <c r="K117" s="105">
        <v>0</v>
      </c>
      <c r="L117" s="105">
        <v>0</v>
      </c>
      <c r="M117" s="105">
        <v>0</v>
      </c>
      <c r="N117" s="109">
        <f t="shared" si="141"/>
        <v>0</v>
      </c>
      <c r="O117" s="105">
        <v>0</v>
      </c>
      <c r="P117" s="105">
        <v>0</v>
      </c>
      <c r="Q117" s="105">
        <v>0</v>
      </c>
      <c r="R117" s="110">
        <f t="shared" si="143"/>
        <v>0</v>
      </c>
      <c r="S117" s="111">
        <f t="shared" ref="S117" si="144">SUM(F117,J117,N117,R117)</f>
        <v>0</v>
      </c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</row>
    <row r="118" spans="1:118" ht="22.05" customHeight="1" x14ac:dyDescent="0.3">
      <c r="B118" s="104" t="s">
        <v>192</v>
      </c>
      <c r="C118" s="105">
        <v>360</v>
      </c>
      <c r="D118" s="105">
        <v>360</v>
      </c>
      <c r="E118" s="105">
        <v>360</v>
      </c>
      <c r="F118" s="106">
        <f t="shared" si="137"/>
        <v>1080</v>
      </c>
      <c r="G118" s="105">
        <v>360</v>
      </c>
      <c r="H118" s="105">
        <v>360</v>
      </c>
      <c r="I118" s="105">
        <v>360</v>
      </c>
      <c r="J118" s="108">
        <f t="shared" si="139"/>
        <v>1080</v>
      </c>
      <c r="K118" s="105">
        <v>360</v>
      </c>
      <c r="L118" s="105">
        <v>360</v>
      </c>
      <c r="M118" s="105">
        <v>360</v>
      </c>
      <c r="N118" s="109">
        <f t="shared" si="141"/>
        <v>1080</v>
      </c>
      <c r="O118" s="105">
        <v>360</v>
      </c>
      <c r="P118" s="105">
        <v>360</v>
      </c>
      <c r="Q118" s="105">
        <v>360</v>
      </c>
      <c r="R118" s="110">
        <f t="shared" si="143"/>
        <v>1080</v>
      </c>
      <c r="S118" s="111">
        <f>SUM(F118,J118,N118,R118)</f>
        <v>4320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</row>
    <row r="119" spans="1:118" ht="22.05" customHeight="1" x14ac:dyDescent="0.3">
      <c r="B119" s="104" t="s">
        <v>58</v>
      </c>
      <c r="C119" s="105">
        <f>(220*10%)+220</f>
        <v>242</v>
      </c>
      <c r="D119" s="105">
        <f t="shared" ref="D119:E119" si="145">(220*10%)+220</f>
        <v>242</v>
      </c>
      <c r="E119" s="105">
        <f t="shared" si="145"/>
        <v>242</v>
      </c>
      <c r="F119" s="106">
        <f t="shared" si="137"/>
        <v>726</v>
      </c>
      <c r="G119" s="105">
        <f t="shared" ref="G119:I119" si="146">(220*10%)+220</f>
        <v>242</v>
      </c>
      <c r="H119" s="105">
        <f t="shared" si="146"/>
        <v>242</v>
      </c>
      <c r="I119" s="105">
        <f t="shared" si="146"/>
        <v>242</v>
      </c>
      <c r="J119" s="108">
        <f t="shared" si="139"/>
        <v>726</v>
      </c>
      <c r="K119" s="105">
        <f t="shared" ref="K119:M119" si="147">(220*10%)+220</f>
        <v>242</v>
      </c>
      <c r="L119" s="105">
        <f t="shared" si="147"/>
        <v>242</v>
      </c>
      <c r="M119" s="105">
        <f t="shared" si="147"/>
        <v>242</v>
      </c>
      <c r="N119" s="109">
        <f t="shared" si="141"/>
        <v>726</v>
      </c>
      <c r="O119" s="105">
        <f>(220*10%)+220</f>
        <v>242</v>
      </c>
      <c r="P119" s="105">
        <f t="shared" ref="P119:Q119" si="148">(220*10%)+220</f>
        <v>242</v>
      </c>
      <c r="Q119" s="105">
        <f t="shared" si="148"/>
        <v>242</v>
      </c>
      <c r="R119" s="110">
        <f t="shared" si="143"/>
        <v>726</v>
      </c>
      <c r="S119" s="111">
        <f t="shared" ref="S119:S120" si="149">SUM(F119,J119,N119,R119)</f>
        <v>2904</v>
      </c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</row>
    <row r="120" spans="1:118" ht="22.05" customHeight="1" x14ac:dyDescent="0.3">
      <c r="B120" s="104" t="s">
        <v>180</v>
      </c>
      <c r="C120" s="105">
        <f>2338.6*8%</f>
        <v>187.08799999999999</v>
      </c>
      <c r="D120" s="105">
        <f t="shared" ref="D120:E120" si="150">2338.6*8%</f>
        <v>187.08799999999999</v>
      </c>
      <c r="E120" s="105">
        <f t="shared" si="150"/>
        <v>187.08799999999999</v>
      </c>
      <c r="F120" s="106">
        <f t="shared" si="137"/>
        <v>561.26400000000001</v>
      </c>
      <c r="G120" s="105">
        <f t="shared" ref="G120:I120" si="151">2338.6*8%</f>
        <v>187.08799999999999</v>
      </c>
      <c r="H120" s="105">
        <f t="shared" si="151"/>
        <v>187.08799999999999</v>
      </c>
      <c r="I120" s="105">
        <f t="shared" si="151"/>
        <v>187.08799999999999</v>
      </c>
      <c r="J120" s="108">
        <f t="shared" si="139"/>
        <v>561.26400000000001</v>
      </c>
      <c r="K120" s="105">
        <f t="shared" ref="K120:M120" si="152">2338.6*8%</f>
        <v>187.08799999999999</v>
      </c>
      <c r="L120" s="105">
        <f t="shared" si="152"/>
        <v>187.08799999999999</v>
      </c>
      <c r="M120" s="105">
        <f t="shared" si="152"/>
        <v>187.08799999999999</v>
      </c>
      <c r="N120" s="109">
        <f t="shared" si="141"/>
        <v>561.26400000000001</v>
      </c>
      <c r="O120" s="105">
        <f>2338.6*8%</f>
        <v>187.08799999999999</v>
      </c>
      <c r="P120" s="105">
        <f t="shared" ref="P120:Q120" si="153">2338.6*8%</f>
        <v>187.08799999999999</v>
      </c>
      <c r="Q120" s="105">
        <f t="shared" si="153"/>
        <v>187.08799999999999</v>
      </c>
      <c r="R120" s="110">
        <f t="shared" si="143"/>
        <v>561.26400000000001</v>
      </c>
      <c r="S120" s="111">
        <f t="shared" si="149"/>
        <v>2245.056</v>
      </c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</row>
    <row r="121" spans="1:118" ht="22.05" customHeight="1" x14ac:dyDescent="0.3">
      <c r="B121" s="104" t="s">
        <v>148</v>
      </c>
      <c r="C121" s="105">
        <v>0</v>
      </c>
      <c r="D121" s="105">
        <v>0</v>
      </c>
      <c r="E121" s="105">
        <v>0</v>
      </c>
      <c r="F121" s="106">
        <f t="shared" si="137"/>
        <v>0</v>
      </c>
      <c r="G121" s="105">
        <v>0</v>
      </c>
      <c r="H121" s="105">
        <v>0</v>
      </c>
      <c r="I121" s="105">
        <v>0</v>
      </c>
      <c r="J121" s="108">
        <f t="shared" si="139"/>
        <v>0</v>
      </c>
      <c r="K121" s="105">
        <v>0</v>
      </c>
      <c r="L121" s="105">
        <v>0</v>
      </c>
      <c r="M121" s="105">
        <v>0</v>
      </c>
      <c r="N121" s="109">
        <f t="shared" si="141"/>
        <v>0</v>
      </c>
      <c r="O121" s="105">
        <v>0</v>
      </c>
      <c r="P121" s="105">
        <v>0</v>
      </c>
      <c r="Q121" s="105">
        <v>0</v>
      </c>
      <c r="R121" s="110">
        <f t="shared" si="143"/>
        <v>0</v>
      </c>
      <c r="S121" s="111">
        <f>SUM(F121,J121,N121,R121)</f>
        <v>0</v>
      </c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</row>
    <row r="122" spans="1:118" ht="22.05" customHeight="1" x14ac:dyDescent="0.3">
      <c r="B122" s="104" t="s">
        <v>179</v>
      </c>
      <c r="C122" s="105">
        <f>2338.6*9%</f>
        <v>210.47399999999999</v>
      </c>
      <c r="D122" s="105">
        <f t="shared" ref="D122:E122" si="154">2338.6*9%</f>
        <v>210.47399999999999</v>
      </c>
      <c r="E122" s="105">
        <f t="shared" si="154"/>
        <v>210.47399999999999</v>
      </c>
      <c r="F122" s="106">
        <f t="shared" si="137"/>
        <v>631.42200000000003</v>
      </c>
      <c r="G122" s="105">
        <f t="shared" ref="G122:I122" si="155">2338.6*9%</f>
        <v>210.47399999999999</v>
      </c>
      <c r="H122" s="105">
        <f t="shared" si="155"/>
        <v>210.47399999999999</v>
      </c>
      <c r="I122" s="105">
        <f t="shared" si="155"/>
        <v>210.47399999999999</v>
      </c>
      <c r="J122" s="108">
        <f t="shared" si="139"/>
        <v>631.42200000000003</v>
      </c>
      <c r="K122" s="105">
        <f t="shared" ref="K122:M122" si="156">2338.6*9%</f>
        <v>210.47399999999999</v>
      </c>
      <c r="L122" s="105">
        <f t="shared" si="156"/>
        <v>210.47399999999999</v>
      </c>
      <c r="M122" s="105">
        <f t="shared" si="156"/>
        <v>210.47399999999999</v>
      </c>
      <c r="N122" s="109">
        <f t="shared" si="141"/>
        <v>631.42200000000003</v>
      </c>
      <c r="O122" s="105">
        <f>2338.6*9%</f>
        <v>210.47399999999999</v>
      </c>
      <c r="P122" s="105">
        <f t="shared" ref="P122:Q122" si="157">2338.6*9%</f>
        <v>210.47399999999999</v>
      </c>
      <c r="Q122" s="105">
        <f t="shared" si="157"/>
        <v>210.47399999999999</v>
      </c>
      <c r="R122" s="110">
        <f t="shared" si="143"/>
        <v>631.42200000000003</v>
      </c>
      <c r="S122" s="111">
        <f t="shared" ref="S122" si="158">SUM(F122,J122,N122,R122)</f>
        <v>2525.6880000000001</v>
      </c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</row>
    <row r="123" spans="1:118" ht="22.05" customHeight="1" x14ac:dyDescent="0.3">
      <c r="B123" s="104" t="s">
        <v>181</v>
      </c>
      <c r="C123" s="105">
        <f>((2338.6/3)+C116)/12</f>
        <v>242.30494444444443</v>
      </c>
      <c r="D123" s="105">
        <f t="shared" ref="D123:E123" si="159">((2338.6/3)+D116)/12</f>
        <v>242.30494444444443</v>
      </c>
      <c r="E123" s="105">
        <f t="shared" si="159"/>
        <v>242.30494444444443</v>
      </c>
      <c r="F123" s="106">
        <f t="shared" si="137"/>
        <v>726.91483333333326</v>
      </c>
      <c r="G123" s="105">
        <f t="shared" ref="G123:I123" si="160">((2338.6/3)+G116)/12</f>
        <v>242.30494444444443</v>
      </c>
      <c r="H123" s="105">
        <f t="shared" si="160"/>
        <v>242.30494444444443</v>
      </c>
      <c r="I123" s="105">
        <f t="shared" si="160"/>
        <v>242.30494444444443</v>
      </c>
      <c r="J123" s="108">
        <f t="shared" si="139"/>
        <v>726.91483333333326</v>
      </c>
      <c r="K123" s="105">
        <f t="shared" ref="K123:M123" si="161">((2338.6/3)+K116)/12</f>
        <v>242.30494444444443</v>
      </c>
      <c r="L123" s="105">
        <f t="shared" si="161"/>
        <v>242.30494444444443</v>
      </c>
      <c r="M123" s="105">
        <f t="shared" si="161"/>
        <v>242.30494444444443</v>
      </c>
      <c r="N123" s="109">
        <f t="shared" si="141"/>
        <v>726.91483333333326</v>
      </c>
      <c r="O123" s="105">
        <f>((2338.6/3)+O116)/12</f>
        <v>242.30494444444443</v>
      </c>
      <c r="P123" s="105">
        <f t="shared" ref="P123:Q123" si="162">((2338.6/3)+P116)/12</f>
        <v>242.30494444444443</v>
      </c>
      <c r="Q123" s="105">
        <f t="shared" si="162"/>
        <v>242.30494444444443</v>
      </c>
      <c r="R123" s="110">
        <f t="shared" si="143"/>
        <v>726.91483333333326</v>
      </c>
      <c r="S123" s="111">
        <f>SUM(F123,J123,N123,R123)</f>
        <v>2907.6593333333331</v>
      </c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</row>
    <row r="124" spans="1:118" ht="22.05" customHeight="1" thickBot="1" x14ac:dyDescent="0.35">
      <c r="B124" s="112" t="s">
        <v>149</v>
      </c>
      <c r="C124" s="148">
        <f>SUM(C116:C123)</f>
        <v>3369.9929444444447</v>
      </c>
      <c r="D124" s="148">
        <f t="shared" ref="D124:E124" si="163">SUM(D116:D123)</f>
        <v>3369.9929444444447</v>
      </c>
      <c r="E124" s="148">
        <f t="shared" si="163"/>
        <v>3369.9929444444447</v>
      </c>
      <c r="F124" s="106">
        <f t="shared" si="137"/>
        <v>10109.978833333334</v>
      </c>
      <c r="G124" s="148">
        <f>SUM(G116:G123)</f>
        <v>3369.9929444444447</v>
      </c>
      <c r="H124" s="148">
        <f>SUM(H116:H123)</f>
        <v>3369.9929444444447</v>
      </c>
      <c r="I124" s="148">
        <f>SUM(I116:I123)</f>
        <v>3369.9929444444447</v>
      </c>
      <c r="J124" s="108">
        <f t="shared" si="139"/>
        <v>10109.978833333334</v>
      </c>
      <c r="K124" s="149">
        <f>SUM(K116:K123)</f>
        <v>3369.9929444444447</v>
      </c>
      <c r="L124" s="149">
        <f t="shared" ref="L124:M124" si="164">SUM(L116:L123)</f>
        <v>3369.9929444444447</v>
      </c>
      <c r="M124" s="149">
        <f t="shared" si="164"/>
        <v>3369.9929444444447</v>
      </c>
      <c r="N124" s="109">
        <f t="shared" si="141"/>
        <v>10109.978833333334</v>
      </c>
      <c r="O124" s="150">
        <f>SUM(O116:O123)</f>
        <v>3369.9929444444447</v>
      </c>
      <c r="P124" s="150">
        <f t="shared" ref="P124:Q124" si="165">SUM(P116:P123)</f>
        <v>3369.9929444444447</v>
      </c>
      <c r="Q124" s="150">
        <f t="shared" si="165"/>
        <v>3369.9929444444447</v>
      </c>
      <c r="R124" s="110">
        <f t="shared" si="143"/>
        <v>10109.978833333334</v>
      </c>
      <c r="S124" s="120">
        <f>SUM(F124,J124,N124,R124)</f>
        <v>40439.915333333338</v>
      </c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</row>
    <row r="125" spans="1:118" ht="22.05" customHeight="1" x14ac:dyDescent="0.3">
      <c r="B125" s="91" t="s">
        <v>150</v>
      </c>
      <c r="C125" s="95"/>
      <c r="D125" s="95"/>
      <c r="E125" s="95"/>
      <c r="F125" s="93"/>
      <c r="G125" s="95"/>
      <c r="H125" s="95"/>
      <c r="I125" s="95"/>
      <c r="J125" s="96"/>
      <c r="K125" s="97"/>
      <c r="L125" s="97"/>
      <c r="M125" s="97"/>
      <c r="N125" s="99"/>
      <c r="O125" s="100"/>
      <c r="P125" s="100"/>
      <c r="Q125" s="100"/>
      <c r="R125" s="102"/>
      <c r="S125" s="103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</row>
    <row r="126" spans="1:118" ht="22.05" customHeight="1" x14ac:dyDescent="0.3">
      <c r="B126" s="104" t="s">
        <v>146</v>
      </c>
      <c r="C126" s="105">
        <v>0</v>
      </c>
      <c r="D126" s="105">
        <v>0</v>
      </c>
      <c r="E126" s="105">
        <v>0</v>
      </c>
      <c r="F126" s="106">
        <f t="shared" ref="F126:F136" si="166">SUM(C126:E126)</f>
        <v>0</v>
      </c>
      <c r="G126" s="105">
        <v>0</v>
      </c>
      <c r="H126" s="105">
        <v>0</v>
      </c>
      <c r="I126" s="105">
        <v>0</v>
      </c>
      <c r="J126" s="108">
        <f t="shared" ref="J126:J136" si="167">SUM(G126:I126)</f>
        <v>0</v>
      </c>
      <c r="K126" s="105">
        <v>0</v>
      </c>
      <c r="L126" s="105">
        <v>0</v>
      </c>
      <c r="M126" s="105">
        <v>0</v>
      </c>
      <c r="N126" s="109">
        <f t="shared" ref="N126:N136" si="168">SUM(K126:M126)</f>
        <v>0</v>
      </c>
      <c r="O126" s="105">
        <v>0</v>
      </c>
      <c r="P126" s="105">
        <v>0</v>
      </c>
      <c r="Q126" s="105">
        <v>0</v>
      </c>
      <c r="R126" s="110">
        <f t="shared" ref="R126:R136" si="169">SUM(O126:Q126)</f>
        <v>0</v>
      </c>
      <c r="S126" s="111">
        <f>SUM(F126,J126,N126,R126)</f>
        <v>0</v>
      </c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</row>
    <row r="127" spans="1:118" ht="22.05" customHeight="1" x14ac:dyDescent="0.3">
      <c r="B127" s="104" t="s">
        <v>147</v>
      </c>
      <c r="C127" s="105">
        <v>0</v>
      </c>
      <c r="D127" s="105">
        <v>0</v>
      </c>
      <c r="E127" s="105">
        <v>0</v>
      </c>
      <c r="F127" s="106">
        <f t="shared" si="166"/>
        <v>0</v>
      </c>
      <c r="G127" s="105">
        <v>0</v>
      </c>
      <c r="H127" s="105">
        <v>0</v>
      </c>
      <c r="I127" s="105">
        <v>0</v>
      </c>
      <c r="J127" s="108">
        <f t="shared" si="167"/>
        <v>0</v>
      </c>
      <c r="K127" s="105">
        <v>0</v>
      </c>
      <c r="L127" s="105">
        <v>0</v>
      </c>
      <c r="M127" s="105">
        <v>0</v>
      </c>
      <c r="N127" s="109">
        <f t="shared" si="168"/>
        <v>0</v>
      </c>
      <c r="O127" s="105">
        <v>0</v>
      </c>
      <c r="P127" s="105">
        <v>0</v>
      </c>
      <c r="Q127" s="105">
        <v>0</v>
      </c>
      <c r="R127" s="110">
        <f t="shared" si="169"/>
        <v>0</v>
      </c>
      <c r="S127" s="111">
        <f t="shared" ref="S127" si="170">SUM(F127,J127,N127,R127)</f>
        <v>0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</row>
    <row r="128" spans="1:118" ht="22.05" customHeight="1" x14ac:dyDescent="0.3">
      <c r="B128" s="104" t="s">
        <v>56</v>
      </c>
      <c r="C128" s="105">
        <v>0</v>
      </c>
      <c r="D128" s="105">
        <v>0</v>
      </c>
      <c r="E128" s="105">
        <v>0</v>
      </c>
      <c r="F128" s="106">
        <f t="shared" si="166"/>
        <v>0</v>
      </c>
      <c r="G128" s="105">
        <v>0</v>
      </c>
      <c r="H128" s="105">
        <v>0</v>
      </c>
      <c r="I128" s="105">
        <v>0</v>
      </c>
      <c r="J128" s="108">
        <f t="shared" si="167"/>
        <v>0</v>
      </c>
      <c r="K128" s="105">
        <v>0</v>
      </c>
      <c r="L128" s="105">
        <v>0</v>
      </c>
      <c r="M128" s="105">
        <v>0</v>
      </c>
      <c r="N128" s="109">
        <f t="shared" si="168"/>
        <v>0</v>
      </c>
      <c r="O128" s="105">
        <v>0</v>
      </c>
      <c r="P128" s="105">
        <v>0</v>
      </c>
      <c r="Q128" s="105">
        <v>0</v>
      </c>
      <c r="R128" s="110">
        <f t="shared" si="169"/>
        <v>0</v>
      </c>
      <c r="S128" s="111">
        <f>SUM(F128,J128,N128,R128)</f>
        <v>0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</row>
    <row r="129" spans="1:118" ht="22.05" customHeight="1" x14ac:dyDescent="0.3">
      <c r="B129" s="104" t="s">
        <v>54</v>
      </c>
      <c r="C129" s="105">
        <v>0</v>
      </c>
      <c r="D129" s="105">
        <v>0</v>
      </c>
      <c r="E129" s="105">
        <v>0</v>
      </c>
      <c r="F129" s="106">
        <f t="shared" si="166"/>
        <v>0</v>
      </c>
      <c r="G129" s="105">
        <v>0</v>
      </c>
      <c r="H129" s="105">
        <v>0</v>
      </c>
      <c r="I129" s="105">
        <v>0</v>
      </c>
      <c r="J129" s="108">
        <f t="shared" si="167"/>
        <v>0</v>
      </c>
      <c r="K129" s="105">
        <v>0</v>
      </c>
      <c r="L129" s="105">
        <v>0</v>
      </c>
      <c r="M129" s="105">
        <v>0</v>
      </c>
      <c r="N129" s="109">
        <f t="shared" si="168"/>
        <v>0</v>
      </c>
      <c r="O129" s="105">
        <v>0</v>
      </c>
      <c r="P129" s="105">
        <v>0</v>
      </c>
      <c r="Q129" s="105">
        <v>0</v>
      </c>
      <c r="R129" s="110">
        <f t="shared" si="169"/>
        <v>0</v>
      </c>
      <c r="S129" s="111">
        <f t="shared" ref="S129:S130" si="171">SUM(F129,J129,N129,R129)</f>
        <v>0</v>
      </c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</row>
    <row r="130" spans="1:118" ht="22.05" customHeight="1" x14ac:dyDescent="0.3">
      <c r="B130" s="104" t="s">
        <v>58</v>
      </c>
      <c r="C130" s="105">
        <v>0</v>
      </c>
      <c r="D130" s="105">
        <v>0</v>
      </c>
      <c r="E130" s="105">
        <v>0</v>
      </c>
      <c r="F130" s="106">
        <f t="shared" si="166"/>
        <v>0</v>
      </c>
      <c r="G130" s="105">
        <v>0</v>
      </c>
      <c r="H130" s="105">
        <v>0</v>
      </c>
      <c r="I130" s="105">
        <v>0</v>
      </c>
      <c r="J130" s="108">
        <f t="shared" si="167"/>
        <v>0</v>
      </c>
      <c r="K130" s="105">
        <v>0</v>
      </c>
      <c r="L130" s="105">
        <v>0</v>
      </c>
      <c r="M130" s="105">
        <v>0</v>
      </c>
      <c r="N130" s="109">
        <f t="shared" si="168"/>
        <v>0</v>
      </c>
      <c r="O130" s="105">
        <v>0</v>
      </c>
      <c r="P130" s="105">
        <v>0</v>
      </c>
      <c r="Q130" s="105">
        <v>0</v>
      </c>
      <c r="R130" s="110">
        <f t="shared" si="169"/>
        <v>0</v>
      </c>
      <c r="S130" s="111">
        <f t="shared" si="171"/>
        <v>0</v>
      </c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</row>
    <row r="131" spans="1:118" ht="22.05" customHeight="1" x14ac:dyDescent="0.3">
      <c r="B131" s="104" t="s">
        <v>148</v>
      </c>
      <c r="C131" s="105">
        <v>0</v>
      </c>
      <c r="D131" s="105">
        <v>0</v>
      </c>
      <c r="E131" s="105">
        <v>0</v>
      </c>
      <c r="F131" s="106">
        <f t="shared" si="166"/>
        <v>0</v>
      </c>
      <c r="G131" s="105">
        <v>0</v>
      </c>
      <c r="H131" s="105">
        <v>0</v>
      </c>
      <c r="I131" s="105">
        <v>0</v>
      </c>
      <c r="J131" s="108">
        <f t="shared" si="167"/>
        <v>0</v>
      </c>
      <c r="K131" s="105">
        <v>0</v>
      </c>
      <c r="L131" s="105">
        <v>0</v>
      </c>
      <c r="M131" s="105">
        <v>0</v>
      </c>
      <c r="N131" s="109">
        <f t="shared" si="168"/>
        <v>0</v>
      </c>
      <c r="O131" s="105">
        <v>0</v>
      </c>
      <c r="P131" s="105">
        <v>0</v>
      </c>
      <c r="Q131" s="105">
        <v>0</v>
      </c>
      <c r="R131" s="110">
        <f t="shared" si="169"/>
        <v>0</v>
      </c>
      <c r="S131" s="111">
        <f>SUM(F131,J131,N131,R131)</f>
        <v>0</v>
      </c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</row>
    <row r="132" spans="1:118" ht="22.05" customHeight="1" x14ac:dyDescent="0.3">
      <c r="B132" s="104" t="s">
        <v>182</v>
      </c>
      <c r="C132" s="105">
        <v>1700</v>
      </c>
      <c r="D132" s="105">
        <v>1700</v>
      </c>
      <c r="E132" s="105">
        <v>1700</v>
      </c>
      <c r="F132" s="106">
        <f t="shared" si="166"/>
        <v>5100</v>
      </c>
      <c r="G132" s="105">
        <v>1700</v>
      </c>
      <c r="H132" s="105">
        <v>1700</v>
      </c>
      <c r="I132" s="105">
        <v>1700</v>
      </c>
      <c r="J132" s="108">
        <f t="shared" si="167"/>
        <v>5100</v>
      </c>
      <c r="K132" s="105">
        <v>1700</v>
      </c>
      <c r="L132" s="105">
        <v>1700</v>
      </c>
      <c r="M132" s="105">
        <v>1700</v>
      </c>
      <c r="N132" s="109">
        <f t="shared" si="168"/>
        <v>5100</v>
      </c>
      <c r="O132" s="105">
        <v>1700</v>
      </c>
      <c r="P132" s="105">
        <v>1700</v>
      </c>
      <c r="Q132" s="105">
        <v>1700</v>
      </c>
      <c r="R132" s="110">
        <f t="shared" si="169"/>
        <v>5100</v>
      </c>
      <c r="S132" s="111">
        <f t="shared" ref="S132" si="172">SUM(F132,J132,N132,R132)</f>
        <v>20400</v>
      </c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</row>
    <row r="133" spans="1:118" ht="22.05" customHeight="1" x14ac:dyDescent="0.3">
      <c r="B133" s="104" t="s">
        <v>55</v>
      </c>
      <c r="C133" s="105">
        <v>0</v>
      </c>
      <c r="D133" s="105">
        <v>0</v>
      </c>
      <c r="E133" s="105">
        <v>0</v>
      </c>
      <c r="F133" s="106">
        <f t="shared" si="166"/>
        <v>0</v>
      </c>
      <c r="G133" s="105">
        <v>0</v>
      </c>
      <c r="H133" s="105">
        <v>0</v>
      </c>
      <c r="I133" s="105">
        <v>0</v>
      </c>
      <c r="J133" s="108">
        <f t="shared" si="167"/>
        <v>0</v>
      </c>
      <c r="K133" s="105">
        <v>0</v>
      </c>
      <c r="L133" s="105">
        <v>0</v>
      </c>
      <c r="M133" s="105">
        <v>0</v>
      </c>
      <c r="N133" s="109">
        <f t="shared" si="168"/>
        <v>0</v>
      </c>
      <c r="O133" s="105">
        <v>0</v>
      </c>
      <c r="P133" s="105">
        <v>0</v>
      </c>
      <c r="Q133" s="105">
        <v>0</v>
      </c>
      <c r="R133" s="110">
        <f t="shared" si="169"/>
        <v>0</v>
      </c>
      <c r="S133" s="111">
        <f>SUM(F133,J133,N133,R133)</f>
        <v>0</v>
      </c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</row>
    <row r="134" spans="1:118" ht="22.05" customHeight="1" x14ac:dyDescent="0.3">
      <c r="B134" s="104" t="s">
        <v>55</v>
      </c>
      <c r="C134" s="105">
        <v>0</v>
      </c>
      <c r="D134" s="105">
        <v>0</v>
      </c>
      <c r="E134" s="105">
        <v>0</v>
      </c>
      <c r="F134" s="106">
        <f t="shared" si="166"/>
        <v>0</v>
      </c>
      <c r="G134" s="105">
        <v>0</v>
      </c>
      <c r="H134" s="105">
        <v>0</v>
      </c>
      <c r="I134" s="105">
        <v>0</v>
      </c>
      <c r="J134" s="108">
        <f t="shared" si="167"/>
        <v>0</v>
      </c>
      <c r="K134" s="105">
        <v>0</v>
      </c>
      <c r="L134" s="105">
        <v>0</v>
      </c>
      <c r="M134" s="105">
        <v>0</v>
      </c>
      <c r="N134" s="109">
        <f t="shared" si="168"/>
        <v>0</v>
      </c>
      <c r="O134" s="105">
        <v>0</v>
      </c>
      <c r="P134" s="105">
        <v>0</v>
      </c>
      <c r="Q134" s="105">
        <v>0</v>
      </c>
      <c r="R134" s="110">
        <f t="shared" si="169"/>
        <v>0</v>
      </c>
      <c r="S134" s="111">
        <f t="shared" ref="S134" si="173">SUM(F134,J134,N134,R134)</f>
        <v>0</v>
      </c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</row>
    <row r="135" spans="1:118" ht="22.05" customHeight="1" thickBot="1" x14ac:dyDescent="0.35">
      <c r="B135" s="112" t="s">
        <v>151</v>
      </c>
      <c r="C135" s="146">
        <f>SUM(C126:C134)</f>
        <v>1700</v>
      </c>
      <c r="D135" s="146">
        <f>SUM(D126:D134)</f>
        <v>1700</v>
      </c>
      <c r="E135" s="146">
        <f>SUM(E126:E134)</f>
        <v>1700</v>
      </c>
      <c r="F135" s="106">
        <f t="shared" si="166"/>
        <v>5100</v>
      </c>
      <c r="G135" s="147">
        <f>SUM(G126:G134)</f>
        <v>1700</v>
      </c>
      <c r="H135" s="148">
        <f>SUM(H126:H134)</f>
        <v>1700</v>
      </c>
      <c r="I135" s="148">
        <f>SUM(I126:I134)</f>
        <v>1700</v>
      </c>
      <c r="J135" s="108">
        <f t="shared" si="167"/>
        <v>5100</v>
      </c>
      <c r="K135" s="149">
        <f>SUM(K126:K134)</f>
        <v>1700</v>
      </c>
      <c r="L135" s="149">
        <f t="shared" ref="L135:M135" si="174">SUM(L126:L134)</f>
        <v>1700</v>
      </c>
      <c r="M135" s="149">
        <f t="shared" si="174"/>
        <v>1700</v>
      </c>
      <c r="N135" s="109">
        <f t="shared" si="168"/>
        <v>5100</v>
      </c>
      <c r="O135" s="150">
        <f>SUM(O126:O134)</f>
        <v>1700</v>
      </c>
      <c r="P135" s="151">
        <f>SUM(P126:P134)</f>
        <v>1700</v>
      </c>
      <c r="Q135" s="151">
        <f>SUM(Q126:Q134)</f>
        <v>1700</v>
      </c>
      <c r="R135" s="110">
        <f t="shared" si="169"/>
        <v>5100</v>
      </c>
      <c r="S135" s="120">
        <f>SUM(F135,J135,N135,R135)</f>
        <v>20400</v>
      </c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</row>
    <row r="136" spans="1:118" ht="22.05" customHeight="1" thickBot="1" x14ac:dyDescent="0.35">
      <c r="B136" s="112" t="s">
        <v>152</v>
      </c>
      <c r="C136" s="134">
        <f>SUM(C124,C135)</f>
        <v>5069.9929444444442</v>
      </c>
      <c r="D136" s="134">
        <f t="shared" ref="D136:E136" si="175">SUM(D124,D135)</f>
        <v>5069.9929444444442</v>
      </c>
      <c r="E136" s="134">
        <f t="shared" si="175"/>
        <v>5069.9929444444442</v>
      </c>
      <c r="F136" s="135">
        <f t="shared" si="166"/>
        <v>15209.978833333333</v>
      </c>
      <c r="G136" s="136">
        <f>SUM(G124,G135)</f>
        <v>5069.9929444444442</v>
      </c>
      <c r="H136" s="137">
        <f>SUM(H124,H135)</f>
        <v>5069.9929444444442</v>
      </c>
      <c r="I136" s="137">
        <f>SUM(I124,I135)</f>
        <v>5069.9929444444442</v>
      </c>
      <c r="J136" s="138">
        <f t="shared" si="167"/>
        <v>15209.978833333333</v>
      </c>
      <c r="K136" s="139">
        <f>SUM(K124,K135)</f>
        <v>5069.9929444444442</v>
      </c>
      <c r="L136" s="140">
        <f t="shared" ref="L136:M136" si="176">SUM(L124,L135)</f>
        <v>5069.9929444444442</v>
      </c>
      <c r="M136" s="140">
        <f t="shared" si="176"/>
        <v>5069.9929444444442</v>
      </c>
      <c r="N136" s="141">
        <f t="shared" si="168"/>
        <v>15209.978833333333</v>
      </c>
      <c r="O136" s="142">
        <f>SUM(O124,O135)</f>
        <v>5069.9929444444442</v>
      </c>
      <c r="P136" s="143">
        <f t="shared" ref="P136" si="177">SUM(P124,P135)</f>
        <v>5069.9929444444442</v>
      </c>
      <c r="Q136" s="143">
        <f>SUM(Q124,Q135)</f>
        <v>5069.9929444444442</v>
      </c>
      <c r="R136" s="144">
        <f t="shared" si="169"/>
        <v>15209.978833333333</v>
      </c>
      <c r="S136" s="145">
        <f>SUM(F136,J136,N136,R136)</f>
        <v>60839.915333333331</v>
      </c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</row>
    <row r="137" spans="1:118" s="25" customFormat="1" ht="15" customHeight="1" thickBot="1" x14ac:dyDescent="0.35">
      <c r="B137" s="82"/>
      <c r="C137" s="83"/>
      <c r="D137" s="83"/>
      <c r="E137" s="83"/>
      <c r="F137" s="84"/>
      <c r="G137" s="83"/>
      <c r="H137" s="83"/>
      <c r="I137" s="83"/>
      <c r="J137" s="84"/>
      <c r="K137" s="83"/>
      <c r="L137" s="83"/>
      <c r="M137" s="83"/>
      <c r="N137" s="84"/>
      <c r="O137" s="83"/>
      <c r="P137" s="83"/>
      <c r="Q137" s="83"/>
      <c r="R137" s="84"/>
      <c r="S137" s="85"/>
    </row>
    <row r="138" spans="1:118" s="25" customFormat="1" ht="45" customHeight="1" x14ac:dyDescent="0.3">
      <c r="B138" s="171" t="s">
        <v>78</v>
      </c>
      <c r="C138" s="172"/>
      <c r="D138" s="172"/>
      <c r="E138" s="172"/>
      <c r="F138" s="172"/>
    </row>
    <row r="139" spans="1:118" s="86" customFormat="1" ht="31.95" customHeight="1" thickBot="1" x14ac:dyDescent="0.4">
      <c r="A139" s="170"/>
      <c r="B139" s="152" t="s">
        <v>78</v>
      </c>
      <c r="C139" s="153">
        <f>SUM(C111,C136)</f>
        <v>57461.142944444444</v>
      </c>
      <c r="D139" s="153">
        <f t="shared" ref="D139" si="178">SUM(D111,D136)</f>
        <v>57461.142944444444</v>
      </c>
      <c r="E139" s="153">
        <f>SUM(E111,E136)</f>
        <v>57461.142944444444</v>
      </c>
      <c r="F139" s="154">
        <f>SUM(C139:E139)</f>
        <v>172383.42883333334</v>
      </c>
      <c r="G139" s="155">
        <f>SUM(G111,G136)</f>
        <v>57461.142944444444</v>
      </c>
      <c r="H139" s="156">
        <f>SUM(H111,H136)</f>
        <v>57636.142944444444</v>
      </c>
      <c r="I139" s="156">
        <f>SUM(I111,I136)</f>
        <v>57461.142944444444</v>
      </c>
      <c r="J139" s="157">
        <f>SUM(G139:I139)</f>
        <v>172558.42883333334</v>
      </c>
      <c r="K139" s="158">
        <f>SUM(K111,K136)</f>
        <v>57461.142944444444</v>
      </c>
      <c r="L139" s="159">
        <f t="shared" ref="L139" si="179">SUM(L111,L136)</f>
        <v>57461.142944444444</v>
      </c>
      <c r="M139" s="159">
        <f>SUM(M111,M136)</f>
        <v>57461.142944444444</v>
      </c>
      <c r="N139" s="160">
        <f>SUM(K139:M139)</f>
        <v>172383.42883333334</v>
      </c>
      <c r="O139" s="161">
        <f>SUM(O111,O136)</f>
        <v>57461.142944444444</v>
      </c>
      <c r="P139" s="162">
        <f t="shared" ref="P139" si="180">SUM(P111,P136)</f>
        <v>57461.142944444444</v>
      </c>
      <c r="Q139" s="162">
        <f>SUM(Q111,Q136)</f>
        <v>57461.142944444444</v>
      </c>
      <c r="R139" s="163">
        <f>SUM(O139:Q139)</f>
        <v>172383.42883333334</v>
      </c>
      <c r="S139" s="164">
        <f>SUM(F139,J139,N139,R139)</f>
        <v>689708.71533333336</v>
      </c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170"/>
      <c r="DH139" s="170"/>
      <c r="DI139" s="170"/>
      <c r="DJ139" s="170"/>
      <c r="DK139" s="170"/>
      <c r="DL139" s="170"/>
      <c r="DM139" s="170"/>
      <c r="DN139" s="170"/>
    </row>
    <row r="140" spans="1:118" s="25" customFormat="1" x14ac:dyDescent="0.3"/>
    <row r="141" spans="1:118" s="25" customFormat="1" ht="49.95" customHeight="1" x14ac:dyDescent="0.3"/>
    <row r="142" spans="1:118" s="25" customFormat="1" x14ac:dyDescent="0.3"/>
    <row r="143" spans="1:118" s="25" customFormat="1" x14ac:dyDescent="0.3"/>
    <row r="144" spans="1:118" s="25" customFormat="1" x14ac:dyDescent="0.3"/>
    <row r="145" s="25" customFormat="1" x14ac:dyDescent="0.3"/>
    <row r="146" s="25" customFormat="1" x14ac:dyDescent="0.3"/>
    <row r="147" s="25" customFormat="1" x14ac:dyDescent="0.3"/>
    <row r="148" s="25" customFormat="1" x14ac:dyDescent="0.3"/>
    <row r="149" s="25" customFormat="1" x14ac:dyDescent="0.3"/>
    <row r="150" s="25" customFormat="1" x14ac:dyDescent="0.3"/>
    <row r="151" s="25" customFormat="1" x14ac:dyDescent="0.3"/>
    <row r="152" s="25" customFormat="1" x14ac:dyDescent="0.3"/>
    <row r="153" s="25" customFormat="1" x14ac:dyDescent="0.3"/>
    <row r="154" s="25" customFormat="1" x14ac:dyDescent="0.3"/>
    <row r="155" s="25" customFormat="1" x14ac:dyDescent="0.3"/>
    <row r="156" s="25" customFormat="1" x14ac:dyDescent="0.3"/>
    <row r="157" s="25" customFormat="1" x14ac:dyDescent="0.3"/>
    <row r="158" s="25" customFormat="1" x14ac:dyDescent="0.3"/>
    <row r="159" s="25" customFormat="1" x14ac:dyDescent="0.3"/>
    <row r="160" s="25" customFormat="1" x14ac:dyDescent="0.3"/>
    <row r="161" s="25" customFormat="1" x14ac:dyDescent="0.3"/>
    <row r="162" s="25" customFormat="1" x14ac:dyDescent="0.3"/>
    <row r="163" s="25" customFormat="1" x14ac:dyDescent="0.3"/>
    <row r="164" s="25" customFormat="1" x14ac:dyDescent="0.3"/>
    <row r="165" s="25" customFormat="1" x14ac:dyDescent="0.3"/>
    <row r="166" s="25" customFormat="1" x14ac:dyDescent="0.3"/>
    <row r="167" s="25" customFormat="1" x14ac:dyDescent="0.3"/>
    <row r="168" s="25" customFormat="1" x14ac:dyDescent="0.3"/>
    <row r="169" s="25" customFormat="1" x14ac:dyDescent="0.3"/>
    <row r="170" s="25" customFormat="1" x14ac:dyDescent="0.3"/>
    <row r="171" s="25" customFormat="1" x14ac:dyDescent="0.3"/>
    <row r="172" s="25" customFormat="1" x14ac:dyDescent="0.3"/>
    <row r="173" s="25" customFormat="1" x14ac:dyDescent="0.3"/>
    <row r="174" s="25" customFormat="1" x14ac:dyDescent="0.3"/>
    <row r="175" s="25" customFormat="1" x14ac:dyDescent="0.3"/>
    <row r="176" s="25" customFormat="1" x14ac:dyDescent="0.3"/>
    <row r="177" s="25" customFormat="1" x14ac:dyDescent="0.3"/>
    <row r="178" s="25" customFormat="1" x14ac:dyDescent="0.3"/>
    <row r="179" s="25" customFormat="1" x14ac:dyDescent="0.3"/>
    <row r="180" s="25" customFormat="1" x14ac:dyDescent="0.3"/>
    <row r="181" s="25" customFormat="1" x14ac:dyDescent="0.3"/>
    <row r="182" s="25" customFormat="1" x14ac:dyDescent="0.3"/>
    <row r="183" s="25" customFormat="1" x14ac:dyDescent="0.3"/>
    <row r="184" s="25" customFormat="1" x14ac:dyDescent="0.3"/>
    <row r="185" s="25" customFormat="1" x14ac:dyDescent="0.3"/>
    <row r="186" s="25" customFormat="1" x14ac:dyDescent="0.3"/>
    <row r="187" s="25" customFormat="1" x14ac:dyDescent="0.3"/>
    <row r="188" s="25" customFormat="1" x14ac:dyDescent="0.3"/>
    <row r="189" s="25" customFormat="1" x14ac:dyDescent="0.3"/>
    <row r="190" s="25" customFormat="1" x14ac:dyDescent="0.3"/>
    <row r="191" s="25" customFormat="1" x14ac:dyDescent="0.3"/>
    <row r="192" s="25" customFormat="1" x14ac:dyDescent="0.3"/>
    <row r="193" s="25" customFormat="1" x14ac:dyDescent="0.3"/>
    <row r="194" s="25" customFormat="1" x14ac:dyDescent="0.3"/>
    <row r="195" s="25" customFormat="1" x14ac:dyDescent="0.3"/>
    <row r="196" s="25" customFormat="1" x14ac:dyDescent="0.3"/>
    <row r="197" s="25" customFormat="1" x14ac:dyDescent="0.3"/>
    <row r="198" s="25" customFormat="1" x14ac:dyDescent="0.3"/>
    <row r="199" s="25" customFormat="1" x14ac:dyDescent="0.3"/>
    <row r="200" s="25" customFormat="1" x14ac:dyDescent="0.3"/>
    <row r="201" s="25" customFormat="1" x14ac:dyDescent="0.3"/>
    <row r="202" s="25" customFormat="1" x14ac:dyDescent="0.3"/>
    <row r="203" s="25" customFormat="1" x14ac:dyDescent="0.3"/>
    <row r="204" s="25" customFormat="1" x14ac:dyDescent="0.3"/>
    <row r="205" s="25" customFormat="1" x14ac:dyDescent="0.3"/>
    <row r="206" s="25" customFormat="1" x14ac:dyDescent="0.3"/>
    <row r="207" s="25" customFormat="1" x14ac:dyDescent="0.3"/>
    <row r="208" s="25" customFormat="1" x14ac:dyDescent="0.3"/>
    <row r="209" s="25" customFormat="1" x14ac:dyDescent="0.3"/>
    <row r="210" s="25" customFormat="1" x14ac:dyDescent="0.3"/>
    <row r="211" s="25" customFormat="1" x14ac:dyDescent="0.3"/>
    <row r="212" s="25" customFormat="1" x14ac:dyDescent="0.3"/>
    <row r="213" s="25" customFormat="1" x14ac:dyDescent="0.3"/>
    <row r="214" s="25" customFormat="1" x14ac:dyDescent="0.3"/>
    <row r="215" s="25" customFormat="1" x14ac:dyDescent="0.3"/>
    <row r="216" s="25" customFormat="1" x14ac:dyDescent="0.3"/>
    <row r="217" s="25" customFormat="1" x14ac:dyDescent="0.3"/>
    <row r="218" s="25" customFormat="1" x14ac:dyDescent="0.3"/>
    <row r="219" s="25" customFormat="1" x14ac:dyDescent="0.3"/>
    <row r="220" s="25" customFormat="1" x14ac:dyDescent="0.3"/>
    <row r="221" s="25" customFormat="1" x14ac:dyDescent="0.3"/>
    <row r="222" s="25" customFormat="1" x14ac:dyDescent="0.3"/>
    <row r="223" s="25" customFormat="1" x14ac:dyDescent="0.3"/>
    <row r="224" s="25" customFormat="1" x14ac:dyDescent="0.3"/>
    <row r="225" s="25" customFormat="1" x14ac:dyDescent="0.3"/>
    <row r="226" s="25" customFormat="1" x14ac:dyDescent="0.3"/>
    <row r="227" s="25" customFormat="1" x14ac:dyDescent="0.3"/>
    <row r="228" s="25" customFormat="1" x14ac:dyDescent="0.3"/>
    <row r="229" s="25" customFormat="1" x14ac:dyDescent="0.3"/>
    <row r="230" s="25" customFormat="1" x14ac:dyDescent="0.3"/>
    <row r="231" s="25" customFormat="1" x14ac:dyDescent="0.3"/>
    <row r="232" s="25" customFormat="1" x14ac:dyDescent="0.3"/>
    <row r="233" s="25" customFormat="1" x14ac:dyDescent="0.3"/>
    <row r="234" s="25" customFormat="1" x14ac:dyDescent="0.3"/>
    <row r="235" s="25" customFormat="1" x14ac:dyDescent="0.3"/>
    <row r="236" s="25" customFormat="1" x14ac:dyDescent="0.3"/>
    <row r="237" s="25" customFormat="1" x14ac:dyDescent="0.3"/>
    <row r="238" s="25" customFormat="1" x14ac:dyDescent="0.3"/>
    <row r="239" s="25" customFormat="1" x14ac:dyDescent="0.3"/>
    <row r="240" s="25" customFormat="1" x14ac:dyDescent="0.3"/>
    <row r="241" s="25" customFormat="1" x14ac:dyDescent="0.3"/>
    <row r="242" s="25" customFormat="1" x14ac:dyDescent="0.3"/>
    <row r="243" s="25" customFormat="1" x14ac:dyDescent="0.3"/>
    <row r="244" s="25" customFormat="1" x14ac:dyDescent="0.3"/>
    <row r="245" s="25" customFormat="1" x14ac:dyDescent="0.3"/>
    <row r="246" s="25" customFormat="1" x14ac:dyDescent="0.3"/>
    <row r="247" s="25" customFormat="1" x14ac:dyDescent="0.3"/>
    <row r="248" s="25" customFormat="1" x14ac:dyDescent="0.3"/>
    <row r="249" s="25" customFormat="1" x14ac:dyDescent="0.3"/>
    <row r="250" s="25" customFormat="1" x14ac:dyDescent="0.3"/>
    <row r="251" s="25" customFormat="1" x14ac:dyDescent="0.3"/>
    <row r="252" s="25" customFormat="1" x14ac:dyDescent="0.3"/>
    <row r="253" s="25" customFormat="1" x14ac:dyDescent="0.3"/>
    <row r="254" s="25" customFormat="1" x14ac:dyDescent="0.3"/>
    <row r="255" s="25" customFormat="1" x14ac:dyDescent="0.3"/>
    <row r="256" s="25" customFormat="1" x14ac:dyDescent="0.3"/>
    <row r="257" s="25" customFormat="1" x14ac:dyDescent="0.3"/>
    <row r="258" s="25" customFormat="1" x14ac:dyDescent="0.3"/>
    <row r="259" s="25" customFormat="1" x14ac:dyDescent="0.3"/>
    <row r="260" s="25" customFormat="1" x14ac:dyDescent="0.3"/>
    <row r="261" s="25" customFormat="1" x14ac:dyDescent="0.3"/>
    <row r="262" s="25" customFormat="1" x14ac:dyDescent="0.3"/>
    <row r="263" s="25" customFormat="1" x14ac:dyDescent="0.3"/>
    <row r="264" s="25" customFormat="1" x14ac:dyDescent="0.3"/>
    <row r="265" s="25" customFormat="1" x14ac:dyDescent="0.3"/>
    <row r="266" s="25" customFormat="1" x14ac:dyDescent="0.3"/>
    <row r="267" s="25" customFormat="1" x14ac:dyDescent="0.3"/>
    <row r="268" s="25" customFormat="1" x14ac:dyDescent="0.3"/>
    <row r="269" s="25" customFormat="1" x14ac:dyDescent="0.3"/>
    <row r="270" s="25" customFormat="1" x14ac:dyDescent="0.3"/>
    <row r="271" s="25" customFormat="1" x14ac:dyDescent="0.3"/>
    <row r="272" s="25" customFormat="1" x14ac:dyDescent="0.3"/>
    <row r="273" s="25" customFormat="1" x14ac:dyDescent="0.3"/>
    <row r="274" s="25" customFormat="1" x14ac:dyDescent="0.3"/>
    <row r="275" s="25" customFormat="1" x14ac:dyDescent="0.3"/>
    <row r="276" s="25" customFormat="1" x14ac:dyDescent="0.3"/>
    <row r="277" s="25" customFormat="1" x14ac:dyDescent="0.3"/>
    <row r="278" s="25" customFormat="1" x14ac:dyDescent="0.3"/>
    <row r="279" s="25" customFormat="1" x14ac:dyDescent="0.3"/>
    <row r="280" s="25" customFormat="1" x14ac:dyDescent="0.3"/>
    <row r="281" s="25" customFormat="1" x14ac:dyDescent="0.3"/>
    <row r="282" s="25" customFormat="1" x14ac:dyDescent="0.3"/>
    <row r="283" s="25" customFormat="1" x14ac:dyDescent="0.3"/>
    <row r="284" s="25" customFormat="1" x14ac:dyDescent="0.3"/>
    <row r="285" s="25" customFormat="1" x14ac:dyDescent="0.3"/>
    <row r="286" s="25" customFormat="1" x14ac:dyDescent="0.3"/>
    <row r="287" s="25" customFormat="1" x14ac:dyDescent="0.3"/>
    <row r="288" s="25" customFormat="1" x14ac:dyDescent="0.3"/>
    <row r="289" s="25" customFormat="1" x14ac:dyDescent="0.3"/>
    <row r="290" s="25" customFormat="1" x14ac:dyDescent="0.3"/>
    <row r="291" s="25" customFormat="1" x14ac:dyDescent="0.3"/>
    <row r="292" s="25" customFormat="1" x14ac:dyDescent="0.3"/>
    <row r="293" s="25" customFormat="1" x14ac:dyDescent="0.3"/>
    <row r="294" s="25" customFormat="1" x14ac:dyDescent="0.3"/>
    <row r="295" s="25" customFormat="1" x14ac:dyDescent="0.3"/>
    <row r="296" s="25" customFormat="1" x14ac:dyDescent="0.3"/>
    <row r="297" s="25" customFormat="1" x14ac:dyDescent="0.3"/>
    <row r="298" s="25" customFormat="1" x14ac:dyDescent="0.3"/>
    <row r="299" s="25" customFormat="1" x14ac:dyDescent="0.3"/>
    <row r="300" s="25" customFormat="1" x14ac:dyDescent="0.3"/>
    <row r="301" s="25" customFormat="1" x14ac:dyDescent="0.3"/>
    <row r="302" s="25" customFormat="1" x14ac:dyDescent="0.3"/>
    <row r="303" s="25" customFormat="1" x14ac:dyDescent="0.3"/>
    <row r="304" s="25" customFormat="1" x14ac:dyDescent="0.3"/>
    <row r="305" s="25" customFormat="1" x14ac:dyDescent="0.3"/>
    <row r="306" s="25" customFormat="1" x14ac:dyDescent="0.3"/>
    <row r="307" s="25" customFormat="1" x14ac:dyDescent="0.3"/>
    <row r="308" s="25" customFormat="1" x14ac:dyDescent="0.3"/>
    <row r="309" s="25" customFormat="1" x14ac:dyDescent="0.3"/>
    <row r="310" s="25" customFormat="1" x14ac:dyDescent="0.3"/>
    <row r="311" s="25" customFormat="1" x14ac:dyDescent="0.3"/>
    <row r="312" s="25" customFormat="1" x14ac:dyDescent="0.3"/>
    <row r="313" s="25" customFormat="1" x14ac:dyDescent="0.3"/>
    <row r="314" s="25" customFormat="1" x14ac:dyDescent="0.3"/>
    <row r="315" s="25" customFormat="1" x14ac:dyDescent="0.3"/>
    <row r="316" s="25" customFormat="1" x14ac:dyDescent="0.3"/>
    <row r="317" s="25" customFormat="1" x14ac:dyDescent="0.3"/>
    <row r="318" s="25" customFormat="1" x14ac:dyDescent="0.3"/>
    <row r="319" s="25" customFormat="1" x14ac:dyDescent="0.3"/>
    <row r="320" s="25" customFormat="1" x14ac:dyDescent="0.3"/>
    <row r="321" s="25" customFormat="1" x14ac:dyDescent="0.3"/>
    <row r="322" s="25" customFormat="1" x14ac:dyDescent="0.3"/>
    <row r="323" s="25" customFormat="1" x14ac:dyDescent="0.3"/>
    <row r="324" s="25" customFormat="1" x14ac:dyDescent="0.3"/>
    <row r="325" s="25" customFormat="1" x14ac:dyDescent="0.3"/>
    <row r="326" s="25" customFormat="1" x14ac:dyDescent="0.3"/>
    <row r="327" s="25" customFormat="1" x14ac:dyDescent="0.3"/>
    <row r="328" s="25" customFormat="1" x14ac:dyDescent="0.3"/>
    <row r="329" s="25" customFormat="1" x14ac:dyDescent="0.3"/>
    <row r="330" s="25" customFormat="1" x14ac:dyDescent="0.3"/>
  </sheetData>
  <mergeCells count="5">
    <mergeCell ref="B2:F2"/>
    <mergeCell ref="F11:F15"/>
    <mergeCell ref="J11:J15"/>
    <mergeCell ref="N11:N15"/>
    <mergeCell ref="R11:R1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AB23-E585-794F-9610-DE2B82C42E24}">
  <dimension ref="A1:DN330"/>
  <sheetViews>
    <sheetView workbookViewId="0">
      <selection activeCell="B2" sqref="B2:F2"/>
    </sheetView>
  </sheetViews>
  <sheetFormatPr defaultColWidth="11" defaultRowHeight="14.4" x14ac:dyDescent="0.3"/>
  <cols>
    <col min="1" max="1" width="3.33203125" style="25" customWidth="1"/>
    <col min="2" max="2" width="41.109375" customWidth="1"/>
    <col min="3" max="19" width="25.109375" customWidth="1"/>
    <col min="20" max="20" width="3.33203125" customWidth="1"/>
  </cols>
  <sheetData>
    <row r="1" spans="1:118" s="165" customFormat="1" ht="54" customHeight="1" x14ac:dyDescent="0.25">
      <c r="A1" s="165" t="s">
        <v>53</v>
      </c>
      <c r="B1" s="173" t="s">
        <v>262</v>
      </c>
      <c r="C1" s="166"/>
      <c r="D1" s="166"/>
      <c r="E1" s="166"/>
      <c r="F1" s="167"/>
      <c r="G1" s="168"/>
      <c r="H1" s="167"/>
      <c r="I1" s="167"/>
      <c r="J1" s="166"/>
      <c r="K1" s="167"/>
      <c r="N1" s="167"/>
    </row>
    <row r="2" spans="1:118" s="25" customFormat="1" ht="25.05" customHeight="1" x14ac:dyDescent="0.3">
      <c r="B2" s="314"/>
      <c r="C2" s="314"/>
      <c r="D2" s="314"/>
      <c r="E2" s="314"/>
      <c r="F2" s="314"/>
    </row>
    <row r="3" spans="1:118" s="25" customFormat="1" ht="45" customHeight="1" x14ac:dyDescent="0.3">
      <c r="B3" s="171" t="s">
        <v>59</v>
      </c>
      <c r="C3" s="172"/>
      <c r="D3" s="172"/>
      <c r="E3" s="172"/>
      <c r="F3" s="172"/>
    </row>
    <row r="4" spans="1:118" s="29" customFormat="1" ht="31.95" customHeight="1" x14ac:dyDescent="0.3">
      <c r="A4" s="169"/>
      <c r="B4" s="30"/>
      <c r="C4" s="31" t="s">
        <v>60</v>
      </c>
      <c r="D4" s="31" t="s">
        <v>61</v>
      </c>
      <c r="E4" s="31" t="s">
        <v>62</v>
      </c>
      <c r="F4" s="32" t="s">
        <v>63</v>
      </c>
      <c r="G4" s="33" t="s">
        <v>64</v>
      </c>
      <c r="H4" s="34" t="s">
        <v>65</v>
      </c>
      <c r="I4" s="34" t="s">
        <v>66</v>
      </c>
      <c r="J4" s="35" t="s">
        <v>67</v>
      </c>
      <c r="K4" s="36" t="s">
        <v>68</v>
      </c>
      <c r="L4" s="37" t="s">
        <v>69</v>
      </c>
      <c r="M4" s="37" t="s">
        <v>70</v>
      </c>
      <c r="N4" s="38" t="s">
        <v>71</v>
      </c>
      <c r="O4" s="39" t="s">
        <v>72</v>
      </c>
      <c r="P4" s="40" t="s">
        <v>73</v>
      </c>
      <c r="Q4" s="40" t="s">
        <v>74</v>
      </c>
      <c r="R4" s="41" t="s">
        <v>75</v>
      </c>
      <c r="S4" s="42" t="s">
        <v>76</v>
      </c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</row>
    <row r="5" spans="1:118" ht="36" customHeight="1" x14ac:dyDescent="0.3">
      <c r="B5" s="43" t="s">
        <v>77</v>
      </c>
      <c r="C5" s="44">
        <f>C35</f>
        <v>206800</v>
      </c>
      <c r="D5" s="44">
        <f t="shared" ref="D5:E5" si="0">D35</f>
        <v>206800</v>
      </c>
      <c r="E5" s="44">
        <f t="shared" si="0"/>
        <v>206800</v>
      </c>
      <c r="F5" s="45">
        <f>SUM(C5:E5)</f>
        <v>620400</v>
      </c>
      <c r="G5" s="46">
        <f>G35</f>
        <v>206800</v>
      </c>
      <c r="H5" s="46">
        <f t="shared" ref="H5:I5" si="1">H35</f>
        <v>206800</v>
      </c>
      <c r="I5" s="46">
        <f t="shared" si="1"/>
        <v>206800</v>
      </c>
      <c r="J5" s="47">
        <f>SUM(G5:I5)</f>
        <v>620400</v>
      </c>
      <c r="K5" s="48">
        <f>K35</f>
        <v>206800</v>
      </c>
      <c r="L5" s="48">
        <f>L35</f>
        <v>206800</v>
      </c>
      <c r="M5" s="48">
        <f>M35</f>
        <v>206800</v>
      </c>
      <c r="N5" s="49">
        <f>SUM(K5:M5)</f>
        <v>620400</v>
      </c>
      <c r="O5" s="50">
        <f>O35</f>
        <v>206800</v>
      </c>
      <c r="P5" s="50">
        <f t="shared" ref="P5:Q5" si="2">P35</f>
        <v>206800</v>
      </c>
      <c r="Q5" s="50">
        <f t="shared" si="2"/>
        <v>206800</v>
      </c>
      <c r="R5" s="51">
        <f>SUM(O5:Q5)</f>
        <v>620400</v>
      </c>
      <c r="S5" s="52">
        <f>SUM(F5,J5,N5,R5)</f>
        <v>2481600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</row>
    <row r="6" spans="1:118" ht="36" customHeight="1" thickBot="1" x14ac:dyDescent="0.35">
      <c r="B6" s="53" t="s">
        <v>78</v>
      </c>
      <c r="C6" s="54">
        <f>C139</f>
        <v>95973.258801388889</v>
      </c>
      <c r="D6" s="54">
        <f>D139</f>
        <v>95973.258801388889</v>
      </c>
      <c r="E6" s="54">
        <f>E139</f>
        <v>95973.258801388889</v>
      </c>
      <c r="F6" s="55">
        <f>SUM(C6:E6)</f>
        <v>287919.77640416665</v>
      </c>
      <c r="G6" s="56">
        <f>G139</f>
        <v>95973.258801388889</v>
      </c>
      <c r="H6" s="56">
        <f>H139</f>
        <v>96148.258801388889</v>
      </c>
      <c r="I6" s="56">
        <f>I139</f>
        <v>95973.258801388889</v>
      </c>
      <c r="J6" s="57">
        <f>SUM(G6:I6)</f>
        <v>288094.77640416665</v>
      </c>
      <c r="K6" s="58">
        <f>K139</f>
        <v>95973.258801388889</v>
      </c>
      <c r="L6" s="58">
        <f>L139</f>
        <v>95973.258801388889</v>
      </c>
      <c r="M6" s="58">
        <f>M139</f>
        <v>95973.258801388889</v>
      </c>
      <c r="N6" s="59">
        <f>SUM(K6:M6)</f>
        <v>287919.77640416665</v>
      </c>
      <c r="O6" s="60">
        <f>O139</f>
        <v>96230.715838888893</v>
      </c>
      <c r="P6" s="60">
        <f>P139</f>
        <v>96230.715838888893</v>
      </c>
      <c r="Q6" s="60">
        <f>Q139</f>
        <v>96230.715838888893</v>
      </c>
      <c r="R6" s="61">
        <f>SUM(O6:Q6)</f>
        <v>288692.14751666668</v>
      </c>
      <c r="S6" s="62">
        <f>SUM(F6,J6,N6,R6)</f>
        <v>1152626.4767291667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</row>
    <row r="7" spans="1:118" ht="36" customHeight="1" thickTop="1" thickBot="1" x14ac:dyDescent="0.35">
      <c r="B7" s="63" t="s">
        <v>79</v>
      </c>
      <c r="C7" s="64">
        <f>C5-C6</f>
        <v>110826.74119861111</v>
      </c>
      <c r="D7" s="64">
        <f t="shared" ref="D7:E7" si="3">D5-D6</f>
        <v>110826.74119861111</v>
      </c>
      <c r="E7" s="64">
        <f t="shared" si="3"/>
        <v>110826.74119861111</v>
      </c>
      <c r="F7" s="65">
        <f>SUM(C7:E7)</f>
        <v>332480.22359583335</v>
      </c>
      <c r="G7" s="66">
        <f>G5-G6</f>
        <v>110826.74119861111</v>
      </c>
      <c r="H7" s="66">
        <f t="shared" ref="H7:I7" si="4">H5-H6</f>
        <v>110651.74119861111</v>
      </c>
      <c r="I7" s="66">
        <f t="shared" si="4"/>
        <v>110826.74119861111</v>
      </c>
      <c r="J7" s="67">
        <f>SUM(G7:I7)</f>
        <v>332305.22359583335</v>
      </c>
      <c r="K7" s="68">
        <f>K5-K6</f>
        <v>110826.74119861111</v>
      </c>
      <c r="L7" s="68">
        <f t="shared" ref="L7:M7" si="5">L5-L6</f>
        <v>110826.74119861111</v>
      </c>
      <c r="M7" s="68">
        <f t="shared" si="5"/>
        <v>110826.74119861111</v>
      </c>
      <c r="N7" s="69">
        <f>SUM(K7:M7)</f>
        <v>332480.22359583335</v>
      </c>
      <c r="O7" s="70">
        <f>O5-O6</f>
        <v>110569.28416111111</v>
      </c>
      <c r="P7" s="70">
        <f t="shared" ref="P7:Q7" si="6">P5-P6</f>
        <v>110569.28416111111</v>
      </c>
      <c r="Q7" s="70">
        <f t="shared" si="6"/>
        <v>110569.28416111111</v>
      </c>
      <c r="R7" s="71">
        <f>SUM(O7:Q7)</f>
        <v>331707.85248333332</v>
      </c>
      <c r="S7" s="72">
        <f>SUM(F7,J7,N7,R7)</f>
        <v>1328973.5232708333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</row>
    <row r="8" spans="1:118" ht="36" customHeight="1" thickTop="1" thickBot="1" x14ac:dyDescent="0.35">
      <c r="B8" s="73" t="s">
        <v>80</v>
      </c>
      <c r="C8" s="74">
        <f>C7</f>
        <v>110826.74119861111</v>
      </c>
      <c r="D8" s="74">
        <f>C8+D7</f>
        <v>221653.48239722222</v>
      </c>
      <c r="E8" s="74">
        <f>D8+E7</f>
        <v>332480.22359583335</v>
      </c>
      <c r="F8" s="75"/>
      <c r="G8" s="76">
        <f>E8+G7</f>
        <v>443306.96479444444</v>
      </c>
      <c r="H8" s="76">
        <f>G8+H7</f>
        <v>553958.7059930556</v>
      </c>
      <c r="I8" s="76">
        <f>H8+I7</f>
        <v>664785.4471916667</v>
      </c>
      <c r="J8" s="77"/>
      <c r="K8" s="78">
        <f>I8+K7</f>
        <v>775612.18839027779</v>
      </c>
      <c r="L8" s="78">
        <f>K8+L7</f>
        <v>886438.92958888889</v>
      </c>
      <c r="M8" s="78">
        <f>L8+M7</f>
        <v>997265.67078749998</v>
      </c>
      <c r="N8" s="79"/>
      <c r="O8" s="80">
        <f>M8+O7</f>
        <v>1107834.9549486111</v>
      </c>
      <c r="P8" s="80">
        <f>O8+P7</f>
        <v>1218404.2391097222</v>
      </c>
      <c r="Q8" s="80">
        <f>P8+Q7</f>
        <v>1328973.5232708333</v>
      </c>
      <c r="R8" s="81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</row>
    <row r="9" spans="1:118" s="25" customFormat="1" ht="15" customHeight="1" thickBot="1" x14ac:dyDescent="0.35">
      <c r="B9" s="82"/>
      <c r="C9" s="83"/>
      <c r="D9" s="83"/>
      <c r="E9" s="83"/>
      <c r="F9" s="84"/>
      <c r="G9" s="83"/>
      <c r="H9" s="83"/>
      <c r="I9" s="83"/>
      <c r="J9" s="84"/>
      <c r="K9" s="83"/>
      <c r="L9" s="83"/>
      <c r="M9" s="83"/>
      <c r="N9" s="84"/>
      <c r="O9" s="83"/>
      <c r="P9" s="83"/>
      <c r="Q9" s="83"/>
      <c r="R9" s="84"/>
      <c r="S9" s="85"/>
    </row>
    <row r="10" spans="1:118" s="25" customFormat="1" ht="45" customHeight="1" x14ac:dyDescent="0.3">
      <c r="B10" s="171" t="s">
        <v>81</v>
      </c>
      <c r="C10" s="172"/>
      <c r="D10" s="172"/>
      <c r="E10" s="172"/>
      <c r="F10" s="172"/>
    </row>
    <row r="11" spans="1:118" s="29" customFormat="1" ht="31.95" customHeight="1" x14ac:dyDescent="0.35">
      <c r="A11" s="169"/>
      <c r="B11" s="30"/>
      <c r="C11" s="31" t="s">
        <v>60</v>
      </c>
      <c r="D11" s="31" t="s">
        <v>61</v>
      </c>
      <c r="E11" s="31" t="s">
        <v>62</v>
      </c>
      <c r="F11" s="315"/>
      <c r="G11" s="34" t="s">
        <v>64</v>
      </c>
      <c r="H11" s="34" t="s">
        <v>65</v>
      </c>
      <c r="I11" s="34" t="s">
        <v>66</v>
      </c>
      <c r="J11" s="317"/>
      <c r="K11" s="37" t="s">
        <v>68</v>
      </c>
      <c r="L11" s="37" t="s">
        <v>69</v>
      </c>
      <c r="M11" s="37" t="s">
        <v>70</v>
      </c>
      <c r="N11" s="319"/>
      <c r="O11" s="40" t="s">
        <v>72</v>
      </c>
      <c r="P11" s="40" t="s">
        <v>73</v>
      </c>
      <c r="Q11" s="40" t="s">
        <v>74</v>
      </c>
      <c r="R11" s="321"/>
      <c r="S11" s="170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</row>
    <row r="12" spans="1:118" ht="43.2" customHeight="1" x14ac:dyDescent="0.3">
      <c r="B12" s="87" t="s">
        <v>82</v>
      </c>
      <c r="C12" s="218">
        <f>C5/C28</f>
        <v>0.46808510638297873</v>
      </c>
      <c r="D12" s="218">
        <f t="shared" ref="D12:E12" si="7">D5/D28</f>
        <v>0.46808510638297873</v>
      </c>
      <c r="E12" s="218">
        <f t="shared" si="7"/>
        <v>0.46808510638297873</v>
      </c>
      <c r="F12" s="315"/>
      <c r="G12" s="220">
        <f>G5/G28</f>
        <v>0.46808510638297873</v>
      </c>
      <c r="H12" s="220">
        <f t="shared" ref="H12:I12" si="8">H5/H28</f>
        <v>0.46808510638297873</v>
      </c>
      <c r="I12" s="220">
        <f t="shared" si="8"/>
        <v>0.46808510638297873</v>
      </c>
      <c r="J12" s="317"/>
      <c r="K12" s="222">
        <f>K5/K28</f>
        <v>0.46808510638297873</v>
      </c>
      <c r="L12" s="222">
        <f t="shared" ref="L12:M12" si="9">L5/L28</f>
        <v>0.46808510638297873</v>
      </c>
      <c r="M12" s="222">
        <f t="shared" si="9"/>
        <v>0.46808510638297873</v>
      </c>
      <c r="N12" s="319"/>
      <c r="O12" s="224">
        <f>O5/O28</f>
        <v>0.46808510638297873</v>
      </c>
      <c r="P12" s="224">
        <f t="shared" ref="P12:Q12" si="10">P5/P28</f>
        <v>0.46808510638297873</v>
      </c>
      <c r="Q12" s="224">
        <f t="shared" si="10"/>
        <v>0.46808510638297873</v>
      </c>
      <c r="R12" s="32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</row>
    <row r="13" spans="1:118" ht="43.2" customHeight="1" x14ac:dyDescent="0.3">
      <c r="B13" s="87" t="s">
        <v>83</v>
      </c>
      <c r="C13" s="218">
        <f>C7/C28</f>
        <v>0.25085274150885267</v>
      </c>
      <c r="D13" s="218">
        <f t="shared" ref="D13:E13" si="11">D7/D28</f>
        <v>0.25085274150885267</v>
      </c>
      <c r="E13" s="218">
        <f t="shared" si="11"/>
        <v>0.25085274150885267</v>
      </c>
      <c r="F13" s="315"/>
      <c r="G13" s="220">
        <f>G7/G28</f>
        <v>0.25085274150885267</v>
      </c>
      <c r="H13" s="220">
        <f t="shared" ref="H13:I13" si="12">H7/H28</f>
        <v>0.25045663467318041</v>
      </c>
      <c r="I13" s="220">
        <f t="shared" si="12"/>
        <v>0.25085274150885267</v>
      </c>
      <c r="J13" s="317"/>
      <c r="K13" s="222">
        <f>K7/K28</f>
        <v>0.25085274150885267</v>
      </c>
      <c r="L13" s="222">
        <f t="shared" ref="L13:M13" si="13">L7/L28</f>
        <v>0.25085274150885267</v>
      </c>
      <c r="M13" s="222">
        <f t="shared" si="13"/>
        <v>0.25085274150885267</v>
      </c>
      <c r="N13" s="319"/>
      <c r="O13" s="224">
        <f>O7/O28</f>
        <v>0.25026999583773452</v>
      </c>
      <c r="P13" s="224">
        <f t="shared" ref="P13:Q13" si="14">P7/P28</f>
        <v>0.25026999583773452</v>
      </c>
      <c r="Q13" s="224">
        <f t="shared" si="14"/>
        <v>0.25026999583773452</v>
      </c>
      <c r="R13" s="32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</row>
    <row r="14" spans="1:118" ht="43.2" customHeight="1" x14ac:dyDescent="0.3">
      <c r="B14" s="87" t="s">
        <v>84</v>
      </c>
      <c r="C14" s="218">
        <f>C5/C34</f>
        <v>0.88</v>
      </c>
      <c r="D14" s="218">
        <f t="shared" ref="D14:E14" si="15">D5/D34</f>
        <v>0.88</v>
      </c>
      <c r="E14" s="218">
        <f t="shared" si="15"/>
        <v>0.88</v>
      </c>
      <c r="F14" s="315"/>
      <c r="G14" s="220">
        <f>G5/G34</f>
        <v>0.88</v>
      </c>
      <c r="H14" s="220">
        <f t="shared" ref="H14:I14" si="16">H5/H34</f>
        <v>0.88</v>
      </c>
      <c r="I14" s="220">
        <f t="shared" si="16"/>
        <v>0.88</v>
      </c>
      <c r="J14" s="317"/>
      <c r="K14" s="222">
        <f>K5/K34</f>
        <v>0.88</v>
      </c>
      <c r="L14" s="222">
        <f t="shared" ref="L14:M14" si="17">L5/L34</f>
        <v>0.88</v>
      </c>
      <c r="M14" s="222">
        <f t="shared" si="17"/>
        <v>0.88</v>
      </c>
      <c r="N14" s="319"/>
      <c r="O14" s="224">
        <f>O5/O34</f>
        <v>0.88</v>
      </c>
      <c r="P14" s="224">
        <f t="shared" ref="P14:Q14" si="18">P5/P34</f>
        <v>0.88</v>
      </c>
      <c r="Q14" s="224">
        <f t="shared" si="18"/>
        <v>0.88</v>
      </c>
      <c r="R14" s="32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</row>
    <row r="15" spans="1:118" ht="43.2" customHeight="1" x14ac:dyDescent="0.3">
      <c r="B15" s="87" t="s">
        <v>85</v>
      </c>
      <c r="C15" s="219">
        <f>(C6/(1-C34/C28))</f>
        <v>205033.78016660354</v>
      </c>
      <c r="D15" s="219">
        <f t="shared" ref="D15:E15" si="19">(D6/(1-D34/D28))</f>
        <v>205033.78016660354</v>
      </c>
      <c r="E15" s="219">
        <f t="shared" si="19"/>
        <v>205033.78016660354</v>
      </c>
      <c r="F15" s="316"/>
      <c r="G15" s="221">
        <f>(G6/(1-G34/G28))</f>
        <v>205033.78016660354</v>
      </c>
      <c r="H15" s="221">
        <f t="shared" ref="H15:I15" si="20">(H6/(1-H34/H28))</f>
        <v>205407.64380296716</v>
      </c>
      <c r="I15" s="221">
        <f t="shared" si="20"/>
        <v>205033.78016660354</v>
      </c>
      <c r="J15" s="318"/>
      <c r="K15" s="223">
        <f>(K6/(1-K34/K28))</f>
        <v>205033.78016660354</v>
      </c>
      <c r="L15" s="223">
        <f t="shared" ref="L15:M15" si="21">(L6/(1-L34/L28))</f>
        <v>205033.78016660354</v>
      </c>
      <c r="M15" s="223">
        <f t="shared" si="21"/>
        <v>205033.78016660354</v>
      </c>
      <c r="N15" s="320"/>
      <c r="O15" s="225">
        <f>(O6/(1-O34/O28))</f>
        <v>205583.80201944444</v>
      </c>
      <c r="P15" s="225">
        <f t="shared" ref="P15:Q15" si="22">(P6/(1-P34/P28))</f>
        <v>205583.80201944444</v>
      </c>
      <c r="Q15" s="225">
        <f t="shared" si="22"/>
        <v>205583.80201944444</v>
      </c>
      <c r="R15" s="32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</row>
    <row r="16" spans="1:118" s="25" customFormat="1" ht="15" customHeight="1" thickBot="1" x14ac:dyDescent="0.35">
      <c r="B16" s="82"/>
      <c r="C16" s="83"/>
      <c r="D16" s="83"/>
      <c r="E16" s="83"/>
      <c r="F16" s="84"/>
      <c r="G16" s="83"/>
      <c r="H16" s="83"/>
      <c r="I16" s="83"/>
      <c r="J16" s="84"/>
      <c r="K16" s="83"/>
      <c r="L16" s="83"/>
      <c r="M16" s="83"/>
      <c r="N16" s="84"/>
      <c r="O16" s="83"/>
      <c r="P16" s="83"/>
      <c r="Q16" s="83"/>
      <c r="R16" s="84"/>
      <c r="S16" s="85"/>
    </row>
    <row r="17" spans="1:118" s="25" customFormat="1" ht="45" customHeight="1" x14ac:dyDescent="0.3">
      <c r="B17" s="171" t="s">
        <v>86</v>
      </c>
      <c r="C17" s="172"/>
      <c r="D17" s="172"/>
      <c r="E17" s="172"/>
      <c r="F17" s="172"/>
    </row>
    <row r="18" spans="1:118" s="29" customFormat="1" ht="31.95" customHeight="1" x14ac:dyDescent="0.3">
      <c r="A18" s="169"/>
      <c r="B18" s="30"/>
      <c r="C18" s="31" t="s">
        <v>60</v>
      </c>
      <c r="D18" s="31" t="s">
        <v>61</v>
      </c>
      <c r="E18" s="31" t="s">
        <v>62</v>
      </c>
      <c r="F18" s="32" t="s">
        <v>63</v>
      </c>
      <c r="G18" s="33" t="s">
        <v>64</v>
      </c>
      <c r="H18" s="34" t="s">
        <v>65</v>
      </c>
      <c r="I18" s="34" t="s">
        <v>66</v>
      </c>
      <c r="J18" s="35" t="s">
        <v>67</v>
      </c>
      <c r="K18" s="36" t="s">
        <v>68</v>
      </c>
      <c r="L18" s="37" t="s">
        <v>69</v>
      </c>
      <c r="M18" s="37" t="s">
        <v>70</v>
      </c>
      <c r="N18" s="38" t="s">
        <v>71</v>
      </c>
      <c r="O18" s="39" t="s">
        <v>72</v>
      </c>
      <c r="P18" s="40" t="s">
        <v>73</v>
      </c>
      <c r="Q18" s="40" t="s">
        <v>74</v>
      </c>
      <c r="R18" s="41" t="s">
        <v>75</v>
      </c>
      <c r="S18" s="42" t="s">
        <v>76</v>
      </c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</row>
    <row r="19" spans="1:118" ht="22.05" customHeight="1" x14ac:dyDescent="0.3">
      <c r="B19" s="91" t="s">
        <v>87</v>
      </c>
      <c r="C19" s="92"/>
      <c r="D19" s="92"/>
      <c r="E19" s="92"/>
      <c r="F19" s="93"/>
      <c r="G19" s="94"/>
      <c r="H19" s="95"/>
      <c r="I19" s="95"/>
      <c r="J19" s="96"/>
      <c r="K19" s="97"/>
      <c r="L19" s="98"/>
      <c r="M19" s="98"/>
      <c r="N19" s="99"/>
      <c r="O19" s="100"/>
      <c r="P19" s="101"/>
      <c r="Q19" s="101"/>
      <c r="R19" s="102"/>
      <c r="S19" s="103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</row>
    <row r="20" spans="1:118" ht="22.05" customHeight="1" x14ac:dyDescent="0.3">
      <c r="B20" s="104" t="s">
        <v>186</v>
      </c>
      <c r="C20" s="105">
        <v>150000</v>
      </c>
      <c r="D20" s="105">
        <v>150000</v>
      </c>
      <c r="E20" s="105">
        <v>150000</v>
      </c>
      <c r="F20" s="106">
        <f>SUM(C20:E20)</f>
        <v>450000</v>
      </c>
      <c r="G20" s="105">
        <v>150000</v>
      </c>
      <c r="H20" s="105">
        <v>150000</v>
      </c>
      <c r="I20" s="105">
        <v>150000</v>
      </c>
      <c r="J20" s="108">
        <f>SUM(G20:I20)</f>
        <v>450000</v>
      </c>
      <c r="K20" s="105">
        <v>150000</v>
      </c>
      <c r="L20" s="105">
        <v>150000</v>
      </c>
      <c r="M20" s="105">
        <v>150000</v>
      </c>
      <c r="N20" s="109">
        <f>SUM(K20:M20)</f>
        <v>450000</v>
      </c>
      <c r="O20" s="105">
        <v>150000</v>
      </c>
      <c r="P20" s="105">
        <v>150000</v>
      </c>
      <c r="Q20" s="105">
        <v>150000</v>
      </c>
      <c r="R20" s="110">
        <f>SUM(O20:Q20)</f>
        <v>450000</v>
      </c>
      <c r="S20" s="111">
        <f>SUM(F20,J20,N20,R20)</f>
        <v>1800000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</row>
    <row r="21" spans="1:118" ht="22.05" customHeight="1" x14ac:dyDescent="0.3">
      <c r="B21" s="104" t="s">
        <v>187</v>
      </c>
      <c r="C21" s="105">
        <v>320000</v>
      </c>
      <c r="D21" s="105">
        <v>320000</v>
      </c>
      <c r="E21" s="105">
        <v>320000</v>
      </c>
      <c r="F21" s="106">
        <f>SUM(C21:E21)</f>
        <v>960000</v>
      </c>
      <c r="G21" s="105">
        <v>320000</v>
      </c>
      <c r="H21" s="105">
        <v>320000</v>
      </c>
      <c r="I21" s="105">
        <v>320000</v>
      </c>
      <c r="J21" s="108">
        <f>SUM(G21:I21)</f>
        <v>960000</v>
      </c>
      <c r="K21" s="105">
        <v>320000</v>
      </c>
      <c r="L21" s="105">
        <v>320000</v>
      </c>
      <c r="M21" s="105">
        <v>320000</v>
      </c>
      <c r="N21" s="109">
        <f>SUM(K21:M21)</f>
        <v>960000</v>
      </c>
      <c r="O21" s="105">
        <v>320000</v>
      </c>
      <c r="P21" s="105">
        <v>320000</v>
      </c>
      <c r="Q21" s="105">
        <v>320000</v>
      </c>
      <c r="R21" s="110">
        <f>SUM(O21:Q21)</f>
        <v>960000</v>
      </c>
      <c r="S21" s="111">
        <f t="shared" ref="S21:S23" si="23">SUM(F21,J21,N21,R21)</f>
        <v>3840000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</row>
    <row r="22" spans="1:118" ht="22.05" customHeight="1" x14ac:dyDescent="0.3">
      <c r="B22" s="104" t="s">
        <v>55</v>
      </c>
      <c r="C22" s="105">
        <v>0</v>
      </c>
      <c r="D22" s="105">
        <v>0</v>
      </c>
      <c r="E22" s="105">
        <v>0</v>
      </c>
      <c r="F22" s="106">
        <f>SUM(C22:E22)</f>
        <v>0</v>
      </c>
      <c r="G22" s="107">
        <v>0</v>
      </c>
      <c r="H22" s="105">
        <v>0</v>
      </c>
      <c r="I22" s="105">
        <v>0</v>
      </c>
      <c r="J22" s="108">
        <f>SUM(G22:I22)</f>
        <v>0</v>
      </c>
      <c r="K22" s="107">
        <v>0</v>
      </c>
      <c r="L22" s="107">
        <v>0</v>
      </c>
      <c r="M22" s="107">
        <v>0</v>
      </c>
      <c r="N22" s="109">
        <f>SUM(K22:M22)</f>
        <v>0</v>
      </c>
      <c r="O22" s="107">
        <v>0</v>
      </c>
      <c r="P22" s="107">
        <v>0</v>
      </c>
      <c r="Q22" s="107">
        <v>0</v>
      </c>
      <c r="R22" s="110">
        <f>SUM(O22:Q22)</f>
        <v>0</v>
      </c>
      <c r="S22" s="111">
        <f t="shared" si="23"/>
        <v>0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</row>
    <row r="23" spans="1:118" ht="22.05" customHeight="1" thickBot="1" x14ac:dyDescent="0.35">
      <c r="B23" s="112" t="s">
        <v>88</v>
      </c>
      <c r="C23" s="113">
        <f>SUM(C20:C22)</f>
        <v>470000</v>
      </c>
      <c r="D23" s="113">
        <f t="shared" ref="D23:F23" si="24">SUM(D20:D22)</f>
        <v>470000</v>
      </c>
      <c r="E23" s="113">
        <f t="shared" si="24"/>
        <v>470000</v>
      </c>
      <c r="F23" s="113">
        <f t="shared" si="24"/>
        <v>1410000</v>
      </c>
      <c r="G23" s="114">
        <f>SUM(G20:G22)</f>
        <v>470000</v>
      </c>
      <c r="H23" s="114">
        <f>SUM(H20:H22)</f>
        <v>470000</v>
      </c>
      <c r="I23" s="114">
        <f>SUM(I20:I22)</f>
        <v>470000</v>
      </c>
      <c r="J23" s="115">
        <f t="shared" ref="J23" si="25">SUM(J20:J22)</f>
        <v>1410000</v>
      </c>
      <c r="K23" s="116">
        <f>SUM(K20:K22)</f>
        <v>470000</v>
      </c>
      <c r="L23" s="116">
        <f t="shared" ref="L23:N23" si="26">SUM(L20:L22)</f>
        <v>470000</v>
      </c>
      <c r="M23" s="116">
        <f t="shared" si="26"/>
        <v>470000</v>
      </c>
      <c r="N23" s="117">
        <f t="shared" si="26"/>
        <v>1410000</v>
      </c>
      <c r="O23" s="118">
        <f>SUM(O20:O22)</f>
        <v>470000</v>
      </c>
      <c r="P23" s="118">
        <f t="shared" ref="P23:R23" si="27">SUM(P20:P22)</f>
        <v>470000</v>
      </c>
      <c r="Q23" s="118">
        <f t="shared" si="27"/>
        <v>470000</v>
      </c>
      <c r="R23" s="119">
        <f t="shared" si="27"/>
        <v>1410000</v>
      </c>
      <c r="S23" s="120">
        <f t="shared" si="23"/>
        <v>5640000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</row>
    <row r="24" spans="1:118" ht="22.05" customHeight="1" x14ac:dyDescent="0.3">
      <c r="B24" s="91" t="s">
        <v>89</v>
      </c>
      <c r="C24" s="92"/>
      <c r="D24" s="92"/>
      <c r="E24" s="92"/>
      <c r="F24" s="93"/>
      <c r="G24" s="94"/>
      <c r="H24" s="95"/>
      <c r="I24" s="95"/>
      <c r="J24" s="96"/>
      <c r="K24" s="97"/>
      <c r="L24" s="97"/>
      <c r="M24" s="97"/>
      <c r="N24" s="99"/>
      <c r="O24" s="100"/>
      <c r="P24" s="100"/>
      <c r="Q24" s="100"/>
      <c r="R24" s="102"/>
      <c r="S24" s="103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</row>
    <row r="25" spans="1:118" ht="22.05" customHeight="1" x14ac:dyDescent="0.3">
      <c r="B25" s="104" t="s">
        <v>90</v>
      </c>
      <c r="C25" s="105">
        <v>0</v>
      </c>
      <c r="D25" s="105">
        <v>0</v>
      </c>
      <c r="E25" s="105">
        <v>0</v>
      </c>
      <c r="F25" s="106">
        <f>SUM(C25:E25)</f>
        <v>0</v>
      </c>
      <c r="G25" s="107">
        <v>0</v>
      </c>
      <c r="H25" s="105">
        <v>0</v>
      </c>
      <c r="I25" s="105">
        <v>0</v>
      </c>
      <c r="J25" s="108">
        <f>SUM(G25:I25)</f>
        <v>0</v>
      </c>
      <c r="K25" s="107">
        <v>0</v>
      </c>
      <c r="L25" s="107">
        <v>0</v>
      </c>
      <c r="M25" s="107">
        <v>0</v>
      </c>
      <c r="N25" s="109">
        <f>SUM(K25:M25)</f>
        <v>0</v>
      </c>
      <c r="O25" s="107">
        <v>0</v>
      </c>
      <c r="P25" s="107">
        <v>0</v>
      </c>
      <c r="Q25" s="107">
        <v>0</v>
      </c>
      <c r="R25" s="110">
        <f>SUM(O25:Q25)</f>
        <v>0</v>
      </c>
      <c r="S25" s="111">
        <f>SUM(F25,J25,N25,R25)</f>
        <v>0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</row>
    <row r="26" spans="1:118" ht="22.05" customHeight="1" x14ac:dyDescent="0.3">
      <c r="B26" s="104" t="s">
        <v>91</v>
      </c>
      <c r="C26" s="105">
        <f>SUM(C20:C21)*6%</f>
        <v>28200</v>
      </c>
      <c r="D26" s="105">
        <f t="shared" ref="D26:G26" si="28">SUM(D20:D21)*6%</f>
        <v>28200</v>
      </c>
      <c r="E26" s="105">
        <f t="shared" si="28"/>
        <v>28200</v>
      </c>
      <c r="F26" s="106">
        <f>SUM(C26:E26)</f>
        <v>84600</v>
      </c>
      <c r="G26" s="105">
        <f t="shared" si="28"/>
        <v>28200</v>
      </c>
      <c r="H26" s="105">
        <f>SUM(H20:H21)*6%</f>
        <v>28200</v>
      </c>
      <c r="I26" s="105">
        <f>SUM(I20:I21)*6%</f>
        <v>28200</v>
      </c>
      <c r="J26" s="108">
        <f>SUM(G26:I26)</f>
        <v>84600</v>
      </c>
      <c r="K26" s="105">
        <f t="shared" ref="K26:Q26" si="29">SUM(K20:K21)*6%</f>
        <v>28200</v>
      </c>
      <c r="L26" s="105">
        <f t="shared" si="29"/>
        <v>28200</v>
      </c>
      <c r="M26" s="105">
        <f t="shared" si="29"/>
        <v>28200</v>
      </c>
      <c r="N26" s="109">
        <f>SUM(K26:M26)</f>
        <v>84600</v>
      </c>
      <c r="O26" s="105">
        <f t="shared" si="29"/>
        <v>28200</v>
      </c>
      <c r="P26" s="105">
        <f t="shared" si="29"/>
        <v>28200</v>
      </c>
      <c r="Q26" s="105">
        <f t="shared" si="29"/>
        <v>28200</v>
      </c>
      <c r="R26" s="110">
        <f>SUM(O26:Q26)</f>
        <v>84600</v>
      </c>
      <c r="S26" s="111">
        <f t="shared" ref="S26" si="30">SUM(F26,J26,N26,R26)</f>
        <v>338400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</row>
    <row r="27" spans="1:118" ht="22.05" customHeight="1" thickBot="1" x14ac:dyDescent="0.35">
      <c r="B27" s="112" t="s">
        <v>92</v>
      </c>
      <c r="C27" s="105">
        <f>SUM(C25:C26)</f>
        <v>28200</v>
      </c>
      <c r="D27" s="105">
        <f t="shared" ref="D27:E27" si="31">SUM(D25:D26)</f>
        <v>28200</v>
      </c>
      <c r="E27" s="105">
        <f t="shared" si="31"/>
        <v>28200</v>
      </c>
      <c r="F27" s="106">
        <f>SUM(C27:E27)</f>
        <v>84600</v>
      </c>
      <c r="G27" s="105">
        <f>SUM(G25:G26)</f>
        <v>28200</v>
      </c>
      <c r="H27" s="105">
        <f>SUM(H25:H26)</f>
        <v>28200</v>
      </c>
      <c r="I27" s="105">
        <f>SUM(I25:I26)</f>
        <v>28200</v>
      </c>
      <c r="J27" s="108">
        <f>SUM(G27:I27)</f>
        <v>84600</v>
      </c>
      <c r="K27" s="105">
        <f>SUM(K25:K26)</f>
        <v>28200</v>
      </c>
      <c r="L27" s="105">
        <f t="shared" ref="L27:M27" si="32">SUM(L25:L26)</f>
        <v>28200</v>
      </c>
      <c r="M27" s="105">
        <f t="shared" si="32"/>
        <v>28200</v>
      </c>
      <c r="N27" s="109">
        <f>SUM(K27:M27)</f>
        <v>84600</v>
      </c>
      <c r="O27" s="105">
        <f t="shared" ref="O27:Q27" si="33">SUM(O25:O26)</f>
        <v>28200</v>
      </c>
      <c r="P27" s="105">
        <f t="shared" si="33"/>
        <v>28200</v>
      </c>
      <c r="Q27" s="105">
        <f t="shared" si="33"/>
        <v>28200</v>
      </c>
      <c r="R27" s="110">
        <f>SUM(O27:Q27)</f>
        <v>84600</v>
      </c>
      <c r="S27" s="111">
        <f>SUM(F27,J27,N27,R27)</f>
        <v>338400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</row>
    <row r="28" spans="1:118" ht="22.05" customHeight="1" thickBot="1" x14ac:dyDescent="0.35">
      <c r="B28" s="112" t="s">
        <v>93</v>
      </c>
      <c r="C28" s="113">
        <f>C23-C27</f>
        <v>441800</v>
      </c>
      <c r="D28" s="113">
        <f t="shared" ref="D28:F28" si="34">D23-D27</f>
        <v>441800</v>
      </c>
      <c r="E28" s="113">
        <f t="shared" si="34"/>
        <v>441800</v>
      </c>
      <c r="F28" s="113">
        <f t="shared" si="34"/>
        <v>1325400</v>
      </c>
      <c r="G28" s="121">
        <f>G23-G27</f>
        <v>441800</v>
      </c>
      <c r="H28" s="114">
        <f>H23-H27</f>
        <v>441800</v>
      </c>
      <c r="I28" s="114">
        <f>I23-I27</f>
        <v>441800</v>
      </c>
      <c r="J28" s="115">
        <f t="shared" ref="J28" si="35">J23-J27</f>
        <v>1325400</v>
      </c>
      <c r="K28" s="122">
        <f>K23-K27</f>
        <v>441800</v>
      </c>
      <c r="L28" s="122">
        <f t="shared" ref="L28:N28" si="36">L23-L27</f>
        <v>441800</v>
      </c>
      <c r="M28" s="122">
        <f t="shared" si="36"/>
        <v>441800</v>
      </c>
      <c r="N28" s="117">
        <f t="shared" si="36"/>
        <v>1325400</v>
      </c>
      <c r="O28" s="123">
        <f>O23-O27</f>
        <v>441800</v>
      </c>
      <c r="P28" s="123">
        <f t="shared" ref="P28:R28" si="37">P23-P27</f>
        <v>441800</v>
      </c>
      <c r="Q28" s="123">
        <f t="shared" si="37"/>
        <v>441800</v>
      </c>
      <c r="R28" s="119">
        <f t="shared" si="37"/>
        <v>1325400</v>
      </c>
      <c r="S28" s="120">
        <f>SUM(F28,J28,N28,R28)</f>
        <v>5301600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</row>
    <row r="29" spans="1:118" ht="22.05" customHeight="1" x14ac:dyDescent="0.3">
      <c r="B29" s="91" t="s">
        <v>94</v>
      </c>
      <c r="C29" s="92"/>
      <c r="D29" s="92"/>
      <c r="E29" s="92"/>
      <c r="F29" s="93"/>
      <c r="G29" s="94"/>
      <c r="H29" s="95"/>
      <c r="I29" s="95"/>
      <c r="J29" s="96"/>
      <c r="K29" s="97"/>
      <c r="L29" s="97"/>
      <c r="M29" s="97"/>
      <c r="N29" s="99"/>
      <c r="O29" s="100"/>
      <c r="P29" s="100"/>
      <c r="Q29" s="100"/>
      <c r="R29" s="102"/>
      <c r="S29" s="103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</row>
    <row r="30" spans="1:118" ht="22.05" customHeight="1" x14ac:dyDescent="0.3">
      <c r="B30" s="104" t="s">
        <v>190</v>
      </c>
      <c r="C30" s="105">
        <f>SUM(C20:C21)/2</f>
        <v>235000</v>
      </c>
      <c r="D30" s="105">
        <f t="shared" ref="D30:E30" si="38">SUM(D20:D21)/2</f>
        <v>235000</v>
      </c>
      <c r="E30" s="105">
        <f t="shared" si="38"/>
        <v>235000</v>
      </c>
      <c r="F30" s="106">
        <f>SUM(C30:E30)</f>
        <v>705000</v>
      </c>
      <c r="G30" s="105">
        <f t="shared" ref="G30:I30" si="39">SUM(G20:G21)/2</f>
        <v>235000</v>
      </c>
      <c r="H30" s="105">
        <f t="shared" si="39"/>
        <v>235000</v>
      </c>
      <c r="I30" s="105">
        <f t="shared" si="39"/>
        <v>235000</v>
      </c>
      <c r="J30" s="108">
        <f>SUM(G30:I30)</f>
        <v>705000</v>
      </c>
      <c r="K30" s="105">
        <f t="shared" ref="K30:M30" si="40">SUM(K20:K21)/2</f>
        <v>235000</v>
      </c>
      <c r="L30" s="105">
        <f t="shared" si="40"/>
        <v>235000</v>
      </c>
      <c r="M30" s="105">
        <f t="shared" si="40"/>
        <v>235000</v>
      </c>
      <c r="N30" s="109">
        <f>SUM(K30:M30)</f>
        <v>705000</v>
      </c>
      <c r="O30" s="105">
        <f>SUM(O20:O21)/2</f>
        <v>235000</v>
      </c>
      <c r="P30" s="105">
        <f t="shared" ref="P30:Q30" si="41">SUM(P20:P21)/2</f>
        <v>235000</v>
      </c>
      <c r="Q30" s="105">
        <f t="shared" si="41"/>
        <v>235000</v>
      </c>
      <c r="R30" s="110">
        <f>SUM(O30:Q30)</f>
        <v>705000</v>
      </c>
      <c r="S30" s="111">
        <f>SUM(F30,J30,N30,R30)</f>
        <v>2820000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</row>
    <row r="31" spans="1:118" ht="22.05" customHeight="1" x14ac:dyDescent="0.3">
      <c r="B31" s="104" t="s">
        <v>55</v>
      </c>
      <c r="C31" s="105">
        <v>0</v>
      </c>
      <c r="D31" s="105">
        <v>0</v>
      </c>
      <c r="E31" s="105">
        <v>0</v>
      </c>
      <c r="F31" s="106">
        <f>SUM(C31:E31)</f>
        <v>0</v>
      </c>
      <c r="G31" s="105">
        <v>0</v>
      </c>
      <c r="H31" s="105">
        <v>0</v>
      </c>
      <c r="I31" s="105">
        <v>0</v>
      </c>
      <c r="J31" s="108">
        <f>SUM(G31:I31)</f>
        <v>0</v>
      </c>
      <c r="K31" s="105">
        <v>0</v>
      </c>
      <c r="L31" s="105">
        <v>0</v>
      </c>
      <c r="M31" s="105">
        <v>0</v>
      </c>
      <c r="N31" s="109">
        <f>SUM(K31:M31)</f>
        <v>0</v>
      </c>
      <c r="O31" s="105">
        <v>0</v>
      </c>
      <c r="P31" s="105">
        <v>0</v>
      </c>
      <c r="Q31" s="105">
        <v>0</v>
      </c>
      <c r="R31" s="110">
        <f>SUM(O31:Q31)</f>
        <v>0</v>
      </c>
      <c r="S31" s="111">
        <f t="shared" ref="S31:S33" si="42">SUM(F31,J31,N31,R31)</f>
        <v>0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</row>
    <row r="32" spans="1:118" ht="22.05" customHeight="1" thickBot="1" x14ac:dyDescent="0.35">
      <c r="B32" s="112" t="s">
        <v>95</v>
      </c>
      <c r="C32" s="124">
        <f>SUM(C30:C31)</f>
        <v>235000</v>
      </c>
      <c r="D32" s="124">
        <f t="shared" ref="D32:E32" si="43">SUM(D30:D31)</f>
        <v>235000</v>
      </c>
      <c r="E32" s="124">
        <f t="shared" si="43"/>
        <v>235000</v>
      </c>
      <c r="F32" s="125">
        <f>SUM(F30:F31)</f>
        <v>705000</v>
      </c>
      <c r="G32" s="126">
        <f>SUM(G30:G31)</f>
        <v>235000</v>
      </c>
      <c r="H32" s="126">
        <f t="shared" ref="H32:I32" si="44">SUM(H30:H31)</f>
        <v>235000</v>
      </c>
      <c r="I32" s="126">
        <f t="shared" si="44"/>
        <v>235000</v>
      </c>
      <c r="J32" s="127">
        <f>SUM(J30:J31)</f>
        <v>705000</v>
      </c>
      <c r="K32" s="128">
        <f>SUM(K30:K31)</f>
        <v>235000</v>
      </c>
      <c r="L32" s="128">
        <f t="shared" ref="L32:M32" si="45">SUM(L30:L31)</f>
        <v>235000</v>
      </c>
      <c r="M32" s="128">
        <f t="shared" si="45"/>
        <v>235000</v>
      </c>
      <c r="N32" s="129">
        <f>SUM(N30:N31)</f>
        <v>705000</v>
      </c>
      <c r="O32" s="130">
        <f>SUM(O30:O31)</f>
        <v>235000</v>
      </c>
      <c r="P32" s="130">
        <f t="shared" ref="P32:Q32" si="46">SUM(P30:P31)</f>
        <v>235000</v>
      </c>
      <c r="Q32" s="130">
        <f t="shared" si="46"/>
        <v>235000</v>
      </c>
      <c r="R32" s="131">
        <f>SUM(R30:R31)</f>
        <v>705000</v>
      </c>
      <c r="S32" s="111">
        <f>SUM(F32,J32,N32,R32)</f>
        <v>2820000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</row>
    <row r="33" spans="1:118" ht="22.05" customHeight="1" x14ac:dyDescent="0.3">
      <c r="B33" s="104" t="s">
        <v>96</v>
      </c>
      <c r="C33" s="105">
        <v>0</v>
      </c>
      <c r="D33" s="105">
        <v>0</v>
      </c>
      <c r="E33" s="105">
        <v>0</v>
      </c>
      <c r="F33" s="125">
        <f>SUM(C33:E33)</f>
        <v>0</v>
      </c>
      <c r="G33" s="107">
        <v>0</v>
      </c>
      <c r="H33" s="105">
        <v>0</v>
      </c>
      <c r="I33" s="105">
        <v>0</v>
      </c>
      <c r="J33" s="127">
        <f>SUM(G33:I33)</f>
        <v>0</v>
      </c>
      <c r="K33" s="107">
        <v>0</v>
      </c>
      <c r="L33" s="107">
        <v>0</v>
      </c>
      <c r="M33" s="107">
        <v>0</v>
      </c>
      <c r="N33" s="129">
        <f>SUM(K33:M33)</f>
        <v>0</v>
      </c>
      <c r="O33" s="107">
        <v>0</v>
      </c>
      <c r="P33" s="107">
        <v>0</v>
      </c>
      <c r="Q33" s="107">
        <v>0</v>
      </c>
      <c r="R33" s="131">
        <f>SUM(O33:Q33)</f>
        <v>0</v>
      </c>
      <c r="S33" s="111">
        <f t="shared" si="42"/>
        <v>0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</row>
    <row r="34" spans="1:118" ht="22.05" customHeight="1" thickBot="1" x14ac:dyDescent="0.35">
      <c r="B34" s="112" t="s">
        <v>97</v>
      </c>
      <c r="C34" s="113">
        <f>C32-C33</f>
        <v>235000</v>
      </c>
      <c r="D34" s="113">
        <f t="shared" ref="D34:Q34" si="47">D32-D33</f>
        <v>235000</v>
      </c>
      <c r="E34" s="113">
        <f t="shared" si="47"/>
        <v>235000</v>
      </c>
      <c r="F34" s="132">
        <f t="shared" si="47"/>
        <v>705000</v>
      </c>
      <c r="G34" s="121">
        <f t="shared" si="47"/>
        <v>235000</v>
      </c>
      <c r="H34" s="114">
        <f t="shared" si="47"/>
        <v>235000</v>
      </c>
      <c r="I34" s="114">
        <f t="shared" si="47"/>
        <v>235000</v>
      </c>
      <c r="J34" s="133">
        <f t="shared" si="47"/>
        <v>705000</v>
      </c>
      <c r="K34" s="122">
        <f t="shared" si="47"/>
        <v>235000</v>
      </c>
      <c r="L34" s="122">
        <f t="shared" si="47"/>
        <v>235000</v>
      </c>
      <c r="M34" s="122">
        <f t="shared" si="47"/>
        <v>235000</v>
      </c>
      <c r="N34" s="117">
        <f t="shared" si="47"/>
        <v>705000</v>
      </c>
      <c r="O34" s="123">
        <f t="shared" si="47"/>
        <v>235000</v>
      </c>
      <c r="P34" s="123">
        <f t="shared" si="47"/>
        <v>235000</v>
      </c>
      <c r="Q34" s="123">
        <f t="shared" si="47"/>
        <v>235000</v>
      </c>
      <c r="R34" s="119">
        <f>R32-R33</f>
        <v>705000</v>
      </c>
      <c r="S34" s="120">
        <f>S32-S33</f>
        <v>2820000</v>
      </c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</row>
    <row r="35" spans="1:118" ht="22.05" customHeight="1" thickBot="1" x14ac:dyDescent="0.35">
      <c r="B35" s="112" t="s">
        <v>77</v>
      </c>
      <c r="C35" s="134">
        <f>C28-C34</f>
        <v>206800</v>
      </c>
      <c r="D35" s="134">
        <f t="shared" ref="D35:E35" si="48">D28-D34</f>
        <v>206800</v>
      </c>
      <c r="E35" s="134">
        <f t="shared" si="48"/>
        <v>206800</v>
      </c>
      <c r="F35" s="135">
        <f>SUM(C35:E35)</f>
        <v>620400</v>
      </c>
      <c r="G35" s="137">
        <f>G28-G34</f>
        <v>206800</v>
      </c>
      <c r="H35" s="137">
        <f t="shared" ref="H35:I35" si="49">H28-H34</f>
        <v>206800</v>
      </c>
      <c r="I35" s="137">
        <f t="shared" si="49"/>
        <v>206800</v>
      </c>
      <c r="J35" s="138">
        <f>SUM(G35:I35)</f>
        <v>620400</v>
      </c>
      <c r="K35" s="139">
        <f>K28-K34</f>
        <v>206800</v>
      </c>
      <c r="L35" s="139">
        <f t="shared" ref="L35" si="50">L28-L34</f>
        <v>206800</v>
      </c>
      <c r="M35" s="139">
        <f>M28-M34</f>
        <v>206800</v>
      </c>
      <c r="N35" s="141">
        <f>SUM(K35:M35)</f>
        <v>620400</v>
      </c>
      <c r="O35" s="142">
        <f>O28-O34</f>
        <v>206800</v>
      </c>
      <c r="P35" s="142">
        <f t="shared" ref="P35:Q35" si="51">P28-P34</f>
        <v>206800</v>
      </c>
      <c r="Q35" s="142">
        <f t="shared" si="51"/>
        <v>206800</v>
      </c>
      <c r="R35" s="144">
        <f>SUM(O35:Q35)</f>
        <v>620400</v>
      </c>
      <c r="S35" s="145">
        <f>SUM(F35,J35,N35,R35)</f>
        <v>2481600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</row>
    <row r="36" spans="1:118" s="25" customFormat="1" ht="15" customHeight="1" thickBot="1" x14ac:dyDescent="0.35">
      <c r="B36" s="82"/>
      <c r="C36" s="83"/>
      <c r="D36" s="83"/>
      <c r="E36" s="83"/>
      <c r="F36" s="84"/>
      <c r="G36" s="83"/>
      <c r="H36" s="83"/>
      <c r="I36" s="83"/>
      <c r="J36" s="84"/>
      <c r="K36" s="83"/>
      <c r="L36" s="83"/>
      <c r="M36" s="83"/>
      <c r="N36" s="84"/>
      <c r="O36" s="83"/>
      <c r="P36" s="83"/>
      <c r="Q36" s="83"/>
      <c r="R36" s="84"/>
      <c r="S36" s="85"/>
    </row>
    <row r="37" spans="1:118" s="25" customFormat="1" ht="45" customHeight="1" x14ac:dyDescent="0.3">
      <c r="B37" s="171" t="s">
        <v>98</v>
      </c>
      <c r="C37" s="208"/>
      <c r="D37" s="172"/>
      <c r="E37" s="172"/>
      <c r="F37" s="172"/>
    </row>
    <row r="38" spans="1:118" s="29" customFormat="1" ht="31.95" customHeight="1" x14ac:dyDescent="0.3">
      <c r="A38" s="169"/>
      <c r="B38" s="30"/>
      <c r="C38" s="31" t="s">
        <v>60</v>
      </c>
      <c r="D38" s="31" t="s">
        <v>61</v>
      </c>
      <c r="E38" s="31" t="s">
        <v>62</v>
      </c>
      <c r="F38" s="32" t="s">
        <v>63</v>
      </c>
      <c r="G38" s="33" t="s">
        <v>64</v>
      </c>
      <c r="H38" s="34" t="s">
        <v>65</v>
      </c>
      <c r="I38" s="34" t="s">
        <v>66</v>
      </c>
      <c r="J38" s="35" t="s">
        <v>67</v>
      </c>
      <c r="K38" s="36" t="s">
        <v>68</v>
      </c>
      <c r="L38" s="37" t="s">
        <v>69</v>
      </c>
      <c r="M38" s="37" t="s">
        <v>70</v>
      </c>
      <c r="N38" s="38" t="s">
        <v>71</v>
      </c>
      <c r="O38" s="39" t="s">
        <v>72</v>
      </c>
      <c r="P38" s="40" t="s">
        <v>73</v>
      </c>
      <c r="Q38" s="40" t="s">
        <v>74</v>
      </c>
      <c r="R38" s="41" t="s">
        <v>75</v>
      </c>
      <c r="S38" s="42" t="s">
        <v>76</v>
      </c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</row>
    <row r="39" spans="1:118" ht="22.05" customHeight="1" x14ac:dyDescent="0.3">
      <c r="B39" s="91" t="s">
        <v>99</v>
      </c>
      <c r="C39" s="92"/>
      <c r="D39" s="92"/>
      <c r="E39" s="92"/>
      <c r="F39" s="93"/>
      <c r="G39" s="94"/>
      <c r="H39" s="95"/>
      <c r="I39" s="95"/>
      <c r="J39" s="96"/>
      <c r="K39" s="97"/>
      <c r="L39" s="98"/>
      <c r="M39" s="98"/>
      <c r="N39" s="99"/>
      <c r="O39" s="100"/>
      <c r="P39" s="101"/>
      <c r="Q39" s="101"/>
      <c r="R39" s="102"/>
      <c r="S39" s="103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</row>
    <row r="40" spans="1:118" ht="22.05" customHeight="1" x14ac:dyDescent="0.3">
      <c r="B40" s="104" t="s">
        <v>100</v>
      </c>
      <c r="C40" s="105">
        <f>('Projeção Fin. StartUp 2'!C40*10%)+'Projeção Fin. StartUp 2'!C40</f>
        <v>192.39000000000001</v>
      </c>
      <c r="D40" s="105">
        <f>('Projeção Fin. StartUp 2'!D40*10%)+'Projeção Fin. StartUp 2'!D40</f>
        <v>192.39000000000001</v>
      </c>
      <c r="E40" s="105">
        <f>('Projeção Fin. StartUp 2'!E40*10%)+'Projeção Fin. StartUp 2'!E40</f>
        <v>192.39000000000001</v>
      </c>
      <c r="F40" s="106">
        <f t="shared" ref="F40:F48" si="52">SUM(C40:E40)</f>
        <v>577.17000000000007</v>
      </c>
      <c r="G40" s="105">
        <f>('Projeção Fin. StartUp 2'!G40*10%)+'Projeção Fin. StartUp 2'!G40</f>
        <v>192.39000000000001</v>
      </c>
      <c r="H40" s="105">
        <f>('Projeção Fin. StartUp 2'!H40*10%)+'Projeção Fin. StartUp 2'!H40</f>
        <v>192.39000000000001</v>
      </c>
      <c r="I40" s="105">
        <f>('Projeção Fin. StartUp 2'!I40*10%)+'Projeção Fin. StartUp 2'!I40</f>
        <v>192.39000000000001</v>
      </c>
      <c r="J40" s="108">
        <f t="shared" ref="J40:J47" si="53">SUM(G40:I40)</f>
        <v>577.17000000000007</v>
      </c>
      <c r="K40" s="105">
        <f>('Projeção Fin. StartUp 2'!K40*10%)+'Projeção Fin. StartUp 2'!K40</f>
        <v>192.39000000000001</v>
      </c>
      <c r="L40" s="105">
        <f>('Projeção Fin. StartUp 2'!L40*10%)+'Projeção Fin. StartUp 2'!L40</f>
        <v>192.39000000000001</v>
      </c>
      <c r="M40" s="105">
        <f>('Projeção Fin. StartUp 2'!M40*10%)+'Projeção Fin. StartUp 2'!M40</f>
        <v>192.39000000000001</v>
      </c>
      <c r="N40" s="109">
        <f t="shared" ref="N40:N48" si="54">SUM(K40:M40)</f>
        <v>577.17000000000007</v>
      </c>
      <c r="O40" s="105">
        <f>('Projeção Fin. StartUp 2'!O40*10%)+'Projeção Fin. StartUp 2'!O40</f>
        <v>192.39000000000001</v>
      </c>
      <c r="P40" s="105">
        <f>('Projeção Fin. StartUp 2'!P40*10%)+'Projeção Fin. StartUp 2'!P40</f>
        <v>192.39000000000001</v>
      </c>
      <c r="Q40" s="105">
        <f>('Projeção Fin. StartUp 2'!Q40*10%)+'Projeção Fin. StartUp 2'!Q40</f>
        <v>192.39000000000001</v>
      </c>
      <c r="R40" s="110">
        <f t="shared" ref="R40:R48" si="55">SUM(O40:Q40)</f>
        <v>577.17000000000007</v>
      </c>
      <c r="S40" s="111">
        <f>SUM(F40,J40,N40,R40)</f>
        <v>2308.6800000000003</v>
      </c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</row>
    <row r="41" spans="1:118" ht="22.05" customHeight="1" x14ac:dyDescent="0.3">
      <c r="B41" s="104" t="s">
        <v>101</v>
      </c>
      <c r="C41" s="105">
        <f>('Projeção Fin. StartUp 2'!C41*10%)+'Projeção Fin. StartUp 2'!C41</f>
        <v>0</v>
      </c>
      <c r="D41" s="105">
        <f>('Projeção Fin. StartUp 2'!D41*10%)+'Projeção Fin. StartUp 2'!D41</f>
        <v>0</v>
      </c>
      <c r="E41" s="105">
        <f>('Projeção Fin. StartUp 2'!E41*10%)+'Projeção Fin. StartUp 2'!E41</f>
        <v>0</v>
      </c>
      <c r="F41" s="106">
        <f t="shared" si="52"/>
        <v>0</v>
      </c>
      <c r="G41" s="105">
        <f>('Projeção Fin. StartUp 2'!G41*10%)+'Projeção Fin. StartUp 2'!G41</f>
        <v>0</v>
      </c>
      <c r="H41" s="105">
        <f>('Projeção Fin. StartUp 2'!H41*10%)+'Projeção Fin. StartUp 2'!H41</f>
        <v>0</v>
      </c>
      <c r="I41" s="105">
        <f>('Projeção Fin. StartUp 2'!I41*10%)+'Projeção Fin. StartUp 2'!I41</f>
        <v>0</v>
      </c>
      <c r="J41" s="108">
        <f t="shared" si="53"/>
        <v>0</v>
      </c>
      <c r="K41" s="105">
        <f>('Projeção Fin. StartUp 2'!K41*10%)+'Projeção Fin. StartUp 2'!K41</f>
        <v>0</v>
      </c>
      <c r="L41" s="105">
        <f>('Projeção Fin. StartUp 2'!L41*10%)+'Projeção Fin. StartUp 2'!L41</f>
        <v>0</v>
      </c>
      <c r="M41" s="105">
        <f>('Projeção Fin. StartUp 2'!M41*10%)+'Projeção Fin. StartUp 2'!M41</f>
        <v>0</v>
      </c>
      <c r="N41" s="109">
        <f t="shared" si="54"/>
        <v>0</v>
      </c>
      <c r="O41" s="105">
        <f>('Projeção Fin. StartUp 2'!O41*10%)+'Projeção Fin. StartUp 2'!O41</f>
        <v>0</v>
      </c>
      <c r="P41" s="105">
        <f>('Projeção Fin. StartUp 2'!P41*10%)+'Projeção Fin. StartUp 2'!P41</f>
        <v>0</v>
      </c>
      <c r="Q41" s="105">
        <f>('Projeção Fin. StartUp 2'!Q41*10%)+'Projeção Fin. StartUp 2'!Q41</f>
        <v>0</v>
      </c>
      <c r="R41" s="110">
        <f t="shared" si="55"/>
        <v>0</v>
      </c>
      <c r="S41" s="111">
        <f t="shared" ref="S41:S44" si="56">SUM(F41,J41,N41,R41)</f>
        <v>0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</row>
    <row r="42" spans="1:118" ht="22.05" customHeight="1" x14ac:dyDescent="0.3">
      <c r="B42" s="104" t="s">
        <v>102</v>
      </c>
      <c r="C42" s="105">
        <f>('Projeção Fin. StartUp 2'!C42*10%)+'Projeção Fin. StartUp 2'!C42</f>
        <v>346.5</v>
      </c>
      <c r="D42" s="105">
        <f>('Projeção Fin. StartUp 2'!D42*10%)+'Projeção Fin. StartUp 2'!D42</f>
        <v>346.5</v>
      </c>
      <c r="E42" s="105">
        <f>('Projeção Fin. StartUp 2'!E42*10%)+'Projeção Fin. StartUp 2'!E42</f>
        <v>346.5</v>
      </c>
      <c r="F42" s="106">
        <f t="shared" si="52"/>
        <v>1039.5</v>
      </c>
      <c r="G42" s="105">
        <f>('Projeção Fin. StartUp 2'!G42*10%)+'Projeção Fin. StartUp 2'!G42</f>
        <v>346.5</v>
      </c>
      <c r="H42" s="105">
        <f>('Projeção Fin. StartUp 2'!H42*10%)+'Projeção Fin. StartUp 2'!H42</f>
        <v>346.5</v>
      </c>
      <c r="I42" s="105">
        <f>('Projeção Fin. StartUp 2'!I42*10%)+'Projeção Fin. StartUp 2'!I42</f>
        <v>346.5</v>
      </c>
      <c r="J42" s="108">
        <f t="shared" si="53"/>
        <v>1039.5</v>
      </c>
      <c r="K42" s="105">
        <f>('Projeção Fin. StartUp 2'!K42*10%)+'Projeção Fin. StartUp 2'!K42</f>
        <v>346.5</v>
      </c>
      <c r="L42" s="105">
        <f>('Projeção Fin. StartUp 2'!L42*10%)+'Projeção Fin. StartUp 2'!L42</f>
        <v>346.5</v>
      </c>
      <c r="M42" s="105">
        <f>('Projeção Fin. StartUp 2'!M42*10%)+'Projeção Fin. StartUp 2'!M42</f>
        <v>346.5</v>
      </c>
      <c r="N42" s="109">
        <f t="shared" si="54"/>
        <v>1039.5</v>
      </c>
      <c r="O42" s="105">
        <f>('Projeção Fin. StartUp 2'!O42*10%)+'Projeção Fin. StartUp 2'!O42</f>
        <v>346.5</v>
      </c>
      <c r="P42" s="105">
        <f>('Projeção Fin. StartUp 2'!P42*10%)+'Projeção Fin. StartUp 2'!P42</f>
        <v>346.5</v>
      </c>
      <c r="Q42" s="105">
        <f>('Projeção Fin. StartUp 2'!Q42*10%)+'Projeção Fin. StartUp 2'!Q42</f>
        <v>346.5</v>
      </c>
      <c r="R42" s="110">
        <f t="shared" si="55"/>
        <v>1039.5</v>
      </c>
      <c r="S42" s="111">
        <f>SUM(F42,J42,N42,R42)</f>
        <v>4158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</row>
    <row r="43" spans="1:118" ht="22.05" customHeight="1" x14ac:dyDescent="0.3">
      <c r="B43" s="104" t="s">
        <v>103</v>
      </c>
      <c r="C43" s="105">
        <f>('Projeção Fin. StartUp 2'!C43*10%)+'Projeção Fin. StartUp 2'!C43</f>
        <v>0</v>
      </c>
      <c r="D43" s="105">
        <f>('Projeção Fin. StartUp 2'!D43*10%)+'Projeção Fin. StartUp 2'!D43</f>
        <v>0</v>
      </c>
      <c r="E43" s="105">
        <f>('Projeção Fin. StartUp 2'!E43*10%)+'Projeção Fin. StartUp 2'!E43</f>
        <v>0</v>
      </c>
      <c r="F43" s="106">
        <f t="shared" si="52"/>
        <v>0</v>
      </c>
      <c r="G43" s="105">
        <f>('Projeção Fin. StartUp 2'!G43*10%)+'Projeção Fin. StartUp 2'!G43</f>
        <v>0</v>
      </c>
      <c r="H43" s="105">
        <f>('Projeção Fin. StartUp 2'!H43*10%)+'Projeção Fin. StartUp 2'!H43</f>
        <v>0</v>
      </c>
      <c r="I43" s="105">
        <f>('Projeção Fin. StartUp 2'!I43*10%)+'Projeção Fin. StartUp 2'!I43</f>
        <v>0</v>
      </c>
      <c r="J43" s="108">
        <f t="shared" si="53"/>
        <v>0</v>
      </c>
      <c r="K43" s="105">
        <f>('Projeção Fin. StartUp 2'!K43*10%)+'Projeção Fin. StartUp 2'!K43</f>
        <v>0</v>
      </c>
      <c r="L43" s="105">
        <f>('Projeção Fin. StartUp 2'!L43*10%)+'Projeção Fin. StartUp 2'!L43</f>
        <v>0</v>
      </c>
      <c r="M43" s="105">
        <f>('Projeção Fin. StartUp 2'!M43*10%)+'Projeção Fin. StartUp 2'!M43</f>
        <v>0</v>
      </c>
      <c r="N43" s="109">
        <f t="shared" si="54"/>
        <v>0</v>
      </c>
      <c r="O43" s="105">
        <f>('Projeção Fin. StartUp 2'!O43*10%)+'Projeção Fin. StartUp 2'!O43</f>
        <v>0</v>
      </c>
      <c r="P43" s="105">
        <f>('Projeção Fin. StartUp 2'!P43*10%)+'Projeção Fin. StartUp 2'!P43</f>
        <v>0</v>
      </c>
      <c r="Q43" s="105">
        <f>('Projeção Fin. StartUp 2'!Q43*10%)+'Projeção Fin. StartUp 2'!Q43</f>
        <v>0</v>
      </c>
      <c r="R43" s="110">
        <f t="shared" si="55"/>
        <v>0</v>
      </c>
      <c r="S43" s="111">
        <f t="shared" ref="S43" si="57">SUM(F43,J43,N43,R43)</f>
        <v>0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</row>
    <row r="44" spans="1:118" ht="22.05" customHeight="1" x14ac:dyDescent="0.3">
      <c r="B44" s="104" t="s">
        <v>104</v>
      </c>
      <c r="C44" s="105">
        <f>('Projeção Fin. StartUp 2'!C44*10%)+'Projeção Fin. StartUp 2'!C44</f>
        <v>121</v>
      </c>
      <c r="D44" s="105">
        <f>('Projeção Fin. StartUp 2'!D44*10%)+'Projeção Fin. StartUp 2'!D44</f>
        <v>121</v>
      </c>
      <c r="E44" s="105">
        <f>('Projeção Fin. StartUp 2'!E44*10%)+'Projeção Fin. StartUp 2'!E44</f>
        <v>121</v>
      </c>
      <c r="F44" s="106">
        <f t="shared" si="52"/>
        <v>363</v>
      </c>
      <c r="G44" s="105">
        <f>('Projeção Fin. StartUp 2'!G44*10%)+'Projeção Fin. StartUp 2'!G44</f>
        <v>121</v>
      </c>
      <c r="H44" s="105">
        <f>('Projeção Fin. StartUp 2'!H44*10%)+'Projeção Fin. StartUp 2'!H44</f>
        <v>121</v>
      </c>
      <c r="I44" s="105">
        <f>('Projeção Fin. StartUp 2'!I44*10%)+'Projeção Fin. StartUp 2'!I44</f>
        <v>121</v>
      </c>
      <c r="J44" s="108">
        <f t="shared" si="53"/>
        <v>363</v>
      </c>
      <c r="K44" s="105">
        <f>('Projeção Fin. StartUp 2'!K44*10%)+'Projeção Fin. StartUp 2'!K44</f>
        <v>121</v>
      </c>
      <c r="L44" s="105">
        <f>('Projeção Fin. StartUp 2'!L44*10%)+'Projeção Fin. StartUp 2'!L44</f>
        <v>121</v>
      </c>
      <c r="M44" s="105">
        <f>('Projeção Fin. StartUp 2'!M44*10%)+'Projeção Fin. StartUp 2'!M44</f>
        <v>121</v>
      </c>
      <c r="N44" s="109">
        <f t="shared" si="54"/>
        <v>363</v>
      </c>
      <c r="O44" s="105">
        <f>('Projeção Fin. StartUp 2'!O44*10%)+'Projeção Fin. StartUp 2'!O44</f>
        <v>121</v>
      </c>
      <c r="P44" s="105">
        <f>('Projeção Fin. StartUp 2'!P44*10%)+'Projeção Fin. StartUp 2'!P44</f>
        <v>121</v>
      </c>
      <c r="Q44" s="105">
        <f>('Projeção Fin. StartUp 2'!Q44*10%)+'Projeção Fin. StartUp 2'!Q44</f>
        <v>121</v>
      </c>
      <c r="R44" s="110">
        <f t="shared" si="55"/>
        <v>363</v>
      </c>
      <c r="S44" s="111">
        <f t="shared" si="56"/>
        <v>1452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</row>
    <row r="45" spans="1:118" ht="22.05" customHeight="1" x14ac:dyDescent="0.3">
      <c r="B45" s="104" t="s">
        <v>183</v>
      </c>
      <c r="C45" s="105">
        <f>('Projeção Fin. StartUp 2'!C45*10%)+'Projeção Fin. StartUp 2'!C45</f>
        <v>544.5</v>
      </c>
      <c r="D45" s="105">
        <f>('Projeção Fin. StartUp 2'!D45*10%)+'Projeção Fin. StartUp 2'!D45</f>
        <v>544.5</v>
      </c>
      <c r="E45" s="105">
        <f>('Projeção Fin. StartUp 2'!E45*10%)+'Projeção Fin. StartUp 2'!E45</f>
        <v>544.5</v>
      </c>
      <c r="F45" s="106">
        <f t="shared" si="52"/>
        <v>1633.5</v>
      </c>
      <c r="G45" s="105">
        <f>('Projeção Fin. StartUp 2'!G45*10%)+'Projeção Fin. StartUp 2'!G45</f>
        <v>544.5</v>
      </c>
      <c r="H45" s="105">
        <f>('Projeção Fin. StartUp 2'!H45*10%)+'Projeção Fin. StartUp 2'!H45</f>
        <v>544.5</v>
      </c>
      <c r="I45" s="105">
        <f>('Projeção Fin. StartUp 2'!I45*10%)+'Projeção Fin. StartUp 2'!I45</f>
        <v>544.5</v>
      </c>
      <c r="J45" s="108">
        <f t="shared" si="53"/>
        <v>1633.5</v>
      </c>
      <c r="K45" s="105">
        <f>('Projeção Fin. StartUp 2'!K45*10%)+'Projeção Fin. StartUp 2'!K45</f>
        <v>544.5</v>
      </c>
      <c r="L45" s="105">
        <f>('Projeção Fin. StartUp 2'!L45*10%)+'Projeção Fin. StartUp 2'!L45</f>
        <v>544.5</v>
      </c>
      <c r="M45" s="105">
        <f>('Projeção Fin. StartUp 2'!M45*10%)+'Projeção Fin. StartUp 2'!M45</f>
        <v>544.5</v>
      </c>
      <c r="N45" s="109">
        <f t="shared" si="54"/>
        <v>1633.5</v>
      </c>
      <c r="O45" s="105">
        <f>('Projeção Fin. StartUp 2'!O45*10%)+'Projeção Fin. StartUp 2'!O45</f>
        <v>544.5</v>
      </c>
      <c r="P45" s="105">
        <f>('Projeção Fin. StartUp 2'!P45*10%)+'Projeção Fin. StartUp 2'!P45</f>
        <v>544.5</v>
      </c>
      <c r="Q45" s="105">
        <f>('Projeção Fin. StartUp 2'!Q45*10%)+'Projeção Fin. StartUp 2'!Q45</f>
        <v>544.5</v>
      </c>
      <c r="R45" s="110">
        <f t="shared" si="55"/>
        <v>1633.5</v>
      </c>
      <c r="S45" s="111">
        <f>SUM(F45,J45,N45,R45)</f>
        <v>6534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</row>
    <row r="46" spans="1:118" ht="22.05" customHeight="1" x14ac:dyDescent="0.3">
      <c r="B46" s="104" t="s">
        <v>57</v>
      </c>
      <c r="C46" s="105">
        <f>SUM(C20:C21)*Taxas!$D$6</f>
        <v>84600</v>
      </c>
      <c r="D46" s="105">
        <f>SUM(D20:D21)*Taxas!$D$6</f>
        <v>84600</v>
      </c>
      <c r="E46" s="105">
        <f>SUM(E20:E21)*Taxas!$D$6</f>
        <v>84600</v>
      </c>
      <c r="F46" s="106">
        <f t="shared" si="52"/>
        <v>253800</v>
      </c>
      <c r="G46" s="105">
        <f>SUM(G20:G21)*Taxas!$D$6</f>
        <v>84600</v>
      </c>
      <c r="H46" s="105">
        <f>SUM(H20:H21)*Taxas!$D$6</f>
        <v>84600</v>
      </c>
      <c r="I46" s="105">
        <f>SUM(I20:I21)*Taxas!$D$6</f>
        <v>84600</v>
      </c>
      <c r="J46" s="108">
        <f t="shared" si="53"/>
        <v>253800</v>
      </c>
      <c r="K46" s="105">
        <f>SUM(K20:K21)*Taxas!$D$6</f>
        <v>84600</v>
      </c>
      <c r="L46" s="105">
        <f>SUM(L20:L21)*Taxas!$D$6</f>
        <v>84600</v>
      </c>
      <c r="M46" s="105">
        <f>SUM(M20:M21)*Taxas!$D$6</f>
        <v>84600</v>
      </c>
      <c r="N46" s="109">
        <f t="shared" si="54"/>
        <v>253800</v>
      </c>
      <c r="O46" s="105">
        <f>SUM(O20:O21)*Taxas!$D$6</f>
        <v>84600</v>
      </c>
      <c r="P46" s="105">
        <f>SUM(P20:P21)*Taxas!$D$6</f>
        <v>84600</v>
      </c>
      <c r="Q46" s="105">
        <f>SUM(Q20:Q21)*Taxas!$D$6</f>
        <v>84600</v>
      </c>
      <c r="R46" s="110">
        <f t="shared" si="55"/>
        <v>253800</v>
      </c>
      <c r="S46" s="111">
        <f t="shared" ref="S46" si="58">SUM(F46,J46,N46,R46)</f>
        <v>1015200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</row>
    <row r="47" spans="1:118" ht="22.05" customHeight="1" x14ac:dyDescent="0.3">
      <c r="B47" s="104" t="s">
        <v>55</v>
      </c>
      <c r="C47" s="105">
        <v>0</v>
      </c>
      <c r="D47" s="105">
        <v>0</v>
      </c>
      <c r="E47" s="105">
        <v>0</v>
      </c>
      <c r="F47" s="106">
        <f t="shared" si="52"/>
        <v>0</v>
      </c>
      <c r="G47" s="105">
        <v>0</v>
      </c>
      <c r="H47" s="105">
        <v>0</v>
      </c>
      <c r="I47" s="105">
        <v>0</v>
      </c>
      <c r="J47" s="108">
        <f t="shared" si="53"/>
        <v>0</v>
      </c>
      <c r="K47" s="105">
        <v>0</v>
      </c>
      <c r="L47" s="105">
        <v>0</v>
      </c>
      <c r="M47" s="105">
        <v>0</v>
      </c>
      <c r="N47" s="109">
        <f t="shared" si="54"/>
        <v>0</v>
      </c>
      <c r="O47" s="105">
        <v>0</v>
      </c>
      <c r="P47" s="105">
        <v>0</v>
      </c>
      <c r="Q47" s="105">
        <v>0</v>
      </c>
      <c r="R47" s="110">
        <f t="shared" si="55"/>
        <v>0</v>
      </c>
      <c r="S47" s="111">
        <f>SUM(F47,J47,N47,R47)</f>
        <v>0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</row>
    <row r="48" spans="1:118" ht="22.05" customHeight="1" thickBot="1" x14ac:dyDescent="0.35">
      <c r="B48" s="112" t="s">
        <v>105</v>
      </c>
      <c r="C48" s="146">
        <f>SUM(C40:C47)</f>
        <v>85804.39</v>
      </c>
      <c r="D48" s="146">
        <f>SUM(D40:D47)</f>
        <v>85804.39</v>
      </c>
      <c r="E48" s="146">
        <f t="shared" ref="E48" si="59">SUM(E40:E47)</f>
        <v>85804.39</v>
      </c>
      <c r="F48" s="106">
        <f t="shared" si="52"/>
        <v>257413.16999999998</v>
      </c>
      <c r="G48" s="147">
        <f>SUM(G40:G47)</f>
        <v>85804.39</v>
      </c>
      <c r="H48" s="148">
        <f>SUM(H40:H47)</f>
        <v>85804.39</v>
      </c>
      <c r="I48" s="148">
        <f>SUM(I40:I47)</f>
        <v>85804.39</v>
      </c>
      <c r="J48" s="108">
        <f>SUM(G48:I48)</f>
        <v>257413.16999999998</v>
      </c>
      <c r="K48" s="149">
        <f>SUM(K40:K47)</f>
        <v>85804.39</v>
      </c>
      <c r="L48" s="149">
        <f t="shared" ref="L48:M48" si="60">SUM(L40:L47)</f>
        <v>85804.39</v>
      </c>
      <c r="M48" s="149">
        <f t="shared" si="60"/>
        <v>85804.39</v>
      </c>
      <c r="N48" s="109">
        <f t="shared" si="54"/>
        <v>257413.16999999998</v>
      </c>
      <c r="O48" s="150">
        <f>SUM(O40:O47)</f>
        <v>85804.39</v>
      </c>
      <c r="P48" s="150">
        <f>SUM(P40:P47)</f>
        <v>85804.39</v>
      </c>
      <c r="Q48" s="150">
        <f>SUM(Q40:Q47)</f>
        <v>85804.39</v>
      </c>
      <c r="R48" s="110">
        <f t="shared" si="55"/>
        <v>257413.16999999998</v>
      </c>
      <c r="S48" s="120">
        <f>SUM(F48,J48,N48,R48)</f>
        <v>1029652.6799999999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</row>
    <row r="49" spans="2:118" ht="22.05" customHeight="1" x14ac:dyDescent="0.3">
      <c r="B49" s="91" t="s">
        <v>106</v>
      </c>
      <c r="C49" s="92"/>
      <c r="D49" s="92"/>
      <c r="E49" s="92"/>
      <c r="F49" s="93"/>
      <c r="G49" s="94"/>
      <c r="H49" s="95"/>
      <c r="I49" s="95"/>
      <c r="J49" s="96"/>
      <c r="K49" s="97"/>
      <c r="L49" s="97"/>
      <c r="M49" s="97"/>
      <c r="N49" s="99"/>
      <c r="O49" s="100"/>
      <c r="P49" s="100"/>
      <c r="Q49" s="100"/>
      <c r="R49" s="102"/>
      <c r="S49" s="103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</row>
    <row r="50" spans="2:118" ht="22.05" customHeight="1" x14ac:dyDescent="0.3">
      <c r="B50" s="104" t="s">
        <v>107</v>
      </c>
      <c r="C50" s="105">
        <v>0</v>
      </c>
      <c r="D50" s="105">
        <v>0</v>
      </c>
      <c r="E50" s="105">
        <v>0</v>
      </c>
      <c r="F50" s="106">
        <f t="shared" ref="F50:F60" si="61">SUM(C50:E50)</f>
        <v>0</v>
      </c>
      <c r="G50" s="105">
        <v>0</v>
      </c>
      <c r="H50" s="105">
        <v>0</v>
      </c>
      <c r="I50" s="105">
        <v>0</v>
      </c>
      <c r="J50" s="108">
        <f t="shared" ref="J50:J60" si="62">SUM(G50:I50)</f>
        <v>0</v>
      </c>
      <c r="K50" s="105">
        <v>0</v>
      </c>
      <c r="L50" s="105">
        <v>0</v>
      </c>
      <c r="M50" s="105">
        <v>0</v>
      </c>
      <c r="N50" s="109">
        <f t="shared" ref="N50:N60" si="63">SUM(K50:M50)</f>
        <v>0</v>
      </c>
      <c r="O50" s="105">
        <v>0</v>
      </c>
      <c r="P50" s="105">
        <v>0</v>
      </c>
      <c r="Q50" s="105">
        <v>0</v>
      </c>
      <c r="R50" s="110">
        <f t="shared" ref="R50:R60" si="64">SUM(O50:Q50)</f>
        <v>0</v>
      </c>
      <c r="S50" s="111">
        <f>SUM(F50,J50,N50,R50)</f>
        <v>0</v>
      </c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</row>
    <row r="51" spans="2:118" ht="22.05" customHeight="1" x14ac:dyDescent="0.3">
      <c r="B51" s="104" t="s">
        <v>108</v>
      </c>
      <c r="C51" s="105">
        <v>0</v>
      </c>
      <c r="D51" s="105">
        <v>0</v>
      </c>
      <c r="E51" s="105">
        <v>0</v>
      </c>
      <c r="F51" s="106">
        <f t="shared" si="61"/>
        <v>0</v>
      </c>
      <c r="G51" s="105">
        <v>0</v>
      </c>
      <c r="H51" s="105">
        <v>0</v>
      </c>
      <c r="I51" s="105">
        <v>0</v>
      </c>
      <c r="J51" s="108">
        <f t="shared" si="62"/>
        <v>0</v>
      </c>
      <c r="K51" s="105">
        <v>0</v>
      </c>
      <c r="L51" s="105">
        <v>0</v>
      </c>
      <c r="M51" s="105">
        <v>0</v>
      </c>
      <c r="N51" s="109">
        <f t="shared" si="63"/>
        <v>0</v>
      </c>
      <c r="O51" s="105">
        <v>0</v>
      </c>
      <c r="P51" s="105">
        <v>0</v>
      </c>
      <c r="Q51" s="105">
        <v>0</v>
      </c>
      <c r="R51" s="110">
        <f t="shared" si="64"/>
        <v>0</v>
      </c>
      <c r="S51" s="111">
        <f t="shared" ref="S51" si="65">SUM(F51,J51,N51,R51)</f>
        <v>0</v>
      </c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</row>
    <row r="52" spans="2:118" ht="22.05" customHeight="1" x14ac:dyDescent="0.3">
      <c r="B52" s="104" t="s">
        <v>109</v>
      </c>
      <c r="C52" s="105">
        <v>0</v>
      </c>
      <c r="D52" s="105">
        <v>0</v>
      </c>
      <c r="E52" s="105">
        <v>0</v>
      </c>
      <c r="F52" s="106">
        <f t="shared" si="61"/>
        <v>0</v>
      </c>
      <c r="G52" s="105">
        <v>0</v>
      </c>
      <c r="H52" s="105">
        <v>0</v>
      </c>
      <c r="I52" s="105">
        <v>0</v>
      </c>
      <c r="J52" s="108">
        <f t="shared" si="62"/>
        <v>0</v>
      </c>
      <c r="K52" s="105">
        <v>0</v>
      </c>
      <c r="L52" s="105">
        <v>0</v>
      </c>
      <c r="M52" s="105">
        <v>0</v>
      </c>
      <c r="N52" s="109">
        <f t="shared" si="63"/>
        <v>0</v>
      </c>
      <c r="O52" s="105">
        <v>0</v>
      </c>
      <c r="P52" s="105">
        <v>0</v>
      </c>
      <c r="Q52" s="105">
        <v>0</v>
      </c>
      <c r="R52" s="110">
        <f t="shared" si="64"/>
        <v>0</v>
      </c>
      <c r="S52" s="111">
        <f>SUM(F52,J52,N52,R52)</f>
        <v>0</v>
      </c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</row>
    <row r="53" spans="2:118" ht="22.05" customHeight="1" x14ac:dyDescent="0.3">
      <c r="B53" s="104" t="s">
        <v>110</v>
      </c>
      <c r="C53" s="105">
        <f>'Projeção Fin. StartUp 2'!C53+50</f>
        <v>250</v>
      </c>
      <c r="D53" s="105">
        <f>'Projeção Fin. StartUp 2'!D53+50</f>
        <v>250</v>
      </c>
      <c r="E53" s="105">
        <f>'Projeção Fin. StartUp 2'!E53+50</f>
        <v>250</v>
      </c>
      <c r="F53" s="106">
        <f t="shared" si="61"/>
        <v>750</v>
      </c>
      <c r="G53" s="105">
        <f>'Projeção Fin. StartUp 2'!G53+50</f>
        <v>250</v>
      </c>
      <c r="H53" s="105">
        <f>'Projeção Fin. StartUp 2'!H53+50</f>
        <v>250</v>
      </c>
      <c r="I53" s="105">
        <f>'Projeção Fin. StartUp 2'!I53+50</f>
        <v>250</v>
      </c>
      <c r="J53" s="108">
        <f t="shared" si="62"/>
        <v>750</v>
      </c>
      <c r="K53" s="105">
        <f>'Projeção Fin. StartUp 2'!K53+50</f>
        <v>250</v>
      </c>
      <c r="L53" s="105">
        <f>'Projeção Fin. StartUp 2'!L53+50</f>
        <v>250</v>
      </c>
      <c r="M53" s="105">
        <f>'Projeção Fin. StartUp 2'!M53+50</f>
        <v>250</v>
      </c>
      <c r="N53" s="109">
        <f t="shared" si="63"/>
        <v>750</v>
      </c>
      <c r="O53" s="105">
        <f>'Projeção Fin. StartUp 2'!O53+50</f>
        <v>250</v>
      </c>
      <c r="P53" s="105">
        <f>'Projeção Fin. StartUp 2'!P53+50</f>
        <v>250</v>
      </c>
      <c r="Q53" s="105">
        <f>'Projeção Fin. StartUp 2'!Q53+50</f>
        <v>250</v>
      </c>
      <c r="R53" s="110">
        <f t="shared" si="64"/>
        <v>750</v>
      </c>
      <c r="S53" s="111">
        <f t="shared" ref="S53:S54" si="66">SUM(F53,J53,N53,R53)</f>
        <v>3000</v>
      </c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</row>
    <row r="54" spans="2:118" ht="22.05" customHeight="1" x14ac:dyDescent="0.3">
      <c r="B54" s="104" t="s">
        <v>111</v>
      </c>
      <c r="C54" s="105">
        <v>0</v>
      </c>
      <c r="D54" s="105">
        <v>0</v>
      </c>
      <c r="E54" s="105">
        <v>0</v>
      </c>
      <c r="F54" s="106">
        <f t="shared" si="61"/>
        <v>0</v>
      </c>
      <c r="G54" s="105">
        <v>0</v>
      </c>
      <c r="H54" s="105">
        <v>0</v>
      </c>
      <c r="I54" s="105">
        <v>0</v>
      </c>
      <c r="J54" s="108">
        <f t="shared" si="62"/>
        <v>0</v>
      </c>
      <c r="K54" s="105">
        <v>0</v>
      </c>
      <c r="L54" s="105">
        <v>0</v>
      </c>
      <c r="M54" s="105">
        <v>0</v>
      </c>
      <c r="N54" s="109">
        <f t="shared" si="63"/>
        <v>0</v>
      </c>
      <c r="O54" s="105">
        <v>0</v>
      </c>
      <c r="P54" s="105">
        <v>0</v>
      </c>
      <c r="Q54" s="105">
        <v>0</v>
      </c>
      <c r="R54" s="110">
        <f t="shared" si="64"/>
        <v>0</v>
      </c>
      <c r="S54" s="111">
        <f t="shared" si="66"/>
        <v>0</v>
      </c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</row>
    <row r="55" spans="2:118" ht="22.05" customHeight="1" x14ac:dyDescent="0.3">
      <c r="B55" s="104" t="s">
        <v>112</v>
      </c>
      <c r="C55" s="105">
        <v>300</v>
      </c>
      <c r="D55" s="105">
        <v>300</v>
      </c>
      <c r="E55" s="105">
        <v>300</v>
      </c>
      <c r="F55" s="106">
        <f t="shared" si="61"/>
        <v>900</v>
      </c>
      <c r="G55" s="105">
        <v>300</v>
      </c>
      <c r="H55" s="105">
        <v>300</v>
      </c>
      <c r="I55" s="105">
        <v>300</v>
      </c>
      <c r="J55" s="108">
        <f t="shared" si="62"/>
        <v>900</v>
      </c>
      <c r="K55" s="105">
        <v>300</v>
      </c>
      <c r="L55" s="105">
        <v>300</v>
      </c>
      <c r="M55" s="105">
        <v>300</v>
      </c>
      <c r="N55" s="109">
        <f t="shared" si="63"/>
        <v>900</v>
      </c>
      <c r="O55" s="105">
        <v>300</v>
      </c>
      <c r="P55" s="105">
        <v>300</v>
      </c>
      <c r="Q55" s="105">
        <v>300</v>
      </c>
      <c r="R55" s="110">
        <f t="shared" si="64"/>
        <v>900</v>
      </c>
      <c r="S55" s="111">
        <f>SUM(F55,J55,N55,R55)</f>
        <v>3600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</row>
    <row r="56" spans="2:118" ht="22.05" customHeight="1" x14ac:dyDescent="0.3">
      <c r="B56" s="104" t="s">
        <v>113</v>
      </c>
      <c r="C56" s="105">
        <v>0</v>
      </c>
      <c r="D56" s="105">
        <v>0</v>
      </c>
      <c r="E56" s="105">
        <v>0</v>
      </c>
      <c r="F56" s="106">
        <f t="shared" si="61"/>
        <v>0</v>
      </c>
      <c r="G56" s="105">
        <v>0</v>
      </c>
      <c r="H56" s="105">
        <v>0</v>
      </c>
      <c r="I56" s="105">
        <v>0</v>
      </c>
      <c r="J56" s="108">
        <f t="shared" si="62"/>
        <v>0</v>
      </c>
      <c r="K56" s="105">
        <v>0</v>
      </c>
      <c r="L56" s="105">
        <v>0</v>
      </c>
      <c r="M56" s="105">
        <v>0</v>
      </c>
      <c r="N56" s="109">
        <f t="shared" si="63"/>
        <v>0</v>
      </c>
      <c r="O56" s="105">
        <v>0</v>
      </c>
      <c r="P56" s="105">
        <v>0</v>
      </c>
      <c r="Q56" s="105">
        <v>0</v>
      </c>
      <c r="R56" s="110">
        <f t="shared" si="64"/>
        <v>0</v>
      </c>
      <c r="S56" s="111">
        <f t="shared" ref="S56" si="67">SUM(F56,J56,N56,R56)</f>
        <v>0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</row>
    <row r="57" spans="2:118" ht="22.05" customHeight="1" x14ac:dyDescent="0.3">
      <c r="B57" s="104" t="s">
        <v>55</v>
      </c>
      <c r="C57" s="105">
        <v>0</v>
      </c>
      <c r="D57" s="105">
        <v>0</v>
      </c>
      <c r="E57" s="105">
        <v>0</v>
      </c>
      <c r="F57" s="106">
        <f t="shared" si="61"/>
        <v>0</v>
      </c>
      <c r="G57" s="105">
        <v>0</v>
      </c>
      <c r="H57" s="105">
        <v>0</v>
      </c>
      <c r="I57" s="105">
        <v>0</v>
      </c>
      <c r="J57" s="108">
        <f t="shared" si="62"/>
        <v>0</v>
      </c>
      <c r="K57" s="105">
        <v>0</v>
      </c>
      <c r="L57" s="105">
        <v>0</v>
      </c>
      <c r="M57" s="105">
        <v>0</v>
      </c>
      <c r="N57" s="109">
        <f t="shared" si="63"/>
        <v>0</v>
      </c>
      <c r="O57" s="105">
        <v>0</v>
      </c>
      <c r="P57" s="105">
        <v>0</v>
      </c>
      <c r="Q57" s="105">
        <v>0</v>
      </c>
      <c r="R57" s="110">
        <f t="shared" si="64"/>
        <v>0</v>
      </c>
      <c r="S57" s="111">
        <f>SUM(F57,J57,N57,R57)</f>
        <v>0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</row>
    <row r="58" spans="2:118" ht="22.05" customHeight="1" x14ac:dyDescent="0.3">
      <c r="B58" s="104" t="s">
        <v>55</v>
      </c>
      <c r="C58" s="105">
        <v>0</v>
      </c>
      <c r="D58" s="105">
        <v>0</v>
      </c>
      <c r="E58" s="105">
        <v>0</v>
      </c>
      <c r="F58" s="106">
        <f t="shared" si="61"/>
        <v>0</v>
      </c>
      <c r="G58" s="105">
        <v>0</v>
      </c>
      <c r="H58" s="105">
        <v>0</v>
      </c>
      <c r="I58" s="105">
        <v>0</v>
      </c>
      <c r="J58" s="108">
        <f t="shared" si="62"/>
        <v>0</v>
      </c>
      <c r="K58" s="105">
        <v>0</v>
      </c>
      <c r="L58" s="105">
        <v>0</v>
      </c>
      <c r="M58" s="105">
        <v>0</v>
      </c>
      <c r="N58" s="109">
        <f t="shared" si="63"/>
        <v>0</v>
      </c>
      <c r="O58" s="105">
        <v>0</v>
      </c>
      <c r="P58" s="105">
        <v>0</v>
      </c>
      <c r="Q58" s="105">
        <v>0</v>
      </c>
      <c r="R58" s="110">
        <f t="shared" si="64"/>
        <v>0</v>
      </c>
      <c r="S58" s="111">
        <f t="shared" ref="S58" si="68">SUM(F58,J58,N58,R58)</f>
        <v>0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</row>
    <row r="59" spans="2:118" ht="22.05" customHeight="1" x14ac:dyDescent="0.3">
      <c r="B59" s="104" t="s">
        <v>55</v>
      </c>
      <c r="C59" s="105">
        <v>0</v>
      </c>
      <c r="D59" s="105">
        <v>0</v>
      </c>
      <c r="E59" s="105">
        <v>0</v>
      </c>
      <c r="F59" s="106">
        <f t="shared" si="61"/>
        <v>0</v>
      </c>
      <c r="G59" s="105">
        <v>0</v>
      </c>
      <c r="H59" s="105">
        <v>0</v>
      </c>
      <c r="I59" s="105">
        <v>0</v>
      </c>
      <c r="J59" s="108">
        <f t="shared" si="62"/>
        <v>0</v>
      </c>
      <c r="K59" s="105">
        <v>0</v>
      </c>
      <c r="L59" s="105">
        <v>0</v>
      </c>
      <c r="M59" s="105">
        <v>0</v>
      </c>
      <c r="N59" s="109">
        <f t="shared" si="63"/>
        <v>0</v>
      </c>
      <c r="O59" s="105">
        <v>0</v>
      </c>
      <c r="P59" s="105">
        <v>0</v>
      </c>
      <c r="Q59" s="105">
        <v>0</v>
      </c>
      <c r="R59" s="110">
        <f t="shared" si="64"/>
        <v>0</v>
      </c>
      <c r="S59" s="111">
        <f>SUM(F59,J59,N59,R59)</f>
        <v>0</v>
      </c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</row>
    <row r="60" spans="2:118" ht="22.05" customHeight="1" thickBot="1" x14ac:dyDescent="0.35">
      <c r="B60" s="112" t="s">
        <v>114</v>
      </c>
      <c r="C60" s="148">
        <f t="shared" ref="C60:E60" si="69">SUM(C50:C59)</f>
        <v>550</v>
      </c>
      <c r="D60" s="148">
        <f t="shared" si="69"/>
        <v>550</v>
      </c>
      <c r="E60" s="148">
        <f t="shared" si="69"/>
        <v>550</v>
      </c>
      <c r="F60" s="106">
        <f t="shared" si="61"/>
        <v>1650</v>
      </c>
      <c r="G60" s="148">
        <f>SUM(G50:G59)</f>
        <v>550</v>
      </c>
      <c r="H60" s="148">
        <f>SUM(H50:H59)</f>
        <v>550</v>
      </c>
      <c r="I60" s="148">
        <f>SUM(I50:I59)</f>
        <v>550</v>
      </c>
      <c r="J60" s="108">
        <f t="shared" si="62"/>
        <v>1650</v>
      </c>
      <c r="K60" s="149">
        <f>SUM(K50:K59)</f>
        <v>550</v>
      </c>
      <c r="L60" s="149">
        <f t="shared" ref="L60:M60" si="70">SUM(L50:L59)</f>
        <v>550</v>
      </c>
      <c r="M60" s="149">
        <f t="shared" si="70"/>
        <v>550</v>
      </c>
      <c r="N60" s="109">
        <f t="shared" si="63"/>
        <v>1650</v>
      </c>
      <c r="O60" s="150">
        <f>SUM(O50:O59)</f>
        <v>550</v>
      </c>
      <c r="P60" s="150">
        <f>SUM(P50:P59)</f>
        <v>550</v>
      </c>
      <c r="Q60" s="150">
        <f>SUM(Q50:Q59)</f>
        <v>550</v>
      </c>
      <c r="R60" s="110">
        <f t="shared" si="64"/>
        <v>1650</v>
      </c>
      <c r="S60" s="120">
        <f>SUM(F60,J60,N60,R60)</f>
        <v>6600</v>
      </c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</row>
    <row r="61" spans="2:118" ht="22.05" customHeight="1" x14ac:dyDescent="0.3">
      <c r="B61" s="91" t="s">
        <v>115</v>
      </c>
      <c r="C61" s="95"/>
      <c r="D61" s="95"/>
      <c r="E61" s="95"/>
      <c r="F61" s="93"/>
      <c r="G61" s="95"/>
      <c r="H61" s="95"/>
      <c r="I61" s="95"/>
      <c r="J61" s="96"/>
      <c r="K61" s="97"/>
      <c r="L61" s="97"/>
      <c r="M61" s="97"/>
      <c r="N61" s="99"/>
      <c r="O61" s="100"/>
      <c r="P61" s="100"/>
      <c r="Q61" s="100"/>
      <c r="R61" s="102"/>
      <c r="S61" s="103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</row>
    <row r="62" spans="2:118" ht="22.05" customHeight="1" x14ac:dyDescent="0.3">
      <c r="B62" s="104" t="s">
        <v>116</v>
      </c>
      <c r="C62" s="105">
        <v>0</v>
      </c>
      <c r="D62" s="105">
        <v>0</v>
      </c>
      <c r="E62" s="105">
        <v>0</v>
      </c>
      <c r="F62" s="106">
        <f t="shared" ref="F62:F67" si="71">SUM(C62:E62)</f>
        <v>0</v>
      </c>
      <c r="G62" s="105">
        <v>0</v>
      </c>
      <c r="H62" s="105">
        <v>0</v>
      </c>
      <c r="I62" s="105">
        <v>0</v>
      </c>
      <c r="J62" s="108">
        <f t="shared" ref="J62:J67" si="72">SUM(G62:I62)</f>
        <v>0</v>
      </c>
      <c r="K62" s="105">
        <v>0</v>
      </c>
      <c r="L62" s="105">
        <v>0</v>
      </c>
      <c r="M62" s="105">
        <v>0</v>
      </c>
      <c r="N62" s="109">
        <f t="shared" ref="N62:N67" si="73">SUM(K62:M62)</f>
        <v>0</v>
      </c>
      <c r="O62" s="105">
        <v>0</v>
      </c>
      <c r="P62" s="105">
        <v>0</v>
      </c>
      <c r="Q62" s="105">
        <v>0</v>
      </c>
      <c r="R62" s="110">
        <f t="shared" ref="R62:R67" si="74">SUM(O62:Q62)</f>
        <v>0</v>
      </c>
      <c r="S62" s="111">
        <f>SUM(F62,J62,N62,R62)</f>
        <v>0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</row>
    <row r="63" spans="2:118" ht="22.05" customHeight="1" x14ac:dyDescent="0.3">
      <c r="B63" s="104" t="s">
        <v>117</v>
      </c>
      <c r="C63" s="105">
        <v>0</v>
      </c>
      <c r="D63" s="105">
        <v>0</v>
      </c>
      <c r="E63" s="105">
        <v>0</v>
      </c>
      <c r="F63" s="106">
        <f t="shared" si="71"/>
        <v>0</v>
      </c>
      <c r="G63" s="105">
        <v>0</v>
      </c>
      <c r="H63" s="105">
        <v>0</v>
      </c>
      <c r="I63" s="105">
        <v>0</v>
      </c>
      <c r="J63" s="108">
        <f t="shared" si="72"/>
        <v>0</v>
      </c>
      <c r="K63" s="105">
        <v>0</v>
      </c>
      <c r="L63" s="105">
        <v>0</v>
      </c>
      <c r="M63" s="105">
        <v>0</v>
      </c>
      <c r="N63" s="109">
        <f t="shared" si="73"/>
        <v>0</v>
      </c>
      <c r="O63" s="105">
        <v>0</v>
      </c>
      <c r="P63" s="105">
        <v>0</v>
      </c>
      <c r="Q63" s="105">
        <v>0</v>
      </c>
      <c r="R63" s="110">
        <f t="shared" si="74"/>
        <v>0</v>
      </c>
      <c r="S63" s="111">
        <f t="shared" ref="S63" si="75">SUM(F63,J63,N63,R63)</f>
        <v>0</v>
      </c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</row>
    <row r="64" spans="2:118" ht="22.05" customHeight="1" x14ac:dyDescent="0.3">
      <c r="B64" s="104" t="s">
        <v>184</v>
      </c>
      <c r="C64" s="105">
        <v>2000</v>
      </c>
      <c r="D64" s="105">
        <v>2000</v>
      </c>
      <c r="E64" s="105">
        <v>2000</v>
      </c>
      <c r="F64" s="106">
        <f t="shared" si="71"/>
        <v>6000</v>
      </c>
      <c r="G64" s="105">
        <v>2000</v>
      </c>
      <c r="H64" s="105">
        <v>2000</v>
      </c>
      <c r="I64" s="105">
        <v>2000</v>
      </c>
      <c r="J64" s="108">
        <f t="shared" si="72"/>
        <v>6000</v>
      </c>
      <c r="K64" s="105">
        <v>2000</v>
      </c>
      <c r="L64" s="105">
        <v>2000</v>
      </c>
      <c r="M64" s="105">
        <v>2000</v>
      </c>
      <c r="N64" s="109">
        <f t="shared" si="73"/>
        <v>6000</v>
      </c>
      <c r="O64" s="105">
        <v>2000</v>
      </c>
      <c r="P64" s="105">
        <v>2000</v>
      </c>
      <c r="Q64" s="105">
        <v>2000</v>
      </c>
      <c r="R64" s="110">
        <f t="shared" si="74"/>
        <v>6000</v>
      </c>
      <c r="S64" s="111">
        <f>SUM(F64,J64,N64,R64)</f>
        <v>24000</v>
      </c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</row>
    <row r="65" spans="2:118" ht="22.05" customHeight="1" x14ac:dyDescent="0.3">
      <c r="B65" s="104" t="s">
        <v>185</v>
      </c>
      <c r="C65" s="105">
        <v>0</v>
      </c>
      <c r="D65" s="105">
        <v>0</v>
      </c>
      <c r="E65" s="105">
        <v>0</v>
      </c>
      <c r="F65" s="106">
        <f t="shared" si="71"/>
        <v>0</v>
      </c>
      <c r="G65" s="105">
        <v>0</v>
      </c>
      <c r="H65" s="105">
        <v>0</v>
      </c>
      <c r="I65" s="105">
        <v>0</v>
      </c>
      <c r="J65" s="108">
        <f t="shared" si="72"/>
        <v>0</v>
      </c>
      <c r="K65" s="105">
        <v>0</v>
      </c>
      <c r="L65" s="105">
        <v>0</v>
      </c>
      <c r="M65" s="105">
        <v>0</v>
      </c>
      <c r="N65" s="109">
        <f t="shared" si="73"/>
        <v>0</v>
      </c>
      <c r="O65" s="105">
        <v>0</v>
      </c>
      <c r="P65" s="105">
        <v>0</v>
      </c>
      <c r="Q65" s="105">
        <v>0</v>
      </c>
      <c r="R65" s="110">
        <f t="shared" si="74"/>
        <v>0</v>
      </c>
      <c r="S65" s="111">
        <f t="shared" ref="S65:S66" si="76">SUM(F65,J65,N65,R65)</f>
        <v>0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</row>
    <row r="66" spans="2:118" ht="22.05" customHeight="1" x14ac:dyDescent="0.3">
      <c r="B66" s="104" t="s">
        <v>55</v>
      </c>
      <c r="C66" s="105">
        <v>0</v>
      </c>
      <c r="D66" s="105">
        <v>0</v>
      </c>
      <c r="E66" s="105">
        <v>0</v>
      </c>
      <c r="F66" s="106">
        <f t="shared" si="71"/>
        <v>0</v>
      </c>
      <c r="G66" s="105">
        <v>0</v>
      </c>
      <c r="H66" s="105">
        <v>0</v>
      </c>
      <c r="I66" s="105">
        <v>0</v>
      </c>
      <c r="J66" s="108">
        <f t="shared" si="72"/>
        <v>0</v>
      </c>
      <c r="K66" s="105">
        <v>0</v>
      </c>
      <c r="L66" s="105">
        <v>0</v>
      </c>
      <c r="M66" s="105">
        <v>0</v>
      </c>
      <c r="N66" s="109">
        <f t="shared" si="73"/>
        <v>0</v>
      </c>
      <c r="O66" s="105">
        <v>0</v>
      </c>
      <c r="P66" s="105">
        <v>0</v>
      </c>
      <c r="Q66" s="105">
        <v>0</v>
      </c>
      <c r="R66" s="110">
        <f t="shared" si="74"/>
        <v>0</v>
      </c>
      <c r="S66" s="111">
        <f t="shared" si="76"/>
        <v>0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</row>
    <row r="67" spans="2:118" ht="22.05" customHeight="1" thickBot="1" x14ac:dyDescent="0.35">
      <c r="B67" s="112" t="s">
        <v>118</v>
      </c>
      <c r="C67" s="148">
        <f t="shared" ref="C67:E67" si="77">SUM(C62:C66)</f>
        <v>2000</v>
      </c>
      <c r="D67" s="148">
        <f t="shared" si="77"/>
        <v>2000</v>
      </c>
      <c r="E67" s="148">
        <f t="shared" si="77"/>
        <v>2000</v>
      </c>
      <c r="F67" s="106">
        <f t="shared" si="71"/>
        <v>6000</v>
      </c>
      <c r="G67" s="148">
        <f>SUM(G62:G66)</f>
        <v>2000</v>
      </c>
      <c r="H67" s="148">
        <f>SUM(H62:H66)</f>
        <v>2000</v>
      </c>
      <c r="I67" s="148">
        <f>SUM(I62:I66)</f>
        <v>2000</v>
      </c>
      <c r="J67" s="108">
        <f t="shared" si="72"/>
        <v>6000</v>
      </c>
      <c r="K67" s="149">
        <f>SUM(K62:K66)</f>
        <v>2000</v>
      </c>
      <c r="L67" s="149">
        <f t="shared" ref="L67:M67" si="78">SUM(L62:L66)</f>
        <v>2000</v>
      </c>
      <c r="M67" s="149">
        <f t="shared" si="78"/>
        <v>2000</v>
      </c>
      <c r="N67" s="109">
        <f t="shared" si="73"/>
        <v>6000</v>
      </c>
      <c r="O67" s="150">
        <f>SUM(O62:O66)</f>
        <v>2000</v>
      </c>
      <c r="P67" s="150">
        <f>SUM(P62:P66)</f>
        <v>2000</v>
      </c>
      <c r="Q67" s="150">
        <f>SUM(Q62:Q66)</f>
        <v>2000</v>
      </c>
      <c r="R67" s="110">
        <f t="shared" si="74"/>
        <v>6000</v>
      </c>
      <c r="S67" s="120">
        <f>SUM(F67,J67,N67,R67)</f>
        <v>24000</v>
      </c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</row>
    <row r="68" spans="2:118" ht="22.05" customHeight="1" x14ac:dyDescent="0.3">
      <c r="B68" s="91" t="s">
        <v>119</v>
      </c>
      <c r="C68" s="95"/>
      <c r="D68" s="95"/>
      <c r="E68" s="95"/>
      <c r="F68" s="93"/>
      <c r="G68" s="95"/>
      <c r="H68" s="95"/>
      <c r="I68" s="95"/>
      <c r="J68" s="96"/>
      <c r="K68" s="97"/>
      <c r="L68" s="97"/>
      <c r="M68" s="97"/>
      <c r="N68" s="99"/>
      <c r="O68" s="100"/>
      <c r="P68" s="100"/>
      <c r="Q68" s="100"/>
      <c r="R68" s="102"/>
      <c r="S68" s="103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</row>
    <row r="69" spans="2:118" ht="22.05" customHeight="1" x14ac:dyDescent="0.3">
      <c r="B69" s="104" t="s">
        <v>120</v>
      </c>
      <c r="C69" s="105">
        <v>0</v>
      </c>
      <c r="D69" s="105">
        <v>0</v>
      </c>
      <c r="E69" s="105">
        <v>0</v>
      </c>
      <c r="F69" s="106">
        <f t="shared" ref="F69:F74" si="79">SUM(C69:E69)</f>
        <v>0</v>
      </c>
      <c r="G69" s="105">
        <v>0</v>
      </c>
      <c r="H69" s="105">
        <v>100</v>
      </c>
      <c r="I69" s="105">
        <v>0</v>
      </c>
      <c r="J69" s="108">
        <f t="shared" ref="J69:J74" si="80">SUM(G69:I69)</f>
        <v>100</v>
      </c>
      <c r="K69" s="105">
        <v>0</v>
      </c>
      <c r="L69" s="105">
        <v>0</v>
      </c>
      <c r="M69" s="105">
        <v>0</v>
      </c>
      <c r="N69" s="109">
        <f t="shared" ref="N69:N74" si="81">SUM(K69:M69)</f>
        <v>0</v>
      </c>
      <c r="O69" s="105">
        <v>0</v>
      </c>
      <c r="P69" s="105">
        <v>0</v>
      </c>
      <c r="Q69" s="105">
        <v>0</v>
      </c>
      <c r="R69" s="110">
        <f t="shared" ref="R69:R74" si="82">SUM(O69:Q69)</f>
        <v>0</v>
      </c>
      <c r="S69" s="111">
        <f>SUM(F69,J69,N69,R69)</f>
        <v>100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</row>
    <row r="70" spans="2:118" ht="22.05" customHeight="1" x14ac:dyDescent="0.3">
      <c r="B70" s="104" t="s">
        <v>121</v>
      </c>
      <c r="C70" s="105">
        <v>0</v>
      </c>
      <c r="D70" s="105">
        <v>0</v>
      </c>
      <c r="E70" s="105">
        <v>0</v>
      </c>
      <c r="F70" s="106">
        <f t="shared" si="79"/>
        <v>0</v>
      </c>
      <c r="G70" s="105">
        <v>0</v>
      </c>
      <c r="H70" s="105">
        <v>75</v>
      </c>
      <c r="I70" s="105">
        <v>0</v>
      </c>
      <c r="J70" s="108">
        <f t="shared" si="80"/>
        <v>75</v>
      </c>
      <c r="K70" s="105">
        <v>0</v>
      </c>
      <c r="L70" s="105">
        <v>0</v>
      </c>
      <c r="M70" s="105">
        <v>0</v>
      </c>
      <c r="N70" s="109">
        <f t="shared" si="81"/>
        <v>0</v>
      </c>
      <c r="O70" s="105">
        <v>0</v>
      </c>
      <c r="P70" s="105">
        <v>0</v>
      </c>
      <c r="Q70" s="105">
        <v>0</v>
      </c>
      <c r="R70" s="110">
        <f t="shared" si="82"/>
        <v>0</v>
      </c>
      <c r="S70" s="111">
        <f t="shared" ref="S70" si="83">SUM(F70,J70,N70,R70)</f>
        <v>75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</row>
    <row r="71" spans="2:118" ht="22.05" customHeight="1" x14ac:dyDescent="0.3">
      <c r="B71" s="104" t="s">
        <v>55</v>
      </c>
      <c r="C71" s="105">
        <v>0</v>
      </c>
      <c r="D71" s="105">
        <v>0</v>
      </c>
      <c r="E71" s="105">
        <v>0</v>
      </c>
      <c r="F71" s="106">
        <f t="shared" si="79"/>
        <v>0</v>
      </c>
      <c r="G71" s="105">
        <v>0</v>
      </c>
      <c r="H71" s="105">
        <v>0</v>
      </c>
      <c r="I71" s="105">
        <v>0</v>
      </c>
      <c r="J71" s="108">
        <f t="shared" si="80"/>
        <v>0</v>
      </c>
      <c r="K71" s="105">
        <v>0</v>
      </c>
      <c r="L71" s="105">
        <v>0</v>
      </c>
      <c r="M71" s="105">
        <v>0</v>
      </c>
      <c r="N71" s="109">
        <f t="shared" si="81"/>
        <v>0</v>
      </c>
      <c r="O71" s="105">
        <v>0</v>
      </c>
      <c r="P71" s="105">
        <v>0</v>
      </c>
      <c r="Q71" s="105">
        <v>0</v>
      </c>
      <c r="R71" s="110">
        <f t="shared" si="82"/>
        <v>0</v>
      </c>
      <c r="S71" s="111">
        <f>SUM(F71,J71,N71,R71)</f>
        <v>0</v>
      </c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</row>
    <row r="72" spans="2:118" ht="22.05" customHeight="1" x14ac:dyDescent="0.3">
      <c r="B72" s="104" t="s">
        <v>55</v>
      </c>
      <c r="C72" s="105">
        <v>0</v>
      </c>
      <c r="D72" s="105">
        <v>0</v>
      </c>
      <c r="E72" s="105">
        <v>0</v>
      </c>
      <c r="F72" s="106">
        <f t="shared" si="79"/>
        <v>0</v>
      </c>
      <c r="G72" s="105">
        <v>0</v>
      </c>
      <c r="H72" s="105">
        <v>0</v>
      </c>
      <c r="I72" s="105">
        <v>0</v>
      </c>
      <c r="J72" s="108">
        <f t="shared" si="80"/>
        <v>0</v>
      </c>
      <c r="K72" s="105">
        <v>0</v>
      </c>
      <c r="L72" s="105">
        <v>0</v>
      </c>
      <c r="M72" s="105">
        <v>0</v>
      </c>
      <c r="N72" s="109">
        <f t="shared" si="81"/>
        <v>0</v>
      </c>
      <c r="O72" s="105">
        <v>0</v>
      </c>
      <c r="P72" s="105">
        <v>0</v>
      </c>
      <c r="Q72" s="105">
        <v>0</v>
      </c>
      <c r="R72" s="110">
        <f t="shared" si="82"/>
        <v>0</v>
      </c>
      <c r="S72" s="111">
        <f t="shared" ref="S72:S73" si="84">SUM(F72,J72,N72,R72)</f>
        <v>0</v>
      </c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</row>
    <row r="73" spans="2:118" ht="22.05" customHeight="1" x14ac:dyDescent="0.3">
      <c r="B73" s="104" t="s">
        <v>55</v>
      </c>
      <c r="C73" s="105">
        <v>0</v>
      </c>
      <c r="D73" s="105">
        <v>0</v>
      </c>
      <c r="E73" s="105">
        <v>0</v>
      </c>
      <c r="F73" s="106">
        <f t="shared" si="79"/>
        <v>0</v>
      </c>
      <c r="G73" s="105">
        <v>0</v>
      </c>
      <c r="H73" s="105">
        <v>0</v>
      </c>
      <c r="I73" s="105">
        <v>0</v>
      </c>
      <c r="J73" s="108">
        <f t="shared" si="80"/>
        <v>0</v>
      </c>
      <c r="K73" s="105">
        <v>0</v>
      </c>
      <c r="L73" s="105">
        <v>0</v>
      </c>
      <c r="M73" s="105">
        <v>0</v>
      </c>
      <c r="N73" s="109">
        <f t="shared" si="81"/>
        <v>0</v>
      </c>
      <c r="O73" s="105">
        <v>0</v>
      </c>
      <c r="P73" s="105">
        <v>0</v>
      </c>
      <c r="Q73" s="105">
        <v>0</v>
      </c>
      <c r="R73" s="110">
        <f t="shared" si="82"/>
        <v>0</v>
      </c>
      <c r="S73" s="111">
        <f t="shared" si="84"/>
        <v>0</v>
      </c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</row>
    <row r="74" spans="2:118" ht="22.05" customHeight="1" thickBot="1" x14ac:dyDescent="0.35">
      <c r="B74" s="112" t="s">
        <v>122</v>
      </c>
      <c r="C74" s="148">
        <f t="shared" ref="C74:E74" si="85">SUM(C69:C73)</f>
        <v>0</v>
      </c>
      <c r="D74" s="148">
        <f t="shared" si="85"/>
        <v>0</v>
      </c>
      <c r="E74" s="148">
        <f t="shared" si="85"/>
        <v>0</v>
      </c>
      <c r="F74" s="106">
        <f t="shared" si="79"/>
        <v>0</v>
      </c>
      <c r="G74" s="148">
        <f>SUM(G69:G73)</f>
        <v>0</v>
      </c>
      <c r="H74" s="148">
        <f>SUM(H69:H73)</f>
        <v>175</v>
      </c>
      <c r="I74" s="148">
        <f>SUM(I69:I73)</f>
        <v>0</v>
      </c>
      <c r="J74" s="108">
        <f t="shared" si="80"/>
        <v>175</v>
      </c>
      <c r="K74" s="149">
        <f>SUM(K69:K73)</f>
        <v>0</v>
      </c>
      <c r="L74" s="149">
        <f t="shared" ref="L74:M74" si="86">SUM(L69:L73)</f>
        <v>0</v>
      </c>
      <c r="M74" s="149">
        <f t="shared" si="86"/>
        <v>0</v>
      </c>
      <c r="N74" s="109">
        <f t="shared" si="81"/>
        <v>0</v>
      </c>
      <c r="O74" s="150">
        <f>SUM(O69:O73)</f>
        <v>0</v>
      </c>
      <c r="P74" s="150">
        <f>SUM(P69:P73)</f>
        <v>0</v>
      </c>
      <c r="Q74" s="150">
        <f>SUM(Q69:Q73)</f>
        <v>0</v>
      </c>
      <c r="R74" s="110">
        <f t="shared" si="82"/>
        <v>0</v>
      </c>
      <c r="S74" s="120">
        <f>SUM(F74,J74,N74,R74)</f>
        <v>175</v>
      </c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</row>
    <row r="75" spans="2:118" ht="22.05" customHeight="1" x14ac:dyDescent="0.3">
      <c r="B75" s="91" t="s">
        <v>123</v>
      </c>
      <c r="C75" s="95"/>
      <c r="D75" s="95"/>
      <c r="E75" s="95"/>
      <c r="F75" s="93"/>
      <c r="G75" s="95"/>
      <c r="H75" s="95"/>
      <c r="I75" s="95"/>
      <c r="J75" s="96"/>
      <c r="K75" s="97"/>
      <c r="L75" s="97"/>
      <c r="M75" s="97"/>
      <c r="N75" s="99"/>
      <c r="O75" s="100"/>
      <c r="P75" s="100"/>
      <c r="Q75" s="100"/>
      <c r="R75" s="102"/>
      <c r="S75" s="103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</row>
    <row r="76" spans="2:118" ht="22.05" customHeight="1" x14ac:dyDescent="0.3">
      <c r="B76" s="104" t="s">
        <v>124</v>
      </c>
      <c r="C76" s="105">
        <f>('Projeção Fin. StartUp 2'!C76*7.5%)+'Projeção Fin. StartUp 2'!C76</f>
        <v>866.71875</v>
      </c>
      <c r="D76" s="105">
        <f>('Projeção Fin. StartUp 2'!D76*7.5%)+'Projeção Fin. StartUp 2'!D76</f>
        <v>866.71875</v>
      </c>
      <c r="E76" s="105">
        <f>('Projeção Fin. StartUp 2'!E76*7.5%)+'Projeção Fin. StartUp 2'!E76</f>
        <v>866.71875</v>
      </c>
      <c r="F76" s="106">
        <f>SUM(C76:E76)</f>
        <v>2600.15625</v>
      </c>
      <c r="G76" s="105">
        <f>('Projeção Fin. StartUp 2'!G76*7.5%)+'Projeção Fin. StartUp 2'!G76</f>
        <v>866.71875</v>
      </c>
      <c r="H76" s="105">
        <f>('Projeção Fin. StartUp 2'!H76*7.5%)+'Projeção Fin. StartUp 2'!H76</f>
        <v>866.71875</v>
      </c>
      <c r="I76" s="105">
        <f>('Projeção Fin. StartUp 2'!I76*7.5%)+'Projeção Fin. StartUp 2'!I76</f>
        <v>866.71875</v>
      </c>
      <c r="J76" s="108">
        <f t="shared" ref="J76:J90" si="87">SUM(G76:I76)</f>
        <v>2600.15625</v>
      </c>
      <c r="K76" s="105">
        <f>('Projeção Fin. StartUp 2'!K76*7.5%)+'Projeção Fin. StartUp 2'!K76</f>
        <v>866.71875</v>
      </c>
      <c r="L76" s="105">
        <f>('Projeção Fin. StartUp 2'!L76*7.5%)+'Projeção Fin. StartUp 2'!L76</f>
        <v>866.71875</v>
      </c>
      <c r="M76" s="105">
        <f>('Projeção Fin. StartUp 2'!M76*7.5%)+'Projeção Fin. StartUp 2'!M76</f>
        <v>866.71875</v>
      </c>
      <c r="N76" s="109">
        <f t="shared" ref="N76:N90" si="88">SUM(K76:M76)</f>
        <v>2600.15625</v>
      </c>
      <c r="O76" s="105">
        <f>('Projeção Fin. StartUp 2'!O76*7.5%)+'Projeção Fin. StartUp 2'!O76</f>
        <v>866.71875</v>
      </c>
      <c r="P76" s="105">
        <f>('Projeção Fin. StartUp 2'!P76*7.5%)+'Projeção Fin. StartUp 2'!P76</f>
        <v>866.71875</v>
      </c>
      <c r="Q76" s="105">
        <f>('Projeção Fin. StartUp 2'!Q76*7.5%)+'Projeção Fin. StartUp 2'!Q76</f>
        <v>866.71875</v>
      </c>
      <c r="R76" s="110">
        <f t="shared" ref="R76:R90" si="89">SUM(O76:Q76)</f>
        <v>2600.15625</v>
      </c>
      <c r="S76" s="111">
        <f>SUM(F76,J76,N76,R76)</f>
        <v>10400.625</v>
      </c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</row>
    <row r="77" spans="2:118" ht="22.05" customHeight="1" x14ac:dyDescent="0.3">
      <c r="B77" s="104" t="s">
        <v>125</v>
      </c>
      <c r="C77" s="105">
        <v>90</v>
      </c>
      <c r="D77" s="105">
        <v>90</v>
      </c>
      <c r="E77" s="105">
        <v>90</v>
      </c>
      <c r="F77" s="106">
        <f t="shared" ref="F77:F90" si="90">SUM(C77:E77)</f>
        <v>270</v>
      </c>
      <c r="G77" s="105">
        <v>90</v>
      </c>
      <c r="H77" s="105">
        <v>90</v>
      </c>
      <c r="I77" s="105">
        <v>90</v>
      </c>
      <c r="J77" s="108">
        <f t="shared" si="87"/>
        <v>270</v>
      </c>
      <c r="K77" s="105">
        <v>90</v>
      </c>
      <c r="L77" s="105">
        <v>90</v>
      </c>
      <c r="M77" s="105">
        <v>90</v>
      </c>
      <c r="N77" s="109">
        <f t="shared" si="88"/>
        <v>270</v>
      </c>
      <c r="O77" s="105">
        <v>90</v>
      </c>
      <c r="P77" s="105">
        <v>90</v>
      </c>
      <c r="Q77" s="105">
        <v>90</v>
      </c>
      <c r="R77" s="110">
        <f t="shared" si="89"/>
        <v>270</v>
      </c>
      <c r="S77" s="111">
        <f t="shared" ref="S77" si="91">SUM(F77,J77,N77,R77)</f>
        <v>1080</v>
      </c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</row>
    <row r="78" spans="2:118" ht="22.05" customHeight="1" x14ac:dyDescent="0.3">
      <c r="B78" s="104" t="s">
        <v>126</v>
      </c>
      <c r="C78" s="105">
        <v>150</v>
      </c>
      <c r="D78" s="105">
        <v>150</v>
      </c>
      <c r="E78" s="105">
        <v>150</v>
      </c>
      <c r="F78" s="106">
        <f t="shared" si="90"/>
        <v>450</v>
      </c>
      <c r="G78" s="105">
        <v>150</v>
      </c>
      <c r="H78" s="105">
        <v>150</v>
      </c>
      <c r="I78" s="105">
        <v>150</v>
      </c>
      <c r="J78" s="108">
        <f t="shared" si="87"/>
        <v>450</v>
      </c>
      <c r="K78" s="105">
        <v>150</v>
      </c>
      <c r="L78" s="105">
        <v>150</v>
      </c>
      <c r="M78" s="105">
        <v>150</v>
      </c>
      <c r="N78" s="109">
        <f t="shared" si="88"/>
        <v>450</v>
      </c>
      <c r="O78" s="105">
        <v>150</v>
      </c>
      <c r="P78" s="105">
        <v>150</v>
      </c>
      <c r="Q78" s="105">
        <v>150</v>
      </c>
      <c r="R78" s="110">
        <f t="shared" si="89"/>
        <v>450</v>
      </c>
      <c r="S78" s="111">
        <f>SUM(F78,J78,N78,R78)</f>
        <v>1800</v>
      </c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</row>
    <row r="79" spans="2:118" ht="22.05" customHeight="1" x14ac:dyDescent="0.3">
      <c r="B79" s="104" t="s">
        <v>127</v>
      </c>
      <c r="C79" s="105">
        <v>215</v>
      </c>
      <c r="D79" s="105">
        <v>215</v>
      </c>
      <c r="E79" s="105">
        <v>215</v>
      </c>
      <c r="F79" s="106">
        <f t="shared" si="90"/>
        <v>645</v>
      </c>
      <c r="G79" s="105">
        <v>215</v>
      </c>
      <c r="H79" s="105">
        <v>215</v>
      </c>
      <c r="I79" s="105">
        <v>215</v>
      </c>
      <c r="J79" s="108">
        <f t="shared" si="87"/>
        <v>645</v>
      </c>
      <c r="K79" s="105">
        <v>215</v>
      </c>
      <c r="L79" s="105">
        <v>215</v>
      </c>
      <c r="M79" s="105">
        <v>215</v>
      </c>
      <c r="N79" s="109">
        <f t="shared" si="88"/>
        <v>645</v>
      </c>
      <c r="O79" s="105">
        <v>215</v>
      </c>
      <c r="P79" s="105">
        <v>215</v>
      </c>
      <c r="Q79" s="105">
        <v>215</v>
      </c>
      <c r="R79" s="110">
        <f t="shared" si="89"/>
        <v>645</v>
      </c>
      <c r="S79" s="111">
        <f t="shared" ref="S79:S80" si="92">SUM(F79,J79,N79,R79)</f>
        <v>2580</v>
      </c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</row>
    <row r="80" spans="2:118" ht="22.05" customHeight="1" x14ac:dyDescent="0.3">
      <c r="B80" s="104" t="s">
        <v>128</v>
      </c>
      <c r="C80" s="105">
        <v>0</v>
      </c>
      <c r="D80" s="105">
        <v>0</v>
      </c>
      <c r="E80" s="105">
        <v>0</v>
      </c>
      <c r="F80" s="106">
        <f t="shared" si="90"/>
        <v>0</v>
      </c>
      <c r="G80" s="105">
        <v>0</v>
      </c>
      <c r="H80" s="105">
        <v>0</v>
      </c>
      <c r="I80" s="105">
        <v>0</v>
      </c>
      <c r="J80" s="108">
        <f t="shared" si="87"/>
        <v>0</v>
      </c>
      <c r="K80" s="105">
        <v>0</v>
      </c>
      <c r="L80" s="105">
        <v>0</v>
      </c>
      <c r="M80" s="105">
        <v>0</v>
      </c>
      <c r="N80" s="109">
        <f t="shared" si="88"/>
        <v>0</v>
      </c>
      <c r="O80" s="105">
        <v>0</v>
      </c>
      <c r="P80" s="105">
        <v>0</v>
      </c>
      <c r="Q80" s="105">
        <v>0</v>
      </c>
      <c r="R80" s="110">
        <f t="shared" si="89"/>
        <v>0</v>
      </c>
      <c r="S80" s="111">
        <f t="shared" si="92"/>
        <v>0</v>
      </c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</row>
    <row r="81" spans="2:118" ht="22.05" customHeight="1" x14ac:dyDescent="0.3">
      <c r="B81" s="104" t="s">
        <v>129</v>
      </c>
      <c r="C81" s="105">
        <v>52</v>
      </c>
      <c r="D81" s="105">
        <v>52</v>
      </c>
      <c r="E81" s="105">
        <v>52</v>
      </c>
      <c r="F81" s="106">
        <f t="shared" si="90"/>
        <v>156</v>
      </c>
      <c r="G81" s="105">
        <v>52</v>
      </c>
      <c r="H81" s="105">
        <v>52</v>
      </c>
      <c r="I81" s="105">
        <v>52</v>
      </c>
      <c r="J81" s="108">
        <f t="shared" si="87"/>
        <v>156</v>
      </c>
      <c r="K81" s="105">
        <v>52</v>
      </c>
      <c r="L81" s="105">
        <v>52</v>
      </c>
      <c r="M81" s="105">
        <v>52</v>
      </c>
      <c r="N81" s="109">
        <f t="shared" si="88"/>
        <v>156</v>
      </c>
      <c r="O81" s="105">
        <v>52</v>
      </c>
      <c r="P81" s="105">
        <v>52</v>
      </c>
      <c r="Q81" s="105">
        <v>52</v>
      </c>
      <c r="R81" s="110">
        <f t="shared" si="89"/>
        <v>156</v>
      </c>
      <c r="S81" s="111">
        <f>SUM(F81,J81,N81,R81)</f>
        <v>624</v>
      </c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</row>
    <row r="82" spans="2:118" ht="22.05" customHeight="1" x14ac:dyDescent="0.3">
      <c r="B82" s="104" t="s">
        <v>130</v>
      </c>
      <c r="C82" s="105">
        <v>0</v>
      </c>
      <c r="D82" s="105">
        <v>0</v>
      </c>
      <c r="E82" s="105">
        <v>0</v>
      </c>
      <c r="F82" s="106">
        <f t="shared" si="90"/>
        <v>0</v>
      </c>
      <c r="G82" s="105">
        <v>0</v>
      </c>
      <c r="H82" s="105">
        <v>0</v>
      </c>
      <c r="I82" s="105">
        <v>0</v>
      </c>
      <c r="J82" s="108">
        <f t="shared" si="87"/>
        <v>0</v>
      </c>
      <c r="K82" s="105">
        <v>0</v>
      </c>
      <c r="L82" s="105">
        <v>0</v>
      </c>
      <c r="M82" s="105">
        <v>0</v>
      </c>
      <c r="N82" s="109">
        <f t="shared" si="88"/>
        <v>0</v>
      </c>
      <c r="O82" s="105">
        <v>0</v>
      </c>
      <c r="P82" s="105">
        <v>0</v>
      </c>
      <c r="Q82" s="105">
        <v>0</v>
      </c>
      <c r="R82" s="110">
        <f t="shared" si="89"/>
        <v>0</v>
      </c>
      <c r="S82" s="111">
        <f t="shared" ref="S82" si="93">SUM(F82,J82,N82,R82)</f>
        <v>0</v>
      </c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</row>
    <row r="83" spans="2:118" ht="22.05" customHeight="1" x14ac:dyDescent="0.3">
      <c r="B83" s="104" t="s">
        <v>131</v>
      </c>
      <c r="C83" s="105">
        <v>0</v>
      </c>
      <c r="D83" s="105">
        <v>0</v>
      </c>
      <c r="E83" s="105">
        <v>0</v>
      </c>
      <c r="F83" s="106">
        <f t="shared" si="90"/>
        <v>0</v>
      </c>
      <c r="G83" s="105">
        <v>0</v>
      </c>
      <c r="H83" s="105">
        <v>0</v>
      </c>
      <c r="I83" s="105">
        <v>0</v>
      </c>
      <c r="J83" s="108">
        <f t="shared" si="87"/>
        <v>0</v>
      </c>
      <c r="K83" s="105">
        <v>0</v>
      </c>
      <c r="L83" s="105">
        <v>0</v>
      </c>
      <c r="M83" s="105">
        <v>0</v>
      </c>
      <c r="N83" s="109">
        <f t="shared" si="88"/>
        <v>0</v>
      </c>
      <c r="O83" s="105">
        <v>0</v>
      </c>
      <c r="P83" s="105">
        <v>0</v>
      </c>
      <c r="Q83" s="105">
        <v>0</v>
      </c>
      <c r="R83" s="110">
        <f t="shared" si="89"/>
        <v>0</v>
      </c>
      <c r="S83" s="111">
        <f>SUM(F83,J83,N83,R83)</f>
        <v>0</v>
      </c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</row>
    <row r="84" spans="2:118" ht="22.05" customHeight="1" x14ac:dyDescent="0.3">
      <c r="B84" s="104" t="s">
        <v>132</v>
      </c>
      <c r="C84" s="105">
        <v>0</v>
      </c>
      <c r="D84" s="105">
        <v>0</v>
      </c>
      <c r="E84" s="105">
        <v>0</v>
      </c>
      <c r="F84" s="106">
        <f t="shared" si="90"/>
        <v>0</v>
      </c>
      <c r="G84" s="105">
        <v>0</v>
      </c>
      <c r="H84" s="105">
        <v>0</v>
      </c>
      <c r="I84" s="105">
        <v>0</v>
      </c>
      <c r="J84" s="108">
        <f t="shared" si="87"/>
        <v>0</v>
      </c>
      <c r="K84" s="105">
        <v>0</v>
      </c>
      <c r="L84" s="105">
        <v>0</v>
      </c>
      <c r="M84" s="105">
        <v>0</v>
      </c>
      <c r="N84" s="109">
        <f t="shared" si="88"/>
        <v>0</v>
      </c>
      <c r="O84" s="105">
        <v>0</v>
      </c>
      <c r="P84" s="105">
        <v>0</v>
      </c>
      <c r="Q84" s="105">
        <v>0</v>
      </c>
      <c r="R84" s="110">
        <f t="shared" si="89"/>
        <v>0</v>
      </c>
      <c r="S84" s="111">
        <f>SUM(F84,J84,N84,R84)</f>
        <v>0</v>
      </c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</row>
    <row r="85" spans="2:118" ht="22.05" customHeight="1" x14ac:dyDescent="0.3">
      <c r="B85" s="104" t="s">
        <v>133</v>
      </c>
      <c r="C85" s="105">
        <v>0</v>
      </c>
      <c r="D85" s="105">
        <v>0</v>
      </c>
      <c r="E85" s="105">
        <v>0</v>
      </c>
      <c r="F85" s="106">
        <f t="shared" si="90"/>
        <v>0</v>
      </c>
      <c r="G85" s="105">
        <v>0</v>
      </c>
      <c r="H85" s="105">
        <v>0</v>
      </c>
      <c r="I85" s="105">
        <v>0</v>
      </c>
      <c r="J85" s="108">
        <f t="shared" si="87"/>
        <v>0</v>
      </c>
      <c r="K85" s="105">
        <v>0</v>
      </c>
      <c r="L85" s="105">
        <v>0</v>
      </c>
      <c r="M85" s="105">
        <v>0</v>
      </c>
      <c r="N85" s="109">
        <f t="shared" si="88"/>
        <v>0</v>
      </c>
      <c r="O85" s="105">
        <v>0</v>
      </c>
      <c r="P85" s="105">
        <v>0</v>
      </c>
      <c r="Q85" s="105">
        <v>0</v>
      </c>
      <c r="R85" s="110">
        <f t="shared" si="89"/>
        <v>0</v>
      </c>
      <c r="S85" s="111">
        <f t="shared" ref="S85:S86" si="94">SUM(F85,J85,N85,R85)</f>
        <v>0</v>
      </c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</row>
    <row r="86" spans="2:118" ht="22.05" customHeight="1" x14ac:dyDescent="0.3">
      <c r="B86" s="104" t="s">
        <v>134</v>
      </c>
      <c r="C86" s="105">
        <v>0</v>
      </c>
      <c r="D86" s="105">
        <v>0</v>
      </c>
      <c r="E86" s="105">
        <v>0</v>
      </c>
      <c r="F86" s="106">
        <f t="shared" si="90"/>
        <v>0</v>
      </c>
      <c r="G86" s="105">
        <v>0</v>
      </c>
      <c r="H86" s="105">
        <v>0</v>
      </c>
      <c r="I86" s="105">
        <v>0</v>
      </c>
      <c r="J86" s="108">
        <f t="shared" si="87"/>
        <v>0</v>
      </c>
      <c r="K86" s="105">
        <v>0</v>
      </c>
      <c r="L86" s="105">
        <v>0</v>
      </c>
      <c r="M86" s="105">
        <v>0</v>
      </c>
      <c r="N86" s="109">
        <f t="shared" si="88"/>
        <v>0</v>
      </c>
      <c r="O86" s="105">
        <v>0</v>
      </c>
      <c r="P86" s="105">
        <v>0</v>
      </c>
      <c r="Q86" s="105">
        <v>0</v>
      </c>
      <c r="R86" s="110">
        <f t="shared" si="89"/>
        <v>0</v>
      </c>
      <c r="S86" s="111">
        <f t="shared" si="94"/>
        <v>0</v>
      </c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</row>
    <row r="87" spans="2:118" ht="22.05" customHeight="1" x14ac:dyDescent="0.3">
      <c r="B87" s="104" t="s">
        <v>55</v>
      </c>
      <c r="C87" s="105">
        <v>0</v>
      </c>
      <c r="D87" s="105">
        <v>0</v>
      </c>
      <c r="E87" s="105">
        <v>0</v>
      </c>
      <c r="F87" s="106">
        <f t="shared" si="90"/>
        <v>0</v>
      </c>
      <c r="G87" s="105">
        <v>0</v>
      </c>
      <c r="H87" s="105">
        <v>0</v>
      </c>
      <c r="I87" s="105">
        <v>0</v>
      </c>
      <c r="J87" s="108">
        <f t="shared" si="87"/>
        <v>0</v>
      </c>
      <c r="K87" s="105">
        <v>0</v>
      </c>
      <c r="L87" s="105">
        <v>0</v>
      </c>
      <c r="M87" s="105">
        <v>0</v>
      </c>
      <c r="N87" s="109">
        <f t="shared" si="88"/>
        <v>0</v>
      </c>
      <c r="O87" s="105">
        <v>0</v>
      </c>
      <c r="P87" s="105">
        <v>0</v>
      </c>
      <c r="Q87" s="105">
        <v>0</v>
      </c>
      <c r="R87" s="110">
        <f t="shared" si="89"/>
        <v>0</v>
      </c>
      <c r="S87" s="111">
        <f>SUM(F87,J87,N87,R87)</f>
        <v>0</v>
      </c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</row>
    <row r="88" spans="2:118" ht="22.05" customHeight="1" x14ac:dyDescent="0.3">
      <c r="B88" s="104" t="s">
        <v>55</v>
      </c>
      <c r="C88" s="105">
        <v>0</v>
      </c>
      <c r="D88" s="105">
        <v>0</v>
      </c>
      <c r="E88" s="105">
        <v>0</v>
      </c>
      <c r="F88" s="106">
        <f t="shared" si="90"/>
        <v>0</v>
      </c>
      <c r="G88" s="105">
        <v>0</v>
      </c>
      <c r="H88" s="105">
        <v>0</v>
      </c>
      <c r="I88" s="105">
        <v>0</v>
      </c>
      <c r="J88" s="108">
        <f t="shared" si="87"/>
        <v>0</v>
      </c>
      <c r="K88" s="105">
        <v>0</v>
      </c>
      <c r="L88" s="105">
        <v>0</v>
      </c>
      <c r="M88" s="105">
        <v>0</v>
      </c>
      <c r="N88" s="109">
        <f t="shared" si="88"/>
        <v>0</v>
      </c>
      <c r="O88" s="105">
        <v>0</v>
      </c>
      <c r="P88" s="105">
        <v>0</v>
      </c>
      <c r="Q88" s="105">
        <v>0</v>
      </c>
      <c r="R88" s="110">
        <f t="shared" si="89"/>
        <v>0</v>
      </c>
      <c r="S88" s="111">
        <f t="shared" ref="S88" si="95">SUM(F88,J88,N88,R88)</f>
        <v>0</v>
      </c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</row>
    <row r="89" spans="2:118" ht="22.05" customHeight="1" x14ac:dyDescent="0.3">
      <c r="B89" s="104" t="s">
        <v>55</v>
      </c>
      <c r="C89" s="105">
        <v>0</v>
      </c>
      <c r="D89" s="105">
        <v>0</v>
      </c>
      <c r="E89" s="105">
        <v>0</v>
      </c>
      <c r="F89" s="106">
        <f>SUM(C89:E89)</f>
        <v>0</v>
      </c>
      <c r="G89" s="105">
        <v>0</v>
      </c>
      <c r="H89" s="105">
        <v>0</v>
      </c>
      <c r="I89" s="105">
        <v>0</v>
      </c>
      <c r="J89" s="108">
        <f t="shared" si="87"/>
        <v>0</v>
      </c>
      <c r="K89" s="105">
        <v>0</v>
      </c>
      <c r="L89" s="105">
        <v>0</v>
      </c>
      <c r="M89" s="105">
        <v>0</v>
      </c>
      <c r="N89" s="109">
        <f t="shared" si="88"/>
        <v>0</v>
      </c>
      <c r="O89" s="105">
        <v>0</v>
      </c>
      <c r="P89" s="105">
        <v>0</v>
      </c>
      <c r="Q89" s="105">
        <v>0</v>
      </c>
      <c r="R89" s="110">
        <f t="shared" si="89"/>
        <v>0</v>
      </c>
      <c r="S89" s="111">
        <f>SUM(F89,J89,N89,R89)</f>
        <v>0</v>
      </c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</row>
    <row r="90" spans="2:118" ht="22.05" customHeight="1" thickBot="1" x14ac:dyDescent="0.35">
      <c r="B90" s="112" t="s">
        <v>135</v>
      </c>
      <c r="C90" s="148">
        <f t="shared" ref="C90:E90" si="96">SUM(C76:C89)</f>
        <v>1373.71875</v>
      </c>
      <c r="D90" s="148">
        <f t="shared" si="96"/>
        <v>1373.71875</v>
      </c>
      <c r="E90" s="148">
        <f t="shared" si="96"/>
        <v>1373.71875</v>
      </c>
      <c r="F90" s="106">
        <f t="shared" si="90"/>
        <v>4121.15625</v>
      </c>
      <c r="G90" s="148">
        <f>SUM(G76:G89)</f>
        <v>1373.71875</v>
      </c>
      <c r="H90" s="148">
        <f>SUM(H76:H89)</f>
        <v>1373.71875</v>
      </c>
      <c r="I90" s="148">
        <f>SUM(I76:I89)</f>
        <v>1373.71875</v>
      </c>
      <c r="J90" s="108">
        <f t="shared" si="87"/>
        <v>4121.15625</v>
      </c>
      <c r="K90" s="149">
        <f>SUM(K76:K89)</f>
        <v>1373.71875</v>
      </c>
      <c r="L90" s="149">
        <f t="shared" ref="L90:M90" si="97">SUM(L76:L89)</f>
        <v>1373.71875</v>
      </c>
      <c r="M90" s="149">
        <f t="shared" si="97"/>
        <v>1373.71875</v>
      </c>
      <c r="N90" s="109">
        <f t="shared" si="88"/>
        <v>4121.15625</v>
      </c>
      <c r="O90" s="150">
        <f>SUM(O76:O89)</f>
        <v>1373.71875</v>
      </c>
      <c r="P90" s="150">
        <f>SUM(P76:P89)</f>
        <v>1373.71875</v>
      </c>
      <c r="Q90" s="150">
        <f>SUM(Q76:Q89)</f>
        <v>1373.71875</v>
      </c>
      <c r="R90" s="110">
        <f t="shared" si="89"/>
        <v>4121.15625</v>
      </c>
      <c r="S90" s="120">
        <f>SUM(F90,J90,N90,R90)</f>
        <v>16484.625</v>
      </c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</row>
    <row r="91" spans="2:118" ht="22.05" customHeight="1" x14ac:dyDescent="0.3">
      <c r="B91" s="91" t="s">
        <v>136</v>
      </c>
      <c r="C91" s="95"/>
      <c r="D91" s="95"/>
      <c r="E91" s="95"/>
      <c r="F91" s="93"/>
      <c r="G91" s="95"/>
      <c r="H91" s="95"/>
      <c r="I91" s="95"/>
      <c r="J91" s="96"/>
      <c r="K91" s="97"/>
      <c r="L91" s="97"/>
      <c r="M91" s="97"/>
      <c r="N91" s="99"/>
      <c r="O91" s="100"/>
      <c r="P91" s="100"/>
      <c r="Q91" s="100"/>
      <c r="R91" s="102"/>
      <c r="S91" s="103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</row>
    <row r="92" spans="2:118" ht="22.05" customHeight="1" x14ac:dyDescent="0.3">
      <c r="B92" s="104" t="s">
        <v>128</v>
      </c>
      <c r="C92" s="105">
        <v>800</v>
      </c>
      <c r="D92" s="105">
        <v>800</v>
      </c>
      <c r="E92" s="105">
        <v>800</v>
      </c>
      <c r="F92" s="106">
        <f t="shared" ref="F92:F100" si="98">SUM(C92:E92)</f>
        <v>2400</v>
      </c>
      <c r="G92" s="105">
        <v>800</v>
      </c>
      <c r="H92" s="105">
        <v>800</v>
      </c>
      <c r="I92" s="105">
        <v>800</v>
      </c>
      <c r="J92" s="108">
        <f t="shared" ref="J92:J100" si="99">SUM(G92:I92)</f>
        <v>2400</v>
      </c>
      <c r="K92" s="105">
        <v>800</v>
      </c>
      <c r="L92" s="105">
        <v>800</v>
      </c>
      <c r="M92" s="105">
        <v>800</v>
      </c>
      <c r="N92" s="109">
        <f t="shared" ref="N92:N100" si="100">SUM(K92:M92)</f>
        <v>2400</v>
      </c>
      <c r="O92" s="105">
        <v>800</v>
      </c>
      <c r="P92" s="105">
        <v>800</v>
      </c>
      <c r="Q92" s="105">
        <v>800</v>
      </c>
      <c r="R92" s="110">
        <f t="shared" ref="R92:R100" si="101">SUM(O92:Q92)</f>
        <v>2400</v>
      </c>
      <c r="S92" s="111">
        <f>SUM(F92,J92,N92,R92)</f>
        <v>9600</v>
      </c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</row>
    <row r="93" spans="2:118" ht="22.05" customHeight="1" x14ac:dyDescent="0.3">
      <c r="B93" s="104" t="s">
        <v>137</v>
      </c>
      <c r="C93" s="105">
        <v>0</v>
      </c>
      <c r="D93" s="105">
        <v>0</v>
      </c>
      <c r="E93" s="105">
        <v>0</v>
      </c>
      <c r="F93" s="106">
        <f t="shared" si="98"/>
        <v>0</v>
      </c>
      <c r="G93" s="105">
        <v>0</v>
      </c>
      <c r="H93" s="105">
        <v>0</v>
      </c>
      <c r="I93" s="105">
        <v>0</v>
      </c>
      <c r="J93" s="108">
        <f t="shared" si="99"/>
        <v>0</v>
      </c>
      <c r="K93" s="105">
        <v>0</v>
      </c>
      <c r="L93" s="105">
        <v>0</v>
      </c>
      <c r="M93" s="105">
        <v>0</v>
      </c>
      <c r="N93" s="109">
        <f t="shared" si="100"/>
        <v>0</v>
      </c>
      <c r="O93" s="105">
        <v>0</v>
      </c>
      <c r="P93" s="105">
        <v>0</v>
      </c>
      <c r="Q93" s="105">
        <v>0</v>
      </c>
      <c r="R93" s="110">
        <f t="shared" si="101"/>
        <v>0</v>
      </c>
      <c r="S93" s="111">
        <f t="shared" ref="S93" si="102">SUM(F93,J93,N93,R93)</f>
        <v>0</v>
      </c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</row>
    <row r="94" spans="2:118" ht="22.05" customHeight="1" x14ac:dyDescent="0.3">
      <c r="B94" s="104" t="s">
        <v>138</v>
      </c>
      <c r="C94" s="105">
        <v>0</v>
      </c>
      <c r="D94" s="105">
        <v>0</v>
      </c>
      <c r="E94" s="105">
        <v>0</v>
      </c>
      <c r="F94" s="106">
        <f t="shared" si="98"/>
        <v>0</v>
      </c>
      <c r="G94" s="105">
        <v>0</v>
      </c>
      <c r="H94" s="105">
        <v>0</v>
      </c>
      <c r="I94" s="105">
        <v>0</v>
      </c>
      <c r="J94" s="108">
        <f t="shared" si="99"/>
        <v>0</v>
      </c>
      <c r="K94" s="105">
        <v>0</v>
      </c>
      <c r="L94" s="105">
        <v>0</v>
      </c>
      <c r="M94" s="105">
        <v>0</v>
      </c>
      <c r="N94" s="109">
        <f t="shared" si="100"/>
        <v>0</v>
      </c>
      <c r="O94" s="105">
        <v>0</v>
      </c>
      <c r="P94" s="105">
        <v>0</v>
      </c>
      <c r="Q94" s="105">
        <v>0</v>
      </c>
      <c r="R94" s="110">
        <f t="shared" si="101"/>
        <v>0</v>
      </c>
      <c r="S94" s="111">
        <f>SUM(F94,J94,N94,R94)</f>
        <v>0</v>
      </c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</row>
    <row r="95" spans="2:118" ht="22.05" customHeight="1" x14ac:dyDescent="0.3">
      <c r="B95" s="104" t="s">
        <v>54</v>
      </c>
      <c r="C95" s="105">
        <v>0</v>
      </c>
      <c r="D95" s="105">
        <v>0</v>
      </c>
      <c r="E95" s="105">
        <v>0</v>
      </c>
      <c r="F95" s="106">
        <f t="shared" si="98"/>
        <v>0</v>
      </c>
      <c r="G95" s="105">
        <v>0</v>
      </c>
      <c r="H95" s="105">
        <v>0</v>
      </c>
      <c r="I95" s="105">
        <v>0</v>
      </c>
      <c r="J95" s="108">
        <f t="shared" si="99"/>
        <v>0</v>
      </c>
      <c r="K95" s="105">
        <v>0</v>
      </c>
      <c r="L95" s="105">
        <v>0</v>
      </c>
      <c r="M95" s="105">
        <v>0</v>
      </c>
      <c r="N95" s="109">
        <f t="shared" si="100"/>
        <v>0</v>
      </c>
      <c r="O95" s="105">
        <v>0</v>
      </c>
      <c r="P95" s="105">
        <v>0</v>
      </c>
      <c r="Q95" s="105">
        <v>0</v>
      </c>
      <c r="R95" s="110">
        <f t="shared" si="101"/>
        <v>0</v>
      </c>
      <c r="S95" s="111">
        <f t="shared" ref="S95:S96" si="103">SUM(F95,J95,N95,R95)</f>
        <v>0</v>
      </c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</row>
    <row r="96" spans="2:118" ht="22.05" customHeight="1" x14ac:dyDescent="0.3">
      <c r="B96" s="104" t="s">
        <v>139</v>
      </c>
      <c r="C96" s="105">
        <v>0</v>
      </c>
      <c r="D96" s="105">
        <v>0</v>
      </c>
      <c r="E96" s="105">
        <v>0</v>
      </c>
      <c r="F96" s="106">
        <f t="shared" si="98"/>
        <v>0</v>
      </c>
      <c r="G96" s="105">
        <v>0</v>
      </c>
      <c r="H96" s="105">
        <v>0</v>
      </c>
      <c r="I96" s="105">
        <v>0</v>
      </c>
      <c r="J96" s="108">
        <f t="shared" si="99"/>
        <v>0</v>
      </c>
      <c r="K96" s="105">
        <v>0</v>
      </c>
      <c r="L96" s="105">
        <v>0</v>
      </c>
      <c r="M96" s="105">
        <v>0</v>
      </c>
      <c r="N96" s="109">
        <f t="shared" si="100"/>
        <v>0</v>
      </c>
      <c r="O96" s="105">
        <v>0</v>
      </c>
      <c r="P96" s="105">
        <v>0</v>
      </c>
      <c r="Q96" s="105">
        <v>0</v>
      </c>
      <c r="R96" s="110">
        <f t="shared" si="101"/>
        <v>0</v>
      </c>
      <c r="S96" s="111">
        <f t="shared" si="103"/>
        <v>0</v>
      </c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</row>
    <row r="97" spans="2:118" ht="22.05" customHeight="1" x14ac:dyDescent="0.3">
      <c r="B97" s="104" t="s">
        <v>55</v>
      </c>
      <c r="C97" s="105">
        <v>0</v>
      </c>
      <c r="D97" s="105">
        <v>0</v>
      </c>
      <c r="E97" s="105">
        <v>0</v>
      </c>
      <c r="F97" s="106">
        <f t="shared" si="98"/>
        <v>0</v>
      </c>
      <c r="G97" s="105">
        <v>0</v>
      </c>
      <c r="H97" s="105">
        <v>0</v>
      </c>
      <c r="I97" s="105">
        <v>0</v>
      </c>
      <c r="J97" s="108">
        <f t="shared" si="99"/>
        <v>0</v>
      </c>
      <c r="K97" s="105">
        <v>0</v>
      </c>
      <c r="L97" s="105">
        <v>0</v>
      </c>
      <c r="M97" s="105">
        <v>0</v>
      </c>
      <c r="N97" s="109">
        <f t="shared" si="100"/>
        <v>0</v>
      </c>
      <c r="O97" s="105">
        <v>0</v>
      </c>
      <c r="P97" s="105">
        <v>0</v>
      </c>
      <c r="Q97" s="105">
        <v>0</v>
      </c>
      <c r="R97" s="110">
        <f t="shared" si="101"/>
        <v>0</v>
      </c>
      <c r="S97" s="111">
        <f>SUM(F97,J97,N97,R97)</f>
        <v>0</v>
      </c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</row>
    <row r="98" spans="2:118" ht="22.05" customHeight="1" x14ac:dyDescent="0.3">
      <c r="B98" s="104" t="s">
        <v>55</v>
      </c>
      <c r="C98" s="105">
        <v>0</v>
      </c>
      <c r="D98" s="105">
        <v>0</v>
      </c>
      <c r="E98" s="105">
        <v>0</v>
      </c>
      <c r="F98" s="106">
        <f t="shared" si="98"/>
        <v>0</v>
      </c>
      <c r="G98" s="105">
        <v>0</v>
      </c>
      <c r="H98" s="105">
        <v>0</v>
      </c>
      <c r="I98" s="105">
        <v>0</v>
      </c>
      <c r="J98" s="108">
        <f t="shared" si="99"/>
        <v>0</v>
      </c>
      <c r="K98" s="105">
        <v>0</v>
      </c>
      <c r="L98" s="105">
        <v>0</v>
      </c>
      <c r="M98" s="105">
        <v>0</v>
      </c>
      <c r="N98" s="109">
        <f t="shared" si="100"/>
        <v>0</v>
      </c>
      <c r="O98" s="105">
        <v>0</v>
      </c>
      <c r="P98" s="105">
        <v>0</v>
      </c>
      <c r="Q98" s="105">
        <v>0</v>
      </c>
      <c r="R98" s="110">
        <f t="shared" si="101"/>
        <v>0</v>
      </c>
      <c r="S98" s="111">
        <f t="shared" ref="S98" si="104">SUM(F98,J98,N98,R98)</f>
        <v>0</v>
      </c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</row>
    <row r="99" spans="2:118" ht="22.05" customHeight="1" x14ac:dyDescent="0.3">
      <c r="B99" s="104" t="s">
        <v>55</v>
      </c>
      <c r="C99" s="105">
        <v>0</v>
      </c>
      <c r="D99" s="105">
        <v>0</v>
      </c>
      <c r="E99" s="105">
        <v>0</v>
      </c>
      <c r="F99" s="106">
        <f t="shared" si="98"/>
        <v>0</v>
      </c>
      <c r="G99" s="105">
        <v>0</v>
      </c>
      <c r="H99" s="105">
        <v>0</v>
      </c>
      <c r="I99" s="105">
        <v>0</v>
      </c>
      <c r="J99" s="108">
        <f t="shared" si="99"/>
        <v>0</v>
      </c>
      <c r="K99" s="105">
        <v>0</v>
      </c>
      <c r="L99" s="105">
        <v>0</v>
      </c>
      <c r="M99" s="105">
        <v>0</v>
      </c>
      <c r="N99" s="109">
        <f t="shared" si="100"/>
        <v>0</v>
      </c>
      <c r="O99" s="105">
        <v>0</v>
      </c>
      <c r="P99" s="105">
        <v>0</v>
      </c>
      <c r="Q99" s="105">
        <v>0</v>
      </c>
      <c r="R99" s="110">
        <f t="shared" si="101"/>
        <v>0</v>
      </c>
      <c r="S99" s="111">
        <f>SUM(F99,J99,N99,R99)</f>
        <v>0</v>
      </c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</row>
    <row r="100" spans="2:118" ht="22.05" customHeight="1" thickBot="1" x14ac:dyDescent="0.35">
      <c r="B100" s="112" t="s">
        <v>140</v>
      </c>
      <c r="C100" s="148">
        <f t="shared" ref="C100:E100" si="105">SUM(C92:C99)</f>
        <v>800</v>
      </c>
      <c r="D100" s="148">
        <f t="shared" si="105"/>
        <v>800</v>
      </c>
      <c r="E100" s="148">
        <f t="shared" si="105"/>
        <v>800</v>
      </c>
      <c r="F100" s="106">
        <f t="shared" si="98"/>
        <v>2400</v>
      </c>
      <c r="G100" s="148">
        <f>SUM(G92:G99)</f>
        <v>800</v>
      </c>
      <c r="H100" s="148">
        <f>SUM(H92:H99)</f>
        <v>800</v>
      </c>
      <c r="I100" s="148">
        <f>SUM(I92:I99)</f>
        <v>800</v>
      </c>
      <c r="J100" s="108">
        <f t="shared" si="99"/>
        <v>2400</v>
      </c>
      <c r="K100" s="149">
        <f>SUM(K92:K99)</f>
        <v>800</v>
      </c>
      <c r="L100" s="149">
        <f t="shared" ref="L100:M100" si="106">SUM(L92:L99)</f>
        <v>800</v>
      </c>
      <c r="M100" s="149">
        <f t="shared" si="106"/>
        <v>800</v>
      </c>
      <c r="N100" s="109">
        <f t="shared" si="100"/>
        <v>2400</v>
      </c>
      <c r="O100" s="150">
        <f>SUM(O92:O99)</f>
        <v>800</v>
      </c>
      <c r="P100" s="150">
        <f>SUM(P92:P99)</f>
        <v>800</v>
      </c>
      <c r="Q100" s="150">
        <f>SUM(Q92:Q99)</f>
        <v>800</v>
      </c>
      <c r="R100" s="110">
        <f t="shared" si="101"/>
        <v>2400</v>
      </c>
      <c r="S100" s="120">
        <f>SUM(F100,J100,N100,R100)</f>
        <v>9600</v>
      </c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</row>
    <row r="101" spans="2:118" ht="22.05" customHeight="1" x14ac:dyDescent="0.3">
      <c r="B101" s="91" t="s">
        <v>141</v>
      </c>
      <c r="C101" s="95"/>
      <c r="D101" s="95"/>
      <c r="E101" s="95"/>
      <c r="F101" s="93"/>
      <c r="G101" s="95"/>
      <c r="H101" s="95"/>
      <c r="I101" s="95"/>
      <c r="J101" s="96"/>
      <c r="K101" s="97"/>
      <c r="L101" s="97"/>
      <c r="M101" s="97"/>
      <c r="N101" s="99"/>
      <c r="O101" s="100"/>
      <c r="P101" s="100"/>
      <c r="Q101" s="100"/>
      <c r="R101" s="102"/>
      <c r="S101" s="103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</row>
    <row r="102" spans="2:118" ht="22.05" customHeight="1" x14ac:dyDescent="0.3">
      <c r="B102" s="104" t="s">
        <v>55</v>
      </c>
      <c r="C102" s="105">
        <v>0</v>
      </c>
      <c r="D102" s="105">
        <v>0</v>
      </c>
      <c r="E102" s="105">
        <v>0</v>
      </c>
      <c r="F102" s="106">
        <f t="shared" ref="F102:F111" si="107">SUM(C102:E102)</f>
        <v>0</v>
      </c>
      <c r="G102" s="105">
        <v>0</v>
      </c>
      <c r="H102" s="105">
        <v>0</v>
      </c>
      <c r="I102" s="105">
        <v>0</v>
      </c>
      <c r="J102" s="108">
        <f t="shared" ref="J102:J111" si="108">SUM(G102:I102)</f>
        <v>0</v>
      </c>
      <c r="K102" s="105">
        <v>0</v>
      </c>
      <c r="L102" s="105">
        <v>0</v>
      </c>
      <c r="M102" s="105">
        <v>0</v>
      </c>
      <c r="N102" s="109">
        <f t="shared" ref="N102:N111" si="109">SUM(K102:M102)</f>
        <v>0</v>
      </c>
      <c r="O102" s="105">
        <v>0</v>
      </c>
      <c r="P102" s="105">
        <v>0</v>
      </c>
      <c r="Q102" s="105">
        <v>0</v>
      </c>
      <c r="R102" s="110">
        <f t="shared" ref="R102:R111" si="110">SUM(O102:Q102)</f>
        <v>0</v>
      </c>
      <c r="S102" s="111">
        <f>SUM(F102,J102,N102,R102)</f>
        <v>0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</row>
    <row r="103" spans="2:118" ht="22.05" customHeight="1" x14ac:dyDescent="0.3">
      <c r="B103" s="104" t="s">
        <v>55</v>
      </c>
      <c r="C103" s="105">
        <v>0</v>
      </c>
      <c r="D103" s="105">
        <v>0</v>
      </c>
      <c r="E103" s="105">
        <v>0</v>
      </c>
      <c r="F103" s="106">
        <f t="shared" si="107"/>
        <v>0</v>
      </c>
      <c r="G103" s="105">
        <v>0</v>
      </c>
      <c r="H103" s="105">
        <v>0</v>
      </c>
      <c r="I103" s="105">
        <v>0</v>
      </c>
      <c r="J103" s="108">
        <f t="shared" si="108"/>
        <v>0</v>
      </c>
      <c r="K103" s="105">
        <v>0</v>
      </c>
      <c r="L103" s="105">
        <v>0</v>
      </c>
      <c r="M103" s="105">
        <v>0</v>
      </c>
      <c r="N103" s="109">
        <f t="shared" si="109"/>
        <v>0</v>
      </c>
      <c r="O103" s="105">
        <v>0</v>
      </c>
      <c r="P103" s="105">
        <v>0</v>
      </c>
      <c r="Q103" s="105">
        <v>0</v>
      </c>
      <c r="R103" s="110">
        <f t="shared" si="110"/>
        <v>0</v>
      </c>
      <c r="S103" s="111">
        <f t="shared" ref="S103" si="111">SUM(F103,J103,N103,R103)</f>
        <v>0</v>
      </c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</row>
    <row r="104" spans="2:118" ht="22.05" customHeight="1" x14ac:dyDescent="0.3">
      <c r="B104" s="104" t="s">
        <v>55</v>
      </c>
      <c r="C104" s="105">
        <v>0</v>
      </c>
      <c r="D104" s="105">
        <v>0</v>
      </c>
      <c r="E104" s="105">
        <v>0</v>
      </c>
      <c r="F104" s="106">
        <f t="shared" si="107"/>
        <v>0</v>
      </c>
      <c r="G104" s="105">
        <v>0</v>
      </c>
      <c r="H104" s="105">
        <v>0</v>
      </c>
      <c r="I104" s="105">
        <v>0</v>
      </c>
      <c r="J104" s="108">
        <f t="shared" si="108"/>
        <v>0</v>
      </c>
      <c r="K104" s="105">
        <v>0</v>
      </c>
      <c r="L104" s="105">
        <v>0</v>
      </c>
      <c r="M104" s="105">
        <v>0</v>
      </c>
      <c r="N104" s="109">
        <f t="shared" si="109"/>
        <v>0</v>
      </c>
      <c r="O104" s="105">
        <v>0</v>
      </c>
      <c r="P104" s="105">
        <v>0</v>
      </c>
      <c r="Q104" s="105">
        <v>0</v>
      </c>
      <c r="R104" s="110">
        <f t="shared" si="110"/>
        <v>0</v>
      </c>
      <c r="S104" s="111">
        <f>SUM(F104,J104,N104,R104)</f>
        <v>0</v>
      </c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</row>
    <row r="105" spans="2:118" ht="22.05" customHeight="1" x14ac:dyDescent="0.3">
      <c r="B105" s="104" t="s">
        <v>55</v>
      </c>
      <c r="C105" s="105">
        <v>0</v>
      </c>
      <c r="D105" s="105">
        <v>0</v>
      </c>
      <c r="E105" s="105">
        <v>0</v>
      </c>
      <c r="F105" s="106">
        <f t="shared" si="107"/>
        <v>0</v>
      </c>
      <c r="G105" s="105">
        <v>0</v>
      </c>
      <c r="H105" s="105">
        <v>0</v>
      </c>
      <c r="I105" s="105">
        <v>0</v>
      </c>
      <c r="J105" s="108">
        <f t="shared" si="108"/>
        <v>0</v>
      </c>
      <c r="K105" s="105">
        <v>0</v>
      </c>
      <c r="L105" s="105">
        <v>0</v>
      </c>
      <c r="M105" s="105">
        <v>0</v>
      </c>
      <c r="N105" s="109">
        <f t="shared" si="109"/>
        <v>0</v>
      </c>
      <c r="O105" s="105">
        <v>0</v>
      </c>
      <c r="P105" s="105">
        <v>0</v>
      </c>
      <c r="Q105" s="105">
        <v>0</v>
      </c>
      <c r="R105" s="110">
        <f t="shared" si="110"/>
        <v>0</v>
      </c>
      <c r="S105" s="111">
        <f t="shared" ref="S105:S106" si="112">SUM(F105,J105,N105,R105)</f>
        <v>0</v>
      </c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</row>
    <row r="106" spans="2:118" ht="22.05" customHeight="1" x14ac:dyDescent="0.3">
      <c r="B106" s="104" t="s">
        <v>55</v>
      </c>
      <c r="C106" s="105">
        <v>0</v>
      </c>
      <c r="D106" s="105">
        <v>0</v>
      </c>
      <c r="E106" s="105">
        <v>0</v>
      </c>
      <c r="F106" s="106">
        <f t="shared" si="107"/>
        <v>0</v>
      </c>
      <c r="G106" s="105">
        <v>0</v>
      </c>
      <c r="H106" s="105">
        <v>0</v>
      </c>
      <c r="I106" s="105">
        <v>0</v>
      </c>
      <c r="J106" s="108">
        <f t="shared" si="108"/>
        <v>0</v>
      </c>
      <c r="K106" s="105">
        <v>0</v>
      </c>
      <c r="L106" s="105">
        <v>0</v>
      </c>
      <c r="M106" s="105">
        <v>0</v>
      </c>
      <c r="N106" s="109">
        <f t="shared" si="109"/>
        <v>0</v>
      </c>
      <c r="O106" s="105">
        <v>0</v>
      </c>
      <c r="P106" s="105">
        <v>0</v>
      </c>
      <c r="Q106" s="105">
        <v>0</v>
      </c>
      <c r="R106" s="110">
        <f t="shared" si="110"/>
        <v>0</v>
      </c>
      <c r="S106" s="111">
        <f t="shared" si="112"/>
        <v>0</v>
      </c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</row>
    <row r="107" spans="2:118" ht="22.05" customHeight="1" x14ac:dyDescent="0.3">
      <c r="B107" s="104" t="s">
        <v>55</v>
      </c>
      <c r="C107" s="105">
        <v>0</v>
      </c>
      <c r="D107" s="105">
        <v>0</v>
      </c>
      <c r="E107" s="105">
        <v>0</v>
      </c>
      <c r="F107" s="106">
        <f t="shared" si="107"/>
        <v>0</v>
      </c>
      <c r="G107" s="105">
        <v>0</v>
      </c>
      <c r="H107" s="105">
        <v>0</v>
      </c>
      <c r="I107" s="105">
        <v>0</v>
      </c>
      <c r="J107" s="108">
        <f t="shared" si="108"/>
        <v>0</v>
      </c>
      <c r="K107" s="105">
        <v>0</v>
      </c>
      <c r="L107" s="105">
        <v>0</v>
      </c>
      <c r="M107" s="105">
        <v>0</v>
      </c>
      <c r="N107" s="109">
        <f t="shared" si="109"/>
        <v>0</v>
      </c>
      <c r="O107" s="105">
        <v>0</v>
      </c>
      <c r="P107" s="105">
        <v>0</v>
      </c>
      <c r="Q107" s="105">
        <v>0</v>
      </c>
      <c r="R107" s="110">
        <f t="shared" si="110"/>
        <v>0</v>
      </c>
      <c r="S107" s="111">
        <f>SUM(F107,J107,N107,R107)</f>
        <v>0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</row>
    <row r="108" spans="2:118" ht="22.05" customHeight="1" x14ac:dyDescent="0.3">
      <c r="B108" s="104" t="s">
        <v>55</v>
      </c>
      <c r="C108" s="105">
        <v>0</v>
      </c>
      <c r="D108" s="105">
        <v>0</v>
      </c>
      <c r="E108" s="105">
        <v>0</v>
      </c>
      <c r="F108" s="106">
        <f t="shared" si="107"/>
        <v>0</v>
      </c>
      <c r="G108" s="105">
        <v>0</v>
      </c>
      <c r="H108" s="105">
        <v>0</v>
      </c>
      <c r="I108" s="105">
        <v>0</v>
      </c>
      <c r="J108" s="108">
        <f t="shared" si="108"/>
        <v>0</v>
      </c>
      <c r="K108" s="105">
        <v>0</v>
      </c>
      <c r="L108" s="105">
        <v>0</v>
      </c>
      <c r="M108" s="105">
        <v>0</v>
      </c>
      <c r="N108" s="109">
        <f t="shared" si="109"/>
        <v>0</v>
      </c>
      <c r="O108" s="105">
        <v>0</v>
      </c>
      <c r="P108" s="105">
        <v>0</v>
      </c>
      <c r="Q108" s="105">
        <v>0</v>
      </c>
      <c r="R108" s="110">
        <f t="shared" si="110"/>
        <v>0</v>
      </c>
      <c r="S108" s="111">
        <f t="shared" ref="S108" si="113">SUM(F108,J108,N108,R108)</f>
        <v>0</v>
      </c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</row>
    <row r="109" spans="2:118" ht="22.05" customHeight="1" x14ac:dyDescent="0.3">
      <c r="B109" s="104" t="s">
        <v>55</v>
      </c>
      <c r="C109" s="105">
        <v>0</v>
      </c>
      <c r="D109" s="105">
        <v>0</v>
      </c>
      <c r="E109" s="105">
        <v>0</v>
      </c>
      <c r="F109" s="106">
        <f t="shared" si="107"/>
        <v>0</v>
      </c>
      <c r="G109" s="105">
        <v>0</v>
      </c>
      <c r="H109" s="105">
        <v>0</v>
      </c>
      <c r="I109" s="105">
        <v>0</v>
      </c>
      <c r="J109" s="108">
        <f t="shared" si="108"/>
        <v>0</v>
      </c>
      <c r="K109" s="105">
        <v>0</v>
      </c>
      <c r="L109" s="105">
        <v>0</v>
      </c>
      <c r="M109" s="105">
        <v>0</v>
      </c>
      <c r="N109" s="109">
        <f t="shared" si="109"/>
        <v>0</v>
      </c>
      <c r="O109" s="105">
        <v>0</v>
      </c>
      <c r="P109" s="105">
        <v>0</v>
      </c>
      <c r="Q109" s="105">
        <v>0</v>
      </c>
      <c r="R109" s="110">
        <f t="shared" si="110"/>
        <v>0</v>
      </c>
      <c r="S109" s="111">
        <f>SUM(F109,J109,N109,R109)</f>
        <v>0</v>
      </c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</row>
    <row r="110" spans="2:118" ht="22.05" customHeight="1" thickBot="1" x14ac:dyDescent="0.35">
      <c r="B110" s="112" t="s">
        <v>142</v>
      </c>
      <c r="C110" s="146">
        <f>SUM(C102:C109)</f>
        <v>0</v>
      </c>
      <c r="D110" s="146">
        <f>SUM(D102:D109)</f>
        <v>0</v>
      </c>
      <c r="E110" s="146">
        <f t="shared" ref="E110" si="114">SUM(E102:E109)</f>
        <v>0</v>
      </c>
      <c r="F110" s="106">
        <f t="shared" si="107"/>
        <v>0</v>
      </c>
      <c r="G110" s="147">
        <f>SUM(G102:G109)</f>
        <v>0</v>
      </c>
      <c r="H110" s="148">
        <f>SUM(H102:H109)</f>
        <v>0</v>
      </c>
      <c r="I110" s="148">
        <f>SUM(I102:I109)</f>
        <v>0</v>
      </c>
      <c r="J110" s="108">
        <f t="shared" si="108"/>
        <v>0</v>
      </c>
      <c r="K110" s="149">
        <f>SUM(K102:K109)</f>
        <v>0</v>
      </c>
      <c r="L110" s="149">
        <f t="shared" ref="L110:M110" si="115">SUM(L102:L109)</f>
        <v>0</v>
      </c>
      <c r="M110" s="149">
        <f t="shared" si="115"/>
        <v>0</v>
      </c>
      <c r="N110" s="109">
        <f t="shared" si="109"/>
        <v>0</v>
      </c>
      <c r="O110" s="150">
        <f>SUM(O102:O109)</f>
        <v>0</v>
      </c>
      <c r="P110" s="150">
        <f>SUM(P102:P109)</f>
        <v>0</v>
      </c>
      <c r="Q110" s="150">
        <f>SUM(Q102:Q109)</f>
        <v>0</v>
      </c>
      <c r="R110" s="110">
        <f t="shared" si="110"/>
        <v>0</v>
      </c>
      <c r="S110" s="120">
        <f>SUM(F110,J110,N110,R110)</f>
        <v>0</v>
      </c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</row>
    <row r="111" spans="2:118" ht="22.05" customHeight="1" thickBot="1" x14ac:dyDescent="0.35">
      <c r="B111" s="112" t="s">
        <v>143</v>
      </c>
      <c r="C111" s="134">
        <f>SUM(C48,C60,C67,C74,C90,C100,C110)</f>
        <v>90528.108749999999</v>
      </c>
      <c r="D111" s="134">
        <f t="shared" ref="D111:E111" si="116">SUM(D48,D60,D67,D74,D90,D100,D110)</f>
        <v>90528.108749999999</v>
      </c>
      <c r="E111" s="134">
        <f t="shared" si="116"/>
        <v>90528.108749999999</v>
      </c>
      <c r="F111" s="135">
        <f t="shared" si="107"/>
        <v>271584.32624999998</v>
      </c>
      <c r="G111" s="136">
        <f>SUM(G48,G60,G67,G74,G90,G100,G110)</f>
        <v>90528.108749999999</v>
      </c>
      <c r="H111" s="137">
        <f t="shared" ref="H111:I111" si="117">SUM(H48,H60,H67,H74,H90,H100,H110)</f>
        <v>90703.108749999999</v>
      </c>
      <c r="I111" s="137">
        <f t="shared" si="117"/>
        <v>90528.108749999999</v>
      </c>
      <c r="J111" s="138">
        <f t="shared" si="108"/>
        <v>271759.32624999998</v>
      </c>
      <c r="K111" s="139">
        <f>SUM(K48,K60,K67,K74,K90,K100,K110)</f>
        <v>90528.108749999999</v>
      </c>
      <c r="L111" s="140">
        <f t="shared" ref="L111:M111" si="118">SUM(L48,L60,L67,L74,L90,L100,L110)</f>
        <v>90528.108749999999</v>
      </c>
      <c r="M111" s="140">
        <f t="shared" si="118"/>
        <v>90528.108749999999</v>
      </c>
      <c r="N111" s="141">
        <f t="shared" si="109"/>
        <v>271584.32624999998</v>
      </c>
      <c r="O111" s="142">
        <f>SUM(O48,O60,O67,O74,O90,O100,O110)</f>
        <v>90528.108749999999</v>
      </c>
      <c r="P111" s="143">
        <f t="shared" ref="P111:Q111" si="119">SUM(P48,P60,P67,P74,P90,P100,P110)</f>
        <v>90528.108749999999</v>
      </c>
      <c r="Q111" s="143">
        <f t="shared" si="119"/>
        <v>90528.108749999999</v>
      </c>
      <c r="R111" s="144">
        <f t="shared" si="110"/>
        <v>271584.32624999998</v>
      </c>
      <c r="S111" s="145">
        <f>SUM(F111,J111,N111,R111)</f>
        <v>1086512.3049999999</v>
      </c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</row>
    <row r="112" spans="2:118" s="25" customFormat="1" ht="15" customHeight="1" thickBot="1" x14ac:dyDescent="0.35">
      <c r="B112" s="82"/>
      <c r="C112" s="83"/>
      <c r="D112" s="83"/>
      <c r="E112" s="83"/>
      <c r="F112" s="84"/>
      <c r="G112" s="83"/>
      <c r="H112" s="83"/>
      <c r="I112" s="83"/>
      <c r="J112" s="84"/>
      <c r="K112" s="83"/>
      <c r="L112" s="83"/>
      <c r="M112" s="83"/>
      <c r="N112" s="84"/>
      <c r="O112" s="83"/>
      <c r="P112" s="83"/>
      <c r="Q112" s="83"/>
      <c r="R112" s="84"/>
      <c r="S112" s="85"/>
    </row>
    <row r="113" spans="1:118" s="25" customFormat="1" ht="45" customHeight="1" x14ac:dyDescent="0.3">
      <c r="B113" s="171" t="s">
        <v>144</v>
      </c>
      <c r="C113" s="172"/>
      <c r="D113" s="172"/>
      <c r="E113" s="172"/>
      <c r="F113" s="172"/>
    </row>
    <row r="114" spans="1:118" s="29" customFormat="1" ht="31.95" customHeight="1" x14ac:dyDescent="0.3">
      <c r="A114" s="169"/>
      <c r="B114" s="231">
        <f>(2340.95*7.5%)-169.44</f>
        <v>6.1312499999999943</v>
      </c>
      <c r="C114" s="31" t="s">
        <v>60</v>
      </c>
      <c r="D114" s="31" t="s">
        <v>61</v>
      </c>
      <c r="E114" s="31" t="s">
        <v>62</v>
      </c>
      <c r="F114" s="32" t="s">
        <v>63</v>
      </c>
      <c r="G114" s="33" t="s">
        <v>64</v>
      </c>
      <c r="H114" s="34" t="s">
        <v>65</v>
      </c>
      <c r="I114" s="34" t="s">
        <v>66</v>
      </c>
      <c r="J114" s="35" t="s">
        <v>67</v>
      </c>
      <c r="K114" s="36" t="s">
        <v>68</v>
      </c>
      <c r="L114" s="37" t="s">
        <v>69</v>
      </c>
      <c r="M114" s="37" t="s">
        <v>70</v>
      </c>
      <c r="N114" s="38" t="s">
        <v>71</v>
      </c>
      <c r="O114" s="39" t="s">
        <v>72</v>
      </c>
      <c r="P114" s="40" t="s">
        <v>73</v>
      </c>
      <c r="Q114" s="40" t="s">
        <v>74</v>
      </c>
      <c r="R114" s="41" t="s">
        <v>75</v>
      </c>
      <c r="S114" s="42" t="s">
        <v>76</v>
      </c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</row>
    <row r="115" spans="1:118" ht="22.05" customHeight="1" x14ac:dyDescent="0.3">
      <c r="B115" s="91" t="s">
        <v>145</v>
      </c>
      <c r="C115" s="92"/>
      <c r="D115" s="92"/>
      <c r="E115" s="92"/>
      <c r="F115" s="93"/>
      <c r="G115" s="94"/>
      <c r="H115" s="95"/>
      <c r="I115" s="95"/>
      <c r="J115" s="96"/>
      <c r="K115" s="97"/>
      <c r="L115" s="98"/>
      <c r="M115" s="98"/>
      <c r="N115" s="99"/>
      <c r="O115" s="100"/>
      <c r="P115" s="101"/>
      <c r="Q115" s="101"/>
      <c r="R115" s="102"/>
      <c r="S115" s="103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</row>
    <row r="116" spans="1:118" ht="22.05" customHeight="1" x14ac:dyDescent="0.3">
      <c r="B116" s="104" t="s">
        <v>146</v>
      </c>
      <c r="C116" s="105">
        <f>2572.46-C122-$B$114</f>
        <v>2334.80735</v>
      </c>
      <c r="D116" s="105">
        <f t="shared" ref="D116:E116" si="120">2572.46-D122-$B$114</f>
        <v>2334.80735</v>
      </c>
      <c r="E116" s="105">
        <f t="shared" si="120"/>
        <v>2334.80735</v>
      </c>
      <c r="F116" s="106">
        <f t="shared" ref="F116:F124" si="121">SUM(C116:E116)</f>
        <v>7004.4220500000001</v>
      </c>
      <c r="G116" s="105">
        <f t="shared" ref="G116:I116" si="122">2572.46-G122-$B$114</f>
        <v>2334.80735</v>
      </c>
      <c r="H116" s="105">
        <f t="shared" si="122"/>
        <v>2334.80735</v>
      </c>
      <c r="I116" s="105">
        <f t="shared" si="122"/>
        <v>2334.80735</v>
      </c>
      <c r="J116" s="108">
        <f t="shared" ref="J116:J124" si="123">SUM(G116:I116)</f>
        <v>7004.4220500000001</v>
      </c>
      <c r="K116" s="105">
        <f t="shared" ref="K116:M116" si="124">2572.46-K122-$B$114</f>
        <v>2334.80735</v>
      </c>
      <c r="L116" s="105">
        <f t="shared" si="124"/>
        <v>2334.80735</v>
      </c>
      <c r="M116" s="105">
        <f t="shared" si="124"/>
        <v>2334.80735</v>
      </c>
      <c r="N116" s="109">
        <f t="shared" ref="N116:N124" si="125">SUM(K116:M116)</f>
        <v>7004.4220500000001</v>
      </c>
      <c r="O116" s="105">
        <f t="shared" ref="O116:Q116" si="126">(2338.6*10%)+2338.6</f>
        <v>2572.46</v>
      </c>
      <c r="P116" s="105">
        <f t="shared" si="126"/>
        <v>2572.46</v>
      </c>
      <c r="Q116" s="105">
        <f t="shared" si="126"/>
        <v>2572.46</v>
      </c>
      <c r="R116" s="110">
        <f t="shared" ref="R116:R124" si="127">SUM(O116:Q116)</f>
        <v>7717.38</v>
      </c>
      <c r="S116" s="111">
        <f>SUM(F116,J116,N116,R116)</f>
        <v>28730.64615</v>
      </c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</row>
    <row r="117" spans="1:118" ht="22.05" customHeight="1" x14ac:dyDescent="0.3">
      <c r="B117" s="104" t="s">
        <v>147</v>
      </c>
      <c r="C117" s="105">
        <v>0</v>
      </c>
      <c r="D117" s="105">
        <v>0</v>
      </c>
      <c r="E117" s="105">
        <v>0</v>
      </c>
      <c r="F117" s="106">
        <f t="shared" si="121"/>
        <v>0</v>
      </c>
      <c r="G117" s="105">
        <v>0</v>
      </c>
      <c r="H117" s="105">
        <v>0</v>
      </c>
      <c r="I117" s="105">
        <v>0</v>
      </c>
      <c r="J117" s="108">
        <f t="shared" si="123"/>
        <v>0</v>
      </c>
      <c r="K117" s="105">
        <v>0</v>
      </c>
      <c r="L117" s="105">
        <v>0</v>
      </c>
      <c r="M117" s="105">
        <v>0</v>
      </c>
      <c r="N117" s="109">
        <f t="shared" si="125"/>
        <v>0</v>
      </c>
      <c r="O117" s="105">
        <v>0</v>
      </c>
      <c r="P117" s="105">
        <v>0</v>
      </c>
      <c r="Q117" s="105">
        <v>0</v>
      </c>
      <c r="R117" s="110">
        <f t="shared" si="127"/>
        <v>0</v>
      </c>
      <c r="S117" s="111">
        <f t="shared" ref="S117" si="128">SUM(F117,J117,N117,R117)</f>
        <v>0</v>
      </c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</row>
    <row r="118" spans="1:118" ht="22.05" customHeight="1" x14ac:dyDescent="0.3">
      <c r="B118" s="104" t="s">
        <v>192</v>
      </c>
      <c r="C118" s="105">
        <v>360</v>
      </c>
      <c r="D118" s="105">
        <v>360</v>
      </c>
      <c r="E118" s="105">
        <v>360</v>
      </c>
      <c r="F118" s="106">
        <f t="shared" si="121"/>
        <v>1080</v>
      </c>
      <c r="G118" s="105">
        <v>360</v>
      </c>
      <c r="H118" s="105">
        <v>360</v>
      </c>
      <c r="I118" s="105">
        <v>360</v>
      </c>
      <c r="J118" s="108">
        <f t="shared" si="123"/>
        <v>1080</v>
      </c>
      <c r="K118" s="105">
        <v>360</v>
      </c>
      <c r="L118" s="105">
        <v>360</v>
      </c>
      <c r="M118" s="105">
        <v>360</v>
      </c>
      <c r="N118" s="109">
        <f t="shared" si="125"/>
        <v>1080</v>
      </c>
      <c r="O118" s="105">
        <v>360</v>
      </c>
      <c r="P118" s="105">
        <v>360</v>
      </c>
      <c r="Q118" s="105">
        <v>360</v>
      </c>
      <c r="R118" s="110">
        <f t="shared" si="127"/>
        <v>1080</v>
      </c>
      <c r="S118" s="111">
        <f>SUM(F118,J118,N118,R118)</f>
        <v>4320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</row>
    <row r="119" spans="1:118" ht="22.05" customHeight="1" x14ac:dyDescent="0.3">
      <c r="B119" s="104" t="s">
        <v>58</v>
      </c>
      <c r="C119" s="105">
        <f>(220*10%)+220</f>
        <v>242</v>
      </c>
      <c r="D119" s="105">
        <f t="shared" ref="D119:E119" si="129">(220*10%)+220</f>
        <v>242</v>
      </c>
      <c r="E119" s="105">
        <f t="shared" si="129"/>
        <v>242</v>
      </c>
      <c r="F119" s="106">
        <f t="shared" si="121"/>
        <v>726</v>
      </c>
      <c r="G119" s="105">
        <f t="shared" ref="G119:I119" si="130">(220*10%)+220</f>
        <v>242</v>
      </c>
      <c r="H119" s="105">
        <f t="shared" si="130"/>
        <v>242</v>
      </c>
      <c r="I119" s="105">
        <f t="shared" si="130"/>
        <v>242</v>
      </c>
      <c r="J119" s="108">
        <f t="shared" si="123"/>
        <v>726</v>
      </c>
      <c r="K119" s="105">
        <f t="shared" ref="K119:M119" si="131">(220*10%)+220</f>
        <v>242</v>
      </c>
      <c r="L119" s="105">
        <f t="shared" si="131"/>
        <v>242</v>
      </c>
      <c r="M119" s="105">
        <f t="shared" si="131"/>
        <v>242</v>
      </c>
      <c r="N119" s="109">
        <f t="shared" si="125"/>
        <v>726</v>
      </c>
      <c r="O119" s="105">
        <f>(220*10%)+220</f>
        <v>242</v>
      </c>
      <c r="P119" s="105">
        <f t="shared" ref="P119:Q119" si="132">(220*10%)+220</f>
        <v>242</v>
      </c>
      <c r="Q119" s="105">
        <f t="shared" si="132"/>
        <v>242</v>
      </c>
      <c r="R119" s="110">
        <f t="shared" si="127"/>
        <v>726</v>
      </c>
      <c r="S119" s="111">
        <f t="shared" ref="S119:S120" si="133">SUM(F119,J119,N119,R119)</f>
        <v>2904</v>
      </c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</row>
    <row r="120" spans="1:118" ht="22.05" customHeight="1" x14ac:dyDescent="0.3">
      <c r="B120" s="104" t="s">
        <v>180</v>
      </c>
      <c r="C120" s="105">
        <f>2572.46*8%</f>
        <v>205.79680000000002</v>
      </c>
      <c r="D120" s="105">
        <f t="shared" ref="D120:E120" si="134">2572.46*8%</f>
        <v>205.79680000000002</v>
      </c>
      <c r="E120" s="105">
        <f t="shared" si="134"/>
        <v>205.79680000000002</v>
      </c>
      <c r="F120" s="106">
        <f t="shared" si="121"/>
        <v>617.3904</v>
      </c>
      <c r="G120" s="105">
        <f t="shared" ref="G120:I120" si="135">2572.46*8%</f>
        <v>205.79680000000002</v>
      </c>
      <c r="H120" s="105">
        <f t="shared" si="135"/>
        <v>205.79680000000002</v>
      </c>
      <c r="I120" s="105">
        <f t="shared" si="135"/>
        <v>205.79680000000002</v>
      </c>
      <c r="J120" s="108">
        <f t="shared" si="123"/>
        <v>617.3904</v>
      </c>
      <c r="K120" s="105">
        <f t="shared" ref="K120:M120" si="136">2572.46*8%</f>
        <v>205.79680000000002</v>
      </c>
      <c r="L120" s="105">
        <f t="shared" si="136"/>
        <v>205.79680000000002</v>
      </c>
      <c r="M120" s="105">
        <f t="shared" si="136"/>
        <v>205.79680000000002</v>
      </c>
      <c r="N120" s="109">
        <f t="shared" si="125"/>
        <v>617.3904</v>
      </c>
      <c r="O120" s="105">
        <f t="shared" ref="O120:Q120" si="137">O116*8%</f>
        <v>205.79680000000002</v>
      </c>
      <c r="P120" s="105">
        <f t="shared" si="137"/>
        <v>205.79680000000002</v>
      </c>
      <c r="Q120" s="105">
        <f t="shared" si="137"/>
        <v>205.79680000000002</v>
      </c>
      <c r="R120" s="110">
        <f t="shared" si="127"/>
        <v>617.3904</v>
      </c>
      <c r="S120" s="111">
        <f t="shared" si="133"/>
        <v>2469.5616</v>
      </c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</row>
    <row r="121" spans="1:118" ht="22.05" customHeight="1" x14ac:dyDescent="0.3">
      <c r="B121" s="104" t="s">
        <v>148</v>
      </c>
      <c r="C121" s="105">
        <v>0</v>
      </c>
      <c r="D121" s="105">
        <v>0</v>
      </c>
      <c r="E121" s="105">
        <v>0</v>
      </c>
      <c r="F121" s="106">
        <f t="shared" si="121"/>
        <v>0</v>
      </c>
      <c r="G121" s="105">
        <v>0</v>
      </c>
      <c r="H121" s="105">
        <v>0</v>
      </c>
      <c r="I121" s="105">
        <v>0</v>
      </c>
      <c r="J121" s="108">
        <f t="shared" si="123"/>
        <v>0</v>
      </c>
      <c r="K121" s="105">
        <v>0</v>
      </c>
      <c r="L121" s="105">
        <v>0</v>
      </c>
      <c r="M121" s="105">
        <v>0</v>
      </c>
      <c r="N121" s="109">
        <f t="shared" si="125"/>
        <v>0</v>
      </c>
      <c r="O121" s="105">
        <v>0</v>
      </c>
      <c r="P121" s="105">
        <v>0</v>
      </c>
      <c r="Q121" s="105">
        <v>0</v>
      </c>
      <c r="R121" s="110">
        <f t="shared" si="127"/>
        <v>0</v>
      </c>
      <c r="S121" s="111">
        <f>SUM(F121,J121,N121,R121)</f>
        <v>0</v>
      </c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</row>
    <row r="122" spans="1:118" ht="22.05" customHeight="1" x14ac:dyDescent="0.3">
      <c r="B122" s="104" t="s">
        <v>179</v>
      </c>
      <c r="C122" s="105">
        <f>2572.46*9%</f>
        <v>231.5214</v>
      </c>
      <c r="D122" s="105">
        <f t="shared" ref="D122:E122" si="138">2572.46*9%</f>
        <v>231.5214</v>
      </c>
      <c r="E122" s="105">
        <f t="shared" si="138"/>
        <v>231.5214</v>
      </c>
      <c r="F122" s="106">
        <f t="shared" si="121"/>
        <v>694.56420000000003</v>
      </c>
      <c r="G122" s="105">
        <f t="shared" ref="G122:I122" si="139">2572.46*9%</f>
        <v>231.5214</v>
      </c>
      <c r="H122" s="105">
        <f t="shared" si="139"/>
        <v>231.5214</v>
      </c>
      <c r="I122" s="105">
        <f t="shared" si="139"/>
        <v>231.5214</v>
      </c>
      <c r="J122" s="108">
        <f t="shared" si="123"/>
        <v>694.56420000000003</v>
      </c>
      <c r="K122" s="105">
        <f t="shared" ref="K122:M122" si="140">2572.46*9%</f>
        <v>231.5214</v>
      </c>
      <c r="L122" s="105">
        <f t="shared" si="140"/>
        <v>231.5214</v>
      </c>
      <c r="M122" s="105">
        <f t="shared" si="140"/>
        <v>231.5214</v>
      </c>
      <c r="N122" s="109">
        <f t="shared" si="125"/>
        <v>694.56420000000003</v>
      </c>
      <c r="O122" s="105">
        <f t="shared" ref="O122:Q122" si="141">O116*9%</f>
        <v>231.5214</v>
      </c>
      <c r="P122" s="105">
        <f t="shared" si="141"/>
        <v>231.5214</v>
      </c>
      <c r="Q122" s="105">
        <f t="shared" si="141"/>
        <v>231.5214</v>
      </c>
      <c r="R122" s="110">
        <f t="shared" si="127"/>
        <v>694.56420000000003</v>
      </c>
      <c r="S122" s="111">
        <f t="shared" ref="S122" si="142">SUM(F122,J122,N122,R122)</f>
        <v>2778.2568000000001</v>
      </c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</row>
    <row r="123" spans="1:118" ht="22.05" customHeight="1" x14ac:dyDescent="0.3">
      <c r="B123" s="104" t="s">
        <v>181</v>
      </c>
      <c r="C123" s="105">
        <f>((2572.46/3)+C116)/12</f>
        <v>266.02450138888889</v>
      </c>
      <c r="D123" s="105">
        <f t="shared" ref="D123:E123" si="143">((2572.46/3)+D116)/12</f>
        <v>266.02450138888889</v>
      </c>
      <c r="E123" s="105">
        <f t="shared" si="143"/>
        <v>266.02450138888889</v>
      </c>
      <c r="F123" s="106">
        <f t="shared" si="121"/>
        <v>798.07350416666668</v>
      </c>
      <c r="G123" s="105">
        <f t="shared" ref="G123:I123" si="144">((2572.46/3)+G116)/12</f>
        <v>266.02450138888889</v>
      </c>
      <c r="H123" s="105">
        <f t="shared" si="144"/>
        <v>266.02450138888889</v>
      </c>
      <c r="I123" s="105">
        <f t="shared" si="144"/>
        <v>266.02450138888889</v>
      </c>
      <c r="J123" s="108">
        <f t="shared" si="123"/>
        <v>798.07350416666668</v>
      </c>
      <c r="K123" s="105">
        <f t="shared" ref="K123:M123" si="145">((2572.46/3)+K116)/12</f>
        <v>266.02450138888889</v>
      </c>
      <c r="L123" s="105">
        <f t="shared" si="145"/>
        <v>266.02450138888889</v>
      </c>
      <c r="M123" s="105">
        <f t="shared" si="145"/>
        <v>266.02450138888889</v>
      </c>
      <c r="N123" s="109">
        <f t="shared" si="125"/>
        <v>798.07350416666668</v>
      </c>
      <c r="O123" s="105">
        <f t="shared" ref="O123:Q123" si="146">((O116/3)+O116)/12</f>
        <v>285.82888888888891</v>
      </c>
      <c r="P123" s="105">
        <f t="shared" si="146"/>
        <v>285.82888888888891</v>
      </c>
      <c r="Q123" s="105">
        <f t="shared" si="146"/>
        <v>285.82888888888891</v>
      </c>
      <c r="R123" s="110">
        <f t="shared" si="127"/>
        <v>857.48666666666668</v>
      </c>
      <c r="S123" s="111">
        <f>SUM(F123,J123,N123,R123)</f>
        <v>3251.7071791666667</v>
      </c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</row>
    <row r="124" spans="1:118" ht="22.05" customHeight="1" thickBot="1" x14ac:dyDescent="0.35">
      <c r="B124" s="112" t="s">
        <v>149</v>
      </c>
      <c r="C124" s="148">
        <f>SUM(C116:C123)</f>
        <v>3640.1500513888891</v>
      </c>
      <c r="D124" s="148">
        <f t="shared" ref="D124:E124" si="147">SUM(D116:D123)</f>
        <v>3640.1500513888891</v>
      </c>
      <c r="E124" s="148">
        <f t="shared" si="147"/>
        <v>3640.1500513888891</v>
      </c>
      <c r="F124" s="106">
        <f t="shared" si="121"/>
        <v>10920.450154166667</v>
      </c>
      <c r="G124" s="148">
        <f>SUM(G116:G123)</f>
        <v>3640.1500513888891</v>
      </c>
      <c r="H124" s="148">
        <f>SUM(H116:H123)</f>
        <v>3640.1500513888891</v>
      </c>
      <c r="I124" s="148">
        <f>SUM(I116:I123)</f>
        <v>3640.1500513888891</v>
      </c>
      <c r="J124" s="108">
        <f t="shared" si="123"/>
        <v>10920.450154166667</v>
      </c>
      <c r="K124" s="149">
        <f>SUM(K116:K123)</f>
        <v>3640.1500513888891</v>
      </c>
      <c r="L124" s="149">
        <f t="shared" ref="L124:M124" si="148">SUM(L116:L123)</f>
        <v>3640.1500513888891</v>
      </c>
      <c r="M124" s="149">
        <f t="shared" si="148"/>
        <v>3640.1500513888891</v>
      </c>
      <c r="N124" s="109">
        <f t="shared" si="125"/>
        <v>10920.450154166667</v>
      </c>
      <c r="O124" s="150">
        <f>SUM(O116:O123)</f>
        <v>3897.6070888888889</v>
      </c>
      <c r="P124" s="150">
        <f t="shared" ref="P124:Q124" si="149">SUM(P116:P123)</f>
        <v>3897.6070888888889</v>
      </c>
      <c r="Q124" s="150">
        <f t="shared" si="149"/>
        <v>3897.6070888888889</v>
      </c>
      <c r="R124" s="110">
        <f t="shared" si="127"/>
        <v>11692.821266666666</v>
      </c>
      <c r="S124" s="120">
        <f>SUM(F124,J124,N124,R124)</f>
        <v>44454.171729166665</v>
      </c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</row>
    <row r="125" spans="1:118" ht="22.05" customHeight="1" x14ac:dyDescent="0.3">
      <c r="B125" s="91" t="s">
        <v>150</v>
      </c>
      <c r="C125" s="95"/>
      <c r="D125" s="95"/>
      <c r="E125" s="95"/>
      <c r="F125" s="93"/>
      <c r="G125" s="95"/>
      <c r="H125" s="95"/>
      <c r="I125" s="95"/>
      <c r="J125" s="96"/>
      <c r="K125" s="97"/>
      <c r="L125" s="97"/>
      <c r="M125" s="97"/>
      <c r="N125" s="99"/>
      <c r="O125" s="100"/>
      <c r="P125" s="100"/>
      <c r="Q125" s="100"/>
      <c r="R125" s="102"/>
      <c r="S125" s="103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</row>
    <row r="126" spans="1:118" ht="22.05" customHeight="1" x14ac:dyDescent="0.3">
      <c r="B126" s="104" t="s">
        <v>146</v>
      </c>
      <c r="C126" s="105">
        <v>0</v>
      </c>
      <c r="D126" s="105">
        <v>0</v>
      </c>
      <c r="E126" s="105">
        <v>0</v>
      </c>
      <c r="F126" s="106">
        <f t="shared" ref="F126:F136" si="150">SUM(C126:E126)</f>
        <v>0</v>
      </c>
      <c r="G126" s="105">
        <v>0</v>
      </c>
      <c r="H126" s="105">
        <v>0</v>
      </c>
      <c r="I126" s="105">
        <v>0</v>
      </c>
      <c r="J126" s="108">
        <f t="shared" ref="J126:J136" si="151">SUM(G126:I126)</f>
        <v>0</v>
      </c>
      <c r="K126" s="105">
        <v>0</v>
      </c>
      <c r="L126" s="105">
        <v>0</v>
      </c>
      <c r="M126" s="105">
        <v>0</v>
      </c>
      <c r="N126" s="109">
        <f t="shared" ref="N126:N136" si="152">SUM(K126:M126)</f>
        <v>0</v>
      </c>
      <c r="O126" s="105">
        <v>0</v>
      </c>
      <c r="P126" s="105">
        <v>0</v>
      </c>
      <c r="Q126" s="105">
        <v>0</v>
      </c>
      <c r="R126" s="110">
        <f t="shared" ref="R126:R136" si="153">SUM(O126:Q126)</f>
        <v>0</v>
      </c>
      <c r="S126" s="111">
        <f>SUM(F126,J126,N126,R126)</f>
        <v>0</v>
      </c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</row>
    <row r="127" spans="1:118" ht="22.05" customHeight="1" x14ac:dyDescent="0.3">
      <c r="B127" s="104" t="s">
        <v>147</v>
      </c>
      <c r="C127" s="105">
        <v>0</v>
      </c>
      <c r="D127" s="105">
        <v>0</v>
      </c>
      <c r="E127" s="105">
        <v>0</v>
      </c>
      <c r="F127" s="106">
        <f t="shared" si="150"/>
        <v>0</v>
      </c>
      <c r="G127" s="105">
        <v>0</v>
      </c>
      <c r="H127" s="105">
        <v>0</v>
      </c>
      <c r="I127" s="105">
        <v>0</v>
      </c>
      <c r="J127" s="108">
        <f t="shared" si="151"/>
        <v>0</v>
      </c>
      <c r="K127" s="105">
        <v>0</v>
      </c>
      <c r="L127" s="105">
        <v>0</v>
      </c>
      <c r="M127" s="105">
        <v>0</v>
      </c>
      <c r="N127" s="109">
        <f t="shared" si="152"/>
        <v>0</v>
      </c>
      <c r="O127" s="105">
        <v>0</v>
      </c>
      <c r="P127" s="105">
        <v>0</v>
      </c>
      <c r="Q127" s="105">
        <v>0</v>
      </c>
      <c r="R127" s="110">
        <f t="shared" si="153"/>
        <v>0</v>
      </c>
      <c r="S127" s="111">
        <f t="shared" ref="S127" si="154">SUM(F127,J127,N127,R127)</f>
        <v>0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</row>
    <row r="128" spans="1:118" ht="22.05" customHeight="1" x14ac:dyDescent="0.3">
      <c r="B128" s="104" t="s">
        <v>56</v>
      </c>
      <c r="C128" s="105">
        <v>0</v>
      </c>
      <c r="D128" s="105">
        <v>0</v>
      </c>
      <c r="E128" s="105">
        <v>0</v>
      </c>
      <c r="F128" s="106">
        <f t="shared" si="150"/>
        <v>0</v>
      </c>
      <c r="G128" s="105">
        <v>0</v>
      </c>
      <c r="H128" s="105">
        <v>0</v>
      </c>
      <c r="I128" s="105">
        <v>0</v>
      </c>
      <c r="J128" s="108">
        <f t="shared" si="151"/>
        <v>0</v>
      </c>
      <c r="K128" s="105">
        <v>0</v>
      </c>
      <c r="L128" s="105">
        <v>0</v>
      </c>
      <c r="M128" s="105">
        <v>0</v>
      </c>
      <c r="N128" s="109">
        <f t="shared" si="152"/>
        <v>0</v>
      </c>
      <c r="O128" s="105">
        <v>0</v>
      </c>
      <c r="P128" s="105">
        <v>0</v>
      </c>
      <c r="Q128" s="105">
        <v>0</v>
      </c>
      <c r="R128" s="110">
        <f t="shared" si="153"/>
        <v>0</v>
      </c>
      <c r="S128" s="111">
        <f>SUM(F128,J128,N128,R128)</f>
        <v>0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</row>
    <row r="129" spans="1:118" ht="22.05" customHeight="1" x14ac:dyDescent="0.3">
      <c r="B129" s="104" t="s">
        <v>54</v>
      </c>
      <c r="C129" s="105">
        <v>0</v>
      </c>
      <c r="D129" s="105">
        <v>0</v>
      </c>
      <c r="E129" s="105">
        <v>0</v>
      </c>
      <c r="F129" s="106">
        <f t="shared" si="150"/>
        <v>0</v>
      </c>
      <c r="G129" s="105">
        <v>0</v>
      </c>
      <c r="H129" s="105">
        <v>0</v>
      </c>
      <c r="I129" s="105">
        <v>0</v>
      </c>
      <c r="J129" s="108">
        <f t="shared" si="151"/>
        <v>0</v>
      </c>
      <c r="K129" s="105">
        <v>0</v>
      </c>
      <c r="L129" s="105">
        <v>0</v>
      </c>
      <c r="M129" s="105">
        <v>0</v>
      </c>
      <c r="N129" s="109">
        <f t="shared" si="152"/>
        <v>0</v>
      </c>
      <c r="O129" s="105">
        <v>0</v>
      </c>
      <c r="P129" s="105">
        <v>0</v>
      </c>
      <c r="Q129" s="105">
        <v>0</v>
      </c>
      <c r="R129" s="110">
        <f t="shared" si="153"/>
        <v>0</v>
      </c>
      <c r="S129" s="111">
        <f t="shared" ref="S129:S130" si="155">SUM(F129,J129,N129,R129)</f>
        <v>0</v>
      </c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</row>
    <row r="130" spans="1:118" ht="22.05" customHeight="1" x14ac:dyDescent="0.3">
      <c r="B130" s="104" t="s">
        <v>58</v>
      </c>
      <c r="C130" s="105">
        <v>0</v>
      </c>
      <c r="D130" s="105">
        <v>0</v>
      </c>
      <c r="E130" s="105">
        <v>0</v>
      </c>
      <c r="F130" s="106">
        <f t="shared" si="150"/>
        <v>0</v>
      </c>
      <c r="G130" s="105">
        <v>0</v>
      </c>
      <c r="H130" s="105">
        <v>0</v>
      </c>
      <c r="I130" s="105">
        <v>0</v>
      </c>
      <c r="J130" s="108">
        <f t="shared" si="151"/>
        <v>0</v>
      </c>
      <c r="K130" s="105">
        <v>0</v>
      </c>
      <c r="L130" s="105">
        <v>0</v>
      </c>
      <c r="M130" s="105">
        <v>0</v>
      </c>
      <c r="N130" s="109">
        <f t="shared" si="152"/>
        <v>0</v>
      </c>
      <c r="O130" s="105">
        <v>0</v>
      </c>
      <c r="P130" s="105">
        <v>0</v>
      </c>
      <c r="Q130" s="105">
        <v>0</v>
      </c>
      <c r="R130" s="110">
        <f t="shared" si="153"/>
        <v>0</v>
      </c>
      <c r="S130" s="111">
        <f t="shared" si="155"/>
        <v>0</v>
      </c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</row>
    <row r="131" spans="1:118" ht="22.05" customHeight="1" x14ac:dyDescent="0.3">
      <c r="B131" s="104" t="s">
        <v>148</v>
      </c>
      <c r="C131" s="105">
        <v>0</v>
      </c>
      <c r="D131" s="105">
        <v>0</v>
      </c>
      <c r="E131" s="105">
        <v>0</v>
      </c>
      <c r="F131" s="106">
        <f t="shared" si="150"/>
        <v>0</v>
      </c>
      <c r="G131" s="105">
        <v>0</v>
      </c>
      <c r="H131" s="105">
        <v>0</v>
      </c>
      <c r="I131" s="105">
        <v>0</v>
      </c>
      <c r="J131" s="108">
        <f t="shared" si="151"/>
        <v>0</v>
      </c>
      <c r="K131" s="105">
        <v>0</v>
      </c>
      <c r="L131" s="105">
        <v>0</v>
      </c>
      <c r="M131" s="105">
        <v>0</v>
      </c>
      <c r="N131" s="109">
        <f t="shared" si="152"/>
        <v>0</v>
      </c>
      <c r="O131" s="105">
        <v>0</v>
      </c>
      <c r="P131" s="105">
        <v>0</v>
      </c>
      <c r="Q131" s="105">
        <v>0</v>
      </c>
      <c r="R131" s="110">
        <f t="shared" si="153"/>
        <v>0</v>
      </c>
      <c r="S131" s="111">
        <f>SUM(F131,J131,N131,R131)</f>
        <v>0</v>
      </c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</row>
    <row r="132" spans="1:118" ht="22.05" customHeight="1" x14ac:dyDescent="0.3">
      <c r="B132" s="104" t="s">
        <v>182</v>
      </c>
      <c r="C132" s="105">
        <v>1805</v>
      </c>
      <c r="D132" s="105">
        <v>1805</v>
      </c>
      <c r="E132" s="105">
        <v>1805</v>
      </c>
      <c r="F132" s="106">
        <f t="shared" si="150"/>
        <v>5415</v>
      </c>
      <c r="G132" s="105">
        <v>1805</v>
      </c>
      <c r="H132" s="105">
        <v>1805</v>
      </c>
      <c r="I132" s="105">
        <v>1805</v>
      </c>
      <c r="J132" s="108">
        <f t="shared" si="151"/>
        <v>5415</v>
      </c>
      <c r="K132" s="105">
        <v>1805</v>
      </c>
      <c r="L132" s="105">
        <v>1805</v>
      </c>
      <c r="M132" s="105">
        <v>1805</v>
      </c>
      <c r="N132" s="109">
        <f t="shared" si="152"/>
        <v>5415</v>
      </c>
      <c r="O132" s="105">
        <v>1805</v>
      </c>
      <c r="P132" s="105">
        <v>1805</v>
      </c>
      <c r="Q132" s="105">
        <v>1805</v>
      </c>
      <c r="R132" s="110">
        <f t="shared" si="153"/>
        <v>5415</v>
      </c>
      <c r="S132" s="111">
        <f t="shared" ref="S132" si="156">SUM(F132,J132,N132,R132)</f>
        <v>21660</v>
      </c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</row>
    <row r="133" spans="1:118" ht="22.05" customHeight="1" x14ac:dyDescent="0.3">
      <c r="B133" s="104" t="s">
        <v>55</v>
      </c>
      <c r="C133" s="105">
        <v>0</v>
      </c>
      <c r="D133" s="105">
        <v>0</v>
      </c>
      <c r="E133" s="105">
        <v>0</v>
      </c>
      <c r="F133" s="106">
        <f t="shared" si="150"/>
        <v>0</v>
      </c>
      <c r="G133" s="105">
        <v>0</v>
      </c>
      <c r="H133" s="105">
        <v>0</v>
      </c>
      <c r="I133" s="105">
        <v>0</v>
      </c>
      <c r="J133" s="108">
        <f t="shared" si="151"/>
        <v>0</v>
      </c>
      <c r="K133" s="105">
        <v>0</v>
      </c>
      <c r="L133" s="105">
        <v>0</v>
      </c>
      <c r="M133" s="105">
        <v>0</v>
      </c>
      <c r="N133" s="109">
        <f t="shared" si="152"/>
        <v>0</v>
      </c>
      <c r="O133" s="105">
        <v>0</v>
      </c>
      <c r="P133" s="105">
        <v>0</v>
      </c>
      <c r="Q133" s="105">
        <v>0</v>
      </c>
      <c r="R133" s="110">
        <f t="shared" si="153"/>
        <v>0</v>
      </c>
      <c r="S133" s="111">
        <f>SUM(F133,J133,N133,R133)</f>
        <v>0</v>
      </c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</row>
    <row r="134" spans="1:118" ht="22.05" customHeight="1" x14ac:dyDescent="0.3">
      <c r="B134" s="104" t="s">
        <v>55</v>
      </c>
      <c r="C134" s="105">
        <v>0</v>
      </c>
      <c r="D134" s="105">
        <v>0</v>
      </c>
      <c r="E134" s="105">
        <v>0</v>
      </c>
      <c r="F134" s="106">
        <f t="shared" si="150"/>
        <v>0</v>
      </c>
      <c r="G134" s="105">
        <v>0</v>
      </c>
      <c r="H134" s="105">
        <v>0</v>
      </c>
      <c r="I134" s="105">
        <v>0</v>
      </c>
      <c r="J134" s="108">
        <f t="shared" si="151"/>
        <v>0</v>
      </c>
      <c r="K134" s="105">
        <v>0</v>
      </c>
      <c r="L134" s="105">
        <v>0</v>
      </c>
      <c r="M134" s="105">
        <v>0</v>
      </c>
      <c r="N134" s="109">
        <f t="shared" si="152"/>
        <v>0</v>
      </c>
      <c r="O134" s="105">
        <v>0</v>
      </c>
      <c r="P134" s="105">
        <v>0</v>
      </c>
      <c r="Q134" s="105">
        <v>0</v>
      </c>
      <c r="R134" s="110">
        <f t="shared" si="153"/>
        <v>0</v>
      </c>
      <c r="S134" s="111">
        <f t="shared" ref="S134" si="157">SUM(F134,J134,N134,R134)</f>
        <v>0</v>
      </c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</row>
    <row r="135" spans="1:118" ht="22.05" customHeight="1" thickBot="1" x14ac:dyDescent="0.35">
      <c r="B135" s="112" t="s">
        <v>151</v>
      </c>
      <c r="C135" s="146">
        <f>SUM(C126:C134)</f>
        <v>1805</v>
      </c>
      <c r="D135" s="146">
        <f>SUM(D126:D134)</f>
        <v>1805</v>
      </c>
      <c r="E135" s="146">
        <f>SUM(E126:E134)</f>
        <v>1805</v>
      </c>
      <c r="F135" s="106">
        <f t="shared" si="150"/>
        <v>5415</v>
      </c>
      <c r="G135" s="147">
        <f>SUM(G126:G134)</f>
        <v>1805</v>
      </c>
      <c r="H135" s="148">
        <f>SUM(H126:H134)</f>
        <v>1805</v>
      </c>
      <c r="I135" s="148">
        <f>SUM(I126:I134)</f>
        <v>1805</v>
      </c>
      <c r="J135" s="108">
        <f t="shared" si="151"/>
        <v>5415</v>
      </c>
      <c r="K135" s="149">
        <f>SUM(K126:K134)</f>
        <v>1805</v>
      </c>
      <c r="L135" s="149">
        <f t="shared" ref="L135:M135" si="158">SUM(L126:L134)</f>
        <v>1805</v>
      </c>
      <c r="M135" s="149">
        <f t="shared" si="158"/>
        <v>1805</v>
      </c>
      <c r="N135" s="109">
        <f t="shared" si="152"/>
        <v>5415</v>
      </c>
      <c r="O135" s="150">
        <f>SUM(O126:O134)</f>
        <v>1805</v>
      </c>
      <c r="P135" s="151">
        <f>SUM(P126:P134)</f>
        <v>1805</v>
      </c>
      <c r="Q135" s="151">
        <f>SUM(Q126:Q134)</f>
        <v>1805</v>
      </c>
      <c r="R135" s="110">
        <f t="shared" si="153"/>
        <v>5415</v>
      </c>
      <c r="S135" s="120">
        <f>SUM(F135,J135,N135,R135)</f>
        <v>21660</v>
      </c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</row>
    <row r="136" spans="1:118" ht="22.05" customHeight="1" thickBot="1" x14ac:dyDescent="0.35">
      <c r="B136" s="112" t="s">
        <v>152</v>
      </c>
      <c r="C136" s="134">
        <f>SUM(C124,C135)</f>
        <v>5445.1500513888896</v>
      </c>
      <c r="D136" s="134">
        <f t="shared" ref="D136:E136" si="159">SUM(D124,D135)</f>
        <v>5445.1500513888896</v>
      </c>
      <c r="E136" s="134">
        <f t="shared" si="159"/>
        <v>5445.1500513888896</v>
      </c>
      <c r="F136" s="135">
        <f t="shared" si="150"/>
        <v>16335.450154166669</v>
      </c>
      <c r="G136" s="136">
        <f>SUM(G124,G135)</f>
        <v>5445.1500513888896</v>
      </c>
      <c r="H136" s="137">
        <f>SUM(H124,H135)</f>
        <v>5445.1500513888896</v>
      </c>
      <c r="I136" s="137">
        <f>SUM(I124,I135)</f>
        <v>5445.1500513888896</v>
      </c>
      <c r="J136" s="138">
        <f t="shared" si="151"/>
        <v>16335.450154166669</v>
      </c>
      <c r="K136" s="139">
        <f>SUM(K124,K135)</f>
        <v>5445.1500513888896</v>
      </c>
      <c r="L136" s="140">
        <f t="shared" ref="L136:M136" si="160">SUM(L124,L135)</f>
        <v>5445.1500513888896</v>
      </c>
      <c r="M136" s="140">
        <f t="shared" si="160"/>
        <v>5445.1500513888896</v>
      </c>
      <c r="N136" s="141">
        <f t="shared" si="152"/>
        <v>16335.450154166669</v>
      </c>
      <c r="O136" s="142">
        <f>SUM(O124,O135)</f>
        <v>5702.6070888888889</v>
      </c>
      <c r="P136" s="143">
        <f t="shared" ref="P136" si="161">SUM(P124,P135)</f>
        <v>5702.6070888888889</v>
      </c>
      <c r="Q136" s="143">
        <f>SUM(Q124,Q135)</f>
        <v>5702.6070888888889</v>
      </c>
      <c r="R136" s="144">
        <f t="shared" si="153"/>
        <v>17107.821266666666</v>
      </c>
      <c r="S136" s="145">
        <f>SUM(F136,J136,N136,R136)</f>
        <v>66114.171729166672</v>
      </c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</row>
    <row r="137" spans="1:118" s="25" customFormat="1" ht="15" customHeight="1" thickBot="1" x14ac:dyDescent="0.35">
      <c r="B137" s="82"/>
      <c r="C137" s="83"/>
      <c r="D137" s="83"/>
      <c r="E137" s="83"/>
      <c r="F137" s="84"/>
      <c r="G137" s="83"/>
      <c r="H137" s="83"/>
      <c r="I137" s="83"/>
      <c r="J137" s="84"/>
      <c r="K137" s="83"/>
      <c r="L137" s="83"/>
      <c r="M137" s="83"/>
      <c r="N137" s="84"/>
      <c r="O137" s="83"/>
      <c r="P137" s="83"/>
      <c r="Q137" s="83"/>
      <c r="R137" s="84"/>
      <c r="S137" s="85"/>
    </row>
    <row r="138" spans="1:118" s="25" customFormat="1" ht="45" customHeight="1" x14ac:dyDescent="0.3">
      <c r="B138" s="171" t="s">
        <v>78</v>
      </c>
      <c r="C138" s="172"/>
      <c r="D138" s="172"/>
      <c r="E138" s="172"/>
      <c r="F138" s="172"/>
    </row>
    <row r="139" spans="1:118" s="86" customFormat="1" ht="31.95" customHeight="1" thickBot="1" x14ac:dyDescent="0.4">
      <c r="A139" s="170"/>
      <c r="B139" s="152" t="s">
        <v>78</v>
      </c>
      <c r="C139" s="153">
        <f>SUM(C111,C136)</f>
        <v>95973.258801388889</v>
      </c>
      <c r="D139" s="153">
        <f t="shared" ref="D139" si="162">SUM(D111,D136)</f>
        <v>95973.258801388889</v>
      </c>
      <c r="E139" s="153">
        <f>SUM(E111,E136)</f>
        <v>95973.258801388889</v>
      </c>
      <c r="F139" s="154">
        <f>SUM(C139:E139)</f>
        <v>287919.77640416665</v>
      </c>
      <c r="G139" s="155">
        <f>SUM(G111,G136)</f>
        <v>95973.258801388889</v>
      </c>
      <c r="H139" s="156">
        <f>SUM(H111,H136)</f>
        <v>96148.258801388889</v>
      </c>
      <c r="I139" s="156">
        <f>SUM(I111,I136)</f>
        <v>95973.258801388889</v>
      </c>
      <c r="J139" s="157">
        <f>SUM(G139:I139)</f>
        <v>288094.77640416665</v>
      </c>
      <c r="K139" s="158">
        <f>SUM(K111,K136)</f>
        <v>95973.258801388889</v>
      </c>
      <c r="L139" s="159">
        <f t="shared" ref="L139" si="163">SUM(L111,L136)</f>
        <v>95973.258801388889</v>
      </c>
      <c r="M139" s="159">
        <f>SUM(M111,M136)</f>
        <v>95973.258801388889</v>
      </c>
      <c r="N139" s="160">
        <f>SUM(K139:M139)</f>
        <v>287919.77640416665</v>
      </c>
      <c r="O139" s="161">
        <f>SUM(O111,O136)</f>
        <v>96230.715838888893</v>
      </c>
      <c r="P139" s="162">
        <f t="shared" ref="P139" si="164">SUM(P111,P136)</f>
        <v>96230.715838888893</v>
      </c>
      <c r="Q139" s="162">
        <f>SUM(Q111,Q136)</f>
        <v>96230.715838888893</v>
      </c>
      <c r="R139" s="163">
        <f>SUM(O139:Q139)</f>
        <v>288692.14751666668</v>
      </c>
      <c r="S139" s="164">
        <f>SUM(F139,J139,N139,R139)</f>
        <v>1152626.4767291667</v>
      </c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170"/>
      <c r="DH139" s="170"/>
      <c r="DI139" s="170"/>
      <c r="DJ139" s="170"/>
      <c r="DK139" s="170"/>
      <c r="DL139" s="170"/>
      <c r="DM139" s="170"/>
      <c r="DN139" s="170"/>
    </row>
    <row r="140" spans="1:118" s="25" customFormat="1" x14ac:dyDescent="0.3"/>
    <row r="141" spans="1:118" s="25" customFormat="1" ht="49.95" customHeight="1" x14ac:dyDescent="0.3"/>
    <row r="142" spans="1:118" s="25" customFormat="1" x14ac:dyDescent="0.3"/>
    <row r="143" spans="1:118" s="25" customFormat="1" x14ac:dyDescent="0.3"/>
    <row r="144" spans="1:118" s="25" customFormat="1" x14ac:dyDescent="0.3"/>
    <row r="145" s="25" customFormat="1" x14ac:dyDescent="0.3"/>
    <row r="146" s="25" customFormat="1" x14ac:dyDescent="0.3"/>
    <row r="147" s="25" customFormat="1" x14ac:dyDescent="0.3"/>
    <row r="148" s="25" customFormat="1" x14ac:dyDescent="0.3"/>
    <row r="149" s="25" customFormat="1" x14ac:dyDescent="0.3"/>
    <row r="150" s="25" customFormat="1" x14ac:dyDescent="0.3"/>
    <row r="151" s="25" customFormat="1" x14ac:dyDescent="0.3"/>
    <row r="152" s="25" customFormat="1" x14ac:dyDescent="0.3"/>
    <row r="153" s="25" customFormat="1" x14ac:dyDescent="0.3"/>
    <row r="154" s="25" customFormat="1" x14ac:dyDescent="0.3"/>
    <row r="155" s="25" customFormat="1" x14ac:dyDescent="0.3"/>
    <row r="156" s="25" customFormat="1" x14ac:dyDescent="0.3"/>
    <row r="157" s="25" customFormat="1" x14ac:dyDescent="0.3"/>
    <row r="158" s="25" customFormat="1" x14ac:dyDescent="0.3"/>
    <row r="159" s="25" customFormat="1" x14ac:dyDescent="0.3"/>
    <row r="160" s="25" customFormat="1" x14ac:dyDescent="0.3"/>
    <row r="161" s="25" customFormat="1" x14ac:dyDescent="0.3"/>
    <row r="162" s="25" customFormat="1" x14ac:dyDescent="0.3"/>
    <row r="163" s="25" customFormat="1" x14ac:dyDescent="0.3"/>
    <row r="164" s="25" customFormat="1" x14ac:dyDescent="0.3"/>
    <row r="165" s="25" customFormat="1" x14ac:dyDescent="0.3"/>
    <row r="166" s="25" customFormat="1" x14ac:dyDescent="0.3"/>
    <row r="167" s="25" customFormat="1" x14ac:dyDescent="0.3"/>
    <row r="168" s="25" customFormat="1" x14ac:dyDescent="0.3"/>
    <row r="169" s="25" customFormat="1" x14ac:dyDescent="0.3"/>
    <row r="170" s="25" customFormat="1" x14ac:dyDescent="0.3"/>
    <row r="171" s="25" customFormat="1" x14ac:dyDescent="0.3"/>
    <row r="172" s="25" customFormat="1" x14ac:dyDescent="0.3"/>
    <row r="173" s="25" customFormat="1" x14ac:dyDescent="0.3"/>
    <row r="174" s="25" customFormat="1" x14ac:dyDescent="0.3"/>
    <row r="175" s="25" customFormat="1" x14ac:dyDescent="0.3"/>
    <row r="176" s="25" customFormat="1" x14ac:dyDescent="0.3"/>
    <row r="177" s="25" customFormat="1" x14ac:dyDescent="0.3"/>
    <row r="178" s="25" customFormat="1" x14ac:dyDescent="0.3"/>
    <row r="179" s="25" customFormat="1" x14ac:dyDescent="0.3"/>
    <row r="180" s="25" customFormat="1" x14ac:dyDescent="0.3"/>
    <row r="181" s="25" customFormat="1" x14ac:dyDescent="0.3"/>
    <row r="182" s="25" customFormat="1" x14ac:dyDescent="0.3"/>
    <row r="183" s="25" customFormat="1" x14ac:dyDescent="0.3"/>
    <row r="184" s="25" customFormat="1" x14ac:dyDescent="0.3"/>
    <row r="185" s="25" customFormat="1" x14ac:dyDescent="0.3"/>
    <row r="186" s="25" customFormat="1" x14ac:dyDescent="0.3"/>
    <row r="187" s="25" customFormat="1" x14ac:dyDescent="0.3"/>
    <row r="188" s="25" customFormat="1" x14ac:dyDescent="0.3"/>
    <row r="189" s="25" customFormat="1" x14ac:dyDescent="0.3"/>
    <row r="190" s="25" customFormat="1" x14ac:dyDescent="0.3"/>
    <row r="191" s="25" customFormat="1" x14ac:dyDescent="0.3"/>
    <row r="192" s="25" customFormat="1" x14ac:dyDescent="0.3"/>
    <row r="193" s="25" customFormat="1" x14ac:dyDescent="0.3"/>
    <row r="194" s="25" customFormat="1" x14ac:dyDescent="0.3"/>
    <row r="195" s="25" customFormat="1" x14ac:dyDescent="0.3"/>
    <row r="196" s="25" customFormat="1" x14ac:dyDescent="0.3"/>
    <row r="197" s="25" customFormat="1" x14ac:dyDescent="0.3"/>
    <row r="198" s="25" customFormat="1" x14ac:dyDescent="0.3"/>
    <row r="199" s="25" customFormat="1" x14ac:dyDescent="0.3"/>
    <row r="200" s="25" customFormat="1" x14ac:dyDescent="0.3"/>
    <row r="201" s="25" customFormat="1" x14ac:dyDescent="0.3"/>
    <row r="202" s="25" customFormat="1" x14ac:dyDescent="0.3"/>
    <row r="203" s="25" customFormat="1" x14ac:dyDescent="0.3"/>
    <row r="204" s="25" customFormat="1" x14ac:dyDescent="0.3"/>
    <row r="205" s="25" customFormat="1" x14ac:dyDescent="0.3"/>
    <row r="206" s="25" customFormat="1" x14ac:dyDescent="0.3"/>
    <row r="207" s="25" customFormat="1" x14ac:dyDescent="0.3"/>
    <row r="208" s="25" customFormat="1" x14ac:dyDescent="0.3"/>
    <row r="209" s="25" customFormat="1" x14ac:dyDescent="0.3"/>
    <row r="210" s="25" customFormat="1" x14ac:dyDescent="0.3"/>
    <row r="211" s="25" customFormat="1" x14ac:dyDescent="0.3"/>
    <row r="212" s="25" customFormat="1" x14ac:dyDescent="0.3"/>
    <row r="213" s="25" customFormat="1" x14ac:dyDescent="0.3"/>
    <row r="214" s="25" customFormat="1" x14ac:dyDescent="0.3"/>
    <row r="215" s="25" customFormat="1" x14ac:dyDescent="0.3"/>
    <row r="216" s="25" customFormat="1" x14ac:dyDescent="0.3"/>
    <row r="217" s="25" customFormat="1" x14ac:dyDescent="0.3"/>
    <row r="218" s="25" customFormat="1" x14ac:dyDescent="0.3"/>
    <row r="219" s="25" customFormat="1" x14ac:dyDescent="0.3"/>
    <row r="220" s="25" customFormat="1" x14ac:dyDescent="0.3"/>
    <row r="221" s="25" customFormat="1" x14ac:dyDescent="0.3"/>
    <row r="222" s="25" customFormat="1" x14ac:dyDescent="0.3"/>
    <row r="223" s="25" customFormat="1" x14ac:dyDescent="0.3"/>
    <row r="224" s="25" customFormat="1" x14ac:dyDescent="0.3"/>
    <row r="225" s="25" customFormat="1" x14ac:dyDescent="0.3"/>
    <row r="226" s="25" customFormat="1" x14ac:dyDescent="0.3"/>
    <row r="227" s="25" customFormat="1" x14ac:dyDescent="0.3"/>
    <row r="228" s="25" customFormat="1" x14ac:dyDescent="0.3"/>
    <row r="229" s="25" customFormat="1" x14ac:dyDescent="0.3"/>
    <row r="230" s="25" customFormat="1" x14ac:dyDescent="0.3"/>
    <row r="231" s="25" customFormat="1" x14ac:dyDescent="0.3"/>
    <row r="232" s="25" customFormat="1" x14ac:dyDescent="0.3"/>
    <row r="233" s="25" customFormat="1" x14ac:dyDescent="0.3"/>
    <row r="234" s="25" customFormat="1" x14ac:dyDescent="0.3"/>
    <row r="235" s="25" customFormat="1" x14ac:dyDescent="0.3"/>
    <row r="236" s="25" customFormat="1" x14ac:dyDescent="0.3"/>
    <row r="237" s="25" customFormat="1" x14ac:dyDescent="0.3"/>
    <row r="238" s="25" customFormat="1" x14ac:dyDescent="0.3"/>
    <row r="239" s="25" customFormat="1" x14ac:dyDescent="0.3"/>
    <row r="240" s="25" customFormat="1" x14ac:dyDescent="0.3"/>
    <row r="241" s="25" customFormat="1" x14ac:dyDescent="0.3"/>
    <row r="242" s="25" customFormat="1" x14ac:dyDescent="0.3"/>
    <row r="243" s="25" customFormat="1" x14ac:dyDescent="0.3"/>
    <row r="244" s="25" customFormat="1" x14ac:dyDescent="0.3"/>
    <row r="245" s="25" customFormat="1" x14ac:dyDescent="0.3"/>
    <row r="246" s="25" customFormat="1" x14ac:dyDescent="0.3"/>
    <row r="247" s="25" customFormat="1" x14ac:dyDescent="0.3"/>
    <row r="248" s="25" customFormat="1" x14ac:dyDescent="0.3"/>
    <row r="249" s="25" customFormat="1" x14ac:dyDescent="0.3"/>
    <row r="250" s="25" customFormat="1" x14ac:dyDescent="0.3"/>
    <row r="251" s="25" customFormat="1" x14ac:dyDescent="0.3"/>
    <row r="252" s="25" customFormat="1" x14ac:dyDescent="0.3"/>
    <row r="253" s="25" customFormat="1" x14ac:dyDescent="0.3"/>
    <row r="254" s="25" customFormat="1" x14ac:dyDescent="0.3"/>
    <row r="255" s="25" customFormat="1" x14ac:dyDescent="0.3"/>
    <row r="256" s="25" customFormat="1" x14ac:dyDescent="0.3"/>
    <row r="257" s="25" customFormat="1" x14ac:dyDescent="0.3"/>
    <row r="258" s="25" customFormat="1" x14ac:dyDescent="0.3"/>
    <row r="259" s="25" customFormat="1" x14ac:dyDescent="0.3"/>
    <row r="260" s="25" customFormat="1" x14ac:dyDescent="0.3"/>
    <row r="261" s="25" customFormat="1" x14ac:dyDescent="0.3"/>
    <row r="262" s="25" customFormat="1" x14ac:dyDescent="0.3"/>
    <row r="263" s="25" customFormat="1" x14ac:dyDescent="0.3"/>
    <row r="264" s="25" customFormat="1" x14ac:dyDescent="0.3"/>
    <row r="265" s="25" customFormat="1" x14ac:dyDescent="0.3"/>
    <row r="266" s="25" customFormat="1" x14ac:dyDescent="0.3"/>
    <row r="267" s="25" customFormat="1" x14ac:dyDescent="0.3"/>
    <row r="268" s="25" customFormat="1" x14ac:dyDescent="0.3"/>
    <row r="269" s="25" customFormat="1" x14ac:dyDescent="0.3"/>
    <row r="270" s="25" customFormat="1" x14ac:dyDescent="0.3"/>
    <row r="271" s="25" customFormat="1" x14ac:dyDescent="0.3"/>
    <row r="272" s="25" customFormat="1" x14ac:dyDescent="0.3"/>
    <row r="273" s="25" customFormat="1" x14ac:dyDescent="0.3"/>
    <row r="274" s="25" customFormat="1" x14ac:dyDescent="0.3"/>
    <row r="275" s="25" customFormat="1" x14ac:dyDescent="0.3"/>
    <row r="276" s="25" customFormat="1" x14ac:dyDescent="0.3"/>
    <row r="277" s="25" customFormat="1" x14ac:dyDescent="0.3"/>
    <row r="278" s="25" customFormat="1" x14ac:dyDescent="0.3"/>
    <row r="279" s="25" customFormat="1" x14ac:dyDescent="0.3"/>
    <row r="280" s="25" customFormat="1" x14ac:dyDescent="0.3"/>
    <row r="281" s="25" customFormat="1" x14ac:dyDescent="0.3"/>
    <row r="282" s="25" customFormat="1" x14ac:dyDescent="0.3"/>
    <row r="283" s="25" customFormat="1" x14ac:dyDescent="0.3"/>
    <row r="284" s="25" customFormat="1" x14ac:dyDescent="0.3"/>
    <row r="285" s="25" customFormat="1" x14ac:dyDescent="0.3"/>
    <row r="286" s="25" customFormat="1" x14ac:dyDescent="0.3"/>
    <row r="287" s="25" customFormat="1" x14ac:dyDescent="0.3"/>
    <row r="288" s="25" customFormat="1" x14ac:dyDescent="0.3"/>
    <row r="289" s="25" customFormat="1" x14ac:dyDescent="0.3"/>
    <row r="290" s="25" customFormat="1" x14ac:dyDescent="0.3"/>
    <row r="291" s="25" customFormat="1" x14ac:dyDescent="0.3"/>
    <row r="292" s="25" customFormat="1" x14ac:dyDescent="0.3"/>
    <row r="293" s="25" customFormat="1" x14ac:dyDescent="0.3"/>
    <row r="294" s="25" customFormat="1" x14ac:dyDescent="0.3"/>
    <row r="295" s="25" customFormat="1" x14ac:dyDescent="0.3"/>
    <row r="296" s="25" customFormat="1" x14ac:dyDescent="0.3"/>
    <row r="297" s="25" customFormat="1" x14ac:dyDescent="0.3"/>
    <row r="298" s="25" customFormat="1" x14ac:dyDescent="0.3"/>
    <row r="299" s="25" customFormat="1" x14ac:dyDescent="0.3"/>
    <row r="300" s="25" customFormat="1" x14ac:dyDescent="0.3"/>
    <row r="301" s="25" customFormat="1" x14ac:dyDescent="0.3"/>
    <row r="302" s="25" customFormat="1" x14ac:dyDescent="0.3"/>
    <row r="303" s="25" customFormat="1" x14ac:dyDescent="0.3"/>
    <row r="304" s="25" customFormat="1" x14ac:dyDescent="0.3"/>
    <row r="305" s="25" customFormat="1" x14ac:dyDescent="0.3"/>
    <row r="306" s="25" customFormat="1" x14ac:dyDescent="0.3"/>
    <row r="307" s="25" customFormat="1" x14ac:dyDescent="0.3"/>
    <row r="308" s="25" customFormat="1" x14ac:dyDescent="0.3"/>
    <row r="309" s="25" customFormat="1" x14ac:dyDescent="0.3"/>
    <row r="310" s="25" customFormat="1" x14ac:dyDescent="0.3"/>
    <row r="311" s="25" customFormat="1" x14ac:dyDescent="0.3"/>
    <row r="312" s="25" customFormat="1" x14ac:dyDescent="0.3"/>
    <row r="313" s="25" customFormat="1" x14ac:dyDescent="0.3"/>
    <row r="314" s="25" customFormat="1" x14ac:dyDescent="0.3"/>
    <row r="315" s="25" customFormat="1" x14ac:dyDescent="0.3"/>
    <row r="316" s="25" customFormat="1" x14ac:dyDescent="0.3"/>
    <row r="317" s="25" customFormat="1" x14ac:dyDescent="0.3"/>
    <row r="318" s="25" customFormat="1" x14ac:dyDescent="0.3"/>
    <row r="319" s="25" customFormat="1" x14ac:dyDescent="0.3"/>
    <row r="320" s="25" customFormat="1" x14ac:dyDescent="0.3"/>
    <row r="321" s="25" customFormat="1" x14ac:dyDescent="0.3"/>
    <row r="322" s="25" customFormat="1" x14ac:dyDescent="0.3"/>
    <row r="323" s="25" customFormat="1" x14ac:dyDescent="0.3"/>
    <row r="324" s="25" customFormat="1" x14ac:dyDescent="0.3"/>
    <row r="325" s="25" customFormat="1" x14ac:dyDescent="0.3"/>
    <row r="326" s="25" customFormat="1" x14ac:dyDescent="0.3"/>
    <row r="327" s="25" customFormat="1" x14ac:dyDescent="0.3"/>
    <row r="328" s="25" customFormat="1" x14ac:dyDescent="0.3"/>
    <row r="329" s="25" customFormat="1" x14ac:dyDescent="0.3"/>
    <row r="330" s="25" customFormat="1" x14ac:dyDescent="0.3"/>
  </sheetData>
  <mergeCells count="5">
    <mergeCell ref="B2:F2"/>
    <mergeCell ref="F11:F15"/>
    <mergeCell ref="J11:J15"/>
    <mergeCell ref="N11:N15"/>
    <mergeCell ref="R11:R1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378-C467-5640-BC71-DEA83177AC9D}">
  <dimension ref="A1:DN330"/>
  <sheetViews>
    <sheetView workbookViewId="0">
      <selection activeCell="B2" sqref="B2:F2"/>
    </sheetView>
  </sheetViews>
  <sheetFormatPr defaultColWidth="11" defaultRowHeight="14.4" x14ac:dyDescent="0.3"/>
  <cols>
    <col min="1" max="1" width="3.33203125" style="25" customWidth="1"/>
    <col min="2" max="2" width="41.109375" customWidth="1"/>
    <col min="3" max="19" width="25.109375" customWidth="1"/>
    <col min="20" max="20" width="3.33203125" customWidth="1"/>
  </cols>
  <sheetData>
    <row r="1" spans="1:118" s="165" customFormat="1" ht="54" customHeight="1" x14ac:dyDescent="0.25">
      <c r="A1" s="165" t="s">
        <v>53</v>
      </c>
      <c r="B1" s="173" t="s">
        <v>263</v>
      </c>
      <c r="C1" s="166"/>
      <c r="D1" s="166"/>
      <c r="E1" s="166"/>
      <c r="F1" s="167"/>
      <c r="G1" s="168"/>
      <c r="H1" s="167"/>
      <c r="I1" s="167"/>
      <c r="J1" s="166"/>
      <c r="K1" s="167"/>
      <c r="N1" s="167"/>
    </row>
    <row r="2" spans="1:118" s="25" customFormat="1" ht="25.05" customHeight="1" x14ac:dyDescent="0.3">
      <c r="B2" s="314"/>
      <c r="C2" s="314"/>
      <c r="D2" s="314"/>
      <c r="E2" s="314"/>
      <c r="F2" s="314"/>
    </row>
    <row r="3" spans="1:118" s="25" customFormat="1" ht="45" customHeight="1" x14ac:dyDescent="0.3">
      <c r="B3" s="171" t="s">
        <v>59</v>
      </c>
      <c r="C3" s="172"/>
      <c r="D3" s="172"/>
      <c r="E3" s="172"/>
      <c r="F3" s="172"/>
    </row>
    <row r="4" spans="1:118" s="29" customFormat="1" ht="31.95" customHeight="1" x14ac:dyDescent="0.3">
      <c r="A4" s="169"/>
      <c r="B4" s="30"/>
      <c r="C4" s="31" t="s">
        <v>60</v>
      </c>
      <c r="D4" s="31" t="s">
        <v>61</v>
      </c>
      <c r="E4" s="31" t="s">
        <v>62</v>
      </c>
      <c r="F4" s="32" t="s">
        <v>63</v>
      </c>
      <c r="G4" s="33" t="s">
        <v>64</v>
      </c>
      <c r="H4" s="34" t="s">
        <v>65</v>
      </c>
      <c r="I4" s="34" t="s">
        <v>66</v>
      </c>
      <c r="J4" s="35" t="s">
        <v>67</v>
      </c>
      <c r="K4" s="36" t="s">
        <v>68</v>
      </c>
      <c r="L4" s="37" t="s">
        <v>69</v>
      </c>
      <c r="M4" s="37" t="s">
        <v>70</v>
      </c>
      <c r="N4" s="38" t="s">
        <v>71</v>
      </c>
      <c r="O4" s="39" t="s">
        <v>72</v>
      </c>
      <c r="P4" s="40" t="s">
        <v>73</v>
      </c>
      <c r="Q4" s="40" t="s">
        <v>74</v>
      </c>
      <c r="R4" s="41" t="s">
        <v>75</v>
      </c>
      <c r="S4" s="42" t="s">
        <v>76</v>
      </c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</row>
    <row r="5" spans="1:118" ht="36" customHeight="1" x14ac:dyDescent="0.3">
      <c r="B5" s="43" t="s">
        <v>77</v>
      </c>
      <c r="C5" s="44">
        <f>C35</f>
        <v>299200</v>
      </c>
      <c r="D5" s="44">
        <f t="shared" ref="D5:E5" si="0">D35</f>
        <v>299200</v>
      </c>
      <c r="E5" s="44">
        <f t="shared" si="0"/>
        <v>299200</v>
      </c>
      <c r="F5" s="45">
        <f>SUM(C5:E5)</f>
        <v>897600</v>
      </c>
      <c r="G5" s="46">
        <f>G35</f>
        <v>299200</v>
      </c>
      <c r="H5" s="46">
        <f t="shared" ref="H5:I5" si="1">H35</f>
        <v>299200</v>
      </c>
      <c r="I5" s="46">
        <f t="shared" si="1"/>
        <v>299200</v>
      </c>
      <c r="J5" s="47">
        <f>SUM(G5:I5)</f>
        <v>897600</v>
      </c>
      <c r="K5" s="48">
        <f>K35</f>
        <v>299200</v>
      </c>
      <c r="L5" s="48">
        <f>L35</f>
        <v>299200</v>
      </c>
      <c r="M5" s="48">
        <f>M35</f>
        <v>299200</v>
      </c>
      <c r="N5" s="49">
        <f>SUM(K5:M5)</f>
        <v>897600</v>
      </c>
      <c r="O5" s="50">
        <f>O35</f>
        <v>299200</v>
      </c>
      <c r="P5" s="50">
        <f t="shared" ref="P5:Q5" si="2">P35</f>
        <v>299200</v>
      </c>
      <c r="Q5" s="50">
        <f t="shared" si="2"/>
        <v>299200</v>
      </c>
      <c r="R5" s="51">
        <f>SUM(O5:Q5)</f>
        <v>897600</v>
      </c>
      <c r="S5" s="52">
        <f>SUM(F5,J5,N5,R5)</f>
        <v>3590400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</row>
    <row r="6" spans="1:118" ht="36" customHeight="1" thickBot="1" x14ac:dyDescent="0.35">
      <c r="B6" s="53" t="s">
        <v>78</v>
      </c>
      <c r="C6" s="54">
        <f>C139</f>
        <v>134389.66470347223</v>
      </c>
      <c r="D6" s="54">
        <f>D139</f>
        <v>134389.66470347223</v>
      </c>
      <c r="E6" s="54">
        <f>E139</f>
        <v>134389.66470347223</v>
      </c>
      <c r="F6" s="55">
        <f>SUM(C6:E6)</f>
        <v>403168.99411041668</v>
      </c>
      <c r="G6" s="56">
        <f>G139</f>
        <v>134389.66470347223</v>
      </c>
      <c r="H6" s="56">
        <f>H139</f>
        <v>134564.66470347223</v>
      </c>
      <c r="I6" s="56">
        <f>I139</f>
        <v>134389.66470347223</v>
      </c>
      <c r="J6" s="57">
        <f>SUM(G6:I6)</f>
        <v>403343.99411041668</v>
      </c>
      <c r="K6" s="58">
        <f>K139</f>
        <v>134389.66470347223</v>
      </c>
      <c r="L6" s="58">
        <f>L139</f>
        <v>134389.66470347223</v>
      </c>
      <c r="M6" s="58">
        <f>M139</f>
        <v>134389.66470347223</v>
      </c>
      <c r="N6" s="59">
        <f>SUM(K6:M6)</f>
        <v>403168.99411041668</v>
      </c>
      <c r="O6" s="60">
        <f>O139</f>
        <v>134389.66470347223</v>
      </c>
      <c r="P6" s="60">
        <f>P139</f>
        <v>134389.66470347223</v>
      </c>
      <c r="Q6" s="60">
        <f>Q139</f>
        <v>134389.66470347223</v>
      </c>
      <c r="R6" s="61">
        <f>SUM(O6:Q6)</f>
        <v>403168.99411041668</v>
      </c>
      <c r="S6" s="62">
        <f>SUM(F6,J6,N6,R6)</f>
        <v>1612850.9764416667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</row>
    <row r="7" spans="1:118" ht="36" customHeight="1" thickTop="1" thickBot="1" x14ac:dyDescent="0.35">
      <c r="B7" s="63" t="s">
        <v>79</v>
      </c>
      <c r="C7" s="64">
        <f>C5-C6</f>
        <v>164810.33529652777</v>
      </c>
      <c r="D7" s="64">
        <f t="shared" ref="D7:E7" si="3">D5-D6</f>
        <v>164810.33529652777</v>
      </c>
      <c r="E7" s="64">
        <f t="shared" si="3"/>
        <v>164810.33529652777</v>
      </c>
      <c r="F7" s="65">
        <f>SUM(C7:E7)</f>
        <v>494431.00588958332</v>
      </c>
      <c r="G7" s="66">
        <f>G5-G6</f>
        <v>164810.33529652777</v>
      </c>
      <c r="H7" s="66">
        <f t="shared" ref="H7:I7" si="4">H5-H6</f>
        <v>164635.33529652777</v>
      </c>
      <c r="I7" s="66">
        <f t="shared" si="4"/>
        <v>164810.33529652777</v>
      </c>
      <c r="J7" s="67">
        <f>SUM(G7:I7)</f>
        <v>494256.00588958332</v>
      </c>
      <c r="K7" s="68">
        <f>K5-K6</f>
        <v>164810.33529652777</v>
      </c>
      <c r="L7" s="68">
        <f t="shared" ref="L7:M7" si="5">L5-L6</f>
        <v>164810.33529652777</v>
      </c>
      <c r="M7" s="68">
        <f t="shared" si="5"/>
        <v>164810.33529652777</v>
      </c>
      <c r="N7" s="69">
        <f>SUM(K7:M7)</f>
        <v>494431.00588958332</v>
      </c>
      <c r="O7" s="70">
        <f>O5-O6</f>
        <v>164810.33529652777</v>
      </c>
      <c r="P7" s="70">
        <f t="shared" ref="P7:Q7" si="6">P5-P6</f>
        <v>164810.33529652777</v>
      </c>
      <c r="Q7" s="70">
        <f t="shared" si="6"/>
        <v>164810.33529652777</v>
      </c>
      <c r="R7" s="71">
        <f>SUM(O7:Q7)</f>
        <v>494431.00588958332</v>
      </c>
      <c r="S7" s="72">
        <f>SUM(F7,J7,N7,R7)</f>
        <v>1977549.0235583333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</row>
    <row r="8" spans="1:118" ht="36" customHeight="1" thickTop="1" thickBot="1" x14ac:dyDescent="0.35">
      <c r="B8" s="73" t="s">
        <v>80</v>
      </c>
      <c r="C8" s="74">
        <f>C7</f>
        <v>164810.33529652777</v>
      </c>
      <c r="D8" s="74">
        <f>C8+D7</f>
        <v>329620.67059305555</v>
      </c>
      <c r="E8" s="74">
        <f>D8+E7</f>
        <v>494431.00588958332</v>
      </c>
      <c r="F8" s="75"/>
      <c r="G8" s="76">
        <f>E8+G7</f>
        <v>659241.34118611109</v>
      </c>
      <c r="H8" s="76">
        <f>G8+H7</f>
        <v>823876.67648263881</v>
      </c>
      <c r="I8" s="76">
        <f>H8+I7</f>
        <v>988687.01177916653</v>
      </c>
      <c r="J8" s="77"/>
      <c r="K8" s="78">
        <f>I8+K7</f>
        <v>1153497.3470756942</v>
      </c>
      <c r="L8" s="78">
        <f>K8+L7</f>
        <v>1318307.682372222</v>
      </c>
      <c r="M8" s="78">
        <f>L8+M7</f>
        <v>1483118.0176687497</v>
      </c>
      <c r="N8" s="79"/>
      <c r="O8" s="80">
        <f>M8+O7</f>
        <v>1647928.3529652774</v>
      </c>
      <c r="P8" s="80">
        <f>O8+P7</f>
        <v>1812738.6882618051</v>
      </c>
      <c r="Q8" s="80">
        <f>P8+Q7</f>
        <v>1977549.0235583328</v>
      </c>
      <c r="R8" s="81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</row>
    <row r="9" spans="1:118" s="25" customFormat="1" ht="15" customHeight="1" thickBot="1" x14ac:dyDescent="0.35">
      <c r="B9" s="82"/>
      <c r="C9" s="83"/>
      <c r="D9" s="83"/>
      <c r="E9" s="83"/>
      <c r="F9" s="84"/>
      <c r="G9" s="83"/>
      <c r="H9" s="83"/>
      <c r="I9" s="83"/>
      <c r="J9" s="84"/>
      <c r="K9" s="83"/>
      <c r="L9" s="83"/>
      <c r="M9" s="83"/>
      <c r="N9" s="84"/>
      <c r="O9" s="83"/>
      <c r="P9" s="83"/>
      <c r="Q9" s="83"/>
      <c r="R9" s="84"/>
      <c r="S9" s="85"/>
    </row>
    <row r="10" spans="1:118" s="25" customFormat="1" ht="45" customHeight="1" x14ac:dyDescent="0.3">
      <c r="B10" s="171" t="s">
        <v>81</v>
      </c>
      <c r="C10" s="172"/>
      <c r="D10" s="172"/>
      <c r="E10" s="172"/>
      <c r="F10" s="172"/>
    </row>
    <row r="11" spans="1:118" s="29" customFormat="1" ht="31.95" customHeight="1" x14ac:dyDescent="0.35">
      <c r="A11" s="169"/>
      <c r="B11" s="30"/>
      <c r="C11" s="31" t="s">
        <v>60</v>
      </c>
      <c r="D11" s="31" t="s">
        <v>61</v>
      </c>
      <c r="E11" s="31" t="s">
        <v>62</v>
      </c>
      <c r="F11" s="315"/>
      <c r="G11" s="34" t="s">
        <v>64</v>
      </c>
      <c r="H11" s="34" t="s">
        <v>65</v>
      </c>
      <c r="I11" s="34" t="s">
        <v>66</v>
      </c>
      <c r="J11" s="317"/>
      <c r="K11" s="37" t="s">
        <v>68</v>
      </c>
      <c r="L11" s="37" t="s">
        <v>69</v>
      </c>
      <c r="M11" s="37" t="s">
        <v>70</v>
      </c>
      <c r="N11" s="319"/>
      <c r="O11" s="40" t="s">
        <v>72</v>
      </c>
      <c r="P11" s="40" t="s">
        <v>73</v>
      </c>
      <c r="Q11" s="40" t="s">
        <v>74</v>
      </c>
      <c r="R11" s="321"/>
      <c r="S11" s="170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</row>
    <row r="12" spans="1:118" ht="43.2" customHeight="1" x14ac:dyDescent="0.3">
      <c r="B12" s="87" t="s">
        <v>82</v>
      </c>
      <c r="C12" s="218">
        <f>C5/C28</f>
        <v>0.46808510638297873</v>
      </c>
      <c r="D12" s="218">
        <f t="shared" ref="D12:E12" si="7">D5/D28</f>
        <v>0.46808510638297873</v>
      </c>
      <c r="E12" s="218">
        <f t="shared" si="7"/>
        <v>0.46808510638297873</v>
      </c>
      <c r="F12" s="315"/>
      <c r="G12" s="220">
        <f>G5/G28</f>
        <v>0.46808510638297873</v>
      </c>
      <c r="H12" s="220">
        <f t="shared" ref="H12:I12" si="8">H5/H28</f>
        <v>0.46808510638297873</v>
      </c>
      <c r="I12" s="220">
        <f t="shared" si="8"/>
        <v>0.46808510638297873</v>
      </c>
      <c r="J12" s="317"/>
      <c r="K12" s="222">
        <f>K5/K28</f>
        <v>0.46808510638297873</v>
      </c>
      <c r="L12" s="222">
        <f t="shared" ref="L12:M12" si="9">L5/L28</f>
        <v>0.46808510638297873</v>
      </c>
      <c r="M12" s="222">
        <f t="shared" si="9"/>
        <v>0.46808510638297873</v>
      </c>
      <c r="N12" s="319"/>
      <c r="O12" s="224">
        <f>O5/O28</f>
        <v>0.46808510638297873</v>
      </c>
      <c r="P12" s="224">
        <f t="shared" ref="P12:Q12" si="10">P5/P28</f>
        <v>0.46808510638297873</v>
      </c>
      <c r="Q12" s="224">
        <f t="shared" si="10"/>
        <v>0.46808510638297873</v>
      </c>
      <c r="R12" s="32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</row>
    <row r="13" spans="1:118" ht="43.2" customHeight="1" x14ac:dyDescent="0.3">
      <c r="B13" s="87" t="s">
        <v>83</v>
      </c>
      <c r="C13" s="218">
        <f>C7/C28</f>
        <v>0.25783844695952407</v>
      </c>
      <c r="D13" s="218">
        <f t="shared" ref="D13:E13" si="11">D7/D28</f>
        <v>0.25783844695952407</v>
      </c>
      <c r="E13" s="218">
        <f t="shared" si="11"/>
        <v>0.25783844695952407</v>
      </c>
      <c r="F13" s="315"/>
      <c r="G13" s="220">
        <f>G7/G28</f>
        <v>0.25783844695952407</v>
      </c>
      <c r="H13" s="220">
        <f t="shared" ref="H13:I13" si="12">H7/H28</f>
        <v>0.25756466723486821</v>
      </c>
      <c r="I13" s="220">
        <f t="shared" si="12"/>
        <v>0.25783844695952407</v>
      </c>
      <c r="J13" s="317"/>
      <c r="K13" s="222">
        <f>K7/K28</f>
        <v>0.25783844695952407</v>
      </c>
      <c r="L13" s="222">
        <f t="shared" ref="L13:M13" si="13">L7/L28</f>
        <v>0.25783844695952407</v>
      </c>
      <c r="M13" s="222">
        <f t="shared" si="13"/>
        <v>0.25783844695952407</v>
      </c>
      <c r="N13" s="319"/>
      <c r="O13" s="224">
        <f>O7/O28</f>
        <v>0.25783844695952407</v>
      </c>
      <c r="P13" s="224">
        <f t="shared" ref="P13:Q13" si="14">P7/P28</f>
        <v>0.25783844695952407</v>
      </c>
      <c r="Q13" s="224">
        <f t="shared" si="14"/>
        <v>0.25783844695952407</v>
      </c>
      <c r="R13" s="32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</row>
    <row r="14" spans="1:118" ht="43.2" customHeight="1" x14ac:dyDescent="0.3">
      <c r="B14" s="87" t="s">
        <v>84</v>
      </c>
      <c r="C14" s="218">
        <f>C5/C34</f>
        <v>0.88</v>
      </c>
      <c r="D14" s="218">
        <f t="shared" ref="D14:E14" si="15">D5/D34</f>
        <v>0.88</v>
      </c>
      <c r="E14" s="218">
        <f t="shared" si="15"/>
        <v>0.88</v>
      </c>
      <c r="F14" s="315"/>
      <c r="G14" s="220">
        <f>G5/G34</f>
        <v>0.88</v>
      </c>
      <c r="H14" s="220">
        <f t="shared" ref="H14:I14" si="16">H5/H34</f>
        <v>0.88</v>
      </c>
      <c r="I14" s="220">
        <f t="shared" si="16"/>
        <v>0.88</v>
      </c>
      <c r="J14" s="317"/>
      <c r="K14" s="222">
        <f>K5/K34</f>
        <v>0.88</v>
      </c>
      <c r="L14" s="222">
        <f t="shared" ref="L14:M14" si="17">L5/L34</f>
        <v>0.88</v>
      </c>
      <c r="M14" s="222">
        <f t="shared" si="17"/>
        <v>0.88</v>
      </c>
      <c r="N14" s="319"/>
      <c r="O14" s="224">
        <f>O5/O34</f>
        <v>0.88</v>
      </c>
      <c r="P14" s="224">
        <f t="shared" ref="P14:Q14" si="18">P5/P34</f>
        <v>0.88</v>
      </c>
      <c r="Q14" s="224">
        <f t="shared" si="18"/>
        <v>0.88</v>
      </c>
      <c r="R14" s="32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</row>
    <row r="15" spans="1:118" ht="43.2" customHeight="1" x14ac:dyDescent="0.3">
      <c r="B15" s="87" t="s">
        <v>85</v>
      </c>
      <c r="C15" s="219">
        <f>(C6/(1-C34/C28))</f>
        <v>287105.19277559977</v>
      </c>
      <c r="D15" s="219">
        <f>(D6/(1-D34/D28))</f>
        <v>287105.19277559977</v>
      </c>
      <c r="E15" s="219">
        <f>(E6/(1-E34/E28))</f>
        <v>287105.19277559977</v>
      </c>
      <c r="F15" s="316"/>
      <c r="G15" s="221">
        <f>(G6/(1-G34/G28))</f>
        <v>287105.19277559977</v>
      </c>
      <c r="H15" s="221">
        <f t="shared" ref="H15:I15" si="19">(H6/(1-H34/H28))</f>
        <v>287479.05641196336</v>
      </c>
      <c r="I15" s="221">
        <f t="shared" si="19"/>
        <v>287105.19277559977</v>
      </c>
      <c r="J15" s="318"/>
      <c r="K15" s="223">
        <f>(K6/(1-K34/K28))</f>
        <v>287105.19277559977</v>
      </c>
      <c r="L15" s="223">
        <f t="shared" ref="L15:M15" si="20">(L6/(1-L34/L28))</f>
        <v>287105.19277559977</v>
      </c>
      <c r="M15" s="223">
        <f t="shared" si="20"/>
        <v>287105.19277559977</v>
      </c>
      <c r="N15" s="320"/>
      <c r="O15" s="225">
        <f>(O6/(1-O34/O28))</f>
        <v>287105.19277559977</v>
      </c>
      <c r="P15" s="225">
        <f t="shared" ref="P15:Q15" si="21">(P6/(1-P34/P28))</f>
        <v>287105.19277559977</v>
      </c>
      <c r="Q15" s="225">
        <f t="shared" si="21"/>
        <v>287105.19277559977</v>
      </c>
      <c r="R15" s="32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</row>
    <row r="16" spans="1:118" s="25" customFormat="1" ht="15" customHeight="1" thickBot="1" x14ac:dyDescent="0.35">
      <c r="B16" s="82"/>
      <c r="C16" s="83"/>
      <c r="D16" s="83"/>
      <c r="E16" s="83"/>
      <c r="F16" s="84"/>
      <c r="G16" s="83"/>
      <c r="H16" s="83"/>
      <c r="I16" s="83"/>
      <c r="J16" s="84"/>
      <c r="K16" s="83"/>
      <c r="L16" s="83"/>
      <c r="M16" s="83"/>
      <c r="N16" s="84"/>
      <c r="O16" s="83"/>
      <c r="P16" s="83"/>
      <c r="Q16" s="83"/>
      <c r="R16" s="84"/>
      <c r="S16" s="85"/>
    </row>
    <row r="17" spans="1:118" s="25" customFormat="1" ht="45" customHeight="1" x14ac:dyDescent="0.3">
      <c r="B17" s="171" t="s">
        <v>86</v>
      </c>
      <c r="C17" s="172"/>
      <c r="D17" s="172"/>
      <c r="E17" s="172"/>
      <c r="F17" s="172"/>
    </row>
    <row r="18" spans="1:118" s="29" customFormat="1" ht="31.95" customHeight="1" x14ac:dyDescent="0.3">
      <c r="A18" s="169"/>
      <c r="B18" s="30"/>
      <c r="C18" s="31" t="s">
        <v>60</v>
      </c>
      <c r="D18" s="31" t="s">
        <v>61</v>
      </c>
      <c r="E18" s="31" t="s">
        <v>62</v>
      </c>
      <c r="F18" s="32" t="s">
        <v>63</v>
      </c>
      <c r="G18" s="33" t="s">
        <v>64</v>
      </c>
      <c r="H18" s="34" t="s">
        <v>65</v>
      </c>
      <c r="I18" s="34" t="s">
        <v>66</v>
      </c>
      <c r="J18" s="35" t="s">
        <v>67</v>
      </c>
      <c r="K18" s="36" t="s">
        <v>68</v>
      </c>
      <c r="L18" s="37" t="s">
        <v>69</v>
      </c>
      <c r="M18" s="37" t="s">
        <v>70</v>
      </c>
      <c r="N18" s="38" t="s">
        <v>71</v>
      </c>
      <c r="O18" s="39" t="s">
        <v>72</v>
      </c>
      <c r="P18" s="40" t="s">
        <v>73</v>
      </c>
      <c r="Q18" s="40" t="s">
        <v>74</v>
      </c>
      <c r="R18" s="41" t="s">
        <v>75</v>
      </c>
      <c r="S18" s="42" t="s">
        <v>76</v>
      </c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</row>
    <row r="19" spans="1:118" ht="22.05" customHeight="1" x14ac:dyDescent="0.3">
      <c r="B19" s="91" t="s">
        <v>87</v>
      </c>
      <c r="C19" s="92"/>
      <c r="D19" s="92"/>
      <c r="E19" s="92"/>
      <c r="F19" s="93"/>
      <c r="G19" s="94"/>
      <c r="H19" s="95"/>
      <c r="I19" s="95"/>
      <c r="J19" s="96"/>
      <c r="K19" s="97"/>
      <c r="L19" s="98"/>
      <c r="M19" s="98"/>
      <c r="N19" s="99"/>
      <c r="O19" s="100"/>
      <c r="P19" s="101"/>
      <c r="Q19" s="101"/>
      <c r="R19" s="102"/>
      <c r="S19" s="103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</row>
    <row r="20" spans="1:118" ht="22.05" customHeight="1" x14ac:dyDescent="0.3">
      <c r="B20" s="104" t="s">
        <v>186</v>
      </c>
      <c r="C20" s="105">
        <v>200000</v>
      </c>
      <c r="D20" s="105">
        <v>200000</v>
      </c>
      <c r="E20" s="105">
        <v>200000</v>
      </c>
      <c r="F20" s="106">
        <f>SUM(C20:E20)</f>
        <v>600000</v>
      </c>
      <c r="G20" s="105">
        <v>200000</v>
      </c>
      <c r="H20" s="105">
        <v>200000</v>
      </c>
      <c r="I20" s="105">
        <v>200000</v>
      </c>
      <c r="J20" s="108">
        <f>SUM(G20:I20)</f>
        <v>600000</v>
      </c>
      <c r="K20" s="105">
        <v>200000</v>
      </c>
      <c r="L20" s="105">
        <v>200000</v>
      </c>
      <c r="M20" s="105">
        <v>200000</v>
      </c>
      <c r="N20" s="109">
        <f>SUM(K20:M20)</f>
        <v>600000</v>
      </c>
      <c r="O20" s="105">
        <v>200000</v>
      </c>
      <c r="P20" s="105">
        <v>200000</v>
      </c>
      <c r="Q20" s="105">
        <v>200000</v>
      </c>
      <c r="R20" s="110">
        <f>SUM(O20:Q20)</f>
        <v>600000</v>
      </c>
      <c r="S20" s="111">
        <f>SUM(F20,J20,N20,R20)</f>
        <v>2400000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</row>
    <row r="21" spans="1:118" ht="22.05" customHeight="1" x14ac:dyDescent="0.3">
      <c r="B21" s="104" t="s">
        <v>187</v>
      </c>
      <c r="C21" s="105">
        <v>480000</v>
      </c>
      <c r="D21" s="105">
        <v>480000</v>
      </c>
      <c r="E21" s="105">
        <v>480000</v>
      </c>
      <c r="F21" s="106">
        <f>SUM(C21:E21)</f>
        <v>1440000</v>
      </c>
      <c r="G21" s="105">
        <v>480000</v>
      </c>
      <c r="H21" s="105">
        <v>480000</v>
      </c>
      <c r="I21" s="105">
        <v>480000</v>
      </c>
      <c r="J21" s="108">
        <f>SUM(G21:I21)</f>
        <v>1440000</v>
      </c>
      <c r="K21" s="105">
        <v>480000</v>
      </c>
      <c r="L21" s="105">
        <v>480000</v>
      </c>
      <c r="M21" s="105">
        <v>480000</v>
      </c>
      <c r="N21" s="109">
        <f>SUM(K21:M21)</f>
        <v>1440000</v>
      </c>
      <c r="O21" s="105">
        <v>480000</v>
      </c>
      <c r="P21" s="105">
        <v>480000</v>
      </c>
      <c r="Q21" s="105">
        <v>480000</v>
      </c>
      <c r="R21" s="110">
        <f>SUM(O21:Q21)</f>
        <v>1440000</v>
      </c>
      <c r="S21" s="111">
        <f t="shared" ref="S21:S23" si="22">SUM(F21,J21,N21,R21)</f>
        <v>5760000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</row>
    <row r="22" spans="1:118" ht="22.05" customHeight="1" x14ac:dyDescent="0.3">
      <c r="B22" s="104" t="s">
        <v>55</v>
      </c>
      <c r="C22" s="105">
        <v>0</v>
      </c>
      <c r="D22" s="105">
        <v>0</v>
      </c>
      <c r="E22" s="105">
        <v>0</v>
      </c>
      <c r="F22" s="106">
        <f>SUM(C22:E22)</f>
        <v>0</v>
      </c>
      <c r="G22" s="107">
        <v>0</v>
      </c>
      <c r="H22" s="105">
        <v>0</v>
      </c>
      <c r="I22" s="105">
        <v>0</v>
      </c>
      <c r="J22" s="108">
        <f>SUM(G22:I22)</f>
        <v>0</v>
      </c>
      <c r="K22" s="107">
        <v>0</v>
      </c>
      <c r="L22" s="107">
        <v>0</v>
      </c>
      <c r="M22" s="107">
        <v>0</v>
      </c>
      <c r="N22" s="109">
        <f>SUM(K22:M22)</f>
        <v>0</v>
      </c>
      <c r="O22" s="107">
        <v>0</v>
      </c>
      <c r="P22" s="107">
        <v>0</v>
      </c>
      <c r="Q22" s="107">
        <v>0</v>
      </c>
      <c r="R22" s="110">
        <f>SUM(O22:Q22)</f>
        <v>0</v>
      </c>
      <c r="S22" s="111">
        <f t="shared" si="22"/>
        <v>0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</row>
    <row r="23" spans="1:118" ht="22.05" customHeight="1" thickBot="1" x14ac:dyDescent="0.35">
      <c r="B23" s="112" t="s">
        <v>88</v>
      </c>
      <c r="C23" s="113">
        <f>SUM(C20:C22)</f>
        <v>680000</v>
      </c>
      <c r="D23" s="113">
        <f t="shared" ref="D23:F23" si="23">SUM(D20:D22)</f>
        <v>680000</v>
      </c>
      <c r="E23" s="113">
        <f t="shared" si="23"/>
        <v>680000</v>
      </c>
      <c r="F23" s="113">
        <f t="shared" si="23"/>
        <v>2040000</v>
      </c>
      <c r="G23" s="114">
        <f>SUM(G20:G22)</f>
        <v>680000</v>
      </c>
      <c r="H23" s="114">
        <f>SUM(H20:H22)</f>
        <v>680000</v>
      </c>
      <c r="I23" s="114">
        <f>SUM(I20:I22)</f>
        <v>680000</v>
      </c>
      <c r="J23" s="115">
        <f t="shared" ref="J23" si="24">SUM(J20:J22)</f>
        <v>2040000</v>
      </c>
      <c r="K23" s="116">
        <f>SUM(K20:K22)</f>
        <v>680000</v>
      </c>
      <c r="L23" s="116">
        <f t="shared" ref="L23:N23" si="25">SUM(L20:L22)</f>
        <v>680000</v>
      </c>
      <c r="M23" s="116">
        <f t="shared" si="25"/>
        <v>680000</v>
      </c>
      <c r="N23" s="117">
        <f t="shared" si="25"/>
        <v>2040000</v>
      </c>
      <c r="O23" s="118">
        <f>SUM(O20:O22)</f>
        <v>680000</v>
      </c>
      <c r="P23" s="118">
        <f t="shared" ref="P23:R23" si="26">SUM(P20:P22)</f>
        <v>680000</v>
      </c>
      <c r="Q23" s="118">
        <f t="shared" si="26"/>
        <v>680000</v>
      </c>
      <c r="R23" s="119">
        <f t="shared" si="26"/>
        <v>2040000</v>
      </c>
      <c r="S23" s="120">
        <f t="shared" si="22"/>
        <v>8160000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</row>
    <row r="24" spans="1:118" ht="22.05" customHeight="1" x14ac:dyDescent="0.3">
      <c r="B24" s="91" t="s">
        <v>89</v>
      </c>
      <c r="C24" s="92"/>
      <c r="D24" s="92"/>
      <c r="E24" s="92"/>
      <c r="F24" s="93"/>
      <c r="G24" s="94"/>
      <c r="H24" s="95"/>
      <c r="I24" s="95"/>
      <c r="J24" s="96"/>
      <c r="K24" s="97"/>
      <c r="L24" s="97"/>
      <c r="M24" s="97"/>
      <c r="N24" s="99"/>
      <c r="O24" s="100"/>
      <c r="P24" s="100"/>
      <c r="Q24" s="100"/>
      <c r="R24" s="102"/>
      <c r="S24" s="103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</row>
    <row r="25" spans="1:118" ht="22.05" customHeight="1" x14ac:dyDescent="0.3">
      <c r="B25" s="104" t="s">
        <v>90</v>
      </c>
      <c r="C25" s="105">
        <v>0</v>
      </c>
      <c r="D25" s="105">
        <v>0</v>
      </c>
      <c r="E25" s="105">
        <v>0</v>
      </c>
      <c r="F25" s="106">
        <f>SUM(C25:E25)</f>
        <v>0</v>
      </c>
      <c r="G25" s="107">
        <v>0</v>
      </c>
      <c r="H25" s="105">
        <v>0</v>
      </c>
      <c r="I25" s="105">
        <v>0</v>
      </c>
      <c r="J25" s="108">
        <f>SUM(G25:I25)</f>
        <v>0</v>
      </c>
      <c r="K25" s="107">
        <v>0</v>
      </c>
      <c r="L25" s="107">
        <v>0</v>
      </c>
      <c r="M25" s="107">
        <v>0</v>
      </c>
      <c r="N25" s="109">
        <f>SUM(K25:M25)</f>
        <v>0</v>
      </c>
      <c r="O25" s="107">
        <v>0</v>
      </c>
      <c r="P25" s="107">
        <v>0</v>
      </c>
      <c r="Q25" s="107">
        <v>0</v>
      </c>
      <c r="R25" s="110">
        <f>SUM(O25:Q25)</f>
        <v>0</v>
      </c>
      <c r="S25" s="111">
        <f>SUM(F25,J25,N25,R25)</f>
        <v>0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</row>
    <row r="26" spans="1:118" ht="22.05" customHeight="1" x14ac:dyDescent="0.3">
      <c r="B26" s="104" t="s">
        <v>91</v>
      </c>
      <c r="C26" s="105">
        <f>SUM(C20:C21)*6%</f>
        <v>40800</v>
      </c>
      <c r="D26" s="105">
        <f t="shared" ref="D26:G26" si="27">SUM(D20:D21)*6%</f>
        <v>40800</v>
      </c>
      <c r="E26" s="105">
        <f t="shared" si="27"/>
        <v>40800</v>
      </c>
      <c r="F26" s="106">
        <f>SUM(C26:E26)</f>
        <v>122400</v>
      </c>
      <c r="G26" s="105">
        <f t="shared" si="27"/>
        <v>40800</v>
      </c>
      <c r="H26" s="105">
        <f>SUM(H20:H21)*6%</f>
        <v>40800</v>
      </c>
      <c r="I26" s="105">
        <f>SUM(I20:I21)*6%</f>
        <v>40800</v>
      </c>
      <c r="J26" s="108">
        <f>SUM(G26:I26)</f>
        <v>122400</v>
      </c>
      <c r="K26" s="105">
        <f t="shared" ref="K26:P26" si="28">SUM(K20:K21)*6%</f>
        <v>40800</v>
      </c>
      <c r="L26" s="105">
        <f t="shared" si="28"/>
        <v>40800</v>
      </c>
      <c r="M26" s="105">
        <f t="shared" si="28"/>
        <v>40800</v>
      </c>
      <c r="N26" s="109">
        <f>SUM(K26:M26)</f>
        <v>122400</v>
      </c>
      <c r="O26" s="105">
        <f t="shared" si="28"/>
        <v>40800</v>
      </c>
      <c r="P26" s="105">
        <f t="shared" si="28"/>
        <v>40800</v>
      </c>
      <c r="Q26" s="105">
        <f>SUM(Q20:Q21)*6%</f>
        <v>40800</v>
      </c>
      <c r="R26" s="110">
        <f>SUM(O26:Q26)</f>
        <v>122400</v>
      </c>
      <c r="S26" s="111">
        <f t="shared" ref="S26" si="29">SUM(F26,J26,N26,R26)</f>
        <v>489600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</row>
    <row r="27" spans="1:118" ht="22.05" customHeight="1" thickBot="1" x14ac:dyDescent="0.35">
      <c r="B27" s="112" t="s">
        <v>92</v>
      </c>
      <c r="C27" s="105">
        <f>SUM(C25:C26)</f>
        <v>40800</v>
      </c>
      <c r="D27" s="105">
        <f t="shared" ref="D27:E27" si="30">SUM(D25:D26)</f>
        <v>40800</v>
      </c>
      <c r="E27" s="105">
        <f t="shared" si="30"/>
        <v>40800</v>
      </c>
      <c r="F27" s="106">
        <f>SUM(C27:E27)</f>
        <v>122400</v>
      </c>
      <c r="G27" s="105">
        <f>SUM(G25:G26)</f>
        <v>40800</v>
      </c>
      <c r="H27" s="105">
        <f>SUM(H25:H26)</f>
        <v>40800</v>
      </c>
      <c r="I27" s="105">
        <f>SUM(I25:I26)</f>
        <v>40800</v>
      </c>
      <c r="J27" s="108">
        <f>SUM(G27:I27)</f>
        <v>122400</v>
      </c>
      <c r="K27" s="105">
        <f>SUM(K25:K26)</f>
        <v>40800</v>
      </c>
      <c r="L27" s="105">
        <f t="shared" ref="L27:M27" si="31">SUM(L25:L26)</f>
        <v>40800</v>
      </c>
      <c r="M27" s="105">
        <f t="shared" si="31"/>
        <v>40800</v>
      </c>
      <c r="N27" s="109">
        <f>SUM(K27:M27)</f>
        <v>122400</v>
      </c>
      <c r="O27" s="105">
        <f t="shared" ref="O27:P27" si="32">SUM(O25:O26)</f>
        <v>40800</v>
      </c>
      <c r="P27" s="105">
        <f t="shared" si="32"/>
        <v>40800</v>
      </c>
      <c r="Q27" s="105">
        <f>SUM(Q25:Q26)</f>
        <v>40800</v>
      </c>
      <c r="R27" s="110">
        <f>SUM(O27:Q27)</f>
        <v>122400</v>
      </c>
      <c r="S27" s="111">
        <f>SUM(F27,J27,N27,R27)</f>
        <v>489600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</row>
    <row r="28" spans="1:118" ht="22.05" customHeight="1" thickBot="1" x14ac:dyDescent="0.35">
      <c r="B28" s="112" t="s">
        <v>93</v>
      </c>
      <c r="C28" s="113">
        <f>C23-C27</f>
        <v>639200</v>
      </c>
      <c r="D28" s="113">
        <f t="shared" ref="D28:F28" si="33">D23-D27</f>
        <v>639200</v>
      </c>
      <c r="E28" s="113">
        <f t="shared" si="33"/>
        <v>639200</v>
      </c>
      <c r="F28" s="113">
        <f t="shared" si="33"/>
        <v>1917600</v>
      </c>
      <c r="G28" s="121">
        <f>G23-G27</f>
        <v>639200</v>
      </c>
      <c r="H28" s="114">
        <f>H23-H27</f>
        <v>639200</v>
      </c>
      <c r="I28" s="114">
        <f>I23-I27</f>
        <v>639200</v>
      </c>
      <c r="J28" s="115">
        <f t="shared" ref="J28" si="34">J23-J27</f>
        <v>1917600</v>
      </c>
      <c r="K28" s="122">
        <f>K23-K27</f>
        <v>639200</v>
      </c>
      <c r="L28" s="122">
        <f t="shared" ref="L28:N28" si="35">L23-L27</f>
        <v>639200</v>
      </c>
      <c r="M28" s="122">
        <f t="shared" si="35"/>
        <v>639200</v>
      </c>
      <c r="N28" s="117">
        <f t="shared" si="35"/>
        <v>1917600</v>
      </c>
      <c r="O28" s="123">
        <f>O23-O27</f>
        <v>639200</v>
      </c>
      <c r="P28" s="123">
        <f t="shared" ref="P28:R28" si="36">P23-P27</f>
        <v>639200</v>
      </c>
      <c r="Q28" s="123">
        <f t="shared" si="36"/>
        <v>639200</v>
      </c>
      <c r="R28" s="119">
        <f t="shared" si="36"/>
        <v>1917600</v>
      </c>
      <c r="S28" s="120">
        <f>SUM(F28,J28,N28,R28)</f>
        <v>7670400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</row>
    <row r="29" spans="1:118" ht="22.05" customHeight="1" x14ac:dyDescent="0.3">
      <c r="B29" s="91" t="s">
        <v>94</v>
      </c>
      <c r="C29" s="92"/>
      <c r="D29" s="92"/>
      <c r="E29" s="92"/>
      <c r="F29" s="93"/>
      <c r="G29" s="94"/>
      <c r="H29" s="95"/>
      <c r="I29" s="95"/>
      <c r="J29" s="96"/>
      <c r="K29" s="97"/>
      <c r="L29" s="97"/>
      <c r="M29" s="97"/>
      <c r="N29" s="99"/>
      <c r="O29" s="100"/>
      <c r="P29" s="100"/>
      <c r="Q29" s="100"/>
      <c r="R29" s="102"/>
      <c r="S29" s="103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</row>
    <row r="30" spans="1:118" ht="22.05" customHeight="1" x14ac:dyDescent="0.3">
      <c r="B30" s="104" t="s">
        <v>190</v>
      </c>
      <c r="C30" s="105">
        <f>SUM(C20:C21)/2</f>
        <v>340000</v>
      </c>
      <c r="D30" s="105">
        <f t="shared" ref="D30:E30" si="37">SUM(D20:D21)/2</f>
        <v>340000</v>
      </c>
      <c r="E30" s="105">
        <f t="shared" si="37"/>
        <v>340000</v>
      </c>
      <c r="F30" s="106">
        <f>SUM(C30:E30)</f>
        <v>1020000</v>
      </c>
      <c r="G30" s="105">
        <f t="shared" ref="G30:I30" si="38">SUM(G20:G21)/2</f>
        <v>340000</v>
      </c>
      <c r="H30" s="105">
        <f t="shared" si="38"/>
        <v>340000</v>
      </c>
      <c r="I30" s="105">
        <f t="shared" si="38"/>
        <v>340000</v>
      </c>
      <c r="J30" s="108">
        <f>SUM(G30:I30)</f>
        <v>1020000</v>
      </c>
      <c r="K30" s="105">
        <f t="shared" ref="K30:M30" si="39">SUM(K20:K21)/2</f>
        <v>340000</v>
      </c>
      <c r="L30" s="105">
        <f t="shared" si="39"/>
        <v>340000</v>
      </c>
      <c r="M30" s="105">
        <f t="shared" si="39"/>
        <v>340000</v>
      </c>
      <c r="N30" s="109">
        <f>SUM(K30:M30)</f>
        <v>1020000</v>
      </c>
      <c r="O30" s="105">
        <f>SUM(O20:O21)/2</f>
        <v>340000</v>
      </c>
      <c r="P30" s="105">
        <f t="shared" ref="P30:Q30" si="40">SUM(P20:P21)/2</f>
        <v>340000</v>
      </c>
      <c r="Q30" s="105">
        <f t="shared" si="40"/>
        <v>340000</v>
      </c>
      <c r="R30" s="110">
        <f>SUM(O30:Q30)</f>
        <v>1020000</v>
      </c>
      <c r="S30" s="111">
        <f>SUM(F30,J30,N30,R30)</f>
        <v>4080000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</row>
    <row r="31" spans="1:118" ht="22.05" customHeight="1" x14ac:dyDescent="0.3">
      <c r="B31" s="104" t="s">
        <v>55</v>
      </c>
      <c r="C31" s="105">
        <v>0</v>
      </c>
      <c r="D31" s="105">
        <v>0</v>
      </c>
      <c r="E31" s="105">
        <v>0</v>
      </c>
      <c r="F31" s="106">
        <f>SUM(C31:E31)</f>
        <v>0</v>
      </c>
      <c r="G31" s="105">
        <v>0</v>
      </c>
      <c r="H31" s="105">
        <v>0</v>
      </c>
      <c r="I31" s="105">
        <v>0</v>
      </c>
      <c r="J31" s="108">
        <f>SUM(G31:I31)</f>
        <v>0</v>
      </c>
      <c r="K31" s="105">
        <v>0</v>
      </c>
      <c r="L31" s="105">
        <v>0</v>
      </c>
      <c r="M31" s="105">
        <v>0</v>
      </c>
      <c r="N31" s="109">
        <f>SUM(K31:M31)</f>
        <v>0</v>
      </c>
      <c r="O31" s="105">
        <v>0</v>
      </c>
      <c r="P31" s="105">
        <v>0</v>
      </c>
      <c r="Q31" s="105">
        <v>0</v>
      </c>
      <c r="R31" s="110">
        <f>SUM(O31:Q31)</f>
        <v>0</v>
      </c>
      <c r="S31" s="111">
        <f t="shared" ref="S31:S33" si="41">SUM(F31,J31,N31,R31)</f>
        <v>0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</row>
    <row r="32" spans="1:118" ht="22.05" customHeight="1" thickBot="1" x14ac:dyDescent="0.35">
      <c r="B32" s="112" t="s">
        <v>95</v>
      </c>
      <c r="C32" s="124">
        <f>SUM(C30:C31)</f>
        <v>340000</v>
      </c>
      <c r="D32" s="124">
        <f t="shared" ref="D32:E32" si="42">SUM(D30:D31)</f>
        <v>340000</v>
      </c>
      <c r="E32" s="124">
        <f t="shared" si="42"/>
        <v>340000</v>
      </c>
      <c r="F32" s="125">
        <f>SUM(F30:F31)</f>
        <v>1020000</v>
      </c>
      <c r="G32" s="126">
        <f>SUM(G30:G31)</f>
        <v>340000</v>
      </c>
      <c r="H32" s="126">
        <f t="shared" ref="H32:I32" si="43">SUM(H30:H31)</f>
        <v>340000</v>
      </c>
      <c r="I32" s="126">
        <f t="shared" si="43"/>
        <v>340000</v>
      </c>
      <c r="J32" s="127">
        <f>SUM(J30:J31)</f>
        <v>1020000</v>
      </c>
      <c r="K32" s="128">
        <f>SUM(K30:K31)</f>
        <v>340000</v>
      </c>
      <c r="L32" s="128">
        <f t="shared" ref="L32:M32" si="44">SUM(L30:L31)</f>
        <v>340000</v>
      </c>
      <c r="M32" s="128">
        <f t="shared" si="44"/>
        <v>340000</v>
      </c>
      <c r="N32" s="129">
        <f>SUM(N30:N31)</f>
        <v>1020000</v>
      </c>
      <c r="O32" s="130">
        <f>SUM(O30:O31)</f>
        <v>340000</v>
      </c>
      <c r="P32" s="130">
        <f t="shared" ref="P32:Q32" si="45">SUM(P30:P31)</f>
        <v>340000</v>
      </c>
      <c r="Q32" s="130">
        <f t="shared" si="45"/>
        <v>340000</v>
      </c>
      <c r="R32" s="131">
        <f>SUM(R30:R31)</f>
        <v>1020000</v>
      </c>
      <c r="S32" s="111">
        <f>SUM(F32,J32,N32,R32)</f>
        <v>4080000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</row>
    <row r="33" spans="1:118" ht="22.05" customHeight="1" x14ac:dyDescent="0.3">
      <c r="B33" s="104" t="s">
        <v>96</v>
      </c>
      <c r="C33" s="105">
        <v>0</v>
      </c>
      <c r="D33" s="105">
        <v>0</v>
      </c>
      <c r="E33" s="105">
        <v>0</v>
      </c>
      <c r="F33" s="125">
        <f>SUM(C33:E33)</f>
        <v>0</v>
      </c>
      <c r="G33" s="107">
        <v>0</v>
      </c>
      <c r="H33" s="105">
        <v>0</v>
      </c>
      <c r="I33" s="105">
        <v>0</v>
      </c>
      <c r="J33" s="127">
        <f>SUM(G33:I33)</f>
        <v>0</v>
      </c>
      <c r="K33" s="107">
        <v>0</v>
      </c>
      <c r="L33" s="107">
        <v>0</v>
      </c>
      <c r="M33" s="107">
        <v>0</v>
      </c>
      <c r="N33" s="129">
        <f>SUM(K33:M33)</f>
        <v>0</v>
      </c>
      <c r="O33" s="107">
        <v>0</v>
      </c>
      <c r="P33" s="107">
        <v>0</v>
      </c>
      <c r="Q33" s="107">
        <v>0</v>
      </c>
      <c r="R33" s="131">
        <f>SUM(O33:Q33)</f>
        <v>0</v>
      </c>
      <c r="S33" s="111">
        <f t="shared" si="41"/>
        <v>0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</row>
    <row r="34" spans="1:118" ht="22.05" customHeight="1" thickBot="1" x14ac:dyDescent="0.35">
      <c r="B34" s="112" t="s">
        <v>97</v>
      </c>
      <c r="C34" s="113">
        <f>C32-C33</f>
        <v>340000</v>
      </c>
      <c r="D34" s="113">
        <f t="shared" ref="D34:Q34" si="46">D32-D33</f>
        <v>340000</v>
      </c>
      <c r="E34" s="113">
        <f t="shared" si="46"/>
        <v>340000</v>
      </c>
      <c r="F34" s="132">
        <f t="shared" si="46"/>
        <v>1020000</v>
      </c>
      <c r="G34" s="121">
        <f t="shared" si="46"/>
        <v>340000</v>
      </c>
      <c r="H34" s="114">
        <f t="shared" si="46"/>
        <v>340000</v>
      </c>
      <c r="I34" s="114">
        <f t="shared" si="46"/>
        <v>340000</v>
      </c>
      <c r="J34" s="133">
        <f t="shared" si="46"/>
        <v>1020000</v>
      </c>
      <c r="K34" s="122">
        <f t="shared" si="46"/>
        <v>340000</v>
      </c>
      <c r="L34" s="122">
        <f t="shared" si="46"/>
        <v>340000</v>
      </c>
      <c r="M34" s="122">
        <f t="shared" si="46"/>
        <v>340000</v>
      </c>
      <c r="N34" s="117">
        <f t="shared" si="46"/>
        <v>1020000</v>
      </c>
      <c r="O34" s="123">
        <f t="shared" si="46"/>
        <v>340000</v>
      </c>
      <c r="P34" s="123">
        <f t="shared" si="46"/>
        <v>340000</v>
      </c>
      <c r="Q34" s="123">
        <f t="shared" si="46"/>
        <v>340000</v>
      </c>
      <c r="R34" s="119">
        <f>R32-R33</f>
        <v>1020000</v>
      </c>
      <c r="S34" s="120">
        <f>S32-S33</f>
        <v>4080000</v>
      </c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</row>
    <row r="35" spans="1:118" ht="22.05" customHeight="1" thickBot="1" x14ac:dyDescent="0.35">
      <c r="B35" s="112" t="s">
        <v>77</v>
      </c>
      <c r="C35" s="134">
        <f>C28-C34</f>
        <v>299200</v>
      </c>
      <c r="D35" s="134">
        <f t="shared" ref="D35:E35" si="47">D28-D34</f>
        <v>299200</v>
      </c>
      <c r="E35" s="134">
        <f t="shared" si="47"/>
        <v>299200</v>
      </c>
      <c r="F35" s="135">
        <f>SUM(C35:E35)</f>
        <v>897600</v>
      </c>
      <c r="G35" s="137">
        <f>G28-G34</f>
        <v>299200</v>
      </c>
      <c r="H35" s="137">
        <f t="shared" ref="H35:I35" si="48">H28-H34</f>
        <v>299200</v>
      </c>
      <c r="I35" s="137">
        <f t="shared" si="48"/>
        <v>299200</v>
      </c>
      <c r="J35" s="138">
        <f>SUM(G35:I35)</f>
        <v>897600</v>
      </c>
      <c r="K35" s="139">
        <f>K28-K34</f>
        <v>299200</v>
      </c>
      <c r="L35" s="139">
        <f t="shared" ref="L35:M35" si="49">L28-L34</f>
        <v>299200</v>
      </c>
      <c r="M35" s="139">
        <f t="shared" si="49"/>
        <v>299200</v>
      </c>
      <c r="N35" s="141">
        <f>SUM(K35:M35)</f>
        <v>897600</v>
      </c>
      <c r="O35" s="142">
        <f>O28-O34</f>
        <v>299200</v>
      </c>
      <c r="P35" s="142">
        <f t="shared" ref="P35:Q35" si="50">P28-P34</f>
        <v>299200</v>
      </c>
      <c r="Q35" s="142">
        <f t="shared" si="50"/>
        <v>299200</v>
      </c>
      <c r="R35" s="144">
        <f>SUM(O35:Q35)</f>
        <v>897600</v>
      </c>
      <c r="S35" s="145">
        <f>SUM(F35,J35,N35,R35)</f>
        <v>3590400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</row>
    <row r="36" spans="1:118" s="25" customFormat="1" ht="15" customHeight="1" thickBot="1" x14ac:dyDescent="0.35">
      <c r="B36" s="82"/>
      <c r="C36" s="83"/>
      <c r="D36" s="83"/>
      <c r="E36" s="83"/>
      <c r="F36" s="84"/>
      <c r="G36" s="83"/>
      <c r="H36" s="83"/>
      <c r="I36" s="83"/>
      <c r="J36" s="84"/>
      <c r="K36" s="83"/>
      <c r="L36" s="83"/>
      <c r="M36" s="83"/>
      <c r="N36" s="84"/>
      <c r="O36" s="83"/>
      <c r="P36" s="83"/>
      <c r="Q36" s="83"/>
      <c r="R36" s="84"/>
      <c r="S36" s="85"/>
    </row>
    <row r="37" spans="1:118" s="25" customFormat="1" ht="45" customHeight="1" x14ac:dyDescent="0.3">
      <c r="B37" s="171" t="s">
        <v>98</v>
      </c>
      <c r="C37" s="208"/>
      <c r="D37" s="172"/>
      <c r="E37" s="172"/>
      <c r="F37" s="172"/>
    </row>
    <row r="38" spans="1:118" s="29" customFormat="1" ht="31.95" customHeight="1" x14ac:dyDescent="0.3">
      <c r="A38" s="169"/>
      <c r="B38" s="30"/>
      <c r="C38" s="31" t="s">
        <v>60</v>
      </c>
      <c r="D38" s="31" t="s">
        <v>61</v>
      </c>
      <c r="E38" s="31" t="s">
        <v>62</v>
      </c>
      <c r="F38" s="32" t="s">
        <v>63</v>
      </c>
      <c r="G38" s="33" t="s">
        <v>64</v>
      </c>
      <c r="H38" s="34" t="s">
        <v>65</v>
      </c>
      <c r="I38" s="34" t="s">
        <v>66</v>
      </c>
      <c r="J38" s="35" t="s">
        <v>67</v>
      </c>
      <c r="K38" s="36" t="s">
        <v>68</v>
      </c>
      <c r="L38" s="37" t="s">
        <v>69</v>
      </c>
      <c r="M38" s="37" t="s">
        <v>70</v>
      </c>
      <c r="N38" s="38" t="s">
        <v>71</v>
      </c>
      <c r="O38" s="39" t="s">
        <v>72</v>
      </c>
      <c r="P38" s="40" t="s">
        <v>73</v>
      </c>
      <c r="Q38" s="40" t="s">
        <v>74</v>
      </c>
      <c r="R38" s="41" t="s">
        <v>75</v>
      </c>
      <c r="S38" s="42" t="s">
        <v>76</v>
      </c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</row>
    <row r="39" spans="1:118" ht="22.05" customHeight="1" x14ac:dyDescent="0.3">
      <c r="B39" s="91" t="s">
        <v>99</v>
      </c>
      <c r="C39" s="92"/>
      <c r="D39" s="92"/>
      <c r="E39" s="92"/>
      <c r="F39" s="93"/>
      <c r="G39" s="94"/>
      <c r="H39" s="95"/>
      <c r="I39" s="95"/>
      <c r="J39" s="96"/>
      <c r="K39" s="97"/>
      <c r="L39" s="98"/>
      <c r="M39" s="98"/>
      <c r="N39" s="99"/>
      <c r="O39" s="100"/>
      <c r="P39" s="101"/>
      <c r="Q39" s="101"/>
      <c r="R39" s="102"/>
      <c r="S39" s="103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</row>
    <row r="40" spans="1:118" ht="22.05" customHeight="1" x14ac:dyDescent="0.3">
      <c r="B40" s="104" t="s">
        <v>100</v>
      </c>
      <c r="C40" s="105">
        <f>('Projeção Fin. StartUp 3'!C40*10%)+'Projeção Fin. StartUp 3'!C40</f>
        <v>211.62900000000002</v>
      </c>
      <c r="D40" s="105">
        <f>('Projeção Fin. StartUp 3'!D40*10%)+'Projeção Fin. StartUp 3'!D40</f>
        <v>211.62900000000002</v>
      </c>
      <c r="E40" s="105">
        <f>('Projeção Fin. StartUp 3'!E40*10%)+'Projeção Fin. StartUp 3'!E40</f>
        <v>211.62900000000002</v>
      </c>
      <c r="F40" s="106">
        <f t="shared" ref="F40:F48" si="51">SUM(C40:E40)</f>
        <v>634.88700000000006</v>
      </c>
      <c r="G40" s="105">
        <f>('Projeção Fin. StartUp 3'!G40*10%)+'Projeção Fin. StartUp 3'!G40</f>
        <v>211.62900000000002</v>
      </c>
      <c r="H40" s="105">
        <f>('Projeção Fin. StartUp 3'!H40*10%)+'Projeção Fin. StartUp 3'!H40</f>
        <v>211.62900000000002</v>
      </c>
      <c r="I40" s="105">
        <f>('Projeção Fin. StartUp 3'!I40*10%)+'Projeção Fin. StartUp 3'!I40</f>
        <v>211.62900000000002</v>
      </c>
      <c r="J40" s="108">
        <f t="shared" ref="J40:J47" si="52">SUM(G40:I40)</f>
        <v>634.88700000000006</v>
      </c>
      <c r="K40" s="105">
        <f>('Projeção Fin. StartUp 3'!K40*10%)+'Projeção Fin. StartUp 3'!K40</f>
        <v>211.62900000000002</v>
      </c>
      <c r="L40" s="105">
        <f>('Projeção Fin. StartUp 3'!L40*10%)+'Projeção Fin. StartUp 3'!L40</f>
        <v>211.62900000000002</v>
      </c>
      <c r="M40" s="105">
        <f>('Projeção Fin. StartUp 3'!M40*10%)+'Projeção Fin. StartUp 3'!M40</f>
        <v>211.62900000000002</v>
      </c>
      <c r="N40" s="109">
        <f t="shared" ref="N40:N48" si="53">SUM(K40:M40)</f>
        <v>634.88700000000006</v>
      </c>
      <c r="O40" s="105">
        <f>('Projeção Fin. StartUp 3'!O40*10%)+'Projeção Fin. StartUp 3'!O40</f>
        <v>211.62900000000002</v>
      </c>
      <c r="P40" s="105">
        <f>('Projeção Fin. StartUp 3'!P40*10%)+'Projeção Fin. StartUp 3'!P40</f>
        <v>211.62900000000002</v>
      </c>
      <c r="Q40" s="105">
        <f>('Projeção Fin. StartUp 3'!Q40*10%)+'Projeção Fin. StartUp 3'!Q40</f>
        <v>211.62900000000002</v>
      </c>
      <c r="R40" s="110">
        <f t="shared" ref="R40:R48" si="54">SUM(O40:Q40)</f>
        <v>634.88700000000006</v>
      </c>
      <c r="S40" s="111">
        <f>SUM(F40,J40,N40,R40)</f>
        <v>2539.5480000000002</v>
      </c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</row>
    <row r="41" spans="1:118" ht="22.05" customHeight="1" x14ac:dyDescent="0.3">
      <c r="B41" s="104" t="s">
        <v>101</v>
      </c>
      <c r="C41" s="105">
        <v>0</v>
      </c>
      <c r="D41" s="105">
        <v>0</v>
      </c>
      <c r="E41" s="105">
        <v>0</v>
      </c>
      <c r="F41" s="106">
        <f t="shared" si="51"/>
        <v>0</v>
      </c>
      <c r="G41" s="105">
        <v>0</v>
      </c>
      <c r="H41" s="105">
        <v>0</v>
      </c>
      <c r="I41" s="105">
        <v>0</v>
      </c>
      <c r="J41" s="108">
        <f t="shared" si="52"/>
        <v>0</v>
      </c>
      <c r="K41" s="105">
        <v>0</v>
      </c>
      <c r="L41" s="105">
        <v>0</v>
      </c>
      <c r="M41" s="105">
        <v>0</v>
      </c>
      <c r="N41" s="109">
        <f t="shared" si="53"/>
        <v>0</v>
      </c>
      <c r="O41" s="105">
        <v>0</v>
      </c>
      <c r="P41" s="105">
        <v>0</v>
      </c>
      <c r="Q41" s="105">
        <v>0</v>
      </c>
      <c r="R41" s="110">
        <f t="shared" si="54"/>
        <v>0</v>
      </c>
      <c r="S41" s="111">
        <f t="shared" ref="S41:S44" si="55">SUM(F41,J41,N41,R41)</f>
        <v>0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</row>
    <row r="42" spans="1:118" ht="22.05" customHeight="1" x14ac:dyDescent="0.3">
      <c r="B42" s="104" t="s">
        <v>102</v>
      </c>
      <c r="C42" s="105">
        <f>('Projeção Fin. StartUp 3'!C42*5%)+'Projeção Fin. StartUp 3'!C42</f>
        <v>363.82499999999999</v>
      </c>
      <c r="D42" s="105">
        <f>('Projeção Fin. StartUp 3'!D42*5%)+'Projeção Fin. StartUp 3'!D42</f>
        <v>363.82499999999999</v>
      </c>
      <c r="E42" s="105">
        <f>('Projeção Fin. StartUp 3'!E42*5%)+'Projeção Fin. StartUp 3'!E42</f>
        <v>363.82499999999999</v>
      </c>
      <c r="F42" s="106">
        <f t="shared" si="51"/>
        <v>1091.4749999999999</v>
      </c>
      <c r="G42" s="105">
        <f>('Projeção Fin. StartUp 3'!G42*5%)+'Projeção Fin. StartUp 3'!G42</f>
        <v>363.82499999999999</v>
      </c>
      <c r="H42" s="105">
        <f>('Projeção Fin. StartUp 3'!H42*5%)+'Projeção Fin. StartUp 3'!H42</f>
        <v>363.82499999999999</v>
      </c>
      <c r="I42" s="105">
        <f>('Projeção Fin. StartUp 3'!I42*5%)+'Projeção Fin. StartUp 3'!I42</f>
        <v>363.82499999999999</v>
      </c>
      <c r="J42" s="108">
        <f t="shared" si="52"/>
        <v>1091.4749999999999</v>
      </c>
      <c r="K42" s="105">
        <f>('Projeção Fin. StartUp 3'!K42*5%)+'Projeção Fin. StartUp 3'!K42</f>
        <v>363.82499999999999</v>
      </c>
      <c r="L42" s="105">
        <f>('Projeção Fin. StartUp 3'!L42*5%)+'Projeção Fin. StartUp 3'!L42</f>
        <v>363.82499999999999</v>
      </c>
      <c r="M42" s="105">
        <f>('Projeção Fin. StartUp 3'!M42*5%)+'Projeção Fin. StartUp 3'!M42</f>
        <v>363.82499999999999</v>
      </c>
      <c r="N42" s="109">
        <f t="shared" si="53"/>
        <v>1091.4749999999999</v>
      </c>
      <c r="O42" s="105">
        <f>('Projeção Fin. StartUp 3'!O42*5%)+'Projeção Fin. StartUp 3'!O42</f>
        <v>363.82499999999999</v>
      </c>
      <c r="P42" s="105">
        <f>('Projeção Fin. StartUp 3'!P42*5%)+'Projeção Fin. StartUp 3'!P42</f>
        <v>363.82499999999999</v>
      </c>
      <c r="Q42" s="105">
        <f>('Projeção Fin. StartUp 3'!Q42*5%)+'Projeção Fin. StartUp 3'!Q42</f>
        <v>363.82499999999999</v>
      </c>
      <c r="R42" s="110">
        <f t="shared" si="54"/>
        <v>1091.4749999999999</v>
      </c>
      <c r="S42" s="111">
        <f>SUM(F42,J42,N42,R42)</f>
        <v>4365.8999999999996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</row>
    <row r="43" spans="1:118" ht="22.05" customHeight="1" x14ac:dyDescent="0.3">
      <c r="B43" s="104" t="s">
        <v>103</v>
      </c>
      <c r="C43" s="105">
        <v>0</v>
      </c>
      <c r="D43" s="105">
        <v>0</v>
      </c>
      <c r="E43" s="105">
        <v>0</v>
      </c>
      <c r="F43" s="106">
        <f t="shared" si="51"/>
        <v>0</v>
      </c>
      <c r="G43" s="105">
        <v>0</v>
      </c>
      <c r="H43" s="105">
        <v>0</v>
      </c>
      <c r="I43" s="105">
        <v>0</v>
      </c>
      <c r="J43" s="108">
        <f t="shared" si="52"/>
        <v>0</v>
      </c>
      <c r="K43" s="105">
        <v>0</v>
      </c>
      <c r="L43" s="105">
        <v>0</v>
      </c>
      <c r="M43" s="105">
        <v>0</v>
      </c>
      <c r="N43" s="109">
        <f t="shared" si="53"/>
        <v>0</v>
      </c>
      <c r="O43" s="105">
        <v>0</v>
      </c>
      <c r="P43" s="105">
        <v>0</v>
      </c>
      <c r="Q43" s="105">
        <v>0</v>
      </c>
      <c r="R43" s="110">
        <f t="shared" si="54"/>
        <v>0</v>
      </c>
      <c r="S43" s="111">
        <f t="shared" ref="S43" si="56">SUM(F43,J43,N43,R43)</f>
        <v>0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</row>
    <row r="44" spans="1:118" ht="22.05" customHeight="1" x14ac:dyDescent="0.3">
      <c r="B44" s="104" t="s">
        <v>104</v>
      </c>
      <c r="C44" s="105">
        <f>('Projeção Fin. StartUp 3'!C44*10%)+'Projeção Fin. StartUp 3'!C44</f>
        <v>133.1</v>
      </c>
      <c r="D44" s="105">
        <f>('Projeção Fin. StartUp 3'!D44*10%)+'Projeção Fin. StartUp 3'!D44</f>
        <v>133.1</v>
      </c>
      <c r="E44" s="105">
        <f>('Projeção Fin. StartUp 3'!E44*10%)+'Projeção Fin. StartUp 3'!E44</f>
        <v>133.1</v>
      </c>
      <c r="F44" s="106">
        <f t="shared" si="51"/>
        <v>399.29999999999995</v>
      </c>
      <c r="G44" s="105">
        <f>('Projeção Fin. StartUp 3'!G44*10%)+'Projeção Fin. StartUp 3'!G44</f>
        <v>133.1</v>
      </c>
      <c r="H44" s="105">
        <f>('Projeção Fin. StartUp 3'!H44*10%)+'Projeção Fin. StartUp 3'!H44</f>
        <v>133.1</v>
      </c>
      <c r="I44" s="105">
        <f>('Projeção Fin. StartUp 3'!I44*10%)+'Projeção Fin. StartUp 3'!I44</f>
        <v>133.1</v>
      </c>
      <c r="J44" s="108">
        <f t="shared" si="52"/>
        <v>399.29999999999995</v>
      </c>
      <c r="K44" s="105">
        <f>('Projeção Fin. StartUp 3'!K44*10%)+'Projeção Fin. StartUp 3'!K44</f>
        <v>133.1</v>
      </c>
      <c r="L44" s="105">
        <f>('Projeção Fin. StartUp 3'!L44*10%)+'Projeção Fin. StartUp 3'!L44</f>
        <v>133.1</v>
      </c>
      <c r="M44" s="105">
        <f>('Projeção Fin. StartUp 3'!M44*10%)+'Projeção Fin. StartUp 3'!M44</f>
        <v>133.1</v>
      </c>
      <c r="N44" s="109">
        <f t="shared" si="53"/>
        <v>399.29999999999995</v>
      </c>
      <c r="O44" s="105">
        <f>('Projeção Fin. StartUp 3'!O44*10%)+'Projeção Fin. StartUp 3'!O44</f>
        <v>133.1</v>
      </c>
      <c r="P44" s="105">
        <f>('Projeção Fin. StartUp 3'!P44*10%)+'Projeção Fin. StartUp 3'!P44</f>
        <v>133.1</v>
      </c>
      <c r="Q44" s="105">
        <f>('Projeção Fin. StartUp 3'!Q44*10%)+'Projeção Fin. StartUp 3'!Q44</f>
        <v>133.1</v>
      </c>
      <c r="R44" s="110">
        <f t="shared" si="54"/>
        <v>399.29999999999995</v>
      </c>
      <c r="S44" s="111">
        <f t="shared" si="55"/>
        <v>1597.1999999999998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</row>
    <row r="45" spans="1:118" ht="22.05" customHeight="1" x14ac:dyDescent="0.3">
      <c r="B45" s="104" t="s">
        <v>183</v>
      </c>
      <c r="C45" s="105">
        <f>('Projeção Fin. StartUp 3'!C45*10%)+'Projeção Fin. StartUp 3'!C45</f>
        <v>598.95000000000005</v>
      </c>
      <c r="D45" s="105">
        <f>('Projeção Fin. StartUp 3'!D45*10%)+'Projeção Fin. StartUp 3'!D45</f>
        <v>598.95000000000005</v>
      </c>
      <c r="E45" s="105">
        <f>('Projeção Fin. StartUp 3'!E45*10%)+'Projeção Fin. StartUp 3'!E45</f>
        <v>598.95000000000005</v>
      </c>
      <c r="F45" s="106">
        <f t="shared" si="51"/>
        <v>1796.8500000000001</v>
      </c>
      <c r="G45" s="105">
        <f>('Projeção Fin. StartUp 3'!G45*10%)+'Projeção Fin. StartUp 3'!G45</f>
        <v>598.95000000000005</v>
      </c>
      <c r="H45" s="105">
        <f>('Projeção Fin. StartUp 3'!H45*10%)+'Projeção Fin. StartUp 3'!H45</f>
        <v>598.95000000000005</v>
      </c>
      <c r="I45" s="105">
        <f>('Projeção Fin. StartUp 3'!I45*10%)+'Projeção Fin. StartUp 3'!I45</f>
        <v>598.95000000000005</v>
      </c>
      <c r="J45" s="108">
        <f t="shared" si="52"/>
        <v>1796.8500000000001</v>
      </c>
      <c r="K45" s="105">
        <f>('Projeção Fin. StartUp 3'!K45*10%)+'Projeção Fin. StartUp 3'!K45</f>
        <v>598.95000000000005</v>
      </c>
      <c r="L45" s="105">
        <f>('Projeção Fin. StartUp 3'!L45*10%)+'Projeção Fin. StartUp 3'!L45</f>
        <v>598.95000000000005</v>
      </c>
      <c r="M45" s="105">
        <f>('Projeção Fin. StartUp 3'!M45*10%)+'Projeção Fin. StartUp 3'!M45</f>
        <v>598.95000000000005</v>
      </c>
      <c r="N45" s="109">
        <f t="shared" si="53"/>
        <v>1796.8500000000001</v>
      </c>
      <c r="O45" s="105">
        <f>('Projeção Fin. StartUp 3'!O45*10%)+'Projeção Fin. StartUp 3'!O45</f>
        <v>598.95000000000005</v>
      </c>
      <c r="P45" s="105">
        <f>('Projeção Fin. StartUp 3'!P45*10%)+'Projeção Fin. StartUp 3'!P45</f>
        <v>598.95000000000005</v>
      </c>
      <c r="Q45" s="105">
        <f>('Projeção Fin. StartUp 3'!Q45*10%)+'Projeção Fin. StartUp 3'!Q45</f>
        <v>598.95000000000005</v>
      </c>
      <c r="R45" s="110">
        <f t="shared" si="54"/>
        <v>1796.8500000000001</v>
      </c>
      <c r="S45" s="111">
        <f>SUM(F45,J45,N45,R45)</f>
        <v>7187.4000000000005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</row>
    <row r="46" spans="1:118" ht="22.05" customHeight="1" x14ac:dyDescent="0.3">
      <c r="B46" s="104" t="s">
        <v>57</v>
      </c>
      <c r="C46" s="105">
        <f>SUM(C20:C21)*Taxas!$E$6</f>
        <v>122400</v>
      </c>
      <c r="D46" s="105">
        <f>SUM(D20:D21)*Taxas!$E$6</f>
        <v>122400</v>
      </c>
      <c r="E46" s="105">
        <f>SUM(E20:E21)*Taxas!$E$6</f>
        <v>122400</v>
      </c>
      <c r="F46" s="106">
        <f t="shared" si="51"/>
        <v>367200</v>
      </c>
      <c r="G46" s="105">
        <f>SUM(G20:G21)*Taxas!$E$6</f>
        <v>122400</v>
      </c>
      <c r="H46" s="105">
        <f>SUM(H20:H21)*Taxas!$E$6</f>
        <v>122400</v>
      </c>
      <c r="I46" s="105">
        <f>SUM(I20:I21)*Taxas!$E$6</f>
        <v>122400</v>
      </c>
      <c r="J46" s="108">
        <f t="shared" si="52"/>
        <v>367200</v>
      </c>
      <c r="K46" s="105">
        <f>SUM(K20:K21)*Taxas!$E$6</f>
        <v>122400</v>
      </c>
      <c r="L46" s="105">
        <f>SUM(L20:L21)*Taxas!$E$6</f>
        <v>122400</v>
      </c>
      <c r="M46" s="105">
        <f>SUM(M20:M21)*Taxas!$E$6</f>
        <v>122400</v>
      </c>
      <c r="N46" s="109">
        <f t="shared" si="53"/>
        <v>367200</v>
      </c>
      <c r="O46" s="105">
        <f>SUM(O20:O21)*Taxas!$E$6</f>
        <v>122400</v>
      </c>
      <c r="P46" s="105">
        <f>SUM(P20:P21)*Taxas!$E$6</f>
        <v>122400</v>
      </c>
      <c r="Q46" s="105">
        <f>SUM(Q20:Q21)*Taxas!$E$6</f>
        <v>122400</v>
      </c>
      <c r="R46" s="110">
        <f t="shared" si="54"/>
        <v>367200</v>
      </c>
      <c r="S46" s="111">
        <f t="shared" ref="S46" si="57">SUM(F46,J46,N46,R46)</f>
        <v>1468800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</row>
    <row r="47" spans="1:118" ht="22.05" customHeight="1" x14ac:dyDescent="0.3">
      <c r="B47" s="104" t="s">
        <v>55</v>
      </c>
      <c r="C47" s="105">
        <v>0</v>
      </c>
      <c r="D47" s="105">
        <v>0</v>
      </c>
      <c r="E47" s="105">
        <v>0</v>
      </c>
      <c r="F47" s="106">
        <f t="shared" si="51"/>
        <v>0</v>
      </c>
      <c r="G47" s="105">
        <v>0</v>
      </c>
      <c r="H47" s="105">
        <v>0</v>
      </c>
      <c r="I47" s="105">
        <v>0</v>
      </c>
      <c r="J47" s="108">
        <f t="shared" si="52"/>
        <v>0</v>
      </c>
      <c r="K47" s="105">
        <v>0</v>
      </c>
      <c r="L47" s="105">
        <v>0</v>
      </c>
      <c r="M47" s="105">
        <v>0</v>
      </c>
      <c r="N47" s="109">
        <f t="shared" si="53"/>
        <v>0</v>
      </c>
      <c r="O47" s="105">
        <v>0</v>
      </c>
      <c r="P47" s="105">
        <v>0</v>
      </c>
      <c r="Q47" s="105">
        <v>0</v>
      </c>
      <c r="R47" s="110">
        <f t="shared" si="54"/>
        <v>0</v>
      </c>
      <c r="S47" s="111">
        <f>SUM(F47,J47,N47,R47)</f>
        <v>0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</row>
    <row r="48" spans="1:118" ht="22.05" customHeight="1" thickBot="1" x14ac:dyDescent="0.35">
      <c r="B48" s="112" t="s">
        <v>105</v>
      </c>
      <c r="C48" s="146">
        <f>SUM(C40:C47)</f>
        <v>123707.504</v>
      </c>
      <c r="D48" s="146">
        <f>SUM(D40:D47)</f>
        <v>123707.504</v>
      </c>
      <c r="E48" s="146">
        <f t="shared" ref="E48" si="58">SUM(E40:E47)</f>
        <v>123707.504</v>
      </c>
      <c r="F48" s="106">
        <f t="shared" si="51"/>
        <v>371122.51199999999</v>
      </c>
      <c r="G48" s="147">
        <f>SUM(G40:G47)</f>
        <v>123707.504</v>
      </c>
      <c r="H48" s="148">
        <f>SUM(H40:H47)</f>
        <v>123707.504</v>
      </c>
      <c r="I48" s="148">
        <f>SUM(I40:I47)</f>
        <v>123707.504</v>
      </c>
      <c r="J48" s="108">
        <f>SUM(G48:I48)</f>
        <v>371122.51199999999</v>
      </c>
      <c r="K48" s="149">
        <f>SUM(K40:K47)</f>
        <v>123707.504</v>
      </c>
      <c r="L48" s="149">
        <f t="shared" ref="L48:M48" si="59">SUM(L40:L47)</f>
        <v>123707.504</v>
      </c>
      <c r="M48" s="149">
        <f t="shared" si="59"/>
        <v>123707.504</v>
      </c>
      <c r="N48" s="109">
        <f t="shared" si="53"/>
        <v>371122.51199999999</v>
      </c>
      <c r="O48" s="150">
        <f>SUM(O40:O47)</f>
        <v>123707.504</v>
      </c>
      <c r="P48" s="150">
        <f>SUM(P40:P47)</f>
        <v>123707.504</v>
      </c>
      <c r="Q48" s="150">
        <f>SUM(Q40:Q47)</f>
        <v>123707.504</v>
      </c>
      <c r="R48" s="110">
        <f t="shared" si="54"/>
        <v>371122.51199999999</v>
      </c>
      <c r="S48" s="120">
        <f>SUM(F48,J48,N48,R48)</f>
        <v>1484490.048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</row>
    <row r="49" spans="2:118" ht="22.05" customHeight="1" x14ac:dyDescent="0.3">
      <c r="B49" s="91" t="s">
        <v>106</v>
      </c>
      <c r="C49" s="92"/>
      <c r="D49" s="92"/>
      <c r="E49" s="92"/>
      <c r="F49" s="93"/>
      <c r="G49" s="94"/>
      <c r="H49" s="95"/>
      <c r="I49" s="95"/>
      <c r="J49" s="96"/>
      <c r="K49" s="97"/>
      <c r="L49" s="97"/>
      <c r="M49" s="97"/>
      <c r="N49" s="99"/>
      <c r="O49" s="100"/>
      <c r="P49" s="100"/>
      <c r="Q49" s="100"/>
      <c r="R49" s="102"/>
      <c r="S49" s="103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</row>
    <row r="50" spans="2:118" ht="22.05" customHeight="1" x14ac:dyDescent="0.3">
      <c r="B50" s="104" t="s">
        <v>107</v>
      </c>
      <c r="C50" s="105">
        <v>0</v>
      </c>
      <c r="D50" s="105">
        <v>0</v>
      </c>
      <c r="E50" s="105">
        <v>0</v>
      </c>
      <c r="F50" s="106">
        <f t="shared" ref="F50:F60" si="60">SUM(C50:E50)</f>
        <v>0</v>
      </c>
      <c r="G50" s="105">
        <v>0</v>
      </c>
      <c r="H50" s="105">
        <v>0</v>
      </c>
      <c r="I50" s="105">
        <v>0</v>
      </c>
      <c r="J50" s="108">
        <f t="shared" ref="J50:J60" si="61">SUM(G50:I50)</f>
        <v>0</v>
      </c>
      <c r="K50" s="105">
        <v>0</v>
      </c>
      <c r="L50" s="105">
        <v>0</v>
      </c>
      <c r="M50" s="105">
        <v>0</v>
      </c>
      <c r="N50" s="109">
        <f t="shared" ref="N50:N60" si="62">SUM(K50:M50)</f>
        <v>0</v>
      </c>
      <c r="O50" s="105">
        <v>0</v>
      </c>
      <c r="P50" s="105">
        <v>0</v>
      </c>
      <c r="Q50" s="105">
        <v>0</v>
      </c>
      <c r="R50" s="110">
        <f t="shared" ref="R50:R60" si="63">SUM(O50:Q50)</f>
        <v>0</v>
      </c>
      <c r="S50" s="111">
        <f>SUM(F50,J50,N50,R50)</f>
        <v>0</v>
      </c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</row>
    <row r="51" spans="2:118" ht="22.05" customHeight="1" x14ac:dyDescent="0.3">
      <c r="B51" s="104" t="s">
        <v>108</v>
      </c>
      <c r="C51" s="105">
        <v>0</v>
      </c>
      <c r="D51" s="105">
        <v>0</v>
      </c>
      <c r="E51" s="105">
        <v>0</v>
      </c>
      <c r="F51" s="106">
        <f t="shared" si="60"/>
        <v>0</v>
      </c>
      <c r="G51" s="105">
        <v>0</v>
      </c>
      <c r="H51" s="105">
        <v>0</v>
      </c>
      <c r="I51" s="105">
        <v>0</v>
      </c>
      <c r="J51" s="108">
        <f t="shared" si="61"/>
        <v>0</v>
      </c>
      <c r="K51" s="105">
        <v>0</v>
      </c>
      <c r="L51" s="105">
        <v>0</v>
      </c>
      <c r="M51" s="105">
        <v>0</v>
      </c>
      <c r="N51" s="109">
        <f t="shared" si="62"/>
        <v>0</v>
      </c>
      <c r="O51" s="105">
        <v>0</v>
      </c>
      <c r="P51" s="105">
        <v>0</v>
      </c>
      <c r="Q51" s="105">
        <v>0</v>
      </c>
      <c r="R51" s="110">
        <f t="shared" si="63"/>
        <v>0</v>
      </c>
      <c r="S51" s="111">
        <f t="shared" ref="S51" si="64">SUM(F51,J51,N51,R51)</f>
        <v>0</v>
      </c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</row>
    <row r="52" spans="2:118" ht="22.05" customHeight="1" x14ac:dyDescent="0.3">
      <c r="B52" s="104" t="s">
        <v>109</v>
      </c>
      <c r="C52" s="105">
        <v>0</v>
      </c>
      <c r="D52" s="105">
        <v>0</v>
      </c>
      <c r="E52" s="105">
        <v>0</v>
      </c>
      <c r="F52" s="106">
        <f t="shared" si="60"/>
        <v>0</v>
      </c>
      <c r="G52" s="105">
        <v>0</v>
      </c>
      <c r="H52" s="105">
        <v>0</v>
      </c>
      <c r="I52" s="105">
        <v>0</v>
      </c>
      <c r="J52" s="108">
        <f t="shared" si="61"/>
        <v>0</v>
      </c>
      <c r="K52" s="105">
        <v>0</v>
      </c>
      <c r="L52" s="105">
        <v>0</v>
      </c>
      <c r="M52" s="105">
        <v>0</v>
      </c>
      <c r="N52" s="109">
        <f t="shared" si="62"/>
        <v>0</v>
      </c>
      <c r="O52" s="105">
        <v>0</v>
      </c>
      <c r="P52" s="105">
        <v>0</v>
      </c>
      <c r="Q52" s="105">
        <v>0</v>
      </c>
      <c r="R52" s="110">
        <f t="shared" si="63"/>
        <v>0</v>
      </c>
      <c r="S52" s="111">
        <f>SUM(F52,J52,N52,R52)</f>
        <v>0</v>
      </c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</row>
    <row r="53" spans="2:118" ht="22.05" customHeight="1" x14ac:dyDescent="0.3">
      <c r="B53" s="104" t="s">
        <v>110</v>
      </c>
      <c r="C53" s="105">
        <v>250</v>
      </c>
      <c r="D53" s="105">
        <v>250</v>
      </c>
      <c r="E53" s="105">
        <v>250</v>
      </c>
      <c r="F53" s="106">
        <f t="shared" si="60"/>
        <v>750</v>
      </c>
      <c r="G53" s="105">
        <v>250</v>
      </c>
      <c r="H53" s="105">
        <v>250</v>
      </c>
      <c r="I53" s="105">
        <v>250</v>
      </c>
      <c r="J53" s="108">
        <f t="shared" si="61"/>
        <v>750</v>
      </c>
      <c r="K53" s="105">
        <v>250</v>
      </c>
      <c r="L53" s="105">
        <v>250</v>
      </c>
      <c r="M53" s="105">
        <v>250</v>
      </c>
      <c r="N53" s="109">
        <f t="shared" si="62"/>
        <v>750</v>
      </c>
      <c r="O53" s="105">
        <v>250</v>
      </c>
      <c r="P53" s="105">
        <v>250</v>
      </c>
      <c r="Q53" s="105">
        <v>250</v>
      </c>
      <c r="R53" s="110">
        <f t="shared" si="63"/>
        <v>750</v>
      </c>
      <c r="S53" s="111">
        <f t="shared" ref="S53:S54" si="65">SUM(F53,J53,N53,R53)</f>
        <v>3000</v>
      </c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</row>
    <row r="54" spans="2:118" ht="22.05" customHeight="1" x14ac:dyDescent="0.3">
      <c r="B54" s="104" t="s">
        <v>111</v>
      </c>
      <c r="C54" s="105">
        <v>0</v>
      </c>
      <c r="D54" s="105">
        <v>0</v>
      </c>
      <c r="E54" s="105">
        <v>0</v>
      </c>
      <c r="F54" s="106">
        <f t="shared" si="60"/>
        <v>0</v>
      </c>
      <c r="G54" s="105">
        <v>0</v>
      </c>
      <c r="H54" s="105">
        <v>0</v>
      </c>
      <c r="I54" s="105">
        <v>0</v>
      </c>
      <c r="J54" s="108">
        <f t="shared" si="61"/>
        <v>0</v>
      </c>
      <c r="K54" s="105">
        <v>0</v>
      </c>
      <c r="L54" s="105">
        <v>0</v>
      </c>
      <c r="M54" s="105">
        <v>0</v>
      </c>
      <c r="N54" s="109">
        <f t="shared" si="62"/>
        <v>0</v>
      </c>
      <c r="O54" s="105">
        <v>0</v>
      </c>
      <c r="P54" s="105">
        <v>0</v>
      </c>
      <c r="Q54" s="105">
        <v>0</v>
      </c>
      <c r="R54" s="110">
        <f t="shared" si="63"/>
        <v>0</v>
      </c>
      <c r="S54" s="111">
        <f t="shared" si="65"/>
        <v>0</v>
      </c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</row>
    <row r="55" spans="2:118" ht="22.05" customHeight="1" x14ac:dyDescent="0.3">
      <c r="B55" s="104" t="s">
        <v>112</v>
      </c>
      <c r="C55" s="105">
        <v>300</v>
      </c>
      <c r="D55" s="105">
        <v>300</v>
      </c>
      <c r="E55" s="105">
        <v>300</v>
      </c>
      <c r="F55" s="106">
        <f t="shared" si="60"/>
        <v>900</v>
      </c>
      <c r="G55" s="105">
        <v>300</v>
      </c>
      <c r="H55" s="105">
        <v>300</v>
      </c>
      <c r="I55" s="105">
        <v>300</v>
      </c>
      <c r="J55" s="108">
        <f t="shared" si="61"/>
        <v>900</v>
      </c>
      <c r="K55" s="105">
        <v>300</v>
      </c>
      <c r="L55" s="105">
        <v>300</v>
      </c>
      <c r="M55" s="105">
        <v>300</v>
      </c>
      <c r="N55" s="109">
        <f t="shared" si="62"/>
        <v>900</v>
      </c>
      <c r="O55" s="105">
        <v>300</v>
      </c>
      <c r="P55" s="105">
        <v>300</v>
      </c>
      <c r="Q55" s="105">
        <v>300</v>
      </c>
      <c r="R55" s="110">
        <f t="shared" si="63"/>
        <v>900</v>
      </c>
      <c r="S55" s="111">
        <f>SUM(F55,J55,N55,R55)</f>
        <v>3600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</row>
    <row r="56" spans="2:118" ht="22.05" customHeight="1" x14ac:dyDescent="0.3">
      <c r="B56" s="104" t="s">
        <v>113</v>
      </c>
      <c r="C56" s="105">
        <v>0</v>
      </c>
      <c r="D56" s="105">
        <v>0</v>
      </c>
      <c r="E56" s="105">
        <v>0</v>
      </c>
      <c r="F56" s="106">
        <f t="shared" si="60"/>
        <v>0</v>
      </c>
      <c r="G56" s="105">
        <v>0</v>
      </c>
      <c r="H56" s="105">
        <v>0</v>
      </c>
      <c r="I56" s="105">
        <v>0</v>
      </c>
      <c r="J56" s="108">
        <f t="shared" si="61"/>
        <v>0</v>
      </c>
      <c r="K56" s="105">
        <v>0</v>
      </c>
      <c r="L56" s="105">
        <v>0</v>
      </c>
      <c r="M56" s="105">
        <v>0</v>
      </c>
      <c r="N56" s="109">
        <f t="shared" si="62"/>
        <v>0</v>
      </c>
      <c r="O56" s="105">
        <v>0</v>
      </c>
      <c r="P56" s="105">
        <v>0</v>
      </c>
      <c r="Q56" s="105">
        <v>0</v>
      </c>
      <c r="R56" s="110">
        <f t="shared" si="63"/>
        <v>0</v>
      </c>
      <c r="S56" s="111">
        <f t="shared" ref="S56" si="66">SUM(F56,J56,N56,R56)</f>
        <v>0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</row>
    <row r="57" spans="2:118" ht="22.05" customHeight="1" x14ac:dyDescent="0.3">
      <c r="B57" s="104" t="s">
        <v>55</v>
      </c>
      <c r="C57" s="105">
        <v>0</v>
      </c>
      <c r="D57" s="105">
        <v>0</v>
      </c>
      <c r="E57" s="105">
        <v>0</v>
      </c>
      <c r="F57" s="106">
        <f t="shared" si="60"/>
        <v>0</v>
      </c>
      <c r="G57" s="105">
        <v>0</v>
      </c>
      <c r="H57" s="105">
        <v>0</v>
      </c>
      <c r="I57" s="105">
        <v>0</v>
      </c>
      <c r="J57" s="108">
        <f t="shared" si="61"/>
        <v>0</v>
      </c>
      <c r="K57" s="105">
        <v>0</v>
      </c>
      <c r="L57" s="105">
        <v>0</v>
      </c>
      <c r="M57" s="105">
        <v>0</v>
      </c>
      <c r="N57" s="109">
        <f t="shared" si="62"/>
        <v>0</v>
      </c>
      <c r="O57" s="105">
        <v>0</v>
      </c>
      <c r="P57" s="105">
        <v>0</v>
      </c>
      <c r="Q57" s="105">
        <v>0</v>
      </c>
      <c r="R57" s="110">
        <f t="shared" si="63"/>
        <v>0</v>
      </c>
      <c r="S57" s="111">
        <f>SUM(F57,J57,N57,R57)</f>
        <v>0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</row>
    <row r="58" spans="2:118" ht="22.05" customHeight="1" x14ac:dyDescent="0.3">
      <c r="B58" s="104" t="s">
        <v>55</v>
      </c>
      <c r="C58" s="105">
        <v>0</v>
      </c>
      <c r="D58" s="105">
        <v>0</v>
      </c>
      <c r="E58" s="105">
        <v>0</v>
      </c>
      <c r="F58" s="106">
        <f t="shared" si="60"/>
        <v>0</v>
      </c>
      <c r="G58" s="105">
        <v>0</v>
      </c>
      <c r="H58" s="105">
        <v>0</v>
      </c>
      <c r="I58" s="105">
        <v>0</v>
      </c>
      <c r="J58" s="108">
        <f t="shared" si="61"/>
        <v>0</v>
      </c>
      <c r="K58" s="105">
        <v>0</v>
      </c>
      <c r="L58" s="105">
        <v>0</v>
      </c>
      <c r="M58" s="105">
        <v>0</v>
      </c>
      <c r="N58" s="109">
        <f t="shared" si="62"/>
        <v>0</v>
      </c>
      <c r="O58" s="105">
        <v>0</v>
      </c>
      <c r="P58" s="105">
        <v>0</v>
      </c>
      <c r="Q58" s="105">
        <v>0</v>
      </c>
      <c r="R58" s="110">
        <f t="shared" si="63"/>
        <v>0</v>
      </c>
      <c r="S58" s="111">
        <f t="shared" ref="S58" si="67">SUM(F58,J58,N58,R58)</f>
        <v>0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</row>
    <row r="59" spans="2:118" ht="22.05" customHeight="1" x14ac:dyDescent="0.3">
      <c r="B59" s="104" t="s">
        <v>55</v>
      </c>
      <c r="C59" s="105">
        <v>0</v>
      </c>
      <c r="D59" s="105">
        <v>0</v>
      </c>
      <c r="E59" s="105">
        <v>0</v>
      </c>
      <c r="F59" s="106">
        <f t="shared" si="60"/>
        <v>0</v>
      </c>
      <c r="G59" s="105">
        <v>0</v>
      </c>
      <c r="H59" s="105">
        <v>0</v>
      </c>
      <c r="I59" s="105">
        <v>0</v>
      </c>
      <c r="J59" s="108">
        <f t="shared" si="61"/>
        <v>0</v>
      </c>
      <c r="K59" s="105">
        <v>0</v>
      </c>
      <c r="L59" s="105">
        <v>0</v>
      </c>
      <c r="M59" s="105">
        <v>0</v>
      </c>
      <c r="N59" s="109">
        <f t="shared" si="62"/>
        <v>0</v>
      </c>
      <c r="O59" s="105">
        <v>0</v>
      </c>
      <c r="P59" s="105">
        <v>0</v>
      </c>
      <c r="Q59" s="105">
        <v>0</v>
      </c>
      <c r="R59" s="110">
        <f t="shared" si="63"/>
        <v>0</v>
      </c>
      <c r="S59" s="111">
        <f>SUM(F59,J59,N59,R59)</f>
        <v>0</v>
      </c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</row>
    <row r="60" spans="2:118" ht="22.05" customHeight="1" thickBot="1" x14ac:dyDescent="0.35">
      <c r="B60" s="112" t="s">
        <v>114</v>
      </c>
      <c r="C60" s="148">
        <f t="shared" ref="C60:E60" si="68">SUM(C50:C59)</f>
        <v>550</v>
      </c>
      <c r="D60" s="148">
        <f t="shared" si="68"/>
        <v>550</v>
      </c>
      <c r="E60" s="148">
        <f t="shared" si="68"/>
        <v>550</v>
      </c>
      <c r="F60" s="106">
        <f t="shared" si="60"/>
        <v>1650</v>
      </c>
      <c r="G60" s="148">
        <f>SUM(G50:G59)</f>
        <v>550</v>
      </c>
      <c r="H60" s="148">
        <f>SUM(H50:H59)</f>
        <v>550</v>
      </c>
      <c r="I60" s="148">
        <f>SUM(I50:I59)</f>
        <v>550</v>
      </c>
      <c r="J60" s="108">
        <f t="shared" si="61"/>
        <v>1650</v>
      </c>
      <c r="K60" s="149">
        <f>SUM(K50:K59)</f>
        <v>550</v>
      </c>
      <c r="L60" s="149">
        <f t="shared" ref="L60:M60" si="69">SUM(L50:L59)</f>
        <v>550</v>
      </c>
      <c r="M60" s="149">
        <f t="shared" si="69"/>
        <v>550</v>
      </c>
      <c r="N60" s="109">
        <f t="shared" si="62"/>
        <v>1650</v>
      </c>
      <c r="O60" s="150">
        <f>SUM(O50:O59)</f>
        <v>550</v>
      </c>
      <c r="P60" s="150">
        <f>SUM(P50:P59)</f>
        <v>550</v>
      </c>
      <c r="Q60" s="150">
        <f>SUM(Q50:Q59)</f>
        <v>550</v>
      </c>
      <c r="R60" s="110">
        <f t="shared" si="63"/>
        <v>1650</v>
      </c>
      <c r="S60" s="120">
        <f>SUM(F60,J60,N60,R60)</f>
        <v>6600</v>
      </c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</row>
    <row r="61" spans="2:118" ht="22.05" customHeight="1" x14ac:dyDescent="0.3">
      <c r="B61" s="91" t="s">
        <v>115</v>
      </c>
      <c r="C61" s="95"/>
      <c r="D61" s="95"/>
      <c r="E61" s="95"/>
      <c r="F61" s="93"/>
      <c r="G61" s="95"/>
      <c r="H61" s="95"/>
      <c r="I61" s="95"/>
      <c r="J61" s="96"/>
      <c r="K61" s="97"/>
      <c r="L61" s="97"/>
      <c r="M61" s="97"/>
      <c r="N61" s="99"/>
      <c r="O61" s="100"/>
      <c r="P61" s="100"/>
      <c r="Q61" s="100"/>
      <c r="R61" s="102"/>
      <c r="S61" s="103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</row>
    <row r="62" spans="2:118" ht="22.05" customHeight="1" x14ac:dyDescent="0.3">
      <c r="B62" s="104" t="s">
        <v>116</v>
      </c>
      <c r="C62" s="105">
        <v>0</v>
      </c>
      <c r="D62" s="105">
        <v>0</v>
      </c>
      <c r="E62" s="105">
        <v>0</v>
      </c>
      <c r="F62" s="106">
        <f t="shared" ref="F62:F67" si="70">SUM(C62:E62)</f>
        <v>0</v>
      </c>
      <c r="G62" s="105">
        <v>0</v>
      </c>
      <c r="H62" s="105">
        <v>0</v>
      </c>
      <c r="I62" s="105">
        <v>0</v>
      </c>
      <c r="J62" s="108">
        <f t="shared" ref="J62:J67" si="71">SUM(G62:I62)</f>
        <v>0</v>
      </c>
      <c r="K62" s="105">
        <v>0</v>
      </c>
      <c r="L62" s="105">
        <v>0</v>
      </c>
      <c r="M62" s="105">
        <v>0</v>
      </c>
      <c r="N62" s="109">
        <f t="shared" ref="N62:N67" si="72">SUM(K62:M62)</f>
        <v>0</v>
      </c>
      <c r="O62" s="105">
        <v>0</v>
      </c>
      <c r="P62" s="105">
        <v>0</v>
      </c>
      <c r="Q62" s="105">
        <v>0</v>
      </c>
      <c r="R62" s="110">
        <f t="shared" ref="R62:R67" si="73">SUM(O62:Q62)</f>
        <v>0</v>
      </c>
      <c r="S62" s="111">
        <f>SUM(F62,J62,N62,R62)</f>
        <v>0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</row>
    <row r="63" spans="2:118" ht="22.05" customHeight="1" x14ac:dyDescent="0.3">
      <c r="B63" s="104" t="s">
        <v>117</v>
      </c>
      <c r="C63" s="105">
        <v>0</v>
      </c>
      <c r="D63" s="105">
        <v>0</v>
      </c>
      <c r="E63" s="105">
        <v>0</v>
      </c>
      <c r="F63" s="106">
        <f t="shared" si="70"/>
        <v>0</v>
      </c>
      <c r="G63" s="105">
        <v>0</v>
      </c>
      <c r="H63" s="105">
        <v>0</v>
      </c>
      <c r="I63" s="105">
        <v>0</v>
      </c>
      <c r="J63" s="108">
        <f t="shared" si="71"/>
        <v>0</v>
      </c>
      <c r="K63" s="105">
        <v>0</v>
      </c>
      <c r="L63" s="105">
        <v>0</v>
      </c>
      <c r="M63" s="105">
        <v>0</v>
      </c>
      <c r="N63" s="109">
        <f t="shared" si="72"/>
        <v>0</v>
      </c>
      <c r="O63" s="105">
        <v>0</v>
      </c>
      <c r="P63" s="105">
        <v>0</v>
      </c>
      <c r="Q63" s="105">
        <v>0</v>
      </c>
      <c r="R63" s="110">
        <f t="shared" si="73"/>
        <v>0</v>
      </c>
      <c r="S63" s="111">
        <f t="shared" ref="S63" si="74">SUM(F63,J63,N63,R63)</f>
        <v>0</v>
      </c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</row>
    <row r="64" spans="2:118" ht="22.05" customHeight="1" x14ac:dyDescent="0.3">
      <c r="B64" s="104" t="s">
        <v>184</v>
      </c>
      <c r="C64" s="105">
        <v>2000</v>
      </c>
      <c r="D64" s="105">
        <v>2000</v>
      </c>
      <c r="E64" s="105">
        <v>2000</v>
      </c>
      <c r="F64" s="106">
        <f t="shared" si="70"/>
        <v>6000</v>
      </c>
      <c r="G64" s="105">
        <v>2000</v>
      </c>
      <c r="H64" s="105">
        <v>2000</v>
      </c>
      <c r="I64" s="105">
        <v>2000</v>
      </c>
      <c r="J64" s="108">
        <f t="shared" si="71"/>
        <v>6000</v>
      </c>
      <c r="K64" s="105">
        <v>2000</v>
      </c>
      <c r="L64" s="105">
        <v>2000</v>
      </c>
      <c r="M64" s="105">
        <v>2000</v>
      </c>
      <c r="N64" s="109">
        <f t="shared" si="72"/>
        <v>6000</v>
      </c>
      <c r="O64" s="105">
        <v>2000</v>
      </c>
      <c r="P64" s="105">
        <v>2000</v>
      </c>
      <c r="Q64" s="105">
        <v>2000</v>
      </c>
      <c r="R64" s="110">
        <f t="shared" si="73"/>
        <v>6000</v>
      </c>
      <c r="S64" s="111">
        <f>SUM(F64,J64,N64,R64)</f>
        <v>24000</v>
      </c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</row>
    <row r="65" spans="2:118" ht="22.05" customHeight="1" x14ac:dyDescent="0.3">
      <c r="B65" s="104" t="s">
        <v>185</v>
      </c>
      <c r="C65" s="105">
        <v>0</v>
      </c>
      <c r="D65" s="105">
        <v>0</v>
      </c>
      <c r="E65" s="105">
        <v>0</v>
      </c>
      <c r="F65" s="106">
        <f t="shared" si="70"/>
        <v>0</v>
      </c>
      <c r="G65" s="105">
        <v>0</v>
      </c>
      <c r="H65" s="105">
        <v>0</v>
      </c>
      <c r="I65" s="105">
        <v>0</v>
      </c>
      <c r="J65" s="108">
        <f t="shared" si="71"/>
        <v>0</v>
      </c>
      <c r="K65" s="105">
        <v>0</v>
      </c>
      <c r="L65" s="105">
        <v>0</v>
      </c>
      <c r="M65" s="105">
        <v>0</v>
      </c>
      <c r="N65" s="109">
        <f t="shared" si="72"/>
        <v>0</v>
      </c>
      <c r="O65" s="105">
        <v>0</v>
      </c>
      <c r="P65" s="105">
        <v>0</v>
      </c>
      <c r="Q65" s="105">
        <v>0</v>
      </c>
      <c r="R65" s="110">
        <f t="shared" si="73"/>
        <v>0</v>
      </c>
      <c r="S65" s="111">
        <f t="shared" ref="S65:S66" si="75">SUM(F65,J65,N65,R65)</f>
        <v>0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</row>
    <row r="66" spans="2:118" ht="22.05" customHeight="1" x14ac:dyDescent="0.3">
      <c r="B66" s="104" t="s">
        <v>55</v>
      </c>
      <c r="C66" s="105">
        <v>0</v>
      </c>
      <c r="D66" s="105">
        <v>0</v>
      </c>
      <c r="E66" s="105">
        <v>0</v>
      </c>
      <c r="F66" s="106">
        <f t="shared" si="70"/>
        <v>0</v>
      </c>
      <c r="G66" s="105">
        <v>0</v>
      </c>
      <c r="H66" s="105">
        <v>0</v>
      </c>
      <c r="I66" s="105">
        <v>0</v>
      </c>
      <c r="J66" s="108">
        <f t="shared" si="71"/>
        <v>0</v>
      </c>
      <c r="K66" s="105">
        <v>0</v>
      </c>
      <c r="L66" s="105">
        <v>0</v>
      </c>
      <c r="M66" s="105">
        <v>0</v>
      </c>
      <c r="N66" s="109">
        <f t="shared" si="72"/>
        <v>0</v>
      </c>
      <c r="O66" s="105">
        <v>0</v>
      </c>
      <c r="P66" s="105">
        <v>0</v>
      </c>
      <c r="Q66" s="105">
        <v>0</v>
      </c>
      <c r="R66" s="110">
        <f t="shared" si="73"/>
        <v>0</v>
      </c>
      <c r="S66" s="111">
        <f t="shared" si="75"/>
        <v>0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</row>
    <row r="67" spans="2:118" ht="22.05" customHeight="1" thickBot="1" x14ac:dyDescent="0.35">
      <c r="B67" s="112" t="s">
        <v>118</v>
      </c>
      <c r="C67" s="148">
        <f t="shared" ref="C67:E67" si="76">SUM(C62:C66)</f>
        <v>2000</v>
      </c>
      <c r="D67" s="148">
        <f t="shared" si="76"/>
        <v>2000</v>
      </c>
      <c r="E67" s="148">
        <f t="shared" si="76"/>
        <v>2000</v>
      </c>
      <c r="F67" s="106">
        <f t="shared" si="70"/>
        <v>6000</v>
      </c>
      <c r="G67" s="148">
        <f>SUM(G62:G66)</f>
        <v>2000</v>
      </c>
      <c r="H67" s="148">
        <f>SUM(H62:H66)</f>
        <v>2000</v>
      </c>
      <c r="I67" s="148">
        <f>SUM(I62:I66)</f>
        <v>2000</v>
      </c>
      <c r="J67" s="108">
        <f t="shared" si="71"/>
        <v>6000</v>
      </c>
      <c r="K67" s="149">
        <f>SUM(K62:K66)</f>
        <v>2000</v>
      </c>
      <c r="L67" s="149">
        <f t="shared" ref="L67:M67" si="77">SUM(L62:L66)</f>
        <v>2000</v>
      </c>
      <c r="M67" s="149">
        <f t="shared" si="77"/>
        <v>2000</v>
      </c>
      <c r="N67" s="109">
        <f t="shared" si="72"/>
        <v>6000</v>
      </c>
      <c r="O67" s="150">
        <f>SUM(O62:O66)</f>
        <v>2000</v>
      </c>
      <c r="P67" s="150">
        <f>SUM(P62:P66)</f>
        <v>2000</v>
      </c>
      <c r="Q67" s="150">
        <f>SUM(Q62:Q66)</f>
        <v>2000</v>
      </c>
      <c r="R67" s="110">
        <f t="shared" si="73"/>
        <v>6000</v>
      </c>
      <c r="S67" s="120">
        <f>SUM(F67,J67,N67,R67)</f>
        <v>24000</v>
      </c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</row>
    <row r="68" spans="2:118" ht="22.05" customHeight="1" x14ac:dyDescent="0.3">
      <c r="B68" s="91" t="s">
        <v>119</v>
      </c>
      <c r="C68" s="95"/>
      <c r="D68" s="95"/>
      <c r="E68" s="95"/>
      <c r="F68" s="93"/>
      <c r="G68" s="95"/>
      <c r="H68" s="95"/>
      <c r="I68" s="95"/>
      <c r="J68" s="96"/>
      <c r="K68" s="97"/>
      <c r="L68" s="97"/>
      <c r="M68" s="97"/>
      <c r="N68" s="99"/>
      <c r="O68" s="100"/>
      <c r="P68" s="100"/>
      <c r="Q68" s="100"/>
      <c r="R68" s="102"/>
      <c r="S68" s="103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</row>
    <row r="69" spans="2:118" ht="22.05" customHeight="1" x14ac:dyDescent="0.3">
      <c r="B69" s="104" t="s">
        <v>120</v>
      </c>
      <c r="C69" s="105">
        <v>0</v>
      </c>
      <c r="D69" s="105">
        <v>0</v>
      </c>
      <c r="E69" s="105">
        <v>0</v>
      </c>
      <c r="F69" s="106">
        <f t="shared" ref="F69:F74" si="78">SUM(C69:E69)</f>
        <v>0</v>
      </c>
      <c r="G69" s="105">
        <v>0</v>
      </c>
      <c r="H69" s="105">
        <v>100</v>
      </c>
      <c r="I69" s="105">
        <v>0</v>
      </c>
      <c r="J69" s="108">
        <f t="shared" ref="J69:J74" si="79">SUM(G69:I69)</f>
        <v>100</v>
      </c>
      <c r="K69" s="105">
        <v>0</v>
      </c>
      <c r="L69" s="105">
        <v>0</v>
      </c>
      <c r="M69" s="105">
        <v>0</v>
      </c>
      <c r="N69" s="109">
        <f t="shared" ref="N69:N74" si="80">SUM(K69:M69)</f>
        <v>0</v>
      </c>
      <c r="O69" s="105">
        <v>0</v>
      </c>
      <c r="P69" s="105">
        <v>0</v>
      </c>
      <c r="Q69" s="105">
        <v>0</v>
      </c>
      <c r="R69" s="110">
        <f t="shared" ref="R69:R74" si="81">SUM(O69:Q69)</f>
        <v>0</v>
      </c>
      <c r="S69" s="111">
        <f>SUM(F69,J69,N69,R69)</f>
        <v>100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</row>
    <row r="70" spans="2:118" ht="22.05" customHeight="1" x14ac:dyDescent="0.3">
      <c r="B70" s="104" t="s">
        <v>121</v>
      </c>
      <c r="C70" s="105">
        <v>0</v>
      </c>
      <c r="D70" s="105">
        <v>0</v>
      </c>
      <c r="E70" s="105">
        <v>0</v>
      </c>
      <c r="F70" s="106">
        <f t="shared" si="78"/>
        <v>0</v>
      </c>
      <c r="G70" s="105">
        <v>0</v>
      </c>
      <c r="H70" s="105">
        <v>75</v>
      </c>
      <c r="I70" s="105">
        <v>0</v>
      </c>
      <c r="J70" s="108">
        <f t="shared" si="79"/>
        <v>75</v>
      </c>
      <c r="K70" s="105">
        <v>0</v>
      </c>
      <c r="L70" s="105">
        <v>0</v>
      </c>
      <c r="M70" s="105">
        <v>0</v>
      </c>
      <c r="N70" s="109">
        <f t="shared" si="80"/>
        <v>0</v>
      </c>
      <c r="O70" s="105">
        <v>0</v>
      </c>
      <c r="P70" s="105">
        <v>0</v>
      </c>
      <c r="Q70" s="105">
        <v>0</v>
      </c>
      <c r="R70" s="110">
        <f t="shared" si="81"/>
        <v>0</v>
      </c>
      <c r="S70" s="111">
        <f t="shared" ref="S70" si="82">SUM(F70,J70,N70,R70)</f>
        <v>75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</row>
    <row r="71" spans="2:118" ht="22.05" customHeight="1" x14ac:dyDescent="0.3">
      <c r="B71" s="104" t="s">
        <v>55</v>
      </c>
      <c r="C71" s="105">
        <v>0</v>
      </c>
      <c r="D71" s="105">
        <v>0</v>
      </c>
      <c r="E71" s="105">
        <v>0</v>
      </c>
      <c r="F71" s="106">
        <f t="shared" si="78"/>
        <v>0</v>
      </c>
      <c r="G71" s="105">
        <v>0</v>
      </c>
      <c r="H71" s="105">
        <v>0</v>
      </c>
      <c r="I71" s="105">
        <v>0</v>
      </c>
      <c r="J71" s="108">
        <f t="shared" si="79"/>
        <v>0</v>
      </c>
      <c r="K71" s="105">
        <v>0</v>
      </c>
      <c r="L71" s="105">
        <v>0</v>
      </c>
      <c r="M71" s="105">
        <v>0</v>
      </c>
      <c r="N71" s="109">
        <f t="shared" si="80"/>
        <v>0</v>
      </c>
      <c r="O71" s="105">
        <v>0</v>
      </c>
      <c r="P71" s="105">
        <v>0</v>
      </c>
      <c r="Q71" s="105">
        <v>0</v>
      </c>
      <c r="R71" s="110">
        <f t="shared" si="81"/>
        <v>0</v>
      </c>
      <c r="S71" s="111">
        <f>SUM(F71,J71,N71,R71)</f>
        <v>0</v>
      </c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</row>
    <row r="72" spans="2:118" ht="22.05" customHeight="1" x14ac:dyDescent="0.3">
      <c r="B72" s="104" t="s">
        <v>55</v>
      </c>
      <c r="C72" s="105">
        <v>0</v>
      </c>
      <c r="D72" s="105">
        <v>0</v>
      </c>
      <c r="E72" s="105">
        <v>0</v>
      </c>
      <c r="F72" s="106">
        <f t="shared" si="78"/>
        <v>0</v>
      </c>
      <c r="G72" s="105">
        <v>0</v>
      </c>
      <c r="H72" s="105">
        <v>0</v>
      </c>
      <c r="I72" s="105">
        <v>0</v>
      </c>
      <c r="J72" s="108">
        <f t="shared" si="79"/>
        <v>0</v>
      </c>
      <c r="K72" s="105">
        <v>0</v>
      </c>
      <c r="L72" s="105">
        <v>0</v>
      </c>
      <c r="M72" s="105">
        <v>0</v>
      </c>
      <c r="N72" s="109">
        <f t="shared" si="80"/>
        <v>0</v>
      </c>
      <c r="O72" s="105">
        <v>0</v>
      </c>
      <c r="P72" s="105">
        <v>0</v>
      </c>
      <c r="Q72" s="105">
        <v>0</v>
      </c>
      <c r="R72" s="110">
        <f t="shared" si="81"/>
        <v>0</v>
      </c>
      <c r="S72" s="111">
        <f t="shared" ref="S72:S73" si="83">SUM(F72,J72,N72,R72)</f>
        <v>0</v>
      </c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</row>
    <row r="73" spans="2:118" ht="22.05" customHeight="1" x14ac:dyDescent="0.3">
      <c r="B73" s="104" t="s">
        <v>55</v>
      </c>
      <c r="C73" s="105">
        <v>0</v>
      </c>
      <c r="D73" s="105">
        <v>0</v>
      </c>
      <c r="E73" s="105">
        <v>0</v>
      </c>
      <c r="F73" s="106">
        <f t="shared" si="78"/>
        <v>0</v>
      </c>
      <c r="G73" s="105">
        <v>0</v>
      </c>
      <c r="H73" s="105">
        <v>0</v>
      </c>
      <c r="I73" s="105">
        <v>0</v>
      </c>
      <c r="J73" s="108">
        <f t="shared" si="79"/>
        <v>0</v>
      </c>
      <c r="K73" s="105">
        <v>0</v>
      </c>
      <c r="L73" s="105">
        <v>0</v>
      </c>
      <c r="M73" s="105">
        <v>0</v>
      </c>
      <c r="N73" s="109">
        <f t="shared" si="80"/>
        <v>0</v>
      </c>
      <c r="O73" s="105">
        <v>0</v>
      </c>
      <c r="P73" s="105">
        <v>0</v>
      </c>
      <c r="Q73" s="105">
        <v>0</v>
      </c>
      <c r="R73" s="110">
        <f t="shared" si="81"/>
        <v>0</v>
      </c>
      <c r="S73" s="111">
        <f t="shared" si="83"/>
        <v>0</v>
      </c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</row>
    <row r="74" spans="2:118" ht="22.05" customHeight="1" thickBot="1" x14ac:dyDescent="0.35">
      <c r="B74" s="112" t="s">
        <v>122</v>
      </c>
      <c r="C74" s="148">
        <f t="shared" ref="C74:E74" si="84">SUM(C69:C73)</f>
        <v>0</v>
      </c>
      <c r="D74" s="148">
        <f t="shared" si="84"/>
        <v>0</v>
      </c>
      <c r="E74" s="148">
        <f t="shared" si="84"/>
        <v>0</v>
      </c>
      <c r="F74" s="106">
        <f t="shared" si="78"/>
        <v>0</v>
      </c>
      <c r="G74" s="148">
        <f>SUM(G69:G73)</f>
        <v>0</v>
      </c>
      <c r="H74" s="148">
        <f>SUM(H69:H73)</f>
        <v>175</v>
      </c>
      <c r="I74" s="148">
        <f>SUM(I69:I73)</f>
        <v>0</v>
      </c>
      <c r="J74" s="108">
        <f t="shared" si="79"/>
        <v>175</v>
      </c>
      <c r="K74" s="149">
        <f>SUM(K69:K73)</f>
        <v>0</v>
      </c>
      <c r="L74" s="149">
        <f t="shared" ref="L74:M74" si="85">SUM(L69:L73)</f>
        <v>0</v>
      </c>
      <c r="M74" s="149">
        <f t="shared" si="85"/>
        <v>0</v>
      </c>
      <c r="N74" s="109">
        <f t="shared" si="80"/>
        <v>0</v>
      </c>
      <c r="O74" s="150">
        <f>SUM(O69:O73)</f>
        <v>0</v>
      </c>
      <c r="P74" s="150">
        <f>SUM(P69:P73)</f>
        <v>0</v>
      </c>
      <c r="Q74" s="150">
        <f>SUM(Q69:Q73)</f>
        <v>0</v>
      </c>
      <c r="R74" s="110">
        <f t="shared" si="81"/>
        <v>0</v>
      </c>
      <c r="S74" s="120">
        <f>SUM(F74,J74,N74,R74)</f>
        <v>175</v>
      </c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</row>
    <row r="75" spans="2:118" ht="22.05" customHeight="1" x14ac:dyDescent="0.3">
      <c r="B75" s="91" t="s">
        <v>123</v>
      </c>
      <c r="C75" s="95"/>
      <c r="D75" s="95"/>
      <c r="E75" s="95"/>
      <c r="F75" s="93"/>
      <c r="G75" s="95"/>
      <c r="H75" s="95"/>
      <c r="I75" s="95"/>
      <c r="J75" s="96"/>
      <c r="K75" s="97"/>
      <c r="L75" s="97"/>
      <c r="M75" s="97"/>
      <c r="N75" s="99"/>
      <c r="O75" s="100"/>
      <c r="P75" s="100"/>
      <c r="Q75" s="100"/>
      <c r="R75" s="102"/>
      <c r="S75" s="103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</row>
    <row r="76" spans="2:118" ht="22.05" customHeight="1" x14ac:dyDescent="0.3">
      <c r="B76" s="104" t="s">
        <v>124</v>
      </c>
      <c r="C76" s="105">
        <f>('Projeção Fin. StartUp 3'!C76*7.5%)+'Projeção Fin. StartUp 3'!C76</f>
        <v>931.72265625</v>
      </c>
      <c r="D76" s="105">
        <f>('Projeção Fin. StartUp 3'!D76*7.5%)+'Projeção Fin. StartUp 3'!D76</f>
        <v>931.72265625</v>
      </c>
      <c r="E76" s="105">
        <f>('Projeção Fin. StartUp 3'!E76*7.5%)+'Projeção Fin. StartUp 3'!E76</f>
        <v>931.72265625</v>
      </c>
      <c r="F76" s="106">
        <f>SUM(C76:E76)</f>
        <v>2795.16796875</v>
      </c>
      <c r="G76" s="105">
        <f>('Projeção Fin. StartUp 3'!G76*7.5%)+'Projeção Fin. StartUp 3'!G76</f>
        <v>931.72265625</v>
      </c>
      <c r="H76" s="105">
        <f>('Projeção Fin. StartUp 3'!H76*7.5%)+'Projeção Fin. StartUp 3'!H76</f>
        <v>931.72265625</v>
      </c>
      <c r="I76" s="105">
        <f>('Projeção Fin. StartUp 3'!I76*7.5%)+'Projeção Fin. StartUp 3'!I76</f>
        <v>931.72265625</v>
      </c>
      <c r="J76" s="108">
        <f t="shared" ref="J76:J90" si="86">SUM(G76:I76)</f>
        <v>2795.16796875</v>
      </c>
      <c r="K76" s="105">
        <f>('Projeção Fin. StartUp 3'!K76*7.5%)+'Projeção Fin. StartUp 3'!K76</f>
        <v>931.72265625</v>
      </c>
      <c r="L76" s="105">
        <f>('Projeção Fin. StartUp 3'!L76*7.5%)+'Projeção Fin. StartUp 3'!L76</f>
        <v>931.72265625</v>
      </c>
      <c r="M76" s="105">
        <f>('Projeção Fin. StartUp 3'!M76*7.5%)+'Projeção Fin. StartUp 3'!M76</f>
        <v>931.72265625</v>
      </c>
      <c r="N76" s="109">
        <f t="shared" ref="N76:N90" si="87">SUM(K76:M76)</f>
        <v>2795.16796875</v>
      </c>
      <c r="O76" s="105">
        <f>('Projeção Fin. StartUp 3'!O76*7.5%)+'Projeção Fin. StartUp 3'!O76</f>
        <v>931.72265625</v>
      </c>
      <c r="P76" s="105">
        <f>('Projeção Fin. StartUp 3'!P76*7.5%)+'Projeção Fin. StartUp 3'!P76</f>
        <v>931.72265625</v>
      </c>
      <c r="Q76" s="105">
        <f>('Projeção Fin. StartUp 3'!Q76*7.5%)+'Projeção Fin. StartUp 3'!Q76</f>
        <v>931.72265625</v>
      </c>
      <c r="R76" s="110">
        <f t="shared" ref="R76:R90" si="88">SUM(O76:Q76)</f>
        <v>2795.16796875</v>
      </c>
      <c r="S76" s="111">
        <f>SUM(F76,J76,N76,R76)</f>
        <v>11180.671875</v>
      </c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</row>
    <row r="77" spans="2:118" ht="22.05" customHeight="1" x14ac:dyDescent="0.3">
      <c r="B77" s="104" t="s">
        <v>125</v>
      </c>
      <c r="C77" s="105">
        <v>90</v>
      </c>
      <c r="D77" s="105">
        <v>90</v>
      </c>
      <c r="E77" s="105">
        <v>90</v>
      </c>
      <c r="F77" s="106">
        <f t="shared" ref="F77:F90" si="89">SUM(C77:E77)</f>
        <v>270</v>
      </c>
      <c r="G77" s="105">
        <v>90</v>
      </c>
      <c r="H77" s="105">
        <v>90</v>
      </c>
      <c r="I77" s="105">
        <v>90</v>
      </c>
      <c r="J77" s="108">
        <f t="shared" si="86"/>
        <v>270</v>
      </c>
      <c r="K77" s="105">
        <v>90</v>
      </c>
      <c r="L77" s="105">
        <v>90</v>
      </c>
      <c r="M77" s="105">
        <v>90</v>
      </c>
      <c r="N77" s="109">
        <f t="shared" si="87"/>
        <v>270</v>
      </c>
      <c r="O77" s="105">
        <v>90</v>
      </c>
      <c r="P77" s="105">
        <v>90</v>
      </c>
      <c r="Q77" s="105">
        <v>90</v>
      </c>
      <c r="R77" s="110">
        <f t="shared" si="88"/>
        <v>270</v>
      </c>
      <c r="S77" s="111">
        <f t="shared" ref="S77" si="90">SUM(F77,J77,N77,R77)</f>
        <v>1080</v>
      </c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</row>
    <row r="78" spans="2:118" ht="22.05" customHeight="1" x14ac:dyDescent="0.3">
      <c r="B78" s="104" t="s">
        <v>126</v>
      </c>
      <c r="C78" s="105">
        <v>160</v>
      </c>
      <c r="D78" s="105">
        <v>160</v>
      </c>
      <c r="E78" s="105">
        <v>160</v>
      </c>
      <c r="F78" s="106">
        <f t="shared" si="89"/>
        <v>480</v>
      </c>
      <c r="G78" s="105">
        <v>160</v>
      </c>
      <c r="H78" s="105">
        <v>160</v>
      </c>
      <c r="I78" s="105">
        <v>160</v>
      </c>
      <c r="J78" s="108">
        <f t="shared" si="86"/>
        <v>480</v>
      </c>
      <c r="K78" s="105">
        <v>160</v>
      </c>
      <c r="L78" s="105">
        <v>160</v>
      </c>
      <c r="M78" s="105">
        <v>160</v>
      </c>
      <c r="N78" s="109">
        <f t="shared" si="87"/>
        <v>480</v>
      </c>
      <c r="O78" s="105">
        <v>160</v>
      </c>
      <c r="P78" s="105">
        <v>160</v>
      </c>
      <c r="Q78" s="105">
        <v>160</v>
      </c>
      <c r="R78" s="110">
        <f t="shared" si="88"/>
        <v>480</v>
      </c>
      <c r="S78" s="111">
        <f>SUM(F78,J78,N78,R78)</f>
        <v>1920</v>
      </c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</row>
    <row r="79" spans="2:118" ht="22.05" customHeight="1" x14ac:dyDescent="0.3">
      <c r="B79" s="104" t="s">
        <v>127</v>
      </c>
      <c r="C79" s="105">
        <v>220</v>
      </c>
      <c r="D79" s="105">
        <v>220</v>
      </c>
      <c r="E79" s="105">
        <v>220</v>
      </c>
      <c r="F79" s="106">
        <f t="shared" si="89"/>
        <v>660</v>
      </c>
      <c r="G79" s="105">
        <v>220</v>
      </c>
      <c r="H79" s="105">
        <v>220</v>
      </c>
      <c r="I79" s="105">
        <v>220</v>
      </c>
      <c r="J79" s="108">
        <f t="shared" si="86"/>
        <v>660</v>
      </c>
      <c r="K79" s="105">
        <v>220</v>
      </c>
      <c r="L79" s="105">
        <v>220</v>
      </c>
      <c r="M79" s="105">
        <v>220</v>
      </c>
      <c r="N79" s="109">
        <f t="shared" si="87"/>
        <v>660</v>
      </c>
      <c r="O79" s="105">
        <v>220</v>
      </c>
      <c r="P79" s="105">
        <v>220</v>
      </c>
      <c r="Q79" s="105">
        <v>220</v>
      </c>
      <c r="R79" s="110">
        <f t="shared" si="88"/>
        <v>660</v>
      </c>
      <c r="S79" s="111">
        <f t="shared" ref="S79:S80" si="91">SUM(F79,J79,N79,R79)</f>
        <v>2640</v>
      </c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</row>
    <row r="80" spans="2:118" ht="22.05" customHeight="1" x14ac:dyDescent="0.3">
      <c r="B80" s="104" t="s">
        <v>128</v>
      </c>
      <c r="C80" s="105">
        <v>0</v>
      </c>
      <c r="D80" s="105">
        <v>0</v>
      </c>
      <c r="E80" s="105">
        <v>0</v>
      </c>
      <c r="F80" s="106">
        <f t="shared" si="89"/>
        <v>0</v>
      </c>
      <c r="G80" s="105">
        <v>0</v>
      </c>
      <c r="H80" s="105">
        <v>0</v>
      </c>
      <c r="I80" s="105">
        <v>0</v>
      </c>
      <c r="J80" s="108">
        <f t="shared" si="86"/>
        <v>0</v>
      </c>
      <c r="K80" s="105">
        <v>0</v>
      </c>
      <c r="L80" s="105">
        <v>0</v>
      </c>
      <c r="M80" s="105">
        <v>0</v>
      </c>
      <c r="N80" s="109">
        <f t="shared" si="87"/>
        <v>0</v>
      </c>
      <c r="O80" s="105">
        <v>0</v>
      </c>
      <c r="P80" s="105">
        <v>0</v>
      </c>
      <c r="Q80" s="105">
        <v>0</v>
      </c>
      <c r="R80" s="110">
        <f t="shared" si="88"/>
        <v>0</v>
      </c>
      <c r="S80" s="111">
        <f t="shared" si="91"/>
        <v>0</v>
      </c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</row>
    <row r="81" spans="2:118" ht="22.05" customHeight="1" x14ac:dyDescent="0.3">
      <c r="B81" s="104" t="s">
        <v>129</v>
      </c>
      <c r="C81" s="105">
        <v>55</v>
      </c>
      <c r="D81" s="105">
        <v>55</v>
      </c>
      <c r="E81" s="105">
        <v>55</v>
      </c>
      <c r="F81" s="106">
        <f t="shared" si="89"/>
        <v>165</v>
      </c>
      <c r="G81" s="105">
        <v>55</v>
      </c>
      <c r="H81" s="105">
        <v>55</v>
      </c>
      <c r="I81" s="105">
        <v>55</v>
      </c>
      <c r="J81" s="108">
        <f t="shared" si="86"/>
        <v>165</v>
      </c>
      <c r="K81" s="105">
        <v>55</v>
      </c>
      <c r="L81" s="105">
        <v>55</v>
      </c>
      <c r="M81" s="105">
        <v>55</v>
      </c>
      <c r="N81" s="109">
        <f t="shared" si="87"/>
        <v>165</v>
      </c>
      <c r="O81" s="105">
        <v>55</v>
      </c>
      <c r="P81" s="105">
        <v>55</v>
      </c>
      <c r="Q81" s="105">
        <v>55</v>
      </c>
      <c r="R81" s="110">
        <f t="shared" si="88"/>
        <v>165</v>
      </c>
      <c r="S81" s="111">
        <f>SUM(F81,J81,N81,R81)</f>
        <v>660</v>
      </c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</row>
    <row r="82" spans="2:118" ht="22.05" customHeight="1" x14ac:dyDescent="0.3">
      <c r="B82" s="104" t="s">
        <v>130</v>
      </c>
      <c r="C82" s="105">
        <v>0</v>
      </c>
      <c r="D82" s="105">
        <v>0</v>
      </c>
      <c r="E82" s="105">
        <v>0</v>
      </c>
      <c r="F82" s="106">
        <f t="shared" si="89"/>
        <v>0</v>
      </c>
      <c r="G82" s="105">
        <v>0</v>
      </c>
      <c r="H82" s="105">
        <v>0</v>
      </c>
      <c r="I82" s="105">
        <v>0</v>
      </c>
      <c r="J82" s="108">
        <f t="shared" si="86"/>
        <v>0</v>
      </c>
      <c r="K82" s="105">
        <v>0</v>
      </c>
      <c r="L82" s="105">
        <v>0</v>
      </c>
      <c r="M82" s="105">
        <v>0</v>
      </c>
      <c r="N82" s="109">
        <f t="shared" si="87"/>
        <v>0</v>
      </c>
      <c r="O82" s="105">
        <v>0</v>
      </c>
      <c r="P82" s="105">
        <v>0</v>
      </c>
      <c r="Q82" s="105">
        <v>0</v>
      </c>
      <c r="R82" s="110">
        <f t="shared" si="88"/>
        <v>0</v>
      </c>
      <c r="S82" s="111">
        <f t="shared" ref="S82" si="92">SUM(F82,J82,N82,R82)</f>
        <v>0</v>
      </c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</row>
    <row r="83" spans="2:118" ht="22.05" customHeight="1" x14ac:dyDescent="0.3">
      <c r="B83" s="104" t="s">
        <v>131</v>
      </c>
      <c r="C83" s="105">
        <v>0</v>
      </c>
      <c r="D83" s="105">
        <v>0</v>
      </c>
      <c r="E83" s="105">
        <v>0</v>
      </c>
      <c r="F83" s="106">
        <f t="shared" si="89"/>
        <v>0</v>
      </c>
      <c r="G83" s="105">
        <v>0</v>
      </c>
      <c r="H83" s="105">
        <v>0</v>
      </c>
      <c r="I83" s="105">
        <v>0</v>
      </c>
      <c r="J83" s="108">
        <f t="shared" si="86"/>
        <v>0</v>
      </c>
      <c r="K83" s="105">
        <v>0</v>
      </c>
      <c r="L83" s="105">
        <v>0</v>
      </c>
      <c r="M83" s="105">
        <v>0</v>
      </c>
      <c r="N83" s="109">
        <f t="shared" si="87"/>
        <v>0</v>
      </c>
      <c r="O83" s="105">
        <v>0</v>
      </c>
      <c r="P83" s="105">
        <v>0</v>
      </c>
      <c r="Q83" s="105">
        <v>0</v>
      </c>
      <c r="R83" s="110">
        <f t="shared" si="88"/>
        <v>0</v>
      </c>
      <c r="S83" s="111">
        <f>SUM(F83,J83,N83,R83)</f>
        <v>0</v>
      </c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</row>
    <row r="84" spans="2:118" ht="22.05" customHeight="1" x14ac:dyDescent="0.3">
      <c r="B84" s="104" t="s">
        <v>132</v>
      </c>
      <c r="C84" s="105">
        <v>0</v>
      </c>
      <c r="D84" s="105">
        <v>0</v>
      </c>
      <c r="E84" s="105">
        <v>0</v>
      </c>
      <c r="F84" s="106">
        <f t="shared" si="89"/>
        <v>0</v>
      </c>
      <c r="G84" s="105">
        <v>0</v>
      </c>
      <c r="H84" s="105">
        <v>0</v>
      </c>
      <c r="I84" s="105">
        <v>0</v>
      </c>
      <c r="J84" s="108">
        <f t="shared" si="86"/>
        <v>0</v>
      </c>
      <c r="K84" s="105">
        <v>0</v>
      </c>
      <c r="L84" s="105">
        <v>0</v>
      </c>
      <c r="M84" s="105">
        <v>0</v>
      </c>
      <c r="N84" s="109">
        <f t="shared" si="87"/>
        <v>0</v>
      </c>
      <c r="O84" s="105">
        <v>0</v>
      </c>
      <c r="P84" s="105">
        <v>0</v>
      </c>
      <c r="Q84" s="105">
        <v>0</v>
      </c>
      <c r="R84" s="110">
        <f t="shared" si="88"/>
        <v>0</v>
      </c>
      <c r="S84" s="111">
        <f>SUM(F84,J84,N84,R84)</f>
        <v>0</v>
      </c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</row>
    <row r="85" spans="2:118" ht="22.05" customHeight="1" x14ac:dyDescent="0.3">
      <c r="B85" s="104" t="s">
        <v>133</v>
      </c>
      <c r="C85" s="105">
        <v>0</v>
      </c>
      <c r="D85" s="105">
        <v>0</v>
      </c>
      <c r="E85" s="105">
        <v>0</v>
      </c>
      <c r="F85" s="106">
        <f t="shared" si="89"/>
        <v>0</v>
      </c>
      <c r="G85" s="105">
        <v>0</v>
      </c>
      <c r="H85" s="105">
        <v>0</v>
      </c>
      <c r="I85" s="105">
        <v>0</v>
      </c>
      <c r="J85" s="108">
        <f t="shared" si="86"/>
        <v>0</v>
      </c>
      <c r="K85" s="105">
        <v>0</v>
      </c>
      <c r="L85" s="105">
        <v>0</v>
      </c>
      <c r="M85" s="105">
        <v>0</v>
      </c>
      <c r="N85" s="109">
        <f t="shared" si="87"/>
        <v>0</v>
      </c>
      <c r="O85" s="105">
        <v>0</v>
      </c>
      <c r="P85" s="105">
        <v>0</v>
      </c>
      <c r="Q85" s="105">
        <v>0</v>
      </c>
      <c r="R85" s="110">
        <f t="shared" si="88"/>
        <v>0</v>
      </c>
      <c r="S85" s="111">
        <f t="shared" ref="S85:S86" si="93">SUM(F85,J85,N85,R85)</f>
        <v>0</v>
      </c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</row>
    <row r="86" spans="2:118" ht="22.05" customHeight="1" x14ac:dyDescent="0.3">
      <c r="B86" s="104" t="s">
        <v>134</v>
      </c>
      <c r="C86" s="105">
        <v>0</v>
      </c>
      <c r="D86" s="105">
        <v>0</v>
      </c>
      <c r="E86" s="105">
        <v>0</v>
      </c>
      <c r="F86" s="106">
        <f t="shared" si="89"/>
        <v>0</v>
      </c>
      <c r="G86" s="105">
        <v>0</v>
      </c>
      <c r="H86" s="105">
        <v>0</v>
      </c>
      <c r="I86" s="105">
        <v>0</v>
      </c>
      <c r="J86" s="108">
        <f t="shared" si="86"/>
        <v>0</v>
      </c>
      <c r="K86" s="105">
        <v>0</v>
      </c>
      <c r="L86" s="105">
        <v>0</v>
      </c>
      <c r="M86" s="105">
        <v>0</v>
      </c>
      <c r="N86" s="109">
        <f t="shared" si="87"/>
        <v>0</v>
      </c>
      <c r="O86" s="105">
        <v>0</v>
      </c>
      <c r="P86" s="105">
        <v>0</v>
      </c>
      <c r="Q86" s="105">
        <v>0</v>
      </c>
      <c r="R86" s="110">
        <f t="shared" si="88"/>
        <v>0</v>
      </c>
      <c r="S86" s="111">
        <f t="shared" si="93"/>
        <v>0</v>
      </c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</row>
    <row r="87" spans="2:118" ht="22.05" customHeight="1" x14ac:dyDescent="0.3">
      <c r="B87" s="104" t="s">
        <v>55</v>
      </c>
      <c r="C87" s="105">
        <v>0</v>
      </c>
      <c r="D87" s="105">
        <v>0</v>
      </c>
      <c r="E87" s="105">
        <v>0</v>
      </c>
      <c r="F87" s="106">
        <f t="shared" si="89"/>
        <v>0</v>
      </c>
      <c r="G87" s="105">
        <v>0</v>
      </c>
      <c r="H87" s="105">
        <v>0</v>
      </c>
      <c r="I87" s="105">
        <v>0</v>
      </c>
      <c r="J87" s="108">
        <f t="shared" si="86"/>
        <v>0</v>
      </c>
      <c r="K87" s="105">
        <v>0</v>
      </c>
      <c r="L87" s="105">
        <v>0</v>
      </c>
      <c r="M87" s="105">
        <v>0</v>
      </c>
      <c r="N87" s="109">
        <f t="shared" si="87"/>
        <v>0</v>
      </c>
      <c r="O87" s="105">
        <v>0</v>
      </c>
      <c r="P87" s="105">
        <v>0</v>
      </c>
      <c r="Q87" s="105">
        <v>0</v>
      </c>
      <c r="R87" s="110">
        <f t="shared" si="88"/>
        <v>0</v>
      </c>
      <c r="S87" s="111">
        <f>SUM(F87,J87,N87,R87)</f>
        <v>0</v>
      </c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</row>
    <row r="88" spans="2:118" ht="22.05" customHeight="1" x14ac:dyDescent="0.3">
      <c r="B88" s="104" t="s">
        <v>55</v>
      </c>
      <c r="C88" s="105">
        <v>0</v>
      </c>
      <c r="D88" s="105">
        <v>0</v>
      </c>
      <c r="E88" s="105">
        <v>0</v>
      </c>
      <c r="F88" s="106">
        <f t="shared" si="89"/>
        <v>0</v>
      </c>
      <c r="G88" s="105">
        <v>0</v>
      </c>
      <c r="H88" s="105">
        <v>0</v>
      </c>
      <c r="I88" s="105">
        <v>0</v>
      </c>
      <c r="J88" s="108">
        <f t="shared" si="86"/>
        <v>0</v>
      </c>
      <c r="K88" s="105">
        <v>0</v>
      </c>
      <c r="L88" s="105">
        <v>0</v>
      </c>
      <c r="M88" s="105">
        <v>0</v>
      </c>
      <c r="N88" s="109">
        <f t="shared" si="87"/>
        <v>0</v>
      </c>
      <c r="O88" s="105">
        <v>0</v>
      </c>
      <c r="P88" s="105">
        <v>0</v>
      </c>
      <c r="Q88" s="105">
        <v>0</v>
      </c>
      <c r="R88" s="110">
        <f t="shared" si="88"/>
        <v>0</v>
      </c>
      <c r="S88" s="111">
        <f t="shared" ref="S88" si="94">SUM(F88,J88,N88,R88)</f>
        <v>0</v>
      </c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</row>
    <row r="89" spans="2:118" ht="22.05" customHeight="1" x14ac:dyDescent="0.3">
      <c r="B89" s="104" t="s">
        <v>55</v>
      </c>
      <c r="C89" s="105">
        <v>0</v>
      </c>
      <c r="D89" s="105">
        <v>0</v>
      </c>
      <c r="E89" s="105">
        <v>0</v>
      </c>
      <c r="F89" s="106">
        <f>SUM(C89:E89)</f>
        <v>0</v>
      </c>
      <c r="G89" s="105">
        <v>0</v>
      </c>
      <c r="H89" s="105">
        <v>0</v>
      </c>
      <c r="I89" s="105">
        <v>0</v>
      </c>
      <c r="J89" s="108">
        <f t="shared" si="86"/>
        <v>0</v>
      </c>
      <c r="K89" s="105">
        <v>0</v>
      </c>
      <c r="L89" s="105">
        <v>0</v>
      </c>
      <c r="M89" s="105">
        <v>0</v>
      </c>
      <c r="N89" s="109">
        <f t="shared" si="87"/>
        <v>0</v>
      </c>
      <c r="O89" s="105">
        <v>0</v>
      </c>
      <c r="P89" s="105">
        <v>0</v>
      </c>
      <c r="Q89" s="105">
        <v>0</v>
      </c>
      <c r="R89" s="110">
        <f t="shared" si="88"/>
        <v>0</v>
      </c>
      <c r="S89" s="111">
        <f>SUM(F89,J89,N89,R89)</f>
        <v>0</v>
      </c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</row>
    <row r="90" spans="2:118" ht="22.05" customHeight="1" thickBot="1" x14ac:dyDescent="0.35">
      <c r="B90" s="112" t="s">
        <v>135</v>
      </c>
      <c r="C90" s="148">
        <f t="shared" ref="C90:E90" si="95">SUM(C76:C89)</f>
        <v>1456.72265625</v>
      </c>
      <c r="D90" s="148">
        <f t="shared" si="95"/>
        <v>1456.72265625</v>
      </c>
      <c r="E90" s="148">
        <f t="shared" si="95"/>
        <v>1456.72265625</v>
      </c>
      <c r="F90" s="106">
        <f t="shared" si="89"/>
        <v>4370.16796875</v>
      </c>
      <c r="G90" s="148">
        <f>SUM(G76:G89)</f>
        <v>1456.72265625</v>
      </c>
      <c r="H90" s="148">
        <f>SUM(H76:H89)</f>
        <v>1456.72265625</v>
      </c>
      <c r="I90" s="148">
        <f>SUM(I76:I89)</f>
        <v>1456.72265625</v>
      </c>
      <c r="J90" s="108">
        <f t="shared" si="86"/>
        <v>4370.16796875</v>
      </c>
      <c r="K90" s="149">
        <f>SUM(K76:K89)</f>
        <v>1456.72265625</v>
      </c>
      <c r="L90" s="149">
        <f t="shared" ref="L90:M90" si="96">SUM(L76:L89)</f>
        <v>1456.72265625</v>
      </c>
      <c r="M90" s="149">
        <f t="shared" si="96"/>
        <v>1456.72265625</v>
      </c>
      <c r="N90" s="109">
        <f t="shared" si="87"/>
        <v>4370.16796875</v>
      </c>
      <c r="O90" s="150">
        <f>SUM(O76:O89)</f>
        <v>1456.72265625</v>
      </c>
      <c r="P90" s="150">
        <f>SUM(P76:P89)</f>
        <v>1456.72265625</v>
      </c>
      <c r="Q90" s="150">
        <f>SUM(Q76:Q89)</f>
        <v>1456.72265625</v>
      </c>
      <c r="R90" s="110">
        <f t="shared" si="88"/>
        <v>4370.16796875</v>
      </c>
      <c r="S90" s="120">
        <f>SUM(F90,J90,N90,R90)</f>
        <v>17480.671875</v>
      </c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</row>
    <row r="91" spans="2:118" ht="22.05" customHeight="1" x14ac:dyDescent="0.3">
      <c r="B91" s="91" t="s">
        <v>136</v>
      </c>
      <c r="C91" s="95"/>
      <c r="D91" s="95"/>
      <c r="E91" s="95"/>
      <c r="F91" s="93"/>
      <c r="G91" s="95"/>
      <c r="H91" s="95"/>
      <c r="I91" s="95"/>
      <c r="J91" s="96"/>
      <c r="K91" s="97"/>
      <c r="L91" s="97"/>
      <c r="M91" s="97"/>
      <c r="N91" s="99"/>
      <c r="O91" s="100"/>
      <c r="P91" s="100"/>
      <c r="Q91" s="100"/>
      <c r="R91" s="102"/>
      <c r="S91" s="103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</row>
    <row r="92" spans="2:118" ht="22.05" customHeight="1" x14ac:dyDescent="0.3">
      <c r="B92" s="104" t="s">
        <v>128</v>
      </c>
      <c r="C92" s="105">
        <v>850</v>
      </c>
      <c r="D92" s="105">
        <v>850</v>
      </c>
      <c r="E92" s="105">
        <v>850</v>
      </c>
      <c r="F92" s="106">
        <f t="shared" ref="F92:F100" si="97">SUM(C92:E92)</f>
        <v>2550</v>
      </c>
      <c r="G92" s="105">
        <v>850</v>
      </c>
      <c r="H92" s="105">
        <v>850</v>
      </c>
      <c r="I92" s="105">
        <v>850</v>
      </c>
      <c r="J92" s="108">
        <f t="shared" ref="J92:J100" si="98">SUM(G92:I92)</f>
        <v>2550</v>
      </c>
      <c r="K92" s="105">
        <v>850</v>
      </c>
      <c r="L92" s="105">
        <v>850</v>
      </c>
      <c r="M92" s="105">
        <v>850</v>
      </c>
      <c r="N92" s="109">
        <f t="shared" ref="N92:N100" si="99">SUM(K92:M92)</f>
        <v>2550</v>
      </c>
      <c r="O92" s="105">
        <v>850</v>
      </c>
      <c r="P92" s="105">
        <v>850</v>
      </c>
      <c r="Q92" s="105">
        <v>850</v>
      </c>
      <c r="R92" s="110">
        <f t="shared" ref="R92:R100" si="100">SUM(O92:Q92)</f>
        <v>2550</v>
      </c>
      <c r="S92" s="111">
        <f>SUM(F92,J92,N92,R92)</f>
        <v>10200</v>
      </c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</row>
    <row r="93" spans="2:118" ht="22.05" customHeight="1" x14ac:dyDescent="0.3">
      <c r="B93" s="104" t="s">
        <v>137</v>
      </c>
      <c r="C93" s="105">
        <v>0</v>
      </c>
      <c r="D93" s="105">
        <v>0</v>
      </c>
      <c r="E93" s="105">
        <v>0</v>
      </c>
      <c r="F93" s="106">
        <f t="shared" si="97"/>
        <v>0</v>
      </c>
      <c r="G93" s="105">
        <v>0</v>
      </c>
      <c r="H93" s="105">
        <v>0</v>
      </c>
      <c r="I93" s="105">
        <v>0</v>
      </c>
      <c r="J93" s="108">
        <f t="shared" si="98"/>
        <v>0</v>
      </c>
      <c r="K93" s="105">
        <v>0</v>
      </c>
      <c r="L93" s="105">
        <v>0</v>
      </c>
      <c r="M93" s="105">
        <v>0</v>
      </c>
      <c r="N93" s="109">
        <f t="shared" si="99"/>
        <v>0</v>
      </c>
      <c r="O93" s="105">
        <v>0</v>
      </c>
      <c r="P93" s="105">
        <v>0</v>
      </c>
      <c r="Q93" s="105">
        <v>0</v>
      </c>
      <c r="R93" s="110">
        <f t="shared" si="100"/>
        <v>0</v>
      </c>
      <c r="S93" s="111">
        <f t="shared" ref="S93" si="101">SUM(F93,J93,N93,R93)</f>
        <v>0</v>
      </c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</row>
    <row r="94" spans="2:118" ht="22.05" customHeight="1" x14ac:dyDescent="0.3">
      <c r="B94" s="104" t="s">
        <v>138</v>
      </c>
      <c r="C94" s="105">
        <v>0</v>
      </c>
      <c r="D94" s="105">
        <v>0</v>
      </c>
      <c r="E94" s="105">
        <v>0</v>
      </c>
      <c r="F94" s="106">
        <f t="shared" si="97"/>
        <v>0</v>
      </c>
      <c r="G94" s="105">
        <v>0</v>
      </c>
      <c r="H94" s="105">
        <v>0</v>
      </c>
      <c r="I94" s="105">
        <v>0</v>
      </c>
      <c r="J94" s="108">
        <f t="shared" si="98"/>
        <v>0</v>
      </c>
      <c r="K94" s="105">
        <v>0</v>
      </c>
      <c r="L94" s="105">
        <v>0</v>
      </c>
      <c r="M94" s="105">
        <v>0</v>
      </c>
      <c r="N94" s="109">
        <f t="shared" si="99"/>
        <v>0</v>
      </c>
      <c r="O94" s="105">
        <v>0</v>
      </c>
      <c r="P94" s="105">
        <v>0</v>
      </c>
      <c r="Q94" s="105">
        <v>0</v>
      </c>
      <c r="R94" s="110">
        <f t="shared" si="100"/>
        <v>0</v>
      </c>
      <c r="S94" s="111">
        <f>SUM(F94,J94,N94,R94)</f>
        <v>0</v>
      </c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</row>
    <row r="95" spans="2:118" ht="22.05" customHeight="1" x14ac:dyDescent="0.3">
      <c r="B95" s="104" t="s">
        <v>54</v>
      </c>
      <c r="C95" s="105">
        <v>0</v>
      </c>
      <c r="D95" s="105">
        <v>0</v>
      </c>
      <c r="E95" s="105">
        <v>0</v>
      </c>
      <c r="F95" s="106">
        <f t="shared" si="97"/>
        <v>0</v>
      </c>
      <c r="G95" s="105">
        <v>0</v>
      </c>
      <c r="H95" s="105">
        <v>0</v>
      </c>
      <c r="I95" s="105">
        <v>0</v>
      </c>
      <c r="J95" s="108">
        <f t="shared" si="98"/>
        <v>0</v>
      </c>
      <c r="K95" s="105">
        <v>0</v>
      </c>
      <c r="L95" s="105">
        <v>0</v>
      </c>
      <c r="M95" s="105">
        <v>0</v>
      </c>
      <c r="N95" s="109">
        <f t="shared" si="99"/>
        <v>0</v>
      </c>
      <c r="O95" s="105">
        <v>0</v>
      </c>
      <c r="P95" s="105">
        <v>0</v>
      </c>
      <c r="Q95" s="105">
        <v>0</v>
      </c>
      <c r="R95" s="110">
        <f t="shared" si="100"/>
        <v>0</v>
      </c>
      <c r="S95" s="111">
        <f t="shared" ref="S95:S96" si="102">SUM(F95,J95,N95,R95)</f>
        <v>0</v>
      </c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</row>
    <row r="96" spans="2:118" ht="22.05" customHeight="1" x14ac:dyDescent="0.3">
      <c r="B96" s="104" t="s">
        <v>139</v>
      </c>
      <c r="C96" s="105">
        <v>0</v>
      </c>
      <c r="D96" s="105">
        <v>0</v>
      </c>
      <c r="E96" s="105">
        <v>0</v>
      </c>
      <c r="F96" s="106">
        <f t="shared" si="97"/>
        <v>0</v>
      </c>
      <c r="G96" s="105">
        <v>0</v>
      </c>
      <c r="H96" s="105">
        <v>0</v>
      </c>
      <c r="I96" s="105">
        <v>0</v>
      </c>
      <c r="J96" s="108">
        <f t="shared" si="98"/>
        <v>0</v>
      </c>
      <c r="K96" s="105">
        <v>0</v>
      </c>
      <c r="L96" s="105">
        <v>0</v>
      </c>
      <c r="M96" s="105">
        <v>0</v>
      </c>
      <c r="N96" s="109">
        <f t="shared" si="99"/>
        <v>0</v>
      </c>
      <c r="O96" s="105">
        <v>0</v>
      </c>
      <c r="P96" s="105">
        <v>0</v>
      </c>
      <c r="Q96" s="105">
        <v>0</v>
      </c>
      <c r="R96" s="110">
        <f t="shared" si="100"/>
        <v>0</v>
      </c>
      <c r="S96" s="111">
        <f t="shared" si="102"/>
        <v>0</v>
      </c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</row>
    <row r="97" spans="2:118" ht="22.05" customHeight="1" x14ac:dyDescent="0.3">
      <c r="B97" s="104" t="s">
        <v>55</v>
      </c>
      <c r="C97" s="105">
        <v>0</v>
      </c>
      <c r="D97" s="105">
        <v>0</v>
      </c>
      <c r="E97" s="105">
        <v>0</v>
      </c>
      <c r="F97" s="106">
        <f t="shared" si="97"/>
        <v>0</v>
      </c>
      <c r="G97" s="105">
        <v>0</v>
      </c>
      <c r="H97" s="105">
        <v>0</v>
      </c>
      <c r="I97" s="105">
        <v>0</v>
      </c>
      <c r="J97" s="108">
        <f t="shared" si="98"/>
        <v>0</v>
      </c>
      <c r="K97" s="105">
        <v>0</v>
      </c>
      <c r="L97" s="105">
        <v>0</v>
      </c>
      <c r="M97" s="105">
        <v>0</v>
      </c>
      <c r="N97" s="109">
        <f t="shared" si="99"/>
        <v>0</v>
      </c>
      <c r="O97" s="105">
        <v>0</v>
      </c>
      <c r="P97" s="105">
        <v>0</v>
      </c>
      <c r="Q97" s="105">
        <v>0</v>
      </c>
      <c r="R97" s="110">
        <f t="shared" si="100"/>
        <v>0</v>
      </c>
      <c r="S97" s="111">
        <f>SUM(F97,J97,N97,R97)</f>
        <v>0</v>
      </c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</row>
    <row r="98" spans="2:118" ht="22.05" customHeight="1" x14ac:dyDescent="0.3">
      <c r="B98" s="104" t="s">
        <v>55</v>
      </c>
      <c r="C98" s="105">
        <v>0</v>
      </c>
      <c r="D98" s="105">
        <v>0</v>
      </c>
      <c r="E98" s="105">
        <v>0</v>
      </c>
      <c r="F98" s="106">
        <f t="shared" si="97"/>
        <v>0</v>
      </c>
      <c r="G98" s="105">
        <v>0</v>
      </c>
      <c r="H98" s="105">
        <v>0</v>
      </c>
      <c r="I98" s="105">
        <v>0</v>
      </c>
      <c r="J98" s="108">
        <f t="shared" si="98"/>
        <v>0</v>
      </c>
      <c r="K98" s="105">
        <v>0</v>
      </c>
      <c r="L98" s="105">
        <v>0</v>
      </c>
      <c r="M98" s="105">
        <v>0</v>
      </c>
      <c r="N98" s="109">
        <f t="shared" si="99"/>
        <v>0</v>
      </c>
      <c r="O98" s="105">
        <v>0</v>
      </c>
      <c r="P98" s="105">
        <v>0</v>
      </c>
      <c r="Q98" s="105">
        <v>0</v>
      </c>
      <c r="R98" s="110">
        <f t="shared" si="100"/>
        <v>0</v>
      </c>
      <c r="S98" s="111">
        <f t="shared" ref="S98" si="103">SUM(F98,J98,N98,R98)</f>
        <v>0</v>
      </c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</row>
    <row r="99" spans="2:118" ht="22.05" customHeight="1" x14ac:dyDescent="0.3">
      <c r="B99" s="104" t="s">
        <v>55</v>
      </c>
      <c r="C99" s="105">
        <v>0</v>
      </c>
      <c r="D99" s="105">
        <v>0</v>
      </c>
      <c r="E99" s="105">
        <v>0</v>
      </c>
      <c r="F99" s="106">
        <f t="shared" si="97"/>
        <v>0</v>
      </c>
      <c r="G99" s="105">
        <v>0</v>
      </c>
      <c r="H99" s="105">
        <v>0</v>
      </c>
      <c r="I99" s="105">
        <v>0</v>
      </c>
      <c r="J99" s="108">
        <f t="shared" si="98"/>
        <v>0</v>
      </c>
      <c r="K99" s="105">
        <v>0</v>
      </c>
      <c r="L99" s="105">
        <v>0</v>
      </c>
      <c r="M99" s="105">
        <v>0</v>
      </c>
      <c r="N99" s="109">
        <f t="shared" si="99"/>
        <v>0</v>
      </c>
      <c r="O99" s="105">
        <v>0</v>
      </c>
      <c r="P99" s="105">
        <v>0</v>
      </c>
      <c r="Q99" s="105">
        <v>0</v>
      </c>
      <c r="R99" s="110">
        <f t="shared" si="100"/>
        <v>0</v>
      </c>
      <c r="S99" s="111">
        <f>SUM(F99,J99,N99,R99)</f>
        <v>0</v>
      </c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</row>
    <row r="100" spans="2:118" ht="22.05" customHeight="1" thickBot="1" x14ac:dyDescent="0.35">
      <c r="B100" s="112" t="s">
        <v>140</v>
      </c>
      <c r="C100" s="148">
        <f t="shared" ref="C100:E100" si="104">SUM(C92:C99)</f>
        <v>850</v>
      </c>
      <c r="D100" s="148">
        <f t="shared" si="104"/>
        <v>850</v>
      </c>
      <c r="E100" s="148">
        <f t="shared" si="104"/>
        <v>850</v>
      </c>
      <c r="F100" s="106">
        <f t="shared" si="97"/>
        <v>2550</v>
      </c>
      <c r="G100" s="148">
        <f>SUM(G92:G99)</f>
        <v>850</v>
      </c>
      <c r="H100" s="148">
        <f>SUM(H92:H99)</f>
        <v>850</v>
      </c>
      <c r="I100" s="148">
        <f>SUM(I92:I99)</f>
        <v>850</v>
      </c>
      <c r="J100" s="108">
        <f t="shared" si="98"/>
        <v>2550</v>
      </c>
      <c r="K100" s="149">
        <f>SUM(K92:K99)</f>
        <v>850</v>
      </c>
      <c r="L100" s="149">
        <f t="shared" ref="L100:M100" si="105">SUM(L92:L99)</f>
        <v>850</v>
      </c>
      <c r="M100" s="149">
        <f t="shared" si="105"/>
        <v>850</v>
      </c>
      <c r="N100" s="109">
        <f t="shared" si="99"/>
        <v>2550</v>
      </c>
      <c r="O100" s="150">
        <f>SUM(O92:O99)</f>
        <v>850</v>
      </c>
      <c r="P100" s="150">
        <f>SUM(P92:P99)</f>
        <v>850</v>
      </c>
      <c r="Q100" s="150">
        <f>SUM(Q92:Q99)</f>
        <v>850</v>
      </c>
      <c r="R100" s="110">
        <f t="shared" si="100"/>
        <v>2550</v>
      </c>
      <c r="S100" s="120">
        <f>SUM(F100,J100,N100,R100)</f>
        <v>10200</v>
      </c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</row>
    <row r="101" spans="2:118" ht="22.05" customHeight="1" x14ac:dyDescent="0.3">
      <c r="B101" s="91" t="s">
        <v>141</v>
      </c>
      <c r="C101" s="95"/>
      <c r="D101" s="95"/>
      <c r="E101" s="95"/>
      <c r="F101" s="93"/>
      <c r="G101" s="95"/>
      <c r="H101" s="95"/>
      <c r="I101" s="95"/>
      <c r="J101" s="96"/>
      <c r="K101" s="97"/>
      <c r="L101" s="97"/>
      <c r="M101" s="97"/>
      <c r="N101" s="99"/>
      <c r="O101" s="100"/>
      <c r="P101" s="100"/>
      <c r="Q101" s="100"/>
      <c r="R101" s="102"/>
      <c r="S101" s="103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</row>
    <row r="102" spans="2:118" ht="22.05" customHeight="1" x14ac:dyDescent="0.3">
      <c r="B102" s="104" t="s">
        <v>55</v>
      </c>
      <c r="C102" s="105">
        <v>0</v>
      </c>
      <c r="D102" s="105">
        <v>0</v>
      </c>
      <c r="E102" s="105">
        <v>0</v>
      </c>
      <c r="F102" s="106">
        <f t="shared" ref="F102:F111" si="106">SUM(C102:E102)</f>
        <v>0</v>
      </c>
      <c r="G102" s="105">
        <v>0</v>
      </c>
      <c r="H102" s="105">
        <v>0</v>
      </c>
      <c r="I102" s="105">
        <v>0</v>
      </c>
      <c r="J102" s="108">
        <f t="shared" ref="J102:J111" si="107">SUM(G102:I102)</f>
        <v>0</v>
      </c>
      <c r="K102" s="105">
        <v>0</v>
      </c>
      <c r="L102" s="105">
        <v>0</v>
      </c>
      <c r="M102" s="105">
        <v>0</v>
      </c>
      <c r="N102" s="109">
        <f t="shared" ref="N102:N111" si="108">SUM(K102:M102)</f>
        <v>0</v>
      </c>
      <c r="O102" s="105">
        <v>0</v>
      </c>
      <c r="P102" s="105">
        <v>0</v>
      </c>
      <c r="Q102" s="105">
        <v>0</v>
      </c>
      <c r="R102" s="110">
        <f t="shared" ref="R102:R111" si="109">SUM(O102:Q102)</f>
        <v>0</v>
      </c>
      <c r="S102" s="111">
        <f>SUM(F102,J102,N102,R102)</f>
        <v>0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</row>
    <row r="103" spans="2:118" ht="22.05" customHeight="1" x14ac:dyDescent="0.3">
      <c r="B103" s="104" t="s">
        <v>55</v>
      </c>
      <c r="C103" s="105">
        <v>0</v>
      </c>
      <c r="D103" s="105">
        <v>0</v>
      </c>
      <c r="E103" s="105">
        <v>0</v>
      </c>
      <c r="F103" s="106">
        <f t="shared" si="106"/>
        <v>0</v>
      </c>
      <c r="G103" s="105">
        <v>0</v>
      </c>
      <c r="H103" s="105">
        <v>0</v>
      </c>
      <c r="I103" s="105">
        <v>0</v>
      </c>
      <c r="J103" s="108">
        <f t="shared" si="107"/>
        <v>0</v>
      </c>
      <c r="K103" s="105">
        <v>0</v>
      </c>
      <c r="L103" s="105">
        <v>0</v>
      </c>
      <c r="M103" s="105">
        <v>0</v>
      </c>
      <c r="N103" s="109">
        <f t="shared" si="108"/>
        <v>0</v>
      </c>
      <c r="O103" s="105">
        <v>0</v>
      </c>
      <c r="P103" s="105">
        <v>0</v>
      </c>
      <c r="Q103" s="105">
        <v>0</v>
      </c>
      <c r="R103" s="110">
        <f t="shared" si="109"/>
        <v>0</v>
      </c>
      <c r="S103" s="111">
        <f t="shared" ref="S103" si="110">SUM(F103,J103,N103,R103)</f>
        <v>0</v>
      </c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</row>
    <row r="104" spans="2:118" ht="22.05" customHeight="1" x14ac:dyDescent="0.3">
      <c r="B104" s="104" t="s">
        <v>55</v>
      </c>
      <c r="C104" s="105">
        <v>0</v>
      </c>
      <c r="D104" s="105">
        <v>0</v>
      </c>
      <c r="E104" s="105">
        <v>0</v>
      </c>
      <c r="F104" s="106">
        <f t="shared" si="106"/>
        <v>0</v>
      </c>
      <c r="G104" s="105">
        <v>0</v>
      </c>
      <c r="H104" s="105">
        <v>0</v>
      </c>
      <c r="I104" s="105">
        <v>0</v>
      </c>
      <c r="J104" s="108">
        <f t="shared" si="107"/>
        <v>0</v>
      </c>
      <c r="K104" s="105">
        <v>0</v>
      </c>
      <c r="L104" s="105">
        <v>0</v>
      </c>
      <c r="M104" s="105">
        <v>0</v>
      </c>
      <c r="N104" s="109">
        <f t="shared" si="108"/>
        <v>0</v>
      </c>
      <c r="O104" s="105">
        <v>0</v>
      </c>
      <c r="P104" s="105">
        <v>0</v>
      </c>
      <c r="Q104" s="105">
        <v>0</v>
      </c>
      <c r="R104" s="110">
        <f t="shared" si="109"/>
        <v>0</v>
      </c>
      <c r="S104" s="111">
        <f>SUM(F104,J104,N104,R104)</f>
        <v>0</v>
      </c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</row>
    <row r="105" spans="2:118" ht="22.05" customHeight="1" x14ac:dyDescent="0.3">
      <c r="B105" s="104" t="s">
        <v>55</v>
      </c>
      <c r="C105" s="105">
        <v>0</v>
      </c>
      <c r="D105" s="105">
        <v>0</v>
      </c>
      <c r="E105" s="105">
        <v>0</v>
      </c>
      <c r="F105" s="106">
        <f t="shared" si="106"/>
        <v>0</v>
      </c>
      <c r="G105" s="105">
        <v>0</v>
      </c>
      <c r="H105" s="105">
        <v>0</v>
      </c>
      <c r="I105" s="105">
        <v>0</v>
      </c>
      <c r="J105" s="108">
        <f t="shared" si="107"/>
        <v>0</v>
      </c>
      <c r="K105" s="105">
        <v>0</v>
      </c>
      <c r="L105" s="105">
        <v>0</v>
      </c>
      <c r="M105" s="105">
        <v>0</v>
      </c>
      <c r="N105" s="109">
        <f t="shared" si="108"/>
        <v>0</v>
      </c>
      <c r="O105" s="105">
        <v>0</v>
      </c>
      <c r="P105" s="105">
        <v>0</v>
      </c>
      <c r="Q105" s="105">
        <v>0</v>
      </c>
      <c r="R105" s="110">
        <f t="shared" si="109"/>
        <v>0</v>
      </c>
      <c r="S105" s="111">
        <f t="shared" ref="S105:S106" si="111">SUM(F105,J105,N105,R105)</f>
        <v>0</v>
      </c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</row>
    <row r="106" spans="2:118" ht="22.05" customHeight="1" x14ac:dyDescent="0.3">
      <c r="B106" s="104" t="s">
        <v>55</v>
      </c>
      <c r="C106" s="105">
        <v>0</v>
      </c>
      <c r="D106" s="105">
        <v>0</v>
      </c>
      <c r="E106" s="105">
        <v>0</v>
      </c>
      <c r="F106" s="106">
        <f t="shared" si="106"/>
        <v>0</v>
      </c>
      <c r="G106" s="105">
        <v>0</v>
      </c>
      <c r="H106" s="105">
        <v>0</v>
      </c>
      <c r="I106" s="105">
        <v>0</v>
      </c>
      <c r="J106" s="108">
        <f t="shared" si="107"/>
        <v>0</v>
      </c>
      <c r="K106" s="105">
        <v>0</v>
      </c>
      <c r="L106" s="105">
        <v>0</v>
      </c>
      <c r="M106" s="105">
        <v>0</v>
      </c>
      <c r="N106" s="109">
        <f t="shared" si="108"/>
        <v>0</v>
      </c>
      <c r="O106" s="105">
        <v>0</v>
      </c>
      <c r="P106" s="105">
        <v>0</v>
      </c>
      <c r="Q106" s="105">
        <v>0</v>
      </c>
      <c r="R106" s="110">
        <f t="shared" si="109"/>
        <v>0</v>
      </c>
      <c r="S106" s="111">
        <f t="shared" si="111"/>
        <v>0</v>
      </c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</row>
    <row r="107" spans="2:118" ht="22.05" customHeight="1" x14ac:dyDescent="0.3">
      <c r="B107" s="104" t="s">
        <v>55</v>
      </c>
      <c r="C107" s="105">
        <v>0</v>
      </c>
      <c r="D107" s="105">
        <v>0</v>
      </c>
      <c r="E107" s="105">
        <v>0</v>
      </c>
      <c r="F107" s="106">
        <f t="shared" si="106"/>
        <v>0</v>
      </c>
      <c r="G107" s="105">
        <v>0</v>
      </c>
      <c r="H107" s="105">
        <v>0</v>
      </c>
      <c r="I107" s="105">
        <v>0</v>
      </c>
      <c r="J107" s="108">
        <f t="shared" si="107"/>
        <v>0</v>
      </c>
      <c r="K107" s="105">
        <v>0</v>
      </c>
      <c r="L107" s="105">
        <v>0</v>
      </c>
      <c r="M107" s="105">
        <v>0</v>
      </c>
      <c r="N107" s="109">
        <f t="shared" si="108"/>
        <v>0</v>
      </c>
      <c r="O107" s="105">
        <v>0</v>
      </c>
      <c r="P107" s="105">
        <v>0</v>
      </c>
      <c r="Q107" s="105">
        <v>0</v>
      </c>
      <c r="R107" s="110">
        <f t="shared" si="109"/>
        <v>0</v>
      </c>
      <c r="S107" s="111">
        <f>SUM(F107,J107,N107,R107)</f>
        <v>0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</row>
    <row r="108" spans="2:118" ht="22.05" customHeight="1" x14ac:dyDescent="0.3">
      <c r="B108" s="104" t="s">
        <v>55</v>
      </c>
      <c r="C108" s="105">
        <v>0</v>
      </c>
      <c r="D108" s="105">
        <v>0</v>
      </c>
      <c r="E108" s="105">
        <v>0</v>
      </c>
      <c r="F108" s="106">
        <f t="shared" si="106"/>
        <v>0</v>
      </c>
      <c r="G108" s="105">
        <v>0</v>
      </c>
      <c r="H108" s="105">
        <v>0</v>
      </c>
      <c r="I108" s="105">
        <v>0</v>
      </c>
      <c r="J108" s="108">
        <f t="shared" si="107"/>
        <v>0</v>
      </c>
      <c r="K108" s="105">
        <v>0</v>
      </c>
      <c r="L108" s="105">
        <v>0</v>
      </c>
      <c r="M108" s="105">
        <v>0</v>
      </c>
      <c r="N108" s="109">
        <f t="shared" si="108"/>
        <v>0</v>
      </c>
      <c r="O108" s="105">
        <v>0</v>
      </c>
      <c r="P108" s="105">
        <v>0</v>
      </c>
      <c r="Q108" s="105">
        <v>0</v>
      </c>
      <c r="R108" s="110">
        <f t="shared" si="109"/>
        <v>0</v>
      </c>
      <c r="S108" s="111">
        <f t="shared" ref="S108" si="112">SUM(F108,J108,N108,R108)</f>
        <v>0</v>
      </c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</row>
    <row r="109" spans="2:118" ht="22.05" customHeight="1" x14ac:dyDescent="0.3">
      <c r="B109" s="104" t="s">
        <v>55</v>
      </c>
      <c r="C109" s="105">
        <v>0</v>
      </c>
      <c r="D109" s="105">
        <v>0</v>
      </c>
      <c r="E109" s="105">
        <v>0</v>
      </c>
      <c r="F109" s="106">
        <f t="shared" si="106"/>
        <v>0</v>
      </c>
      <c r="G109" s="105">
        <v>0</v>
      </c>
      <c r="H109" s="105">
        <v>0</v>
      </c>
      <c r="I109" s="105">
        <v>0</v>
      </c>
      <c r="J109" s="108">
        <f t="shared" si="107"/>
        <v>0</v>
      </c>
      <c r="K109" s="105">
        <v>0</v>
      </c>
      <c r="L109" s="105">
        <v>0</v>
      </c>
      <c r="M109" s="105">
        <v>0</v>
      </c>
      <c r="N109" s="109">
        <f t="shared" si="108"/>
        <v>0</v>
      </c>
      <c r="O109" s="105">
        <v>0</v>
      </c>
      <c r="P109" s="105">
        <v>0</v>
      </c>
      <c r="Q109" s="105">
        <v>0</v>
      </c>
      <c r="R109" s="110">
        <f t="shared" si="109"/>
        <v>0</v>
      </c>
      <c r="S109" s="111">
        <f>SUM(F109,J109,N109,R109)</f>
        <v>0</v>
      </c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</row>
    <row r="110" spans="2:118" ht="22.05" customHeight="1" thickBot="1" x14ac:dyDescent="0.35">
      <c r="B110" s="112" t="s">
        <v>142</v>
      </c>
      <c r="C110" s="146">
        <f>SUM(C102:C109)</f>
        <v>0</v>
      </c>
      <c r="D110" s="146">
        <f>SUM(D102:D109)</f>
        <v>0</v>
      </c>
      <c r="E110" s="146">
        <f t="shared" ref="E110" si="113">SUM(E102:E109)</f>
        <v>0</v>
      </c>
      <c r="F110" s="106">
        <f t="shared" si="106"/>
        <v>0</v>
      </c>
      <c r="G110" s="147">
        <f>SUM(G102:G109)</f>
        <v>0</v>
      </c>
      <c r="H110" s="148">
        <f>SUM(H102:H109)</f>
        <v>0</v>
      </c>
      <c r="I110" s="148">
        <f>SUM(I102:I109)</f>
        <v>0</v>
      </c>
      <c r="J110" s="108">
        <f t="shared" si="107"/>
        <v>0</v>
      </c>
      <c r="K110" s="149">
        <f>SUM(K102:K109)</f>
        <v>0</v>
      </c>
      <c r="L110" s="149">
        <f t="shared" ref="L110:M110" si="114">SUM(L102:L109)</f>
        <v>0</v>
      </c>
      <c r="M110" s="149">
        <f t="shared" si="114"/>
        <v>0</v>
      </c>
      <c r="N110" s="109">
        <f t="shared" si="108"/>
        <v>0</v>
      </c>
      <c r="O110" s="150">
        <f>SUM(O102:O109)</f>
        <v>0</v>
      </c>
      <c r="P110" s="150">
        <f>SUM(P102:P109)</f>
        <v>0</v>
      </c>
      <c r="Q110" s="150">
        <f>SUM(Q102:Q109)</f>
        <v>0</v>
      </c>
      <c r="R110" s="110">
        <f t="shared" si="109"/>
        <v>0</v>
      </c>
      <c r="S110" s="120">
        <f>SUM(F110,J110,N110,R110)</f>
        <v>0</v>
      </c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</row>
    <row r="111" spans="2:118" ht="22.05" customHeight="1" thickBot="1" x14ac:dyDescent="0.35">
      <c r="B111" s="112" t="s">
        <v>143</v>
      </c>
      <c r="C111" s="134">
        <f>SUM(C48,C60,C67,C74,C90,C100,C110)</f>
        <v>128564.22665625</v>
      </c>
      <c r="D111" s="134">
        <f t="shared" ref="D111:E111" si="115">SUM(D48,D60,D67,D74,D90,D100,D110)</f>
        <v>128564.22665625</v>
      </c>
      <c r="E111" s="134">
        <f t="shared" si="115"/>
        <v>128564.22665625</v>
      </c>
      <c r="F111" s="135">
        <f t="shared" si="106"/>
        <v>385692.67996874999</v>
      </c>
      <c r="G111" s="136">
        <f>SUM(G48,G60,G67,G74,G90,G100,G110)</f>
        <v>128564.22665625</v>
      </c>
      <c r="H111" s="137">
        <f t="shared" ref="H111:I111" si="116">SUM(H48,H60,H67,H74,H90,H100,H110)</f>
        <v>128739.22665625</v>
      </c>
      <c r="I111" s="137">
        <f t="shared" si="116"/>
        <v>128564.22665625</v>
      </c>
      <c r="J111" s="138">
        <f t="shared" si="107"/>
        <v>385867.67996874999</v>
      </c>
      <c r="K111" s="139">
        <f>SUM(K48,K60,K67,K74,K90,K100,K110)</f>
        <v>128564.22665625</v>
      </c>
      <c r="L111" s="140">
        <f t="shared" ref="L111:M111" si="117">SUM(L48,L60,L67,L74,L90,L100,L110)</f>
        <v>128564.22665625</v>
      </c>
      <c r="M111" s="140">
        <f t="shared" si="117"/>
        <v>128564.22665625</v>
      </c>
      <c r="N111" s="141">
        <f t="shared" si="108"/>
        <v>385692.67996874999</v>
      </c>
      <c r="O111" s="142">
        <f>SUM(O48,O60,O67,O74,O90,O100,O110)</f>
        <v>128564.22665625</v>
      </c>
      <c r="P111" s="143">
        <f t="shared" ref="P111:Q111" si="118">SUM(P48,P60,P67,P74,P90,P100,P110)</f>
        <v>128564.22665625</v>
      </c>
      <c r="Q111" s="143">
        <f t="shared" si="118"/>
        <v>128564.22665625</v>
      </c>
      <c r="R111" s="144">
        <f t="shared" si="109"/>
        <v>385692.67996874999</v>
      </c>
      <c r="S111" s="145">
        <f>SUM(F111,J111,N111,R111)</f>
        <v>1542945.719875</v>
      </c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</row>
    <row r="112" spans="2:118" s="25" customFormat="1" ht="15" customHeight="1" thickBot="1" x14ac:dyDescent="0.35">
      <c r="B112" s="82"/>
      <c r="C112" s="83"/>
      <c r="D112" s="83"/>
      <c r="E112" s="83"/>
      <c r="F112" s="84"/>
      <c r="G112" s="83"/>
      <c r="H112" s="83"/>
      <c r="I112" s="83"/>
      <c r="J112" s="84"/>
      <c r="K112" s="83"/>
      <c r="L112" s="83"/>
      <c r="M112" s="83"/>
      <c r="N112" s="84"/>
      <c r="O112" s="83"/>
      <c r="P112" s="83"/>
      <c r="Q112" s="83"/>
      <c r="R112" s="84"/>
      <c r="S112" s="85"/>
    </row>
    <row r="113" spans="1:118" s="25" customFormat="1" ht="45" customHeight="1" x14ac:dyDescent="0.3">
      <c r="B113" s="171" t="s">
        <v>144</v>
      </c>
      <c r="C113" s="172"/>
      <c r="D113" s="172"/>
      <c r="E113" s="172"/>
      <c r="F113" s="172"/>
    </row>
    <row r="114" spans="1:118" s="29" customFormat="1" ht="31.95" customHeight="1" x14ac:dyDescent="0.3">
      <c r="A114" s="169"/>
      <c r="B114" s="232">
        <f>(2490.14*7.5%)-169.44</f>
        <v>17.320499999999981</v>
      </c>
      <c r="C114" s="31" t="s">
        <v>60</v>
      </c>
      <c r="D114" s="31" t="s">
        <v>61</v>
      </c>
      <c r="E114" s="31" t="s">
        <v>62</v>
      </c>
      <c r="F114" s="32" t="s">
        <v>63</v>
      </c>
      <c r="G114" s="33" t="s">
        <v>64</v>
      </c>
      <c r="H114" s="34" t="s">
        <v>65</v>
      </c>
      <c r="I114" s="34" t="s">
        <v>66</v>
      </c>
      <c r="J114" s="35" t="s">
        <v>67</v>
      </c>
      <c r="K114" s="36" t="s">
        <v>68</v>
      </c>
      <c r="L114" s="37" t="s">
        <v>69</v>
      </c>
      <c r="M114" s="37" t="s">
        <v>70</v>
      </c>
      <c r="N114" s="38" t="s">
        <v>71</v>
      </c>
      <c r="O114" s="39" t="s">
        <v>72</v>
      </c>
      <c r="P114" s="40" t="s">
        <v>73</v>
      </c>
      <c r="Q114" s="40" t="s">
        <v>74</v>
      </c>
      <c r="R114" s="41" t="s">
        <v>75</v>
      </c>
      <c r="S114" s="42" t="s">
        <v>76</v>
      </c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</row>
    <row r="115" spans="1:118" ht="22.05" customHeight="1" x14ac:dyDescent="0.3">
      <c r="B115" s="91" t="s">
        <v>145</v>
      </c>
      <c r="C115" s="92"/>
      <c r="D115" s="92"/>
      <c r="E115" s="92"/>
      <c r="F115" s="93"/>
      <c r="G115" s="94"/>
      <c r="H115" s="95"/>
      <c r="I115" s="95"/>
      <c r="J115" s="96"/>
      <c r="K115" s="97"/>
      <c r="L115" s="98"/>
      <c r="M115" s="98"/>
      <c r="N115" s="99"/>
      <c r="O115" s="100"/>
      <c r="P115" s="101"/>
      <c r="Q115" s="101"/>
      <c r="R115" s="102"/>
      <c r="S115" s="103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</row>
    <row r="116" spans="1:118" ht="22.05" customHeight="1" x14ac:dyDescent="0.3">
      <c r="B116" s="104" t="s">
        <v>146</v>
      </c>
      <c r="C116" s="105">
        <f>2829.71-C122-$B$114</f>
        <v>2472.8243000000002</v>
      </c>
      <c r="D116" s="105">
        <f t="shared" ref="D116:E116" si="119">2829.71-D122-$B$114</f>
        <v>2472.8243000000002</v>
      </c>
      <c r="E116" s="105">
        <f t="shared" si="119"/>
        <v>2472.8243000000002</v>
      </c>
      <c r="F116" s="106">
        <f t="shared" ref="F116:F124" si="120">SUM(C116:E116)</f>
        <v>7418.4729000000007</v>
      </c>
      <c r="G116" s="105">
        <f t="shared" ref="G116:I116" si="121">2829.71-G122-$B$114</f>
        <v>2472.8243000000002</v>
      </c>
      <c r="H116" s="105">
        <f t="shared" si="121"/>
        <v>2472.8243000000002</v>
      </c>
      <c r="I116" s="105">
        <f t="shared" si="121"/>
        <v>2472.8243000000002</v>
      </c>
      <c r="J116" s="108">
        <f t="shared" ref="J116:J124" si="122">SUM(G116:I116)</f>
        <v>7418.4729000000007</v>
      </c>
      <c r="K116" s="105">
        <f t="shared" ref="K116:M116" si="123">2829.71-K122-$B$114</f>
        <v>2472.8243000000002</v>
      </c>
      <c r="L116" s="105">
        <f t="shared" si="123"/>
        <v>2472.8243000000002</v>
      </c>
      <c r="M116" s="105">
        <f t="shared" si="123"/>
        <v>2472.8243000000002</v>
      </c>
      <c r="N116" s="109">
        <f t="shared" ref="N116:N124" si="124">SUM(K116:M116)</f>
        <v>7418.4729000000007</v>
      </c>
      <c r="O116" s="105">
        <f t="shared" ref="O116:Q116" si="125">2829.71-O122-$B$114</f>
        <v>2472.8243000000002</v>
      </c>
      <c r="P116" s="105">
        <f t="shared" si="125"/>
        <v>2472.8243000000002</v>
      </c>
      <c r="Q116" s="105">
        <f t="shared" si="125"/>
        <v>2472.8243000000002</v>
      </c>
      <c r="R116" s="110">
        <f t="shared" ref="R116:R124" si="126">SUM(O116:Q116)</f>
        <v>7418.4729000000007</v>
      </c>
      <c r="S116" s="111">
        <f t="shared" ref="S116:S124" si="127">SUM(F116,J116,N116,R116)</f>
        <v>29673.891600000003</v>
      </c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</row>
    <row r="117" spans="1:118" ht="22.05" customHeight="1" x14ac:dyDescent="0.3">
      <c r="B117" s="104" t="s">
        <v>147</v>
      </c>
      <c r="C117" s="105">
        <v>0</v>
      </c>
      <c r="D117" s="105">
        <v>0</v>
      </c>
      <c r="E117" s="105">
        <v>0</v>
      </c>
      <c r="F117" s="106">
        <f t="shared" si="120"/>
        <v>0</v>
      </c>
      <c r="G117" s="105">
        <v>0</v>
      </c>
      <c r="H117" s="105">
        <v>0</v>
      </c>
      <c r="I117" s="105">
        <v>0</v>
      </c>
      <c r="J117" s="108">
        <f t="shared" si="122"/>
        <v>0</v>
      </c>
      <c r="K117" s="105">
        <v>0</v>
      </c>
      <c r="L117" s="105">
        <v>0</v>
      </c>
      <c r="M117" s="105">
        <v>0</v>
      </c>
      <c r="N117" s="109">
        <f t="shared" si="124"/>
        <v>0</v>
      </c>
      <c r="O117" s="105">
        <v>0</v>
      </c>
      <c r="P117" s="105">
        <v>0</v>
      </c>
      <c r="Q117" s="105">
        <v>0</v>
      </c>
      <c r="R117" s="110">
        <f t="shared" si="126"/>
        <v>0</v>
      </c>
      <c r="S117" s="111">
        <f t="shared" si="127"/>
        <v>0</v>
      </c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</row>
    <row r="118" spans="1:118" ht="22.05" customHeight="1" x14ac:dyDescent="0.3">
      <c r="B118" s="104" t="s">
        <v>192</v>
      </c>
      <c r="C118" s="105">
        <v>360</v>
      </c>
      <c r="D118" s="105">
        <v>360</v>
      </c>
      <c r="E118" s="105">
        <v>360</v>
      </c>
      <c r="F118" s="106">
        <f t="shared" si="120"/>
        <v>1080</v>
      </c>
      <c r="G118" s="105">
        <v>360</v>
      </c>
      <c r="H118" s="105">
        <v>360</v>
      </c>
      <c r="I118" s="105">
        <v>360</v>
      </c>
      <c r="J118" s="108">
        <f t="shared" si="122"/>
        <v>1080</v>
      </c>
      <c r="K118" s="105">
        <v>360</v>
      </c>
      <c r="L118" s="105">
        <v>360</v>
      </c>
      <c r="M118" s="105">
        <v>360</v>
      </c>
      <c r="N118" s="109">
        <f t="shared" si="124"/>
        <v>1080</v>
      </c>
      <c r="O118" s="105">
        <v>360</v>
      </c>
      <c r="P118" s="105">
        <v>360</v>
      </c>
      <c r="Q118" s="105">
        <v>360</v>
      </c>
      <c r="R118" s="110">
        <f t="shared" si="126"/>
        <v>1080</v>
      </c>
      <c r="S118" s="111">
        <f t="shared" si="127"/>
        <v>4320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</row>
    <row r="119" spans="1:118" ht="22.05" customHeight="1" x14ac:dyDescent="0.3">
      <c r="B119" s="104" t="s">
        <v>58</v>
      </c>
      <c r="C119" s="105">
        <f>(220*10%)+220</f>
        <v>242</v>
      </c>
      <c r="D119" s="105">
        <f t="shared" ref="D119:E119" si="128">(220*10%)+220</f>
        <v>242</v>
      </c>
      <c r="E119" s="105">
        <f t="shared" si="128"/>
        <v>242</v>
      </c>
      <c r="F119" s="106">
        <f t="shared" si="120"/>
        <v>726</v>
      </c>
      <c r="G119" s="105">
        <f t="shared" ref="G119:I119" si="129">(220*10%)+220</f>
        <v>242</v>
      </c>
      <c r="H119" s="105">
        <f t="shared" si="129"/>
        <v>242</v>
      </c>
      <c r="I119" s="105">
        <f t="shared" si="129"/>
        <v>242</v>
      </c>
      <c r="J119" s="108">
        <f t="shared" si="122"/>
        <v>726</v>
      </c>
      <c r="K119" s="105">
        <f t="shared" ref="K119:M119" si="130">(220*10%)+220</f>
        <v>242</v>
      </c>
      <c r="L119" s="105">
        <f t="shared" si="130"/>
        <v>242</v>
      </c>
      <c r="M119" s="105">
        <f t="shared" si="130"/>
        <v>242</v>
      </c>
      <c r="N119" s="109">
        <f t="shared" si="124"/>
        <v>726</v>
      </c>
      <c r="O119" s="105">
        <f t="shared" ref="O119:Q119" si="131">(220*10%)+220</f>
        <v>242</v>
      </c>
      <c r="P119" s="105">
        <f t="shared" si="131"/>
        <v>242</v>
      </c>
      <c r="Q119" s="105">
        <f t="shared" si="131"/>
        <v>242</v>
      </c>
      <c r="R119" s="110">
        <f t="shared" si="126"/>
        <v>726</v>
      </c>
      <c r="S119" s="111">
        <f t="shared" si="127"/>
        <v>2904</v>
      </c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</row>
    <row r="120" spans="1:118" ht="22.05" customHeight="1" x14ac:dyDescent="0.3">
      <c r="B120" s="104" t="s">
        <v>180</v>
      </c>
      <c r="C120" s="105">
        <f>2829.71*8%</f>
        <v>226.3768</v>
      </c>
      <c r="D120" s="105">
        <f t="shared" ref="D120:E120" si="132">2829.71*8%</f>
        <v>226.3768</v>
      </c>
      <c r="E120" s="105">
        <f t="shared" si="132"/>
        <v>226.3768</v>
      </c>
      <c r="F120" s="106">
        <f t="shared" si="120"/>
        <v>679.13040000000001</v>
      </c>
      <c r="G120" s="105">
        <f t="shared" ref="G120:I120" si="133">2829.71*8%</f>
        <v>226.3768</v>
      </c>
      <c r="H120" s="105">
        <f t="shared" si="133"/>
        <v>226.3768</v>
      </c>
      <c r="I120" s="105">
        <f t="shared" si="133"/>
        <v>226.3768</v>
      </c>
      <c r="J120" s="108">
        <f t="shared" si="122"/>
        <v>679.13040000000001</v>
      </c>
      <c r="K120" s="105">
        <f t="shared" ref="K120:M120" si="134">2829.71*8%</f>
        <v>226.3768</v>
      </c>
      <c r="L120" s="105">
        <f t="shared" si="134"/>
        <v>226.3768</v>
      </c>
      <c r="M120" s="105">
        <f t="shared" si="134"/>
        <v>226.3768</v>
      </c>
      <c r="N120" s="109">
        <f t="shared" si="124"/>
        <v>679.13040000000001</v>
      </c>
      <c r="O120" s="105">
        <f t="shared" ref="O120:Q120" si="135">2829.71*8%</f>
        <v>226.3768</v>
      </c>
      <c r="P120" s="105">
        <f t="shared" si="135"/>
        <v>226.3768</v>
      </c>
      <c r="Q120" s="105">
        <f t="shared" si="135"/>
        <v>226.3768</v>
      </c>
      <c r="R120" s="110">
        <f t="shared" si="126"/>
        <v>679.13040000000001</v>
      </c>
      <c r="S120" s="111">
        <f t="shared" si="127"/>
        <v>2716.5216</v>
      </c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</row>
    <row r="121" spans="1:118" ht="22.05" customHeight="1" x14ac:dyDescent="0.3">
      <c r="B121" s="104" t="s">
        <v>148</v>
      </c>
      <c r="C121" s="105">
        <v>0</v>
      </c>
      <c r="D121" s="105">
        <v>0</v>
      </c>
      <c r="E121" s="105">
        <v>0</v>
      </c>
      <c r="F121" s="106">
        <f t="shared" si="120"/>
        <v>0</v>
      </c>
      <c r="G121" s="105">
        <v>0</v>
      </c>
      <c r="H121" s="105">
        <v>0</v>
      </c>
      <c r="I121" s="105">
        <v>0</v>
      </c>
      <c r="J121" s="108">
        <f t="shared" si="122"/>
        <v>0</v>
      </c>
      <c r="K121" s="105">
        <v>0</v>
      </c>
      <c r="L121" s="105">
        <v>0</v>
      </c>
      <c r="M121" s="105">
        <v>0</v>
      </c>
      <c r="N121" s="109">
        <f t="shared" si="124"/>
        <v>0</v>
      </c>
      <c r="O121" s="105">
        <v>0</v>
      </c>
      <c r="P121" s="105">
        <v>0</v>
      </c>
      <c r="Q121" s="105">
        <v>0</v>
      </c>
      <c r="R121" s="110">
        <f t="shared" si="126"/>
        <v>0</v>
      </c>
      <c r="S121" s="111">
        <f t="shared" si="127"/>
        <v>0</v>
      </c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</row>
    <row r="122" spans="1:118" ht="22.05" customHeight="1" x14ac:dyDescent="0.3">
      <c r="B122" s="104" t="s">
        <v>179</v>
      </c>
      <c r="C122" s="105">
        <f>2829.71*12%</f>
        <v>339.5652</v>
      </c>
      <c r="D122" s="105">
        <f t="shared" ref="D122:E122" si="136">2829.71*12%</f>
        <v>339.5652</v>
      </c>
      <c r="E122" s="105">
        <f t="shared" si="136"/>
        <v>339.5652</v>
      </c>
      <c r="F122" s="106">
        <f t="shared" si="120"/>
        <v>1018.6956</v>
      </c>
      <c r="G122" s="105">
        <f t="shared" ref="G122:I122" si="137">2829.71*12%</f>
        <v>339.5652</v>
      </c>
      <c r="H122" s="105">
        <f t="shared" si="137"/>
        <v>339.5652</v>
      </c>
      <c r="I122" s="105">
        <f t="shared" si="137"/>
        <v>339.5652</v>
      </c>
      <c r="J122" s="108">
        <f t="shared" si="122"/>
        <v>1018.6956</v>
      </c>
      <c r="K122" s="105">
        <f t="shared" ref="K122:M122" si="138">2829.71*12%</f>
        <v>339.5652</v>
      </c>
      <c r="L122" s="105">
        <f t="shared" si="138"/>
        <v>339.5652</v>
      </c>
      <c r="M122" s="105">
        <f t="shared" si="138"/>
        <v>339.5652</v>
      </c>
      <c r="N122" s="109">
        <f t="shared" si="124"/>
        <v>1018.6956</v>
      </c>
      <c r="O122" s="105">
        <f t="shared" ref="O122:Q122" si="139">2829.71*12%</f>
        <v>339.5652</v>
      </c>
      <c r="P122" s="105">
        <f t="shared" si="139"/>
        <v>339.5652</v>
      </c>
      <c r="Q122" s="105">
        <f t="shared" si="139"/>
        <v>339.5652</v>
      </c>
      <c r="R122" s="110">
        <f t="shared" si="126"/>
        <v>1018.6956</v>
      </c>
      <c r="S122" s="111">
        <f t="shared" si="127"/>
        <v>4074.7824000000001</v>
      </c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</row>
    <row r="123" spans="1:118" ht="22.05" customHeight="1" x14ac:dyDescent="0.3">
      <c r="B123" s="104" t="s">
        <v>181</v>
      </c>
      <c r="C123" s="105">
        <f>((2829.71/3)+C116)/12</f>
        <v>284.67174722222222</v>
      </c>
      <c r="D123" s="105">
        <f t="shared" ref="D123:E123" si="140">((2829.71/3)+D116)/12</f>
        <v>284.67174722222222</v>
      </c>
      <c r="E123" s="105">
        <f t="shared" si="140"/>
        <v>284.67174722222222</v>
      </c>
      <c r="F123" s="106">
        <f t="shared" si="120"/>
        <v>854.01524166666672</v>
      </c>
      <c r="G123" s="105">
        <f t="shared" ref="G123:I123" si="141">((2829.71/3)+G116)/12</f>
        <v>284.67174722222222</v>
      </c>
      <c r="H123" s="105">
        <f t="shared" si="141"/>
        <v>284.67174722222222</v>
      </c>
      <c r="I123" s="105">
        <f t="shared" si="141"/>
        <v>284.67174722222222</v>
      </c>
      <c r="J123" s="108">
        <f t="shared" si="122"/>
        <v>854.01524166666672</v>
      </c>
      <c r="K123" s="105">
        <f t="shared" ref="K123:M123" si="142">((2829.71/3)+K116)/12</f>
        <v>284.67174722222222</v>
      </c>
      <c r="L123" s="105">
        <f t="shared" si="142"/>
        <v>284.67174722222222</v>
      </c>
      <c r="M123" s="105">
        <f t="shared" si="142"/>
        <v>284.67174722222222</v>
      </c>
      <c r="N123" s="109">
        <f t="shared" si="124"/>
        <v>854.01524166666672</v>
      </c>
      <c r="O123" s="105">
        <f t="shared" ref="O123:Q123" si="143">((2829.71/3)+O116)/12</f>
        <v>284.67174722222222</v>
      </c>
      <c r="P123" s="105">
        <f t="shared" si="143"/>
        <v>284.67174722222222</v>
      </c>
      <c r="Q123" s="105">
        <f t="shared" si="143"/>
        <v>284.67174722222222</v>
      </c>
      <c r="R123" s="110">
        <f t="shared" si="126"/>
        <v>854.01524166666672</v>
      </c>
      <c r="S123" s="111">
        <f t="shared" si="127"/>
        <v>3416.0609666666669</v>
      </c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</row>
    <row r="124" spans="1:118" ht="22.05" customHeight="1" thickBot="1" x14ac:dyDescent="0.35">
      <c r="B124" s="112" t="s">
        <v>149</v>
      </c>
      <c r="C124" s="148">
        <f>SUM(C116:C123)</f>
        <v>3925.4380472222224</v>
      </c>
      <c r="D124" s="148">
        <f t="shared" ref="D124:E124" si="144">SUM(D116:D123)</f>
        <v>3925.4380472222224</v>
      </c>
      <c r="E124" s="148">
        <f t="shared" si="144"/>
        <v>3925.4380472222224</v>
      </c>
      <c r="F124" s="106">
        <f t="shared" si="120"/>
        <v>11776.314141666668</v>
      </c>
      <c r="G124" s="148">
        <f>SUM(G116:G123)</f>
        <v>3925.4380472222224</v>
      </c>
      <c r="H124" s="148">
        <f>SUM(H116:H123)</f>
        <v>3925.4380472222224</v>
      </c>
      <c r="I124" s="148">
        <f>SUM(I116:I123)</f>
        <v>3925.4380472222224</v>
      </c>
      <c r="J124" s="108">
        <f t="shared" si="122"/>
        <v>11776.314141666668</v>
      </c>
      <c r="K124" s="149">
        <f>SUM(K116:K123)</f>
        <v>3925.4380472222224</v>
      </c>
      <c r="L124" s="149">
        <f t="shared" ref="L124:M124" si="145">SUM(L116:L123)</f>
        <v>3925.4380472222224</v>
      </c>
      <c r="M124" s="149">
        <f t="shared" si="145"/>
        <v>3925.4380472222224</v>
      </c>
      <c r="N124" s="109">
        <f t="shared" si="124"/>
        <v>11776.314141666668</v>
      </c>
      <c r="O124" s="150">
        <f>SUM(O116:O123)</f>
        <v>3925.4380472222224</v>
      </c>
      <c r="P124" s="150">
        <f>SUM(P116:P123)</f>
        <v>3925.4380472222224</v>
      </c>
      <c r="Q124" s="150">
        <f>SUM(Q116:Q123)</f>
        <v>3925.4380472222224</v>
      </c>
      <c r="R124" s="110">
        <f t="shared" si="126"/>
        <v>11776.314141666668</v>
      </c>
      <c r="S124" s="120">
        <f t="shared" si="127"/>
        <v>47105.256566666671</v>
      </c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</row>
    <row r="125" spans="1:118" ht="22.05" customHeight="1" x14ac:dyDescent="0.3">
      <c r="B125" s="91" t="s">
        <v>150</v>
      </c>
      <c r="C125" s="95"/>
      <c r="D125" s="95"/>
      <c r="E125" s="95"/>
      <c r="F125" s="93"/>
      <c r="G125" s="95"/>
      <c r="H125" s="95"/>
      <c r="I125" s="95"/>
      <c r="J125" s="96"/>
      <c r="K125" s="97"/>
      <c r="L125" s="97"/>
      <c r="M125" s="97"/>
      <c r="N125" s="99"/>
      <c r="O125" s="100"/>
      <c r="P125" s="100"/>
      <c r="Q125" s="100"/>
      <c r="R125" s="102"/>
      <c r="S125" s="103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</row>
    <row r="126" spans="1:118" ht="22.05" customHeight="1" x14ac:dyDescent="0.3">
      <c r="B126" s="104" t="s">
        <v>146</v>
      </c>
      <c r="C126" s="105">
        <v>0</v>
      </c>
      <c r="D126" s="105">
        <v>0</v>
      </c>
      <c r="E126" s="105">
        <v>0</v>
      </c>
      <c r="F126" s="106">
        <f t="shared" ref="F126:F136" si="146">SUM(C126:E126)</f>
        <v>0</v>
      </c>
      <c r="G126" s="105">
        <v>0</v>
      </c>
      <c r="H126" s="105">
        <v>0</v>
      </c>
      <c r="I126" s="105">
        <v>0</v>
      </c>
      <c r="J126" s="108">
        <f t="shared" ref="J126:J136" si="147">SUM(G126:I126)</f>
        <v>0</v>
      </c>
      <c r="K126" s="105">
        <v>0</v>
      </c>
      <c r="L126" s="105">
        <v>0</v>
      </c>
      <c r="M126" s="105">
        <v>0</v>
      </c>
      <c r="N126" s="109">
        <f t="shared" ref="N126:N136" si="148">SUM(K126:M126)</f>
        <v>0</v>
      </c>
      <c r="O126" s="105">
        <v>0</v>
      </c>
      <c r="P126" s="105">
        <v>0</v>
      </c>
      <c r="Q126" s="105">
        <v>0</v>
      </c>
      <c r="R126" s="110">
        <f t="shared" ref="R126:R136" si="149">SUM(O126:Q126)</f>
        <v>0</v>
      </c>
      <c r="S126" s="111">
        <f>SUM(F126,J126,N126,R126)</f>
        <v>0</v>
      </c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</row>
    <row r="127" spans="1:118" ht="22.05" customHeight="1" x14ac:dyDescent="0.3">
      <c r="B127" s="104" t="s">
        <v>147</v>
      </c>
      <c r="C127" s="105">
        <v>0</v>
      </c>
      <c r="D127" s="105">
        <v>0</v>
      </c>
      <c r="E127" s="105">
        <v>0</v>
      </c>
      <c r="F127" s="106">
        <f t="shared" si="146"/>
        <v>0</v>
      </c>
      <c r="G127" s="105">
        <v>0</v>
      </c>
      <c r="H127" s="105">
        <v>0</v>
      </c>
      <c r="I127" s="105">
        <v>0</v>
      </c>
      <c r="J127" s="108">
        <f t="shared" si="147"/>
        <v>0</v>
      </c>
      <c r="K127" s="105">
        <v>0</v>
      </c>
      <c r="L127" s="105">
        <v>0</v>
      </c>
      <c r="M127" s="105">
        <v>0</v>
      </c>
      <c r="N127" s="109">
        <f t="shared" si="148"/>
        <v>0</v>
      </c>
      <c r="O127" s="105">
        <v>0</v>
      </c>
      <c r="P127" s="105">
        <v>0</v>
      </c>
      <c r="Q127" s="105">
        <v>0</v>
      </c>
      <c r="R127" s="110">
        <f t="shared" si="149"/>
        <v>0</v>
      </c>
      <c r="S127" s="111">
        <f t="shared" ref="S127" si="150">SUM(F127,J127,N127,R127)</f>
        <v>0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</row>
    <row r="128" spans="1:118" ht="22.05" customHeight="1" x14ac:dyDescent="0.3">
      <c r="B128" s="104" t="s">
        <v>56</v>
      </c>
      <c r="C128" s="105">
        <v>0</v>
      </c>
      <c r="D128" s="105">
        <v>0</v>
      </c>
      <c r="E128" s="105">
        <v>0</v>
      </c>
      <c r="F128" s="106">
        <f t="shared" si="146"/>
        <v>0</v>
      </c>
      <c r="G128" s="105">
        <v>0</v>
      </c>
      <c r="H128" s="105">
        <v>0</v>
      </c>
      <c r="I128" s="105">
        <v>0</v>
      </c>
      <c r="J128" s="108">
        <f t="shared" si="147"/>
        <v>0</v>
      </c>
      <c r="K128" s="105">
        <v>0</v>
      </c>
      <c r="L128" s="105">
        <v>0</v>
      </c>
      <c r="M128" s="105">
        <v>0</v>
      </c>
      <c r="N128" s="109">
        <f t="shared" si="148"/>
        <v>0</v>
      </c>
      <c r="O128" s="105">
        <v>0</v>
      </c>
      <c r="P128" s="105">
        <v>0</v>
      </c>
      <c r="Q128" s="105">
        <v>0</v>
      </c>
      <c r="R128" s="110">
        <f t="shared" si="149"/>
        <v>0</v>
      </c>
      <c r="S128" s="111">
        <f>SUM(F128,J128,N128,R128)</f>
        <v>0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</row>
    <row r="129" spans="1:118" ht="22.05" customHeight="1" x14ac:dyDescent="0.3">
      <c r="B129" s="104" t="s">
        <v>54</v>
      </c>
      <c r="C129" s="105">
        <v>0</v>
      </c>
      <c r="D129" s="105">
        <v>0</v>
      </c>
      <c r="E129" s="105">
        <v>0</v>
      </c>
      <c r="F129" s="106">
        <f t="shared" si="146"/>
        <v>0</v>
      </c>
      <c r="G129" s="105">
        <v>0</v>
      </c>
      <c r="H129" s="105">
        <v>0</v>
      </c>
      <c r="I129" s="105">
        <v>0</v>
      </c>
      <c r="J129" s="108">
        <f t="shared" si="147"/>
        <v>0</v>
      </c>
      <c r="K129" s="105">
        <v>0</v>
      </c>
      <c r="L129" s="105">
        <v>0</v>
      </c>
      <c r="M129" s="105">
        <v>0</v>
      </c>
      <c r="N129" s="109">
        <f t="shared" si="148"/>
        <v>0</v>
      </c>
      <c r="O129" s="105">
        <v>0</v>
      </c>
      <c r="P129" s="105">
        <v>0</v>
      </c>
      <c r="Q129" s="105">
        <v>0</v>
      </c>
      <c r="R129" s="110">
        <f t="shared" si="149"/>
        <v>0</v>
      </c>
      <c r="S129" s="111">
        <f t="shared" ref="S129:S130" si="151">SUM(F129,J129,N129,R129)</f>
        <v>0</v>
      </c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</row>
    <row r="130" spans="1:118" ht="22.05" customHeight="1" x14ac:dyDescent="0.3">
      <c r="B130" s="104" t="s">
        <v>58</v>
      </c>
      <c r="C130" s="105">
        <v>0</v>
      </c>
      <c r="D130" s="105">
        <v>0</v>
      </c>
      <c r="E130" s="105">
        <v>0</v>
      </c>
      <c r="F130" s="106">
        <f t="shared" si="146"/>
        <v>0</v>
      </c>
      <c r="G130" s="105">
        <v>0</v>
      </c>
      <c r="H130" s="105">
        <v>0</v>
      </c>
      <c r="I130" s="105">
        <v>0</v>
      </c>
      <c r="J130" s="108">
        <f t="shared" si="147"/>
        <v>0</v>
      </c>
      <c r="K130" s="105">
        <v>0</v>
      </c>
      <c r="L130" s="105">
        <v>0</v>
      </c>
      <c r="M130" s="105">
        <v>0</v>
      </c>
      <c r="N130" s="109">
        <f t="shared" si="148"/>
        <v>0</v>
      </c>
      <c r="O130" s="105">
        <v>0</v>
      </c>
      <c r="P130" s="105">
        <v>0</v>
      </c>
      <c r="Q130" s="105">
        <v>0</v>
      </c>
      <c r="R130" s="110">
        <f t="shared" si="149"/>
        <v>0</v>
      </c>
      <c r="S130" s="111">
        <f t="shared" si="151"/>
        <v>0</v>
      </c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</row>
    <row r="131" spans="1:118" ht="22.05" customHeight="1" x14ac:dyDescent="0.3">
      <c r="B131" s="104" t="s">
        <v>148</v>
      </c>
      <c r="C131" s="105">
        <v>0</v>
      </c>
      <c r="D131" s="105">
        <v>0</v>
      </c>
      <c r="E131" s="105">
        <v>0</v>
      </c>
      <c r="F131" s="106">
        <f t="shared" si="146"/>
        <v>0</v>
      </c>
      <c r="G131" s="105">
        <v>0</v>
      </c>
      <c r="H131" s="105">
        <v>0</v>
      </c>
      <c r="I131" s="105">
        <v>0</v>
      </c>
      <c r="J131" s="108">
        <f t="shared" si="147"/>
        <v>0</v>
      </c>
      <c r="K131" s="105">
        <v>0</v>
      </c>
      <c r="L131" s="105">
        <v>0</v>
      </c>
      <c r="M131" s="105">
        <v>0</v>
      </c>
      <c r="N131" s="109">
        <f t="shared" si="148"/>
        <v>0</v>
      </c>
      <c r="O131" s="105">
        <v>0</v>
      </c>
      <c r="P131" s="105">
        <v>0</v>
      </c>
      <c r="Q131" s="105">
        <v>0</v>
      </c>
      <c r="R131" s="110">
        <f t="shared" si="149"/>
        <v>0</v>
      </c>
      <c r="S131" s="111">
        <f>SUM(F131,J131,N131,R131)</f>
        <v>0</v>
      </c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</row>
    <row r="132" spans="1:118" ht="22.05" customHeight="1" x14ac:dyDescent="0.3">
      <c r="B132" s="104" t="s">
        <v>182</v>
      </c>
      <c r="C132" s="105">
        <v>1900</v>
      </c>
      <c r="D132" s="105">
        <v>1900</v>
      </c>
      <c r="E132" s="105">
        <v>1900</v>
      </c>
      <c r="F132" s="106">
        <f t="shared" si="146"/>
        <v>5700</v>
      </c>
      <c r="G132" s="105">
        <v>1900</v>
      </c>
      <c r="H132" s="105">
        <v>1900</v>
      </c>
      <c r="I132" s="105">
        <v>1900</v>
      </c>
      <c r="J132" s="108">
        <f t="shared" si="147"/>
        <v>5700</v>
      </c>
      <c r="K132" s="105">
        <v>1900</v>
      </c>
      <c r="L132" s="105">
        <v>1900</v>
      </c>
      <c r="M132" s="105">
        <v>1900</v>
      </c>
      <c r="N132" s="109">
        <f t="shared" si="148"/>
        <v>5700</v>
      </c>
      <c r="O132" s="105">
        <v>1900</v>
      </c>
      <c r="P132" s="105">
        <v>1900</v>
      </c>
      <c r="Q132" s="105">
        <v>1900</v>
      </c>
      <c r="R132" s="110">
        <f t="shared" si="149"/>
        <v>5700</v>
      </c>
      <c r="S132" s="111">
        <f t="shared" ref="S132" si="152">SUM(F132,J132,N132,R132)</f>
        <v>22800</v>
      </c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</row>
    <row r="133" spans="1:118" ht="22.05" customHeight="1" x14ac:dyDescent="0.3">
      <c r="B133" s="104" t="s">
        <v>55</v>
      </c>
      <c r="C133" s="105">
        <v>0</v>
      </c>
      <c r="D133" s="105">
        <v>0</v>
      </c>
      <c r="E133" s="105">
        <v>0</v>
      </c>
      <c r="F133" s="106">
        <f t="shared" si="146"/>
        <v>0</v>
      </c>
      <c r="G133" s="105">
        <v>0</v>
      </c>
      <c r="H133" s="105">
        <v>0</v>
      </c>
      <c r="I133" s="105">
        <v>0</v>
      </c>
      <c r="J133" s="108">
        <f t="shared" si="147"/>
        <v>0</v>
      </c>
      <c r="K133" s="105">
        <v>0</v>
      </c>
      <c r="L133" s="105">
        <v>0</v>
      </c>
      <c r="M133" s="105">
        <v>0</v>
      </c>
      <c r="N133" s="109">
        <f t="shared" si="148"/>
        <v>0</v>
      </c>
      <c r="O133" s="105">
        <v>0</v>
      </c>
      <c r="P133" s="105">
        <v>0</v>
      </c>
      <c r="Q133" s="105">
        <v>0</v>
      </c>
      <c r="R133" s="110">
        <f t="shared" si="149"/>
        <v>0</v>
      </c>
      <c r="S133" s="111">
        <f>SUM(F133,J133,N133,R133)</f>
        <v>0</v>
      </c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</row>
    <row r="134" spans="1:118" ht="22.05" customHeight="1" x14ac:dyDescent="0.3">
      <c r="B134" s="104" t="s">
        <v>55</v>
      </c>
      <c r="C134" s="105">
        <v>0</v>
      </c>
      <c r="D134" s="105">
        <v>0</v>
      </c>
      <c r="E134" s="105">
        <v>0</v>
      </c>
      <c r="F134" s="106">
        <f t="shared" si="146"/>
        <v>0</v>
      </c>
      <c r="G134" s="105">
        <v>0</v>
      </c>
      <c r="H134" s="105">
        <v>0</v>
      </c>
      <c r="I134" s="105">
        <v>0</v>
      </c>
      <c r="J134" s="108">
        <f t="shared" si="147"/>
        <v>0</v>
      </c>
      <c r="K134" s="105">
        <v>0</v>
      </c>
      <c r="L134" s="105">
        <v>0</v>
      </c>
      <c r="M134" s="105">
        <v>0</v>
      </c>
      <c r="N134" s="109">
        <f t="shared" si="148"/>
        <v>0</v>
      </c>
      <c r="O134" s="105">
        <v>0</v>
      </c>
      <c r="P134" s="105">
        <v>0</v>
      </c>
      <c r="Q134" s="105">
        <v>0</v>
      </c>
      <c r="R134" s="110">
        <f t="shared" si="149"/>
        <v>0</v>
      </c>
      <c r="S134" s="111">
        <f t="shared" ref="S134" si="153">SUM(F134,J134,N134,R134)</f>
        <v>0</v>
      </c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</row>
    <row r="135" spans="1:118" ht="22.05" customHeight="1" thickBot="1" x14ac:dyDescent="0.35">
      <c r="B135" s="112" t="s">
        <v>151</v>
      </c>
      <c r="C135" s="146">
        <f>SUM(C126:C134)</f>
        <v>1900</v>
      </c>
      <c r="D135" s="146">
        <f>SUM(D126:D134)</f>
        <v>1900</v>
      </c>
      <c r="E135" s="146">
        <f>SUM(E126:E134)</f>
        <v>1900</v>
      </c>
      <c r="F135" s="106">
        <f t="shared" si="146"/>
        <v>5700</v>
      </c>
      <c r="G135" s="147">
        <f>SUM(G126:G134)</f>
        <v>1900</v>
      </c>
      <c r="H135" s="148">
        <f>SUM(H126:H134)</f>
        <v>1900</v>
      </c>
      <c r="I135" s="148">
        <f>SUM(I126:I134)</f>
        <v>1900</v>
      </c>
      <c r="J135" s="108">
        <f t="shared" si="147"/>
        <v>5700</v>
      </c>
      <c r="K135" s="149">
        <f>SUM(K126:K134)</f>
        <v>1900</v>
      </c>
      <c r="L135" s="149">
        <f t="shared" ref="L135:M135" si="154">SUM(L126:L134)</f>
        <v>1900</v>
      </c>
      <c r="M135" s="149">
        <f t="shared" si="154"/>
        <v>1900</v>
      </c>
      <c r="N135" s="109">
        <f t="shared" si="148"/>
        <v>5700</v>
      </c>
      <c r="O135" s="150">
        <f>SUM(O126:O134)</f>
        <v>1900</v>
      </c>
      <c r="P135" s="151">
        <f>SUM(P126:P134)</f>
        <v>1900</v>
      </c>
      <c r="Q135" s="151">
        <f>SUM(Q126:Q134)</f>
        <v>1900</v>
      </c>
      <c r="R135" s="110">
        <f t="shared" si="149"/>
        <v>5700</v>
      </c>
      <c r="S135" s="120">
        <f>SUM(F135,J135,N135,R135)</f>
        <v>22800</v>
      </c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</row>
    <row r="136" spans="1:118" ht="22.05" customHeight="1" thickBot="1" x14ac:dyDescent="0.35">
      <c r="B136" s="112" t="s">
        <v>152</v>
      </c>
      <c r="C136" s="134">
        <f>SUM(C124,C135)</f>
        <v>5825.4380472222219</v>
      </c>
      <c r="D136" s="134">
        <f t="shared" ref="D136:E136" si="155">SUM(D124,D135)</f>
        <v>5825.4380472222219</v>
      </c>
      <c r="E136" s="134">
        <f t="shared" si="155"/>
        <v>5825.4380472222219</v>
      </c>
      <c r="F136" s="135">
        <f t="shared" si="146"/>
        <v>17476.314141666666</v>
      </c>
      <c r="G136" s="136">
        <f>SUM(G124,G135)</f>
        <v>5825.4380472222219</v>
      </c>
      <c r="H136" s="137">
        <f>SUM(H124,H135)</f>
        <v>5825.4380472222219</v>
      </c>
      <c r="I136" s="137">
        <f>SUM(I124,I135)</f>
        <v>5825.4380472222219</v>
      </c>
      <c r="J136" s="138">
        <f t="shared" si="147"/>
        <v>17476.314141666666</v>
      </c>
      <c r="K136" s="139">
        <f>SUM(K124,K135)</f>
        <v>5825.4380472222219</v>
      </c>
      <c r="L136" s="140">
        <f t="shared" ref="L136:M136" si="156">SUM(L124,L135)</f>
        <v>5825.4380472222219</v>
      </c>
      <c r="M136" s="140">
        <f t="shared" si="156"/>
        <v>5825.4380472222219</v>
      </c>
      <c r="N136" s="141">
        <f t="shared" si="148"/>
        <v>17476.314141666666</v>
      </c>
      <c r="O136" s="142">
        <f>SUM(O124,O135)</f>
        <v>5825.4380472222219</v>
      </c>
      <c r="P136" s="143">
        <f t="shared" ref="P136" si="157">SUM(P124,P135)</f>
        <v>5825.4380472222219</v>
      </c>
      <c r="Q136" s="143">
        <f>SUM(Q124,Q135)</f>
        <v>5825.4380472222219</v>
      </c>
      <c r="R136" s="144">
        <f t="shared" si="149"/>
        <v>17476.314141666666</v>
      </c>
      <c r="S136" s="145">
        <f>SUM(F136,J136,N136,R136)</f>
        <v>69905.256566666663</v>
      </c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</row>
    <row r="137" spans="1:118" s="25" customFormat="1" ht="15" customHeight="1" thickBot="1" x14ac:dyDescent="0.35">
      <c r="B137" s="82"/>
      <c r="C137" s="83"/>
      <c r="D137" s="83"/>
      <c r="E137" s="83"/>
      <c r="F137" s="84"/>
      <c r="G137" s="83"/>
      <c r="H137" s="83"/>
      <c r="I137" s="83"/>
      <c r="J137" s="84"/>
      <c r="K137" s="83"/>
      <c r="L137" s="83"/>
      <c r="M137" s="83"/>
      <c r="N137" s="84"/>
      <c r="O137" s="83"/>
      <c r="P137" s="83"/>
      <c r="Q137" s="83"/>
      <c r="R137" s="84"/>
      <c r="S137" s="85"/>
    </row>
    <row r="138" spans="1:118" s="25" customFormat="1" ht="45" customHeight="1" x14ac:dyDescent="0.3">
      <c r="B138" s="171" t="s">
        <v>78</v>
      </c>
      <c r="C138" s="172"/>
      <c r="D138" s="172"/>
      <c r="E138" s="172"/>
      <c r="F138" s="172"/>
    </row>
    <row r="139" spans="1:118" s="86" customFormat="1" ht="31.95" customHeight="1" thickBot="1" x14ac:dyDescent="0.4">
      <c r="A139" s="170"/>
      <c r="B139" s="152" t="s">
        <v>78</v>
      </c>
      <c r="C139" s="153">
        <f>SUM(C111,C136)</f>
        <v>134389.66470347223</v>
      </c>
      <c r="D139" s="153">
        <f t="shared" ref="D139" si="158">SUM(D111,D136)</f>
        <v>134389.66470347223</v>
      </c>
      <c r="E139" s="153">
        <f>SUM(E111,E136)</f>
        <v>134389.66470347223</v>
      </c>
      <c r="F139" s="154">
        <f>SUM(C139:E139)</f>
        <v>403168.99411041668</v>
      </c>
      <c r="G139" s="155">
        <f>SUM(G111,G136)</f>
        <v>134389.66470347223</v>
      </c>
      <c r="H139" s="156">
        <f>SUM(H111,H136)</f>
        <v>134564.66470347223</v>
      </c>
      <c r="I139" s="156">
        <f>SUM(I111,I136)</f>
        <v>134389.66470347223</v>
      </c>
      <c r="J139" s="157">
        <f>SUM(G139:I139)</f>
        <v>403343.99411041668</v>
      </c>
      <c r="K139" s="158">
        <f>SUM(K111,K136)</f>
        <v>134389.66470347223</v>
      </c>
      <c r="L139" s="159">
        <f t="shared" ref="L139" si="159">SUM(L111,L136)</f>
        <v>134389.66470347223</v>
      </c>
      <c r="M139" s="159">
        <f>SUM(M111,M136)</f>
        <v>134389.66470347223</v>
      </c>
      <c r="N139" s="160">
        <f>SUM(K139:M139)</f>
        <v>403168.99411041668</v>
      </c>
      <c r="O139" s="161">
        <f>SUM(O111,O136)</f>
        <v>134389.66470347223</v>
      </c>
      <c r="P139" s="162">
        <f t="shared" ref="P139" si="160">SUM(P111,P136)</f>
        <v>134389.66470347223</v>
      </c>
      <c r="Q139" s="162">
        <f>SUM(Q111,Q136)</f>
        <v>134389.66470347223</v>
      </c>
      <c r="R139" s="163">
        <f>SUM(O139:Q139)</f>
        <v>403168.99411041668</v>
      </c>
      <c r="S139" s="164">
        <f>SUM(F139,J139,N139,R139)</f>
        <v>1612850.9764416667</v>
      </c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170"/>
      <c r="DH139" s="170"/>
      <c r="DI139" s="170"/>
      <c r="DJ139" s="170"/>
      <c r="DK139" s="170"/>
      <c r="DL139" s="170"/>
      <c r="DM139" s="170"/>
      <c r="DN139" s="170"/>
    </row>
    <row r="140" spans="1:118" s="25" customFormat="1" x14ac:dyDescent="0.3"/>
    <row r="141" spans="1:118" s="25" customFormat="1" ht="49.95" customHeight="1" x14ac:dyDescent="0.3"/>
    <row r="142" spans="1:118" s="25" customFormat="1" x14ac:dyDescent="0.3"/>
    <row r="143" spans="1:118" s="25" customFormat="1" x14ac:dyDescent="0.3"/>
    <row r="144" spans="1:118" s="25" customFormat="1" x14ac:dyDescent="0.3"/>
    <row r="145" s="25" customFormat="1" x14ac:dyDescent="0.3"/>
    <row r="146" s="25" customFormat="1" x14ac:dyDescent="0.3"/>
    <row r="147" s="25" customFormat="1" x14ac:dyDescent="0.3"/>
    <row r="148" s="25" customFormat="1" x14ac:dyDescent="0.3"/>
    <row r="149" s="25" customFormat="1" x14ac:dyDescent="0.3"/>
    <row r="150" s="25" customFormat="1" x14ac:dyDescent="0.3"/>
    <row r="151" s="25" customFormat="1" x14ac:dyDescent="0.3"/>
    <row r="152" s="25" customFormat="1" x14ac:dyDescent="0.3"/>
    <row r="153" s="25" customFormat="1" x14ac:dyDescent="0.3"/>
    <row r="154" s="25" customFormat="1" x14ac:dyDescent="0.3"/>
    <row r="155" s="25" customFormat="1" x14ac:dyDescent="0.3"/>
    <row r="156" s="25" customFormat="1" x14ac:dyDescent="0.3"/>
    <row r="157" s="25" customFormat="1" x14ac:dyDescent="0.3"/>
    <row r="158" s="25" customFormat="1" x14ac:dyDescent="0.3"/>
    <row r="159" s="25" customFormat="1" x14ac:dyDescent="0.3"/>
    <row r="160" s="25" customFormat="1" x14ac:dyDescent="0.3"/>
    <row r="161" s="25" customFormat="1" x14ac:dyDescent="0.3"/>
    <row r="162" s="25" customFormat="1" x14ac:dyDescent="0.3"/>
    <row r="163" s="25" customFormat="1" x14ac:dyDescent="0.3"/>
    <row r="164" s="25" customFormat="1" x14ac:dyDescent="0.3"/>
    <row r="165" s="25" customFormat="1" x14ac:dyDescent="0.3"/>
    <row r="166" s="25" customFormat="1" x14ac:dyDescent="0.3"/>
    <row r="167" s="25" customFormat="1" x14ac:dyDescent="0.3"/>
    <row r="168" s="25" customFormat="1" x14ac:dyDescent="0.3"/>
    <row r="169" s="25" customFormat="1" x14ac:dyDescent="0.3"/>
    <row r="170" s="25" customFormat="1" x14ac:dyDescent="0.3"/>
    <row r="171" s="25" customFormat="1" x14ac:dyDescent="0.3"/>
    <row r="172" s="25" customFormat="1" x14ac:dyDescent="0.3"/>
    <row r="173" s="25" customFormat="1" x14ac:dyDescent="0.3"/>
    <row r="174" s="25" customFormat="1" x14ac:dyDescent="0.3"/>
    <row r="175" s="25" customFormat="1" x14ac:dyDescent="0.3"/>
    <row r="176" s="25" customFormat="1" x14ac:dyDescent="0.3"/>
    <row r="177" s="25" customFormat="1" x14ac:dyDescent="0.3"/>
    <row r="178" s="25" customFormat="1" x14ac:dyDescent="0.3"/>
    <row r="179" s="25" customFormat="1" x14ac:dyDescent="0.3"/>
    <row r="180" s="25" customFormat="1" x14ac:dyDescent="0.3"/>
    <row r="181" s="25" customFormat="1" x14ac:dyDescent="0.3"/>
    <row r="182" s="25" customFormat="1" x14ac:dyDescent="0.3"/>
    <row r="183" s="25" customFormat="1" x14ac:dyDescent="0.3"/>
    <row r="184" s="25" customFormat="1" x14ac:dyDescent="0.3"/>
    <row r="185" s="25" customFormat="1" x14ac:dyDescent="0.3"/>
    <row r="186" s="25" customFormat="1" x14ac:dyDescent="0.3"/>
    <row r="187" s="25" customFormat="1" x14ac:dyDescent="0.3"/>
    <row r="188" s="25" customFormat="1" x14ac:dyDescent="0.3"/>
    <row r="189" s="25" customFormat="1" x14ac:dyDescent="0.3"/>
    <row r="190" s="25" customFormat="1" x14ac:dyDescent="0.3"/>
    <row r="191" s="25" customFormat="1" x14ac:dyDescent="0.3"/>
    <row r="192" s="25" customFormat="1" x14ac:dyDescent="0.3"/>
    <row r="193" s="25" customFormat="1" x14ac:dyDescent="0.3"/>
    <row r="194" s="25" customFormat="1" x14ac:dyDescent="0.3"/>
    <row r="195" s="25" customFormat="1" x14ac:dyDescent="0.3"/>
    <row r="196" s="25" customFormat="1" x14ac:dyDescent="0.3"/>
    <row r="197" s="25" customFormat="1" x14ac:dyDescent="0.3"/>
    <row r="198" s="25" customFormat="1" x14ac:dyDescent="0.3"/>
    <row r="199" s="25" customFormat="1" x14ac:dyDescent="0.3"/>
    <row r="200" s="25" customFormat="1" x14ac:dyDescent="0.3"/>
    <row r="201" s="25" customFormat="1" x14ac:dyDescent="0.3"/>
    <row r="202" s="25" customFormat="1" x14ac:dyDescent="0.3"/>
    <row r="203" s="25" customFormat="1" x14ac:dyDescent="0.3"/>
    <row r="204" s="25" customFormat="1" x14ac:dyDescent="0.3"/>
    <row r="205" s="25" customFormat="1" x14ac:dyDescent="0.3"/>
    <row r="206" s="25" customFormat="1" x14ac:dyDescent="0.3"/>
    <row r="207" s="25" customFormat="1" x14ac:dyDescent="0.3"/>
    <row r="208" s="25" customFormat="1" x14ac:dyDescent="0.3"/>
    <row r="209" s="25" customFormat="1" x14ac:dyDescent="0.3"/>
    <row r="210" s="25" customFormat="1" x14ac:dyDescent="0.3"/>
    <row r="211" s="25" customFormat="1" x14ac:dyDescent="0.3"/>
    <row r="212" s="25" customFormat="1" x14ac:dyDescent="0.3"/>
    <row r="213" s="25" customFormat="1" x14ac:dyDescent="0.3"/>
    <row r="214" s="25" customFormat="1" x14ac:dyDescent="0.3"/>
    <row r="215" s="25" customFormat="1" x14ac:dyDescent="0.3"/>
    <row r="216" s="25" customFormat="1" x14ac:dyDescent="0.3"/>
    <row r="217" s="25" customFormat="1" x14ac:dyDescent="0.3"/>
    <row r="218" s="25" customFormat="1" x14ac:dyDescent="0.3"/>
    <row r="219" s="25" customFormat="1" x14ac:dyDescent="0.3"/>
    <row r="220" s="25" customFormat="1" x14ac:dyDescent="0.3"/>
    <row r="221" s="25" customFormat="1" x14ac:dyDescent="0.3"/>
    <row r="222" s="25" customFormat="1" x14ac:dyDescent="0.3"/>
    <row r="223" s="25" customFormat="1" x14ac:dyDescent="0.3"/>
    <row r="224" s="25" customFormat="1" x14ac:dyDescent="0.3"/>
    <row r="225" s="25" customFormat="1" x14ac:dyDescent="0.3"/>
    <row r="226" s="25" customFormat="1" x14ac:dyDescent="0.3"/>
    <row r="227" s="25" customFormat="1" x14ac:dyDescent="0.3"/>
    <row r="228" s="25" customFormat="1" x14ac:dyDescent="0.3"/>
    <row r="229" s="25" customFormat="1" x14ac:dyDescent="0.3"/>
    <row r="230" s="25" customFormat="1" x14ac:dyDescent="0.3"/>
    <row r="231" s="25" customFormat="1" x14ac:dyDescent="0.3"/>
    <row r="232" s="25" customFormat="1" x14ac:dyDescent="0.3"/>
    <row r="233" s="25" customFormat="1" x14ac:dyDescent="0.3"/>
    <row r="234" s="25" customFormat="1" x14ac:dyDescent="0.3"/>
    <row r="235" s="25" customFormat="1" x14ac:dyDescent="0.3"/>
    <row r="236" s="25" customFormat="1" x14ac:dyDescent="0.3"/>
    <row r="237" s="25" customFormat="1" x14ac:dyDescent="0.3"/>
    <row r="238" s="25" customFormat="1" x14ac:dyDescent="0.3"/>
    <row r="239" s="25" customFormat="1" x14ac:dyDescent="0.3"/>
    <row r="240" s="25" customFormat="1" x14ac:dyDescent="0.3"/>
    <row r="241" s="25" customFormat="1" x14ac:dyDescent="0.3"/>
    <row r="242" s="25" customFormat="1" x14ac:dyDescent="0.3"/>
    <row r="243" s="25" customFormat="1" x14ac:dyDescent="0.3"/>
    <row r="244" s="25" customFormat="1" x14ac:dyDescent="0.3"/>
    <row r="245" s="25" customFormat="1" x14ac:dyDescent="0.3"/>
    <row r="246" s="25" customFormat="1" x14ac:dyDescent="0.3"/>
    <row r="247" s="25" customFormat="1" x14ac:dyDescent="0.3"/>
    <row r="248" s="25" customFormat="1" x14ac:dyDescent="0.3"/>
    <row r="249" s="25" customFormat="1" x14ac:dyDescent="0.3"/>
    <row r="250" s="25" customFormat="1" x14ac:dyDescent="0.3"/>
    <row r="251" s="25" customFormat="1" x14ac:dyDescent="0.3"/>
    <row r="252" s="25" customFormat="1" x14ac:dyDescent="0.3"/>
    <row r="253" s="25" customFormat="1" x14ac:dyDescent="0.3"/>
    <row r="254" s="25" customFormat="1" x14ac:dyDescent="0.3"/>
    <row r="255" s="25" customFormat="1" x14ac:dyDescent="0.3"/>
    <row r="256" s="25" customFormat="1" x14ac:dyDescent="0.3"/>
    <row r="257" s="25" customFormat="1" x14ac:dyDescent="0.3"/>
    <row r="258" s="25" customFormat="1" x14ac:dyDescent="0.3"/>
    <row r="259" s="25" customFormat="1" x14ac:dyDescent="0.3"/>
    <row r="260" s="25" customFormat="1" x14ac:dyDescent="0.3"/>
    <row r="261" s="25" customFormat="1" x14ac:dyDescent="0.3"/>
    <row r="262" s="25" customFormat="1" x14ac:dyDescent="0.3"/>
    <row r="263" s="25" customFormat="1" x14ac:dyDescent="0.3"/>
    <row r="264" s="25" customFormat="1" x14ac:dyDescent="0.3"/>
    <row r="265" s="25" customFormat="1" x14ac:dyDescent="0.3"/>
    <row r="266" s="25" customFormat="1" x14ac:dyDescent="0.3"/>
    <row r="267" s="25" customFormat="1" x14ac:dyDescent="0.3"/>
    <row r="268" s="25" customFormat="1" x14ac:dyDescent="0.3"/>
    <row r="269" s="25" customFormat="1" x14ac:dyDescent="0.3"/>
    <row r="270" s="25" customFormat="1" x14ac:dyDescent="0.3"/>
    <row r="271" s="25" customFormat="1" x14ac:dyDescent="0.3"/>
    <row r="272" s="25" customFormat="1" x14ac:dyDescent="0.3"/>
    <row r="273" s="25" customFormat="1" x14ac:dyDescent="0.3"/>
    <row r="274" s="25" customFormat="1" x14ac:dyDescent="0.3"/>
    <row r="275" s="25" customFormat="1" x14ac:dyDescent="0.3"/>
    <row r="276" s="25" customFormat="1" x14ac:dyDescent="0.3"/>
    <row r="277" s="25" customFormat="1" x14ac:dyDescent="0.3"/>
    <row r="278" s="25" customFormat="1" x14ac:dyDescent="0.3"/>
    <row r="279" s="25" customFormat="1" x14ac:dyDescent="0.3"/>
    <row r="280" s="25" customFormat="1" x14ac:dyDescent="0.3"/>
    <row r="281" s="25" customFormat="1" x14ac:dyDescent="0.3"/>
    <row r="282" s="25" customFormat="1" x14ac:dyDescent="0.3"/>
    <row r="283" s="25" customFormat="1" x14ac:dyDescent="0.3"/>
    <row r="284" s="25" customFormat="1" x14ac:dyDescent="0.3"/>
    <row r="285" s="25" customFormat="1" x14ac:dyDescent="0.3"/>
    <row r="286" s="25" customFormat="1" x14ac:dyDescent="0.3"/>
    <row r="287" s="25" customFormat="1" x14ac:dyDescent="0.3"/>
    <row r="288" s="25" customFormat="1" x14ac:dyDescent="0.3"/>
    <row r="289" s="25" customFormat="1" x14ac:dyDescent="0.3"/>
    <row r="290" s="25" customFormat="1" x14ac:dyDescent="0.3"/>
    <row r="291" s="25" customFormat="1" x14ac:dyDescent="0.3"/>
    <row r="292" s="25" customFormat="1" x14ac:dyDescent="0.3"/>
    <row r="293" s="25" customFormat="1" x14ac:dyDescent="0.3"/>
    <row r="294" s="25" customFormat="1" x14ac:dyDescent="0.3"/>
    <row r="295" s="25" customFormat="1" x14ac:dyDescent="0.3"/>
    <row r="296" s="25" customFormat="1" x14ac:dyDescent="0.3"/>
    <row r="297" s="25" customFormat="1" x14ac:dyDescent="0.3"/>
    <row r="298" s="25" customFormat="1" x14ac:dyDescent="0.3"/>
    <row r="299" s="25" customFormat="1" x14ac:dyDescent="0.3"/>
    <row r="300" s="25" customFormat="1" x14ac:dyDescent="0.3"/>
    <row r="301" s="25" customFormat="1" x14ac:dyDescent="0.3"/>
    <row r="302" s="25" customFormat="1" x14ac:dyDescent="0.3"/>
    <row r="303" s="25" customFormat="1" x14ac:dyDescent="0.3"/>
    <row r="304" s="25" customFormat="1" x14ac:dyDescent="0.3"/>
    <row r="305" s="25" customFormat="1" x14ac:dyDescent="0.3"/>
    <row r="306" s="25" customFormat="1" x14ac:dyDescent="0.3"/>
    <row r="307" s="25" customFormat="1" x14ac:dyDescent="0.3"/>
    <row r="308" s="25" customFormat="1" x14ac:dyDescent="0.3"/>
    <row r="309" s="25" customFormat="1" x14ac:dyDescent="0.3"/>
    <row r="310" s="25" customFormat="1" x14ac:dyDescent="0.3"/>
    <row r="311" s="25" customFormat="1" x14ac:dyDescent="0.3"/>
    <row r="312" s="25" customFormat="1" x14ac:dyDescent="0.3"/>
    <row r="313" s="25" customFormat="1" x14ac:dyDescent="0.3"/>
    <row r="314" s="25" customFormat="1" x14ac:dyDescent="0.3"/>
    <row r="315" s="25" customFormat="1" x14ac:dyDescent="0.3"/>
    <row r="316" s="25" customFormat="1" x14ac:dyDescent="0.3"/>
    <row r="317" s="25" customFormat="1" x14ac:dyDescent="0.3"/>
    <row r="318" s="25" customFormat="1" x14ac:dyDescent="0.3"/>
    <row r="319" s="25" customFormat="1" x14ac:dyDescent="0.3"/>
    <row r="320" s="25" customFormat="1" x14ac:dyDescent="0.3"/>
    <row r="321" s="25" customFormat="1" x14ac:dyDescent="0.3"/>
    <row r="322" s="25" customFormat="1" x14ac:dyDescent="0.3"/>
    <row r="323" s="25" customFormat="1" x14ac:dyDescent="0.3"/>
    <row r="324" s="25" customFormat="1" x14ac:dyDescent="0.3"/>
    <row r="325" s="25" customFormat="1" x14ac:dyDescent="0.3"/>
    <row r="326" s="25" customFormat="1" x14ac:dyDescent="0.3"/>
    <row r="327" s="25" customFormat="1" x14ac:dyDescent="0.3"/>
    <row r="328" s="25" customFormat="1" x14ac:dyDescent="0.3"/>
    <row r="329" s="25" customFormat="1" x14ac:dyDescent="0.3"/>
    <row r="330" s="25" customFormat="1" x14ac:dyDescent="0.3"/>
  </sheetData>
  <mergeCells count="5">
    <mergeCell ref="B2:F2"/>
    <mergeCell ref="F11:F15"/>
    <mergeCell ref="J11:J15"/>
    <mergeCell ref="N11:N15"/>
    <mergeCell ref="R11:R1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439F-92B0-5743-BB2E-D20E1EEE449E}">
  <dimension ref="A1:DN330"/>
  <sheetViews>
    <sheetView workbookViewId="0">
      <selection activeCell="B2" sqref="B2:F2"/>
    </sheetView>
  </sheetViews>
  <sheetFormatPr defaultColWidth="11" defaultRowHeight="14.4" x14ac:dyDescent="0.3"/>
  <cols>
    <col min="1" max="1" width="3.33203125" style="25" customWidth="1"/>
    <col min="2" max="2" width="41.109375" customWidth="1"/>
    <col min="3" max="19" width="25.109375" customWidth="1"/>
    <col min="20" max="20" width="3.33203125" customWidth="1"/>
  </cols>
  <sheetData>
    <row r="1" spans="1:118" s="165" customFormat="1" ht="54" customHeight="1" x14ac:dyDescent="0.25">
      <c r="A1" s="165" t="s">
        <v>53</v>
      </c>
      <c r="B1" s="173" t="s">
        <v>264</v>
      </c>
      <c r="C1" s="166"/>
      <c r="D1" s="166"/>
      <c r="E1" s="166"/>
      <c r="F1" s="167"/>
      <c r="G1" s="168"/>
      <c r="H1" s="167"/>
      <c r="I1" s="167"/>
      <c r="J1" s="166"/>
      <c r="K1" s="167"/>
      <c r="N1" s="167"/>
    </row>
    <row r="2" spans="1:118" s="25" customFormat="1" ht="25.05" customHeight="1" x14ac:dyDescent="0.3">
      <c r="B2" s="314"/>
      <c r="C2" s="314"/>
      <c r="D2" s="314"/>
      <c r="E2" s="314"/>
      <c r="F2" s="314"/>
    </row>
    <row r="3" spans="1:118" s="25" customFormat="1" ht="45" customHeight="1" x14ac:dyDescent="0.3">
      <c r="B3" s="171" t="s">
        <v>59</v>
      </c>
      <c r="C3" s="172"/>
      <c r="D3" s="172"/>
      <c r="E3" s="172"/>
      <c r="F3" s="172"/>
    </row>
    <row r="4" spans="1:118" s="29" customFormat="1" ht="31.95" customHeight="1" x14ac:dyDescent="0.3">
      <c r="A4" s="169"/>
      <c r="B4" s="30"/>
      <c r="C4" s="31" t="s">
        <v>60</v>
      </c>
      <c r="D4" s="31" t="s">
        <v>61</v>
      </c>
      <c r="E4" s="31" t="s">
        <v>62</v>
      </c>
      <c r="F4" s="32" t="s">
        <v>63</v>
      </c>
      <c r="G4" s="33" t="s">
        <v>64</v>
      </c>
      <c r="H4" s="34" t="s">
        <v>65</v>
      </c>
      <c r="I4" s="34" t="s">
        <v>66</v>
      </c>
      <c r="J4" s="35" t="s">
        <v>67</v>
      </c>
      <c r="K4" s="36" t="s">
        <v>68</v>
      </c>
      <c r="L4" s="37" t="s">
        <v>69</v>
      </c>
      <c r="M4" s="37" t="s">
        <v>70</v>
      </c>
      <c r="N4" s="38" t="s">
        <v>71</v>
      </c>
      <c r="O4" s="39" t="s">
        <v>72</v>
      </c>
      <c r="P4" s="40" t="s">
        <v>73</v>
      </c>
      <c r="Q4" s="40" t="s">
        <v>74</v>
      </c>
      <c r="R4" s="41" t="s">
        <v>75</v>
      </c>
      <c r="S4" s="42" t="s">
        <v>76</v>
      </c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</row>
    <row r="5" spans="1:118" ht="36" customHeight="1" x14ac:dyDescent="0.3">
      <c r="B5" s="43" t="s">
        <v>77</v>
      </c>
      <c r="C5" s="44">
        <f>C35</f>
        <v>484000</v>
      </c>
      <c r="D5" s="44">
        <f t="shared" ref="D5:E5" si="0">D35</f>
        <v>484000</v>
      </c>
      <c r="E5" s="44">
        <f t="shared" si="0"/>
        <v>484000</v>
      </c>
      <c r="F5" s="45">
        <f>SUM(C5:E5)</f>
        <v>1452000</v>
      </c>
      <c r="G5" s="46">
        <f>G35</f>
        <v>484000</v>
      </c>
      <c r="H5" s="46">
        <f t="shared" ref="H5:I5" si="1">H35</f>
        <v>484000</v>
      </c>
      <c r="I5" s="46">
        <f t="shared" si="1"/>
        <v>484000</v>
      </c>
      <c r="J5" s="47">
        <f>SUM(G5:I5)</f>
        <v>1452000</v>
      </c>
      <c r="K5" s="48">
        <f>K35</f>
        <v>484000</v>
      </c>
      <c r="L5" s="48">
        <f>L35</f>
        <v>484000</v>
      </c>
      <c r="M5" s="48">
        <f>M35</f>
        <v>484000</v>
      </c>
      <c r="N5" s="49">
        <f>SUM(K5:M5)</f>
        <v>1452000</v>
      </c>
      <c r="O5" s="50">
        <f>O35</f>
        <v>484000</v>
      </c>
      <c r="P5" s="50">
        <f t="shared" ref="P5:Q5" si="2">P35</f>
        <v>484000</v>
      </c>
      <c r="Q5" s="50">
        <f t="shared" si="2"/>
        <v>484000</v>
      </c>
      <c r="R5" s="51">
        <f>SUM(O5:Q5)</f>
        <v>1452000</v>
      </c>
      <c r="S5" s="52">
        <f>SUM(F5,J5,N5,R5)</f>
        <v>5808000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</row>
    <row r="6" spans="1:118" ht="36" customHeight="1" thickBot="1" x14ac:dyDescent="0.35">
      <c r="B6" s="53" t="s">
        <v>78</v>
      </c>
      <c r="C6" s="54">
        <f>C139</f>
        <v>210700.0268513021</v>
      </c>
      <c r="D6" s="54">
        <f>D139</f>
        <v>210700.0268513021</v>
      </c>
      <c r="E6" s="54">
        <f>E139</f>
        <v>210700.0268513021</v>
      </c>
      <c r="F6" s="55">
        <f>SUM(C6:E6)</f>
        <v>632100.08055390627</v>
      </c>
      <c r="G6" s="56">
        <f>G139</f>
        <v>210700.0268513021</v>
      </c>
      <c r="H6" s="56">
        <f>H139</f>
        <v>210875.0268513021</v>
      </c>
      <c r="I6" s="56">
        <f>I139</f>
        <v>210700.0268513021</v>
      </c>
      <c r="J6" s="57">
        <f>SUM(G6:I6)</f>
        <v>632275.08055390627</v>
      </c>
      <c r="K6" s="58">
        <f>K139</f>
        <v>210700.0268513021</v>
      </c>
      <c r="L6" s="58">
        <f>L139</f>
        <v>210700.0268513021</v>
      </c>
      <c r="M6" s="58">
        <f>M139</f>
        <v>210700.0268513021</v>
      </c>
      <c r="N6" s="59">
        <f>SUM(K6:M6)</f>
        <v>632100.08055390627</v>
      </c>
      <c r="O6" s="60">
        <f>O139</f>
        <v>210700.0268513021</v>
      </c>
      <c r="P6" s="60">
        <f>P139</f>
        <v>210700.0268513021</v>
      </c>
      <c r="Q6" s="60">
        <f>Q139</f>
        <v>210700.0268513021</v>
      </c>
      <c r="R6" s="61">
        <f>SUM(O6:Q6)</f>
        <v>632100.08055390627</v>
      </c>
      <c r="S6" s="62">
        <f>SUM(F6,J6,N6,R6)</f>
        <v>2528575.3222156251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</row>
    <row r="7" spans="1:118" ht="36" customHeight="1" thickTop="1" thickBot="1" x14ac:dyDescent="0.35">
      <c r="B7" s="63" t="s">
        <v>79</v>
      </c>
      <c r="C7" s="64">
        <f>C5-C6</f>
        <v>273299.97314869787</v>
      </c>
      <c r="D7" s="64">
        <f t="shared" ref="D7:E7" si="3">D5-D6</f>
        <v>273299.97314869787</v>
      </c>
      <c r="E7" s="64">
        <f t="shared" si="3"/>
        <v>273299.97314869787</v>
      </c>
      <c r="F7" s="65">
        <f>SUM(C7:E7)</f>
        <v>819899.91944609361</v>
      </c>
      <c r="G7" s="66">
        <f>G5-G6</f>
        <v>273299.97314869787</v>
      </c>
      <c r="H7" s="66">
        <f t="shared" ref="H7:I7" si="4">H5-H6</f>
        <v>273124.97314869787</v>
      </c>
      <c r="I7" s="66">
        <f t="shared" si="4"/>
        <v>273299.97314869787</v>
      </c>
      <c r="J7" s="67">
        <f>SUM(G7:I7)</f>
        <v>819724.91944609361</v>
      </c>
      <c r="K7" s="68">
        <f>K5-K6</f>
        <v>273299.97314869787</v>
      </c>
      <c r="L7" s="68">
        <f t="shared" ref="L7:M7" si="5">L5-L6</f>
        <v>273299.97314869787</v>
      </c>
      <c r="M7" s="68">
        <f t="shared" si="5"/>
        <v>273299.97314869787</v>
      </c>
      <c r="N7" s="69">
        <f>SUM(K7:M7)</f>
        <v>819899.91944609361</v>
      </c>
      <c r="O7" s="70">
        <f>O5-O6</f>
        <v>273299.97314869787</v>
      </c>
      <c r="P7" s="70">
        <f t="shared" ref="P7:Q7" si="6">P5-P6</f>
        <v>273299.97314869787</v>
      </c>
      <c r="Q7" s="70">
        <f t="shared" si="6"/>
        <v>273299.97314869787</v>
      </c>
      <c r="R7" s="71">
        <f>SUM(O7:Q7)</f>
        <v>819899.91944609361</v>
      </c>
      <c r="S7" s="72">
        <f>SUM(F7,J7,N7,R7)</f>
        <v>3279424.6777843744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</row>
    <row r="8" spans="1:118" ht="36" customHeight="1" thickTop="1" thickBot="1" x14ac:dyDescent="0.35">
      <c r="B8" s="73" t="s">
        <v>80</v>
      </c>
      <c r="C8" s="74">
        <f>C7</f>
        <v>273299.97314869787</v>
      </c>
      <c r="D8" s="74">
        <f>C8+D7</f>
        <v>546599.94629739574</v>
      </c>
      <c r="E8" s="74">
        <f>D8+E7</f>
        <v>819899.91944609361</v>
      </c>
      <c r="F8" s="75"/>
      <c r="G8" s="76">
        <f>E8+G7</f>
        <v>1093199.8925947915</v>
      </c>
      <c r="H8" s="76">
        <f>G8+H7</f>
        <v>1366324.8657434895</v>
      </c>
      <c r="I8" s="76">
        <f>H8+I7</f>
        <v>1639624.8388921875</v>
      </c>
      <c r="J8" s="77"/>
      <c r="K8" s="78">
        <f>I8+K7</f>
        <v>1912924.8120408854</v>
      </c>
      <c r="L8" s="78">
        <f>K8+L7</f>
        <v>2186224.7851895834</v>
      </c>
      <c r="M8" s="78">
        <f>L8+M7</f>
        <v>2459524.7583382814</v>
      </c>
      <c r="N8" s="79"/>
      <c r="O8" s="80">
        <f>M8+O7</f>
        <v>2732824.7314869794</v>
      </c>
      <c r="P8" s="80">
        <f>O8+P7</f>
        <v>3006124.7046356774</v>
      </c>
      <c r="Q8" s="80">
        <f>P8+Q7</f>
        <v>3279424.6777843754</v>
      </c>
      <c r="R8" s="81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</row>
    <row r="9" spans="1:118" s="25" customFormat="1" ht="15" customHeight="1" thickBot="1" x14ac:dyDescent="0.35">
      <c r="B9" s="82"/>
      <c r="C9" s="83"/>
      <c r="D9" s="83"/>
      <c r="E9" s="83"/>
      <c r="F9" s="84"/>
      <c r="G9" s="83"/>
      <c r="H9" s="83"/>
      <c r="I9" s="83"/>
      <c r="J9" s="84"/>
      <c r="K9" s="83"/>
      <c r="L9" s="83"/>
      <c r="M9" s="83"/>
      <c r="N9" s="84"/>
      <c r="O9" s="83"/>
      <c r="P9" s="83"/>
      <c r="Q9" s="83"/>
      <c r="R9" s="84"/>
      <c r="S9" s="85"/>
    </row>
    <row r="10" spans="1:118" s="25" customFormat="1" ht="45" customHeight="1" x14ac:dyDescent="0.3">
      <c r="B10" s="171" t="s">
        <v>81</v>
      </c>
      <c r="C10" s="172"/>
      <c r="D10" s="172"/>
      <c r="E10" s="172"/>
      <c r="F10" s="172"/>
    </row>
    <row r="11" spans="1:118" s="29" customFormat="1" ht="31.95" customHeight="1" x14ac:dyDescent="0.35">
      <c r="A11" s="169"/>
      <c r="B11" s="30"/>
      <c r="C11" s="31" t="s">
        <v>60</v>
      </c>
      <c r="D11" s="31" t="s">
        <v>61</v>
      </c>
      <c r="E11" s="31" t="s">
        <v>62</v>
      </c>
      <c r="F11" s="315"/>
      <c r="G11" s="34" t="s">
        <v>64</v>
      </c>
      <c r="H11" s="34" t="s">
        <v>65</v>
      </c>
      <c r="I11" s="34" t="s">
        <v>66</v>
      </c>
      <c r="J11" s="317"/>
      <c r="K11" s="37" t="s">
        <v>68</v>
      </c>
      <c r="L11" s="37" t="s">
        <v>69</v>
      </c>
      <c r="M11" s="37" t="s">
        <v>70</v>
      </c>
      <c r="N11" s="319"/>
      <c r="O11" s="40" t="s">
        <v>72</v>
      </c>
      <c r="P11" s="40" t="s">
        <v>73</v>
      </c>
      <c r="Q11" s="40" t="s">
        <v>74</v>
      </c>
      <c r="R11" s="321"/>
      <c r="S11" s="170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</row>
    <row r="12" spans="1:118" ht="43.2" customHeight="1" x14ac:dyDescent="0.3">
      <c r="B12" s="87" t="s">
        <v>82</v>
      </c>
      <c r="C12" s="218">
        <f>C5/C28</f>
        <v>0.46808510638297873</v>
      </c>
      <c r="D12" s="218">
        <f t="shared" ref="D12:E12" si="7">D5/D28</f>
        <v>0.46808510638297873</v>
      </c>
      <c r="E12" s="218">
        <f t="shared" si="7"/>
        <v>0.46808510638297873</v>
      </c>
      <c r="F12" s="315"/>
      <c r="G12" s="220">
        <f>G5/G28</f>
        <v>0.46808510638297873</v>
      </c>
      <c r="H12" s="220">
        <f t="shared" ref="H12:I12" si="8">H5/H28</f>
        <v>0.46808510638297873</v>
      </c>
      <c r="I12" s="220">
        <f t="shared" si="8"/>
        <v>0.46808510638297873</v>
      </c>
      <c r="J12" s="317"/>
      <c r="K12" s="222">
        <f>K5/K28</f>
        <v>0.46808510638297873</v>
      </c>
      <c r="L12" s="222">
        <f t="shared" ref="L12:M12" si="9">L5/L28</f>
        <v>0.46808510638297873</v>
      </c>
      <c r="M12" s="222">
        <f t="shared" si="9"/>
        <v>0.46808510638297873</v>
      </c>
      <c r="N12" s="319"/>
      <c r="O12" s="224">
        <f>O5/O28</f>
        <v>0.46808510638297873</v>
      </c>
      <c r="P12" s="224">
        <f t="shared" ref="P12:Q12" si="10">P5/P28</f>
        <v>0.46808510638297873</v>
      </c>
      <c r="Q12" s="224">
        <f t="shared" si="10"/>
        <v>0.46808510638297873</v>
      </c>
      <c r="R12" s="32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</row>
    <row r="13" spans="1:118" ht="43.2" customHeight="1" x14ac:dyDescent="0.3">
      <c r="B13" s="87" t="s">
        <v>83</v>
      </c>
      <c r="C13" s="218">
        <f>C7/C28</f>
        <v>0.26431332025986254</v>
      </c>
      <c r="D13" s="218">
        <f t="shared" ref="D13:E13" si="11">D7/D28</f>
        <v>0.26431332025986254</v>
      </c>
      <c r="E13" s="218">
        <f t="shared" si="11"/>
        <v>0.26431332025986254</v>
      </c>
      <c r="F13" s="315"/>
      <c r="G13" s="220">
        <f>G7/G28</f>
        <v>0.26431332025986254</v>
      </c>
      <c r="H13" s="220">
        <f t="shared" ref="H13:I13" si="12">H7/H28</f>
        <v>0.26414407461189349</v>
      </c>
      <c r="I13" s="220">
        <f t="shared" si="12"/>
        <v>0.26431332025986254</v>
      </c>
      <c r="J13" s="317"/>
      <c r="K13" s="222">
        <f>K7/K28</f>
        <v>0.26431332025986254</v>
      </c>
      <c r="L13" s="222">
        <f t="shared" ref="L13:M13" si="13">L7/L28</f>
        <v>0.26431332025986254</v>
      </c>
      <c r="M13" s="222">
        <f t="shared" si="13"/>
        <v>0.26431332025986254</v>
      </c>
      <c r="N13" s="319"/>
      <c r="O13" s="224">
        <f>O7/O28</f>
        <v>0.26431332025986254</v>
      </c>
      <c r="P13" s="224">
        <f t="shared" ref="P13:Q13" si="14">P7/P28</f>
        <v>0.26431332025986254</v>
      </c>
      <c r="Q13" s="224">
        <f t="shared" si="14"/>
        <v>0.26431332025986254</v>
      </c>
      <c r="R13" s="32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</row>
    <row r="14" spans="1:118" ht="43.2" customHeight="1" x14ac:dyDescent="0.3">
      <c r="B14" s="87" t="s">
        <v>84</v>
      </c>
      <c r="C14" s="218">
        <f>C5/C34</f>
        <v>0.88</v>
      </c>
      <c r="D14" s="218">
        <f t="shared" ref="D14:E14" si="15">D5/D34</f>
        <v>0.88</v>
      </c>
      <c r="E14" s="218">
        <f t="shared" si="15"/>
        <v>0.88</v>
      </c>
      <c r="F14" s="315"/>
      <c r="G14" s="220">
        <f>G5/G34</f>
        <v>0.88</v>
      </c>
      <c r="H14" s="220">
        <f t="shared" ref="H14:I14" si="16">H5/H34</f>
        <v>0.88</v>
      </c>
      <c r="I14" s="220">
        <f t="shared" si="16"/>
        <v>0.88</v>
      </c>
      <c r="J14" s="317"/>
      <c r="K14" s="222">
        <f>K5/K34</f>
        <v>0.88</v>
      </c>
      <c r="L14" s="222">
        <f t="shared" ref="L14:M14" si="17">L5/L34</f>
        <v>0.88</v>
      </c>
      <c r="M14" s="222">
        <f t="shared" si="17"/>
        <v>0.88</v>
      </c>
      <c r="N14" s="319"/>
      <c r="O14" s="224">
        <f>O5/O34</f>
        <v>0.88</v>
      </c>
      <c r="P14" s="224">
        <f t="shared" ref="P14:Q14" si="18">P5/P34</f>
        <v>0.88</v>
      </c>
      <c r="Q14" s="224">
        <f t="shared" si="18"/>
        <v>0.88</v>
      </c>
      <c r="R14" s="32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</row>
    <row r="15" spans="1:118" ht="43.2" customHeight="1" x14ac:dyDescent="0.3">
      <c r="B15" s="87" t="s">
        <v>85</v>
      </c>
      <c r="C15" s="219">
        <f>(C6/(1-C34/C28))</f>
        <v>450131.87554596359</v>
      </c>
      <c r="D15" s="219">
        <f>(D6/(1-D34/D28))</f>
        <v>450131.87554596359</v>
      </c>
      <c r="E15" s="219">
        <f>(E6/(1-E34/E28))</f>
        <v>450131.87554596359</v>
      </c>
      <c r="F15" s="316"/>
      <c r="G15" s="221">
        <f>(G6/(1-G34/G28))</f>
        <v>450131.87554596359</v>
      </c>
      <c r="H15" s="221">
        <f t="shared" ref="H15:I15" si="19">(H6/(1-H34/H28))</f>
        <v>450505.73918232723</v>
      </c>
      <c r="I15" s="221">
        <f t="shared" si="19"/>
        <v>450131.87554596359</v>
      </c>
      <c r="J15" s="318"/>
      <c r="K15" s="223">
        <f>(K6/(1-K34/K28))</f>
        <v>450131.87554596359</v>
      </c>
      <c r="L15" s="223">
        <f t="shared" ref="L15:M15" si="20">(L6/(1-L34/L28))</f>
        <v>450131.87554596359</v>
      </c>
      <c r="M15" s="223">
        <f t="shared" si="20"/>
        <v>450131.87554596359</v>
      </c>
      <c r="N15" s="320"/>
      <c r="O15" s="225">
        <f>(O6/(1-O34/O28))</f>
        <v>450131.87554596359</v>
      </c>
      <c r="P15" s="225">
        <f t="shared" ref="P15:Q15" si="21">(P6/(1-P34/P28))</f>
        <v>450131.87554596359</v>
      </c>
      <c r="Q15" s="225">
        <f t="shared" si="21"/>
        <v>450131.87554596359</v>
      </c>
      <c r="R15" s="32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</row>
    <row r="16" spans="1:118" s="25" customFormat="1" ht="15" customHeight="1" thickBot="1" x14ac:dyDescent="0.35">
      <c r="B16" s="82"/>
      <c r="C16" s="83"/>
      <c r="D16" s="83"/>
      <c r="E16" s="83"/>
      <c r="F16" s="84"/>
      <c r="G16" s="83"/>
      <c r="H16" s="83"/>
      <c r="I16" s="83"/>
      <c r="J16" s="84"/>
      <c r="K16" s="83"/>
      <c r="L16" s="83"/>
      <c r="M16" s="83"/>
      <c r="N16" s="84"/>
      <c r="O16" s="83"/>
      <c r="P16" s="83"/>
      <c r="Q16" s="83"/>
      <c r="R16" s="84"/>
      <c r="S16" s="85"/>
    </row>
    <row r="17" spans="1:118" s="25" customFormat="1" ht="45" customHeight="1" x14ac:dyDescent="0.3">
      <c r="B17" s="171" t="s">
        <v>86</v>
      </c>
      <c r="C17" s="172"/>
      <c r="D17" s="172"/>
      <c r="E17" s="172"/>
      <c r="F17" s="172"/>
    </row>
    <row r="18" spans="1:118" s="29" customFormat="1" ht="31.95" customHeight="1" x14ac:dyDescent="0.3">
      <c r="A18" s="169"/>
      <c r="B18" s="30"/>
      <c r="C18" s="31" t="s">
        <v>60</v>
      </c>
      <c r="D18" s="31" t="s">
        <v>61</v>
      </c>
      <c r="E18" s="31" t="s">
        <v>62</v>
      </c>
      <c r="F18" s="32" t="s">
        <v>63</v>
      </c>
      <c r="G18" s="33" t="s">
        <v>64</v>
      </c>
      <c r="H18" s="34" t="s">
        <v>65</v>
      </c>
      <c r="I18" s="34" t="s">
        <v>66</v>
      </c>
      <c r="J18" s="35" t="s">
        <v>67</v>
      </c>
      <c r="K18" s="36" t="s">
        <v>68</v>
      </c>
      <c r="L18" s="37" t="s">
        <v>69</v>
      </c>
      <c r="M18" s="37" t="s">
        <v>70</v>
      </c>
      <c r="N18" s="38" t="s">
        <v>71</v>
      </c>
      <c r="O18" s="39" t="s">
        <v>72</v>
      </c>
      <c r="P18" s="40" t="s">
        <v>73</v>
      </c>
      <c r="Q18" s="40" t="s">
        <v>74</v>
      </c>
      <c r="R18" s="41" t="s">
        <v>75</v>
      </c>
      <c r="S18" s="42" t="s">
        <v>76</v>
      </c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</row>
    <row r="19" spans="1:118" ht="22.05" customHeight="1" x14ac:dyDescent="0.3">
      <c r="B19" s="91" t="s">
        <v>87</v>
      </c>
      <c r="C19" s="92"/>
      <c r="D19" s="92"/>
      <c r="E19" s="92"/>
      <c r="F19" s="93"/>
      <c r="G19" s="94"/>
      <c r="H19" s="95"/>
      <c r="I19" s="95"/>
      <c r="J19" s="96"/>
      <c r="K19" s="97"/>
      <c r="L19" s="98"/>
      <c r="M19" s="98"/>
      <c r="N19" s="99"/>
      <c r="O19" s="100"/>
      <c r="P19" s="101"/>
      <c r="Q19" s="101"/>
      <c r="R19" s="102"/>
      <c r="S19" s="103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</row>
    <row r="20" spans="1:118" ht="22.05" customHeight="1" x14ac:dyDescent="0.3">
      <c r="B20" s="104" t="s">
        <v>186</v>
      </c>
      <c r="C20" s="105">
        <v>300000</v>
      </c>
      <c r="D20" s="105">
        <v>300000</v>
      </c>
      <c r="E20" s="105">
        <v>300000</v>
      </c>
      <c r="F20" s="106">
        <f>SUM(C20:E20)</f>
        <v>900000</v>
      </c>
      <c r="G20" s="105">
        <v>300000</v>
      </c>
      <c r="H20" s="105">
        <v>300000</v>
      </c>
      <c r="I20" s="105">
        <v>300000</v>
      </c>
      <c r="J20" s="108">
        <f>SUM(G20:I20)</f>
        <v>900000</v>
      </c>
      <c r="K20" s="105">
        <v>300000</v>
      </c>
      <c r="L20" s="105">
        <v>300000</v>
      </c>
      <c r="M20" s="105">
        <v>300000</v>
      </c>
      <c r="N20" s="109">
        <f>SUM(K20:M20)</f>
        <v>900000</v>
      </c>
      <c r="O20" s="105">
        <v>300000</v>
      </c>
      <c r="P20" s="105">
        <v>300000</v>
      </c>
      <c r="Q20" s="105">
        <v>300000</v>
      </c>
      <c r="R20" s="110">
        <f>SUM(O20:Q20)</f>
        <v>900000</v>
      </c>
      <c r="S20" s="111">
        <f>SUM(F20,J20,N20,R20)</f>
        <v>3600000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</row>
    <row r="21" spans="1:118" ht="22.05" customHeight="1" x14ac:dyDescent="0.3">
      <c r="B21" s="104" t="s">
        <v>187</v>
      </c>
      <c r="C21" s="105">
        <v>800000</v>
      </c>
      <c r="D21" s="105">
        <v>800000</v>
      </c>
      <c r="E21" s="105">
        <v>800000</v>
      </c>
      <c r="F21" s="106">
        <f>SUM(C21:E21)</f>
        <v>2400000</v>
      </c>
      <c r="G21" s="105">
        <v>800000</v>
      </c>
      <c r="H21" s="105">
        <v>800000</v>
      </c>
      <c r="I21" s="105">
        <v>800000</v>
      </c>
      <c r="J21" s="108">
        <f>SUM(G21:I21)</f>
        <v>2400000</v>
      </c>
      <c r="K21" s="105">
        <v>800000</v>
      </c>
      <c r="L21" s="105">
        <v>800000</v>
      </c>
      <c r="M21" s="105">
        <v>800000</v>
      </c>
      <c r="N21" s="109">
        <f>SUM(K21:M21)</f>
        <v>2400000</v>
      </c>
      <c r="O21" s="105">
        <v>800000</v>
      </c>
      <c r="P21" s="105">
        <v>800000</v>
      </c>
      <c r="Q21" s="105">
        <v>800000</v>
      </c>
      <c r="R21" s="110">
        <f>SUM(O21:Q21)</f>
        <v>2400000</v>
      </c>
      <c r="S21" s="111">
        <f t="shared" ref="S21:S23" si="22">SUM(F21,J21,N21,R21)</f>
        <v>9600000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</row>
    <row r="22" spans="1:118" ht="22.05" customHeight="1" x14ac:dyDescent="0.3">
      <c r="B22" s="104" t="s">
        <v>55</v>
      </c>
      <c r="C22" s="105">
        <v>0</v>
      </c>
      <c r="D22" s="105">
        <v>0</v>
      </c>
      <c r="E22" s="105">
        <v>0</v>
      </c>
      <c r="F22" s="106">
        <f>SUM(C22:E22)</f>
        <v>0</v>
      </c>
      <c r="G22" s="107">
        <v>0</v>
      </c>
      <c r="H22" s="105">
        <v>0</v>
      </c>
      <c r="I22" s="105">
        <v>0</v>
      </c>
      <c r="J22" s="108">
        <f>SUM(G22:I22)</f>
        <v>0</v>
      </c>
      <c r="K22" s="107">
        <v>0</v>
      </c>
      <c r="L22" s="107">
        <v>0</v>
      </c>
      <c r="M22" s="107">
        <v>0</v>
      </c>
      <c r="N22" s="109">
        <f>SUM(K22:M22)</f>
        <v>0</v>
      </c>
      <c r="O22" s="107">
        <v>0</v>
      </c>
      <c r="P22" s="107">
        <v>0</v>
      </c>
      <c r="Q22" s="107">
        <v>0</v>
      </c>
      <c r="R22" s="110">
        <f>SUM(O22:Q22)</f>
        <v>0</v>
      </c>
      <c r="S22" s="111">
        <f t="shared" si="22"/>
        <v>0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</row>
    <row r="23" spans="1:118" ht="22.05" customHeight="1" thickBot="1" x14ac:dyDescent="0.35">
      <c r="B23" s="112" t="s">
        <v>88</v>
      </c>
      <c r="C23" s="113">
        <f>SUM(C20:C22)</f>
        <v>1100000</v>
      </c>
      <c r="D23" s="113">
        <f t="shared" ref="D23:F23" si="23">SUM(D20:D22)</f>
        <v>1100000</v>
      </c>
      <c r="E23" s="113">
        <f t="shared" si="23"/>
        <v>1100000</v>
      </c>
      <c r="F23" s="113">
        <f t="shared" si="23"/>
        <v>3300000</v>
      </c>
      <c r="G23" s="114">
        <f>SUM(G20:G22)</f>
        <v>1100000</v>
      </c>
      <c r="H23" s="114">
        <f>SUM(H20:H22)</f>
        <v>1100000</v>
      </c>
      <c r="I23" s="114">
        <f>SUM(I20:I22)</f>
        <v>1100000</v>
      </c>
      <c r="J23" s="115">
        <f t="shared" ref="J23" si="24">SUM(J20:J22)</f>
        <v>3300000</v>
      </c>
      <c r="K23" s="116">
        <f>SUM(K20:K22)</f>
        <v>1100000</v>
      </c>
      <c r="L23" s="116">
        <f t="shared" ref="L23:N23" si="25">SUM(L20:L22)</f>
        <v>1100000</v>
      </c>
      <c r="M23" s="116">
        <f t="shared" si="25"/>
        <v>1100000</v>
      </c>
      <c r="N23" s="117">
        <f t="shared" si="25"/>
        <v>3300000</v>
      </c>
      <c r="O23" s="118">
        <f>SUM(O20:O22)</f>
        <v>1100000</v>
      </c>
      <c r="P23" s="118">
        <f t="shared" ref="P23:R23" si="26">SUM(P20:P22)</f>
        <v>1100000</v>
      </c>
      <c r="Q23" s="118">
        <f t="shared" si="26"/>
        <v>1100000</v>
      </c>
      <c r="R23" s="119">
        <f t="shared" si="26"/>
        <v>3300000</v>
      </c>
      <c r="S23" s="120">
        <f t="shared" si="22"/>
        <v>13200000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</row>
    <row r="24" spans="1:118" ht="22.05" customHeight="1" x14ac:dyDescent="0.3">
      <c r="B24" s="91" t="s">
        <v>89</v>
      </c>
      <c r="C24" s="92"/>
      <c r="D24" s="92"/>
      <c r="E24" s="92"/>
      <c r="F24" s="93"/>
      <c r="G24" s="94"/>
      <c r="H24" s="95"/>
      <c r="I24" s="95"/>
      <c r="J24" s="96"/>
      <c r="K24" s="97"/>
      <c r="L24" s="97"/>
      <c r="M24" s="97"/>
      <c r="N24" s="99"/>
      <c r="O24" s="100"/>
      <c r="P24" s="100"/>
      <c r="Q24" s="100"/>
      <c r="R24" s="102"/>
      <c r="S24" s="103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</row>
    <row r="25" spans="1:118" ht="22.05" customHeight="1" x14ac:dyDescent="0.3">
      <c r="B25" s="104" t="s">
        <v>90</v>
      </c>
      <c r="C25" s="105">
        <v>0</v>
      </c>
      <c r="D25" s="105">
        <v>0</v>
      </c>
      <c r="E25" s="105">
        <v>0</v>
      </c>
      <c r="F25" s="106">
        <f>SUM(C25:E25)</f>
        <v>0</v>
      </c>
      <c r="G25" s="107">
        <v>0</v>
      </c>
      <c r="H25" s="105">
        <v>0</v>
      </c>
      <c r="I25" s="105">
        <v>0</v>
      </c>
      <c r="J25" s="108">
        <f>SUM(G25:I25)</f>
        <v>0</v>
      </c>
      <c r="K25" s="107">
        <v>0</v>
      </c>
      <c r="L25" s="107">
        <v>0</v>
      </c>
      <c r="M25" s="107">
        <v>0</v>
      </c>
      <c r="N25" s="109">
        <f>SUM(K25:M25)</f>
        <v>0</v>
      </c>
      <c r="O25" s="107">
        <v>0</v>
      </c>
      <c r="P25" s="107">
        <v>0</v>
      </c>
      <c r="Q25" s="107">
        <v>0</v>
      </c>
      <c r="R25" s="110">
        <f>SUM(O25:Q25)</f>
        <v>0</v>
      </c>
      <c r="S25" s="111">
        <f>SUM(F25,J25,N25,R25)</f>
        <v>0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</row>
    <row r="26" spans="1:118" ht="22.05" customHeight="1" x14ac:dyDescent="0.3">
      <c r="B26" s="104" t="s">
        <v>91</v>
      </c>
      <c r="C26" s="105">
        <f>SUM(C20:C21)*6%</f>
        <v>66000</v>
      </c>
      <c r="D26" s="105">
        <f t="shared" ref="D26:G26" si="27">SUM(D20:D21)*6%</f>
        <v>66000</v>
      </c>
      <c r="E26" s="105">
        <f t="shared" si="27"/>
        <v>66000</v>
      </c>
      <c r="F26" s="106">
        <f>SUM(C26:E26)</f>
        <v>198000</v>
      </c>
      <c r="G26" s="105">
        <f t="shared" si="27"/>
        <v>66000</v>
      </c>
      <c r="H26" s="105">
        <f>SUM(H20:H21)*6%</f>
        <v>66000</v>
      </c>
      <c r="I26" s="105">
        <f>SUM(I20:I21)*6%</f>
        <v>66000</v>
      </c>
      <c r="J26" s="108">
        <f>SUM(G26:I26)</f>
        <v>198000</v>
      </c>
      <c r="K26" s="105">
        <f t="shared" ref="K26:P26" si="28">SUM(K20:K21)*6%</f>
        <v>66000</v>
      </c>
      <c r="L26" s="105">
        <f t="shared" si="28"/>
        <v>66000</v>
      </c>
      <c r="M26" s="105">
        <f t="shared" si="28"/>
        <v>66000</v>
      </c>
      <c r="N26" s="109">
        <f>SUM(K26:M26)</f>
        <v>198000</v>
      </c>
      <c r="O26" s="105">
        <f t="shared" si="28"/>
        <v>66000</v>
      </c>
      <c r="P26" s="105">
        <f t="shared" si="28"/>
        <v>66000</v>
      </c>
      <c r="Q26" s="105">
        <f>SUM(Q20:Q21)*6%</f>
        <v>66000</v>
      </c>
      <c r="R26" s="110">
        <f>SUM(O26:Q26)</f>
        <v>198000</v>
      </c>
      <c r="S26" s="111">
        <f t="shared" ref="S26" si="29">SUM(F26,J26,N26,R26)</f>
        <v>792000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</row>
    <row r="27" spans="1:118" ht="22.05" customHeight="1" thickBot="1" x14ac:dyDescent="0.35">
      <c r="B27" s="112" t="s">
        <v>92</v>
      </c>
      <c r="C27" s="105">
        <f>SUM(C25:C26)</f>
        <v>66000</v>
      </c>
      <c r="D27" s="105">
        <f t="shared" ref="D27:E27" si="30">SUM(D25:D26)</f>
        <v>66000</v>
      </c>
      <c r="E27" s="105">
        <f t="shared" si="30"/>
        <v>66000</v>
      </c>
      <c r="F27" s="106">
        <f>SUM(C27:E27)</f>
        <v>198000</v>
      </c>
      <c r="G27" s="105">
        <f>SUM(G25:G26)</f>
        <v>66000</v>
      </c>
      <c r="H27" s="105">
        <f>SUM(H25:H26)</f>
        <v>66000</v>
      </c>
      <c r="I27" s="105">
        <f>SUM(I25:I26)</f>
        <v>66000</v>
      </c>
      <c r="J27" s="108">
        <f>SUM(G27:I27)</f>
        <v>198000</v>
      </c>
      <c r="K27" s="105">
        <f>SUM(K25:K26)</f>
        <v>66000</v>
      </c>
      <c r="L27" s="105">
        <f t="shared" ref="L27:M27" si="31">SUM(L25:L26)</f>
        <v>66000</v>
      </c>
      <c r="M27" s="105">
        <f t="shared" si="31"/>
        <v>66000</v>
      </c>
      <c r="N27" s="109">
        <f>SUM(K27:M27)</f>
        <v>198000</v>
      </c>
      <c r="O27" s="105">
        <f t="shared" ref="O27:P27" si="32">SUM(O25:O26)</f>
        <v>66000</v>
      </c>
      <c r="P27" s="105">
        <f t="shared" si="32"/>
        <v>66000</v>
      </c>
      <c r="Q27" s="105">
        <f>SUM(Q25:Q26)</f>
        <v>66000</v>
      </c>
      <c r="R27" s="110">
        <f>SUM(O27:Q27)</f>
        <v>198000</v>
      </c>
      <c r="S27" s="111">
        <f>SUM(F27,J27,N27,R27)</f>
        <v>792000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</row>
    <row r="28" spans="1:118" ht="22.05" customHeight="1" thickBot="1" x14ac:dyDescent="0.35">
      <c r="B28" s="112" t="s">
        <v>93</v>
      </c>
      <c r="C28" s="113">
        <f>C23-C27</f>
        <v>1034000</v>
      </c>
      <c r="D28" s="113">
        <f t="shared" ref="D28:F28" si="33">D23-D27</f>
        <v>1034000</v>
      </c>
      <c r="E28" s="113">
        <f t="shared" si="33"/>
        <v>1034000</v>
      </c>
      <c r="F28" s="113">
        <f t="shared" si="33"/>
        <v>3102000</v>
      </c>
      <c r="G28" s="121">
        <f>G23-G27</f>
        <v>1034000</v>
      </c>
      <c r="H28" s="114">
        <f>H23-H27</f>
        <v>1034000</v>
      </c>
      <c r="I28" s="114">
        <f>I23-I27</f>
        <v>1034000</v>
      </c>
      <c r="J28" s="115">
        <f t="shared" ref="J28" si="34">J23-J27</f>
        <v>3102000</v>
      </c>
      <c r="K28" s="122">
        <f>K23-K27</f>
        <v>1034000</v>
      </c>
      <c r="L28" s="122">
        <f t="shared" ref="L28:N28" si="35">L23-L27</f>
        <v>1034000</v>
      </c>
      <c r="M28" s="122">
        <f t="shared" si="35"/>
        <v>1034000</v>
      </c>
      <c r="N28" s="117">
        <f t="shared" si="35"/>
        <v>3102000</v>
      </c>
      <c r="O28" s="123">
        <f>O23-O27</f>
        <v>1034000</v>
      </c>
      <c r="P28" s="123">
        <f t="shared" ref="P28:R28" si="36">P23-P27</f>
        <v>1034000</v>
      </c>
      <c r="Q28" s="123">
        <f t="shared" si="36"/>
        <v>1034000</v>
      </c>
      <c r="R28" s="119">
        <f t="shared" si="36"/>
        <v>3102000</v>
      </c>
      <c r="S28" s="120">
        <f>SUM(F28,J28,N28,R28)</f>
        <v>12408000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</row>
    <row r="29" spans="1:118" ht="22.05" customHeight="1" x14ac:dyDescent="0.3">
      <c r="B29" s="91" t="s">
        <v>94</v>
      </c>
      <c r="C29" s="92"/>
      <c r="D29" s="92"/>
      <c r="E29" s="92"/>
      <c r="F29" s="93"/>
      <c r="G29" s="94"/>
      <c r="H29" s="95"/>
      <c r="I29" s="95"/>
      <c r="J29" s="96"/>
      <c r="K29" s="97"/>
      <c r="L29" s="97"/>
      <c r="M29" s="97"/>
      <c r="N29" s="99"/>
      <c r="O29" s="100"/>
      <c r="P29" s="100"/>
      <c r="Q29" s="100"/>
      <c r="R29" s="102"/>
      <c r="S29" s="103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</row>
    <row r="30" spans="1:118" ht="22.05" customHeight="1" x14ac:dyDescent="0.3">
      <c r="B30" s="104" t="s">
        <v>190</v>
      </c>
      <c r="C30" s="105">
        <f>SUM(C20:C21)/2</f>
        <v>550000</v>
      </c>
      <c r="D30" s="105">
        <f t="shared" ref="D30:E30" si="37">SUM(D20:D21)/2</f>
        <v>550000</v>
      </c>
      <c r="E30" s="105">
        <f t="shared" si="37"/>
        <v>550000</v>
      </c>
      <c r="F30" s="106">
        <f>SUM(C30:E30)</f>
        <v>1650000</v>
      </c>
      <c r="G30" s="105">
        <f t="shared" ref="G30:I30" si="38">SUM(G20:G21)/2</f>
        <v>550000</v>
      </c>
      <c r="H30" s="105">
        <f t="shared" si="38"/>
        <v>550000</v>
      </c>
      <c r="I30" s="105">
        <f t="shared" si="38"/>
        <v>550000</v>
      </c>
      <c r="J30" s="108">
        <f>SUM(G30:I30)</f>
        <v>1650000</v>
      </c>
      <c r="K30" s="105">
        <f t="shared" ref="K30:M30" si="39">SUM(K20:K21)/2</f>
        <v>550000</v>
      </c>
      <c r="L30" s="105">
        <f t="shared" si="39"/>
        <v>550000</v>
      </c>
      <c r="M30" s="105">
        <f t="shared" si="39"/>
        <v>550000</v>
      </c>
      <c r="N30" s="109">
        <f>SUM(K30:M30)</f>
        <v>1650000</v>
      </c>
      <c r="O30" s="105">
        <f>SUM(O20:O21)/2</f>
        <v>550000</v>
      </c>
      <c r="P30" s="105">
        <f t="shared" ref="P30:Q30" si="40">SUM(P20:P21)/2</f>
        <v>550000</v>
      </c>
      <c r="Q30" s="105">
        <f t="shared" si="40"/>
        <v>550000</v>
      </c>
      <c r="R30" s="110">
        <f>SUM(O30:Q30)</f>
        <v>1650000</v>
      </c>
      <c r="S30" s="111">
        <f>SUM(F30,J30,N30,R30)</f>
        <v>6600000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</row>
    <row r="31" spans="1:118" ht="22.05" customHeight="1" x14ac:dyDescent="0.3">
      <c r="B31" s="104" t="s">
        <v>55</v>
      </c>
      <c r="C31" s="105">
        <v>0</v>
      </c>
      <c r="D31" s="105">
        <v>0</v>
      </c>
      <c r="E31" s="105">
        <v>0</v>
      </c>
      <c r="F31" s="106">
        <f>SUM(C31:E31)</f>
        <v>0</v>
      </c>
      <c r="G31" s="105">
        <v>0</v>
      </c>
      <c r="H31" s="105">
        <v>0</v>
      </c>
      <c r="I31" s="105">
        <v>0</v>
      </c>
      <c r="J31" s="108">
        <f>SUM(G31:I31)</f>
        <v>0</v>
      </c>
      <c r="K31" s="105">
        <v>0</v>
      </c>
      <c r="L31" s="105">
        <v>0</v>
      </c>
      <c r="M31" s="105">
        <v>0</v>
      </c>
      <c r="N31" s="109">
        <f>SUM(K31:M31)</f>
        <v>0</v>
      </c>
      <c r="O31" s="105">
        <v>0</v>
      </c>
      <c r="P31" s="105">
        <v>0</v>
      </c>
      <c r="Q31" s="105">
        <v>0</v>
      </c>
      <c r="R31" s="110">
        <f>SUM(O31:Q31)</f>
        <v>0</v>
      </c>
      <c r="S31" s="111">
        <f t="shared" ref="S31:S33" si="41">SUM(F31,J31,N31,R31)</f>
        <v>0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</row>
    <row r="32" spans="1:118" ht="22.05" customHeight="1" thickBot="1" x14ac:dyDescent="0.35">
      <c r="B32" s="112" t="s">
        <v>95</v>
      </c>
      <c r="C32" s="124">
        <f>SUM(C30:C31)</f>
        <v>550000</v>
      </c>
      <c r="D32" s="124">
        <f t="shared" ref="D32:E32" si="42">SUM(D30:D31)</f>
        <v>550000</v>
      </c>
      <c r="E32" s="124">
        <f t="shared" si="42"/>
        <v>550000</v>
      </c>
      <c r="F32" s="125">
        <f>SUM(F30:F31)</f>
        <v>1650000</v>
      </c>
      <c r="G32" s="126">
        <f>SUM(G30:G31)</f>
        <v>550000</v>
      </c>
      <c r="H32" s="126">
        <f t="shared" ref="H32:I32" si="43">SUM(H30:H31)</f>
        <v>550000</v>
      </c>
      <c r="I32" s="126">
        <f t="shared" si="43"/>
        <v>550000</v>
      </c>
      <c r="J32" s="127">
        <f>SUM(J30:J31)</f>
        <v>1650000</v>
      </c>
      <c r="K32" s="128">
        <f>SUM(K30:K31)</f>
        <v>550000</v>
      </c>
      <c r="L32" s="128">
        <f t="shared" ref="L32:M32" si="44">SUM(L30:L31)</f>
        <v>550000</v>
      </c>
      <c r="M32" s="128">
        <f t="shared" si="44"/>
        <v>550000</v>
      </c>
      <c r="N32" s="129">
        <f>SUM(N30:N31)</f>
        <v>1650000</v>
      </c>
      <c r="O32" s="130">
        <f>SUM(O30:O31)</f>
        <v>550000</v>
      </c>
      <c r="P32" s="130">
        <f t="shared" ref="P32:Q32" si="45">SUM(P30:P31)</f>
        <v>550000</v>
      </c>
      <c r="Q32" s="130">
        <f t="shared" si="45"/>
        <v>550000</v>
      </c>
      <c r="R32" s="131">
        <f>SUM(R30:R31)</f>
        <v>1650000</v>
      </c>
      <c r="S32" s="111">
        <f>SUM(F32,J32,N32,R32)</f>
        <v>6600000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</row>
    <row r="33" spans="1:118" ht="22.05" customHeight="1" x14ac:dyDescent="0.3">
      <c r="B33" s="104" t="s">
        <v>96</v>
      </c>
      <c r="C33" s="105">
        <v>0</v>
      </c>
      <c r="D33" s="105">
        <v>0</v>
      </c>
      <c r="E33" s="105">
        <v>0</v>
      </c>
      <c r="F33" s="125">
        <f>SUM(C33:E33)</f>
        <v>0</v>
      </c>
      <c r="G33" s="107">
        <v>0</v>
      </c>
      <c r="H33" s="105">
        <v>0</v>
      </c>
      <c r="I33" s="105">
        <v>0</v>
      </c>
      <c r="J33" s="127">
        <f>SUM(G33:I33)</f>
        <v>0</v>
      </c>
      <c r="K33" s="107">
        <v>0</v>
      </c>
      <c r="L33" s="107">
        <v>0</v>
      </c>
      <c r="M33" s="107">
        <v>0</v>
      </c>
      <c r="N33" s="129">
        <f>SUM(K33:M33)</f>
        <v>0</v>
      </c>
      <c r="O33" s="107">
        <v>0</v>
      </c>
      <c r="P33" s="107">
        <v>0</v>
      </c>
      <c r="Q33" s="107">
        <v>0</v>
      </c>
      <c r="R33" s="131">
        <f>SUM(O33:Q33)</f>
        <v>0</v>
      </c>
      <c r="S33" s="111">
        <f t="shared" si="41"/>
        <v>0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</row>
    <row r="34" spans="1:118" ht="22.05" customHeight="1" thickBot="1" x14ac:dyDescent="0.35">
      <c r="B34" s="112" t="s">
        <v>97</v>
      </c>
      <c r="C34" s="113">
        <f>C32-C33</f>
        <v>550000</v>
      </c>
      <c r="D34" s="113">
        <f t="shared" ref="D34:Q34" si="46">D32-D33</f>
        <v>550000</v>
      </c>
      <c r="E34" s="113">
        <f t="shared" si="46"/>
        <v>550000</v>
      </c>
      <c r="F34" s="132">
        <f t="shared" si="46"/>
        <v>1650000</v>
      </c>
      <c r="G34" s="121">
        <f t="shared" si="46"/>
        <v>550000</v>
      </c>
      <c r="H34" s="114">
        <f t="shared" si="46"/>
        <v>550000</v>
      </c>
      <c r="I34" s="114">
        <f t="shared" si="46"/>
        <v>550000</v>
      </c>
      <c r="J34" s="133">
        <f t="shared" si="46"/>
        <v>1650000</v>
      </c>
      <c r="K34" s="122">
        <f t="shared" si="46"/>
        <v>550000</v>
      </c>
      <c r="L34" s="122">
        <f t="shared" si="46"/>
        <v>550000</v>
      </c>
      <c r="M34" s="122">
        <f t="shared" si="46"/>
        <v>550000</v>
      </c>
      <c r="N34" s="117">
        <f t="shared" si="46"/>
        <v>1650000</v>
      </c>
      <c r="O34" s="123">
        <f t="shared" si="46"/>
        <v>550000</v>
      </c>
      <c r="P34" s="123">
        <f t="shared" si="46"/>
        <v>550000</v>
      </c>
      <c r="Q34" s="123">
        <f t="shared" si="46"/>
        <v>550000</v>
      </c>
      <c r="R34" s="119">
        <f>R32-R33</f>
        <v>1650000</v>
      </c>
      <c r="S34" s="120">
        <f>S32-S33</f>
        <v>6600000</v>
      </c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</row>
    <row r="35" spans="1:118" ht="22.05" customHeight="1" thickBot="1" x14ac:dyDescent="0.35">
      <c r="B35" s="112" t="s">
        <v>77</v>
      </c>
      <c r="C35" s="134">
        <f>C28-C34</f>
        <v>484000</v>
      </c>
      <c r="D35" s="134">
        <f t="shared" ref="D35:E35" si="47">D28-D34</f>
        <v>484000</v>
      </c>
      <c r="E35" s="134">
        <f t="shared" si="47"/>
        <v>484000</v>
      </c>
      <c r="F35" s="135">
        <f>SUM(C35:E35)</f>
        <v>1452000</v>
      </c>
      <c r="G35" s="137">
        <f>G28-G34</f>
        <v>484000</v>
      </c>
      <c r="H35" s="137">
        <f t="shared" ref="H35:I35" si="48">H28-H34</f>
        <v>484000</v>
      </c>
      <c r="I35" s="137">
        <f t="shared" si="48"/>
        <v>484000</v>
      </c>
      <c r="J35" s="138">
        <f>SUM(G35:I35)</f>
        <v>1452000</v>
      </c>
      <c r="K35" s="139">
        <f>K28-K34</f>
        <v>484000</v>
      </c>
      <c r="L35" s="139">
        <f t="shared" ref="L35:M35" si="49">L28-L34</f>
        <v>484000</v>
      </c>
      <c r="M35" s="139">
        <f t="shared" si="49"/>
        <v>484000</v>
      </c>
      <c r="N35" s="141">
        <f>SUM(K35:M35)</f>
        <v>1452000</v>
      </c>
      <c r="O35" s="142">
        <f>O28-O34</f>
        <v>484000</v>
      </c>
      <c r="P35" s="142">
        <f t="shared" ref="P35:Q35" si="50">P28-P34</f>
        <v>484000</v>
      </c>
      <c r="Q35" s="142">
        <f t="shared" si="50"/>
        <v>484000</v>
      </c>
      <c r="R35" s="144">
        <f>SUM(O35:Q35)</f>
        <v>1452000</v>
      </c>
      <c r="S35" s="145">
        <f>SUM(F35,J35,N35,R35)</f>
        <v>5808000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</row>
    <row r="36" spans="1:118" s="25" customFormat="1" ht="15" customHeight="1" thickBot="1" x14ac:dyDescent="0.35">
      <c r="B36" s="82"/>
      <c r="C36" s="83"/>
      <c r="D36" s="83"/>
      <c r="E36" s="83"/>
      <c r="F36" s="84"/>
      <c r="G36" s="83"/>
      <c r="H36" s="83"/>
      <c r="I36" s="83"/>
      <c r="J36" s="84"/>
      <c r="K36" s="83"/>
      <c r="L36" s="83"/>
      <c r="M36" s="83"/>
      <c r="N36" s="84"/>
      <c r="O36" s="83"/>
      <c r="P36" s="83"/>
      <c r="Q36" s="83"/>
      <c r="R36" s="84"/>
      <c r="S36" s="85"/>
    </row>
    <row r="37" spans="1:118" s="25" customFormat="1" ht="45" customHeight="1" x14ac:dyDescent="0.3">
      <c r="B37" s="171" t="s">
        <v>98</v>
      </c>
      <c r="C37" s="208"/>
      <c r="D37" s="172"/>
      <c r="E37" s="172"/>
      <c r="F37" s="172"/>
    </row>
    <row r="38" spans="1:118" s="29" customFormat="1" ht="31.95" customHeight="1" x14ac:dyDescent="0.3">
      <c r="A38" s="169"/>
      <c r="B38" s="30"/>
      <c r="C38" s="31" t="s">
        <v>60</v>
      </c>
      <c r="D38" s="31" t="s">
        <v>61</v>
      </c>
      <c r="E38" s="31" t="s">
        <v>62</v>
      </c>
      <c r="F38" s="32" t="s">
        <v>63</v>
      </c>
      <c r="G38" s="33" t="s">
        <v>64</v>
      </c>
      <c r="H38" s="34" t="s">
        <v>65</v>
      </c>
      <c r="I38" s="34" t="s">
        <v>66</v>
      </c>
      <c r="J38" s="35" t="s">
        <v>67</v>
      </c>
      <c r="K38" s="36" t="s">
        <v>68</v>
      </c>
      <c r="L38" s="37" t="s">
        <v>69</v>
      </c>
      <c r="M38" s="37" t="s">
        <v>70</v>
      </c>
      <c r="N38" s="38" t="s">
        <v>71</v>
      </c>
      <c r="O38" s="39" t="s">
        <v>72</v>
      </c>
      <c r="P38" s="40" t="s">
        <v>73</v>
      </c>
      <c r="Q38" s="40" t="s">
        <v>74</v>
      </c>
      <c r="R38" s="41" t="s">
        <v>75</v>
      </c>
      <c r="S38" s="42" t="s">
        <v>76</v>
      </c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</row>
    <row r="39" spans="1:118" ht="22.05" customHeight="1" x14ac:dyDescent="0.3">
      <c r="B39" s="91" t="s">
        <v>99</v>
      </c>
      <c r="C39" s="92"/>
      <c r="D39" s="92"/>
      <c r="E39" s="92"/>
      <c r="F39" s="93"/>
      <c r="G39" s="94"/>
      <c r="H39" s="95"/>
      <c r="I39" s="95"/>
      <c r="J39" s="96"/>
      <c r="K39" s="97"/>
      <c r="L39" s="98"/>
      <c r="M39" s="98"/>
      <c r="N39" s="99"/>
      <c r="O39" s="100"/>
      <c r="P39" s="101"/>
      <c r="Q39" s="101"/>
      <c r="R39" s="102"/>
      <c r="S39" s="103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</row>
    <row r="40" spans="1:118" ht="22.05" customHeight="1" x14ac:dyDescent="0.3">
      <c r="B40" s="104" t="s">
        <v>100</v>
      </c>
      <c r="C40" s="105">
        <v>215</v>
      </c>
      <c r="D40" s="105">
        <v>215</v>
      </c>
      <c r="E40" s="105">
        <v>215</v>
      </c>
      <c r="F40" s="106">
        <f t="shared" ref="F40:F48" si="51">SUM(C40:E40)</f>
        <v>645</v>
      </c>
      <c r="G40" s="105">
        <v>215</v>
      </c>
      <c r="H40" s="105">
        <v>215</v>
      </c>
      <c r="I40" s="105">
        <v>215</v>
      </c>
      <c r="J40" s="108">
        <f t="shared" ref="J40:J47" si="52">SUM(G40:I40)</f>
        <v>645</v>
      </c>
      <c r="K40" s="105">
        <v>215</v>
      </c>
      <c r="L40" s="105">
        <v>215</v>
      </c>
      <c r="M40" s="105">
        <v>215</v>
      </c>
      <c r="N40" s="109">
        <f t="shared" ref="N40:N48" si="53">SUM(K40:M40)</f>
        <v>645</v>
      </c>
      <c r="O40" s="105">
        <v>215</v>
      </c>
      <c r="P40" s="105">
        <v>215</v>
      </c>
      <c r="Q40" s="105">
        <v>215</v>
      </c>
      <c r="R40" s="110">
        <f t="shared" ref="R40:R48" si="54">SUM(O40:Q40)</f>
        <v>645</v>
      </c>
      <c r="S40" s="111">
        <f>SUM(F40,J40,N40,R40)</f>
        <v>2580</v>
      </c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</row>
    <row r="41" spans="1:118" ht="22.05" customHeight="1" x14ac:dyDescent="0.3">
      <c r="B41" s="104" t="s">
        <v>101</v>
      </c>
      <c r="C41" s="105">
        <v>0</v>
      </c>
      <c r="D41" s="105">
        <v>0</v>
      </c>
      <c r="E41" s="105">
        <v>0</v>
      </c>
      <c r="F41" s="106">
        <f t="shared" si="51"/>
        <v>0</v>
      </c>
      <c r="G41" s="105">
        <v>0</v>
      </c>
      <c r="H41" s="105">
        <v>0</v>
      </c>
      <c r="I41" s="105">
        <v>0</v>
      </c>
      <c r="J41" s="108">
        <f t="shared" si="52"/>
        <v>0</v>
      </c>
      <c r="K41" s="105">
        <v>0</v>
      </c>
      <c r="L41" s="105">
        <v>0</v>
      </c>
      <c r="M41" s="105">
        <v>0</v>
      </c>
      <c r="N41" s="109">
        <f t="shared" si="53"/>
        <v>0</v>
      </c>
      <c r="O41" s="105">
        <v>0</v>
      </c>
      <c r="P41" s="105">
        <v>0</v>
      </c>
      <c r="Q41" s="105">
        <v>0</v>
      </c>
      <c r="R41" s="110">
        <f t="shared" si="54"/>
        <v>0</v>
      </c>
      <c r="S41" s="111">
        <f t="shared" ref="S41:S44" si="55">SUM(F41,J41,N41,R41)</f>
        <v>0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</row>
    <row r="42" spans="1:118" ht="22.05" customHeight="1" x14ac:dyDescent="0.3">
      <c r="B42" s="104" t="s">
        <v>102</v>
      </c>
      <c r="C42" s="105">
        <v>370</v>
      </c>
      <c r="D42" s="105">
        <v>370</v>
      </c>
      <c r="E42" s="105">
        <v>370</v>
      </c>
      <c r="F42" s="106">
        <f t="shared" si="51"/>
        <v>1110</v>
      </c>
      <c r="G42" s="105">
        <v>370</v>
      </c>
      <c r="H42" s="105">
        <v>370</v>
      </c>
      <c r="I42" s="105">
        <v>370</v>
      </c>
      <c r="J42" s="108">
        <f t="shared" si="52"/>
        <v>1110</v>
      </c>
      <c r="K42" s="105">
        <v>370</v>
      </c>
      <c r="L42" s="105">
        <v>370</v>
      </c>
      <c r="M42" s="105">
        <v>370</v>
      </c>
      <c r="N42" s="109">
        <f t="shared" si="53"/>
        <v>1110</v>
      </c>
      <c r="O42" s="105">
        <v>370</v>
      </c>
      <c r="P42" s="105">
        <v>370</v>
      </c>
      <c r="Q42" s="105">
        <v>370</v>
      </c>
      <c r="R42" s="110">
        <f t="shared" si="54"/>
        <v>1110</v>
      </c>
      <c r="S42" s="111">
        <f>SUM(F42,J42,N42,R42)</f>
        <v>4440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</row>
    <row r="43" spans="1:118" ht="22.05" customHeight="1" x14ac:dyDescent="0.3">
      <c r="B43" s="104" t="s">
        <v>103</v>
      </c>
      <c r="C43" s="105">
        <v>0</v>
      </c>
      <c r="D43" s="105">
        <v>0</v>
      </c>
      <c r="E43" s="105">
        <v>0</v>
      </c>
      <c r="F43" s="106">
        <f t="shared" si="51"/>
        <v>0</v>
      </c>
      <c r="G43" s="105">
        <v>0</v>
      </c>
      <c r="H43" s="105">
        <v>0</v>
      </c>
      <c r="I43" s="105">
        <v>0</v>
      </c>
      <c r="J43" s="108">
        <f t="shared" si="52"/>
        <v>0</v>
      </c>
      <c r="K43" s="105">
        <v>0</v>
      </c>
      <c r="L43" s="105">
        <v>0</v>
      </c>
      <c r="M43" s="105">
        <v>0</v>
      </c>
      <c r="N43" s="109">
        <f t="shared" si="53"/>
        <v>0</v>
      </c>
      <c r="O43" s="105">
        <v>0</v>
      </c>
      <c r="P43" s="105">
        <v>0</v>
      </c>
      <c r="Q43" s="105">
        <v>0</v>
      </c>
      <c r="R43" s="110">
        <f t="shared" si="54"/>
        <v>0</v>
      </c>
      <c r="S43" s="111">
        <f t="shared" ref="S43" si="56">SUM(F43,J43,N43,R43)</f>
        <v>0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</row>
    <row r="44" spans="1:118" ht="22.05" customHeight="1" x14ac:dyDescent="0.3">
      <c r="B44" s="104" t="s">
        <v>104</v>
      </c>
      <c r="C44" s="105">
        <v>140</v>
      </c>
      <c r="D44" s="105">
        <v>140</v>
      </c>
      <c r="E44" s="105">
        <v>140</v>
      </c>
      <c r="F44" s="106">
        <f t="shared" si="51"/>
        <v>420</v>
      </c>
      <c r="G44" s="105">
        <v>140</v>
      </c>
      <c r="H44" s="105">
        <v>140</v>
      </c>
      <c r="I44" s="105">
        <v>140</v>
      </c>
      <c r="J44" s="108">
        <f t="shared" si="52"/>
        <v>420</v>
      </c>
      <c r="K44" s="105">
        <v>140</v>
      </c>
      <c r="L44" s="105">
        <v>140</v>
      </c>
      <c r="M44" s="105">
        <v>140</v>
      </c>
      <c r="N44" s="109">
        <f t="shared" si="53"/>
        <v>420</v>
      </c>
      <c r="O44" s="105">
        <v>140</v>
      </c>
      <c r="P44" s="105">
        <v>140</v>
      </c>
      <c r="Q44" s="105">
        <v>140</v>
      </c>
      <c r="R44" s="110">
        <f t="shared" si="54"/>
        <v>420</v>
      </c>
      <c r="S44" s="111">
        <f t="shared" si="55"/>
        <v>1680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</row>
    <row r="45" spans="1:118" ht="22.05" customHeight="1" x14ac:dyDescent="0.3">
      <c r="B45" s="104" t="s">
        <v>183</v>
      </c>
      <c r="C45" s="105">
        <v>600</v>
      </c>
      <c r="D45" s="105">
        <v>600</v>
      </c>
      <c r="E45" s="105">
        <v>600</v>
      </c>
      <c r="F45" s="106">
        <f t="shared" si="51"/>
        <v>1800</v>
      </c>
      <c r="G45" s="105">
        <v>600</v>
      </c>
      <c r="H45" s="105">
        <v>600</v>
      </c>
      <c r="I45" s="105">
        <v>600</v>
      </c>
      <c r="J45" s="108">
        <f t="shared" si="52"/>
        <v>1800</v>
      </c>
      <c r="K45" s="105">
        <v>600</v>
      </c>
      <c r="L45" s="105">
        <v>600</v>
      </c>
      <c r="M45" s="105">
        <v>600</v>
      </c>
      <c r="N45" s="109">
        <f t="shared" si="53"/>
        <v>1800</v>
      </c>
      <c r="O45" s="105">
        <v>600</v>
      </c>
      <c r="P45" s="105">
        <v>600</v>
      </c>
      <c r="Q45" s="105">
        <v>600</v>
      </c>
      <c r="R45" s="110">
        <f t="shared" si="54"/>
        <v>1800</v>
      </c>
      <c r="S45" s="111">
        <f>SUM(F45,J45,N45,R45)</f>
        <v>7200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</row>
    <row r="46" spans="1:118" ht="22.05" customHeight="1" x14ac:dyDescent="0.3">
      <c r="B46" s="104" t="s">
        <v>57</v>
      </c>
      <c r="C46" s="105">
        <f>SUM(C20:C21)*Taxas!$E$6</f>
        <v>198000</v>
      </c>
      <c r="D46" s="105">
        <f>SUM(D20:D21)*Taxas!$E$6</f>
        <v>198000</v>
      </c>
      <c r="E46" s="105">
        <f>SUM(E20:E21)*Taxas!$E$6</f>
        <v>198000</v>
      </c>
      <c r="F46" s="106">
        <f t="shared" si="51"/>
        <v>594000</v>
      </c>
      <c r="G46" s="105">
        <f>SUM(G20:G21)*Taxas!$E$6</f>
        <v>198000</v>
      </c>
      <c r="H46" s="105">
        <f>SUM(H20:H21)*Taxas!$E$6</f>
        <v>198000</v>
      </c>
      <c r="I46" s="105">
        <f>SUM(I20:I21)*Taxas!$E$6</f>
        <v>198000</v>
      </c>
      <c r="J46" s="108">
        <f t="shared" si="52"/>
        <v>594000</v>
      </c>
      <c r="K46" s="105">
        <f>SUM(K20:K21)*Taxas!$E$6</f>
        <v>198000</v>
      </c>
      <c r="L46" s="105">
        <f>SUM(L20:L21)*Taxas!$E$6</f>
        <v>198000</v>
      </c>
      <c r="M46" s="105">
        <f>SUM(M20:M21)*Taxas!$E$6</f>
        <v>198000</v>
      </c>
      <c r="N46" s="109">
        <f t="shared" si="53"/>
        <v>594000</v>
      </c>
      <c r="O46" s="105">
        <f>SUM(O20:O21)*Taxas!$E$6</f>
        <v>198000</v>
      </c>
      <c r="P46" s="105">
        <f>SUM(P20:P21)*Taxas!$E$6</f>
        <v>198000</v>
      </c>
      <c r="Q46" s="105">
        <f>SUM(Q20:Q21)*Taxas!$E$6</f>
        <v>198000</v>
      </c>
      <c r="R46" s="110">
        <f t="shared" si="54"/>
        <v>594000</v>
      </c>
      <c r="S46" s="111">
        <f t="shared" ref="S46" si="57">SUM(F46,J46,N46,R46)</f>
        <v>2376000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</row>
    <row r="47" spans="1:118" ht="22.05" customHeight="1" x14ac:dyDescent="0.3">
      <c r="B47" s="104" t="s">
        <v>55</v>
      </c>
      <c r="C47" s="105">
        <v>0</v>
      </c>
      <c r="D47" s="105">
        <v>0</v>
      </c>
      <c r="E47" s="105">
        <v>0</v>
      </c>
      <c r="F47" s="106">
        <f t="shared" si="51"/>
        <v>0</v>
      </c>
      <c r="G47" s="105">
        <v>0</v>
      </c>
      <c r="H47" s="105">
        <v>0</v>
      </c>
      <c r="I47" s="105">
        <v>0</v>
      </c>
      <c r="J47" s="108">
        <f t="shared" si="52"/>
        <v>0</v>
      </c>
      <c r="K47" s="105">
        <v>0</v>
      </c>
      <c r="L47" s="105">
        <v>0</v>
      </c>
      <c r="M47" s="105">
        <v>0</v>
      </c>
      <c r="N47" s="109">
        <f t="shared" si="53"/>
        <v>0</v>
      </c>
      <c r="O47" s="105">
        <v>0</v>
      </c>
      <c r="P47" s="105">
        <v>0</v>
      </c>
      <c r="Q47" s="105">
        <v>0</v>
      </c>
      <c r="R47" s="110">
        <f t="shared" si="54"/>
        <v>0</v>
      </c>
      <c r="S47" s="111">
        <f>SUM(F47,J47,N47,R47)</f>
        <v>0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</row>
    <row r="48" spans="1:118" ht="22.05" customHeight="1" thickBot="1" x14ac:dyDescent="0.35">
      <c r="B48" s="112" t="s">
        <v>105</v>
      </c>
      <c r="C48" s="146">
        <f>SUM(C40:C47)</f>
        <v>199325</v>
      </c>
      <c r="D48" s="146">
        <f>SUM(D40:D47)</f>
        <v>199325</v>
      </c>
      <c r="E48" s="146">
        <f t="shared" ref="E48" si="58">SUM(E40:E47)</f>
        <v>199325</v>
      </c>
      <c r="F48" s="106">
        <f t="shared" si="51"/>
        <v>597975</v>
      </c>
      <c r="G48" s="147">
        <f>SUM(G40:G47)</f>
        <v>199325</v>
      </c>
      <c r="H48" s="148">
        <f>SUM(H40:H47)</f>
        <v>199325</v>
      </c>
      <c r="I48" s="148">
        <f>SUM(I40:I47)</f>
        <v>199325</v>
      </c>
      <c r="J48" s="108">
        <f>SUM(G48:I48)</f>
        <v>597975</v>
      </c>
      <c r="K48" s="149">
        <f>SUM(K40:K47)</f>
        <v>199325</v>
      </c>
      <c r="L48" s="149">
        <f t="shared" ref="L48:M48" si="59">SUM(L40:L47)</f>
        <v>199325</v>
      </c>
      <c r="M48" s="149">
        <f t="shared" si="59"/>
        <v>199325</v>
      </c>
      <c r="N48" s="109">
        <f t="shared" si="53"/>
        <v>597975</v>
      </c>
      <c r="O48" s="150">
        <f>SUM(O40:O47)</f>
        <v>199325</v>
      </c>
      <c r="P48" s="150">
        <f>SUM(P40:P47)</f>
        <v>199325</v>
      </c>
      <c r="Q48" s="150">
        <f>SUM(Q40:Q47)</f>
        <v>199325</v>
      </c>
      <c r="R48" s="110">
        <f t="shared" si="54"/>
        <v>597975</v>
      </c>
      <c r="S48" s="120">
        <f>SUM(F48,J48,N48,R48)</f>
        <v>2391900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</row>
    <row r="49" spans="2:118" ht="22.05" customHeight="1" x14ac:dyDescent="0.3">
      <c r="B49" s="91" t="s">
        <v>106</v>
      </c>
      <c r="C49" s="92"/>
      <c r="D49" s="92"/>
      <c r="E49" s="92"/>
      <c r="F49" s="93"/>
      <c r="G49" s="94"/>
      <c r="H49" s="95"/>
      <c r="I49" s="95"/>
      <c r="J49" s="96"/>
      <c r="K49" s="97"/>
      <c r="L49" s="97"/>
      <c r="M49" s="97"/>
      <c r="N49" s="99"/>
      <c r="O49" s="100"/>
      <c r="P49" s="100"/>
      <c r="Q49" s="100"/>
      <c r="R49" s="102"/>
      <c r="S49" s="103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</row>
    <row r="50" spans="2:118" ht="22.05" customHeight="1" x14ac:dyDescent="0.3">
      <c r="B50" s="104" t="s">
        <v>107</v>
      </c>
      <c r="C50" s="105">
        <v>0</v>
      </c>
      <c r="D50" s="105">
        <v>0</v>
      </c>
      <c r="E50" s="105">
        <v>0</v>
      </c>
      <c r="F50" s="106">
        <f t="shared" ref="F50:F60" si="60">SUM(C50:E50)</f>
        <v>0</v>
      </c>
      <c r="G50" s="105">
        <v>0</v>
      </c>
      <c r="H50" s="105">
        <v>0</v>
      </c>
      <c r="I50" s="105">
        <v>0</v>
      </c>
      <c r="J50" s="108">
        <f t="shared" ref="J50:J60" si="61">SUM(G50:I50)</f>
        <v>0</v>
      </c>
      <c r="K50" s="105">
        <v>0</v>
      </c>
      <c r="L50" s="105">
        <v>0</v>
      </c>
      <c r="M50" s="105">
        <v>0</v>
      </c>
      <c r="N50" s="109">
        <f t="shared" ref="N50:N60" si="62">SUM(K50:M50)</f>
        <v>0</v>
      </c>
      <c r="O50" s="105">
        <v>0</v>
      </c>
      <c r="P50" s="105">
        <v>0</v>
      </c>
      <c r="Q50" s="105">
        <v>0</v>
      </c>
      <c r="R50" s="110">
        <f t="shared" ref="R50:R60" si="63">SUM(O50:Q50)</f>
        <v>0</v>
      </c>
      <c r="S50" s="111">
        <f>SUM(F50,J50,N50,R50)</f>
        <v>0</v>
      </c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</row>
    <row r="51" spans="2:118" ht="22.05" customHeight="1" x14ac:dyDescent="0.3">
      <c r="B51" s="104" t="s">
        <v>108</v>
      </c>
      <c r="C51" s="105">
        <v>0</v>
      </c>
      <c r="D51" s="105">
        <v>0</v>
      </c>
      <c r="E51" s="105">
        <v>0</v>
      </c>
      <c r="F51" s="106">
        <f t="shared" si="60"/>
        <v>0</v>
      </c>
      <c r="G51" s="105">
        <v>0</v>
      </c>
      <c r="H51" s="105">
        <v>0</v>
      </c>
      <c r="I51" s="105">
        <v>0</v>
      </c>
      <c r="J51" s="108">
        <f t="shared" si="61"/>
        <v>0</v>
      </c>
      <c r="K51" s="105">
        <v>0</v>
      </c>
      <c r="L51" s="105">
        <v>0</v>
      </c>
      <c r="M51" s="105">
        <v>0</v>
      </c>
      <c r="N51" s="109">
        <f t="shared" si="62"/>
        <v>0</v>
      </c>
      <c r="O51" s="105">
        <v>0</v>
      </c>
      <c r="P51" s="105">
        <v>0</v>
      </c>
      <c r="Q51" s="105">
        <v>0</v>
      </c>
      <c r="R51" s="110">
        <f t="shared" si="63"/>
        <v>0</v>
      </c>
      <c r="S51" s="111">
        <f t="shared" ref="S51" si="64">SUM(F51,J51,N51,R51)</f>
        <v>0</v>
      </c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</row>
    <row r="52" spans="2:118" ht="22.05" customHeight="1" x14ac:dyDescent="0.3">
      <c r="B52" s="104" t="s">
        <v>109</v>
      </c>
      <c r="C52" s="105">
        <v>0</v>
      </c>
      <c r="D52" s="105">
        <v>0</v>
      </c>
      <c r="E52" s="105">
        <v>0</v>
      </c>
      <c r="F52" s="106">
        <f t="shared" si="60"/>
        <v>0</v>
      </c>
      <c r="G52" s="105">
        <v>0</v>
      </c>
      <c r="H52" s="105">
        <v>0</v>
      </c>
      <c r="I52" s="105">
        <v>0</v>
      </c>
      <c r="J52" s="108">
        <f t="shared" si="61"/>
        <v>0</v>
      </c>
      <c r="K52" s="105">
        <v>0</v>
      </c>
      <c r="L52" s="105">
        <v>0</v>
      </c>
      <c r="M52" s="105">
        <v>0</v>
      </c>
      <c r="N52" s="109">
        <f t="shared" si="62"/>
        <v>0</v>
      </c>
      <c r="O52" s="105">
        <v>0</v>
      </c>
      <c r="P52" s="105">
        <v>0</v>
      </c>
      <c r="Q52" s="105">
        <v>0</v>
      </c>
      <c r="R52" s="110">
        <f t="shared" si="63"/>
        <v>0</v>
      </c>
      <c r="S52" s="111">
        <f>SUM(F52,J52,N52,R52)</f>
        <v>0</v>
      </c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</row>
    <row r="53" spans="2:118" ht="22.05" customHeight="1" x14ac:dyDescent="0.3">
      <c r="B53" s="104" t="s">
        <v>110</v>
      </c>
      <c r="C53" s="105">
        <v>300</v>
      </c>
      <c r="D53" s="105">
        <v>300</v>
      </c>
      <c r="E53" s="105">
        <v>300</v>
      </c>
      <c r="F53" s="106">
        <f t="shared" si="60"/>
        <v>900</v>
      </c>
      <c r="G53" s="105">
        <v>300</v>
      </c>
      <c r="H53" s="105">
        <v>300</v>
      </c>
      <c r="I53" s="105">
        <v>300</v>
      </c>
      <c r="J53" s="108">
        <f t="shared" si="61"/>
        <v>900</v>
      </c>
      <c r="K53" s="105">
        <v>300</v>
      </c>
      <c r="L53" s="105">
        <v>300</v>
      </c>
      <c r="M53" s="105">
        <v>300</v>
      </c>
      <c r="N53" s="109">
        <f t="shared" si="62"/>
        <v>900</v>
      </c>
      <c r="O53" s="105">
        <v>300</v>
      </c>
      <c r="P53" s="105">
        <v>300</v>
      </c>
      <c r="Q53" s="105">
        <v>300</v>
      </c>
      <c r="R53" s="110">
        <f t="shared" si="63"/>
        <v>900</v>
      </c>
      <c r="S53" s="111">
        <f t="shared" ref="S53:S54" si="65">SUM(F53,J53,N53,R53)</f>
        <v>3600</v>
      </c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</row>
    <row r="54" spans="2:118" ht="22.05" customHeight="1" x14ac:dyDescent="0.3">
      <c r="B54" s="104" t="s">
        <v>111</v>
      </c>
      <c r="C54" s="105">
        <v>0</v>
      </c>
      <c r="D54" s="105">
        <v>0</v>
      </c>
      <c r="E54" s="105">
        <v>0</v>
      </c>
      <c r="F54" s="106">
        <f t="shared" si="60"/>
        <v>0</v>
      </c>
      <c r="G54" s="105">
        <v>0</v>
      </c>
      <c r="H54" s="105">
        <v>0</v>
      </c>
      <c r="I54" s="105">
        <v>0</v>
      </c>
      <c r="J54" s="108">
        <f t="shared" si="61"/>
        <v>0</v>
      </c>
      <c r="K54" s="105">
        <v>0</v>
      </c>
      <c r="L54" s="105">
        <v>0</v>
      </c>
      <c r="M54" s="105">
        <v>0</v>
      </c>
      <c r="N54" s="109">
        <f t="shared" si="62"/>
        <v>0</v>
      </c>
      <c r="O54" s="105">
        <v>0</v>
      </c>
      <c r="P54" s="105">
        <v>0</v>
      </c>
      <c r="Q54" s="105">
        <v>0</v>
      </c>
      <c r="R54" s="110">
        <f t="shared" si="63"/>
        <v>0</v>
      </c>
      <c r="S54" s="111">
        <f t="shared" si="65"/>
        <v>0</v>
      </c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</row>
    <row r="55" spans="2:118" ht="22.05" customHeight="1" x14ac:dyDescent="0.3">
      <c r="B55" s="104" t="s">
        <v>112</v>
      </c>
      <c r="C55" s="105">
        <v>350</v>
      </c>
      <c r="D55" s="105">
        <v>350</v>
      </c>
      <c r="E55" s="105">
        <v>350</v>
      </c>
      <c r="F55" s="106">
        <f t="shared" si="60"/>
        <v>1050</v>
      </c>
      <c r="G55" s="105">
        <v>350</v>
      </c>
      <c r="H55" s="105">
        <v>350</v>
      </c>
      <c r="I55" s="105">
        <v>350</v>
      </c>
      <c r="J55" s="108">
        <f t="shared" si="61"/>
        <v>1050</v>
      </c>
      <c r="K55" s="105">
        <v>350</v>
      </c>
      <c r="L55" s="105">
        <v>350</v>
      </c>
      <c r="M55" s="105">
        <v>350</v>
      </c>
      <c r="N55" s="109">
        <f t="shared" si="62"/>
        <v>1050</v>
      </c>
      <c r="O55" s="105">
        <v>350</v>
      </c>
      <c r="P55" s="105">
        <v>350</v>
      </c>
      <c r="Q55" s="105">
        <v>350</v>
      </c>
      <c r="R55" s="110">
        <f t="shared" si="63"/>
        <v>1050</v>
      </c>
      <c r="S55" s="111">
        <f>SUM(F55,J55,N55,R55)</f>
        <v>4200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</row>
    <row r="56" spans="2:118" ht="22.05" customHeight="1" x14ac:dyDescent="0.3">
      <c r="B56" s="104" t="s">
        <v>113</v>
      </c>
      <c r="C56" s="105">
        <v>0</v>
      </c>
      <c r="D56" s="105">
        <v>0</v>
      </c>
      <c r="E56" s="105">
        <v>0</v>
      </c>
      <c r="F56" s="106">
        <f t="shared" si="60"/>
        <v>0</v>
      </c>
      <c r="G56" s="105">
        <v>0</v>
      </c>
      <c r="H56" s="105">
        <v>0</v>
      </c>
      <c r="I56" s="105">
        <v>0</v>
      </c>
      <c r="J56" s="108">
        <f t="shared" si="61"/>
        <v>0</v>
      </c>
      <c r="K56" s="105">
        <v>0</v>
      </c>
      <c r="L56" s="105">
        <v>0</v>
      </c>
      <c r="M56" s="105">
        <v>0</v>
      </c>
      <c r="N56" s="109">
        <f t="shared" si="62"/>
        <v>0</v>
      </c>
      <c r="O56" s="105">
        <v>0</v>
      </c>
      <c r="P56" s="105">
        <v>0</v>
      </c>
      <c r="Q56" s="105">
        <v>0</v>
      </c>
      <c r="R56" s="110">
        <f t="shared" si="63"/>
        <v>0</v>
      </c>
      <c r="S56" s="111">
        <f t="shared" ref="S56" si="66">SUM(F56,J56,N56,R56)</f>
        <v>0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</row>
    <row r="57" spans="2:118" ht="22.05" customHeight="1" x14ac:dyDescent="0.3">
      <c r="B57" s="104" t="s">
        <v>55</v>
      </c>
      <c r="C57" s="105">
        <v>0</v>
      </c>
      <c r="D57" s="105">
        <v>0</v>
      </c>
      <c r="E57" s="105">
        <v>0</v>
      </c>
      <c r="F57" s="106">
        <f t="shared" si="60"/>
        <v>0</v>
      </c>
      <c r="G57" s="105">
        <v>0</v>
      </c>
      <c r="H57" s="105">
        <v>0</v>
      </c>
      <c r="I57" s="105">
        <v>0</v>
      </c>
      <c r="J57" s="108">
        <f t="shared" si="61"/>
        <v>0</v>
      </c>
      <c r="K57" s="105">
        <v>0</v>
      </c>
      <c r="L57" s="105">
        <v>0</v>
      </c>
      <c r="M57" s="105">
        <v>0</v>
      </c>
      <c r="N57" s="109">
        <f t="shared" si="62"/>
        <v>0</v>
      </c>
      <c r="O57" s="105">
        <v>0</v>
      </c>
      <c r="P57" s="105">
        <v>0</v>
      </c>
      <c r="Q57" s="105">
        <v>0</v>
      </c>
      <c r="R57" s="110">
        <f t="shared" si="63"/>
        <v>0</v>
      </c>
      <c r="S57" s="111">
        <f>SUM(F57,J57,N57,R57)</f>
        <v>0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</row>
    <row r="58" spans="2:118" ht="22.05" customHeight="1" x14ac:dyDescent="0.3">
      <c r="B58" s="104" t="s">
        <v>55</v>
      </c>
      <c r="C58" s="105">
        <v>0</v>
      </c>
      <c r="D58" s="105">
        <v>0</v>
      </c>
      <c r="E58" s="105">
        <v>0</v>
      </c>
      <c r="F58" s="106">
        <f t="shared" si="60"/>
        <v>0</v>
      </c>
      <c r="G58" s="105">
        <v>0</v>
      </c>
      <c r="H58" s="105">
        <v>0</v>
      </c>
      <c r="I58" s="105">
        <v>0</v>
      </c>
      <c r="J58" s="108">
        <f t="shared" si="61"/>
        <v>0</v>
      </c>
      <c r="K58" s="105">
        <v>0</v>
      </c>
      <c r="L58" s="105">
        <v>0</v>
      </c>
      <c r="M58" s="105">
        <v>0</v>
      </c>
      <c r="N58" s="109">
        <f t="shared" si="62"/>
        <v>0</v>
      </c>
      <c r="O58" s="105">
        <v>0</v>
      </c>
      <c r="P58" s="105">
        <v>0</v>
      </c>
      <c r="Q58" s="105">
        <v>0</v>
      </c>
      <c r="R58" s="110">
        <f t="shared" si="63"/>
        <v>0</v>
      </c>
      <c r="S58" s="111">
        <f t="shared" ref="S58" si="67">SUM(F58,J58,N58,R58)</f>
        <v>0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</row>
    <row r="59" spans="2:118" ht="22.05" customHeight="1" x14ac:dyDescent="0.3">
      <c r="B59" s="104" t="s">
        <v>55</v>
      </c>
      <c r="C59" s="105">
        <v>0</v>
      </c>
      <c r="D59" s="105">
        <v>0</v>
      </c>
      <c r="E59" s="105">
        <v>0</v>
      </c>
      <c r="F59" s="106">
        <f t="shared" si="60"/>
        <v>0</v>
      </c>
      <c r="G59" s="105">
        <v>0</v>
      </c>
      <c r="H59" s="105">
        <v>0</v>
      </c>
      <c r="I59" s="105">
        <v>0</v>
      </c>
      <c r="J59" s="108">
        <f t="shared" si="61"/>
        <v>0</v>
      </c>
      <c r="K59" s="105">
        <v>0</v>
      </c>
      <c r="L59" s="105">
        <v>0</v>
      </c>
      <c r="M59" s="105">
        <v>0</v>
      </c>
      <c r="N59" s="109">
        <f t="shared" si="62"/>
        <v>0</v>
      </c>
      <c r="O59" s="105">
        <v>0</v>
      </c>
      <c r="P59" s="105">
        <v>0</v>
      </c>
      <c r="Q59" s="105">
        <v>0</v>
      </c>
      <c r="R59" s="110">
        <f t="shared" si="63"/>
        <v>0</v>
      </c>
      <c r="S59" s="111">
        <f>SUM(F59,J59,N59,R59)</f>
        <v>0</v>
      </c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</row>
    <row r="60" spans="2:118" ht="22.05" customHeight="1" thickBot="1" x14ac:dyDescent="0.35">
      <c r="B60" s="112" t="s">
        <v>114</v>
      </c>
      <c r="C60" s="148">
        <f t="shared" ref="C60:E60" si="68">SUM(C50:C59)</f>
        <v>650</v>
      </c>
      <c r="D60" s="148">
        <f t="shared" si="68"/>
        <v>650</v>
      </c>
      <c r="E60" s="148">
        <f t="shared" si="68"/>
        <v>650</v>
      </c>
      <c r="F60" s="106">
        <f t="shared" si="60"/>
        <v>1950</v>
      </c>
      <c r="G60" s="148">
        <f>SUM(G50:G59)</f>
        <v>650</v>
      </c>
      <c r="H60" s="148">
        <f>SUM(H50:H59)</f>
        <v>650</v>
      </c>
      <c r="I60" s="148">
        <f>SUM(I50:I59)</f>
        <v>650</v>
      </c>
      <c r="J60" s="108">
        <f t="shared" si="61"/>
        <v>1950</v>
      </c>
      <c r="K60" s="149">
        <f>SUM(K50:K59)</f>
        <v>650</v>
      </c>
      <c r="L60" s="149">
        <f t="shared" ref="L60:M60" si="69">SUM(L50:L59)</f>
        <v>650</v>
      </c>
      <c r="M60" s="149">
        <f t="shared" si="69"/>
        <v>650</v>
      </c>
      <c r="N60" s="109">
        <f t="shared" si="62"/>
        <v>1950</v>
      </c>
      <c r="O60" s="150">
        <f>SUM(O50:O59)</f>
        <v>650</v>
      </c>
      <c r="P60" s="150">
        <f>SUM(P50:P59)</f>
        <v>650</v>
      </c>
      <c r="Q60" s="150">
        <f>SUM(Q50:Q59)</f>
        <v>650</v>
      </c>
      <c r="R60" s="110">
        <f t="shared" si="63"/>
        <v>1950</v>
      </c>
      <c r="S60" s="120">
        <f>SUM(F60,J60,N60,R60)</f>
        <v>7800</v>
      </c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</row>
    <row r="61" spans="2:118" ht="22.05" customHeight="1" x14ac:dyDescent="0.3">
      <c r="B61" s="91" t="s">
        <v>115</v>
      </c>
      <c r="C61" s="95"/>
      <c r="D61" s="95"/>
      <c r="E61" s="95"/>
      <c r="F61" s="93"/>
      <c r="G61" s="95"/>
      <c r="H61" s="95"/>
      <c r="I61" s="95"/>
      <c r="J61" s="96"/>
      <c r="K61" s="97"/>
      <c r="L61" s="97"/>
      <c r="M61" s="97"/>
      <c r="N61" s="99"/>
      <c r="O61" s="100"/>
      <c r="P61" s="100"/>
      <c r="Q61" s="100"/>
      <c r="R61" s="102"/>
      <c r="S61" s="103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</row>
    <row r="62" spans="2:118" ht="22.05" customHeight="1" x14ac:dyDescent="0.3">
      <c r="B62" s="104" t="s">
        <v>116</v>
      </c>
      <c r="C62" s="105">
        <v>0</v>
      </c>
      <c r="D62" s="105">
        <v>0</v>
      </c>
      <c r="E62" s="105">
        <v>0</v>
      </c>
      <c r="F62" s="106">
        <f t="shared" ref="F62:F67" si="70">SUM(C62:E62)</f>
        <v>0</v>
      </c>
      <c r="G62" s="105">
        <v>0</v>
      </c>
      <c r="H62" s="105">
        <v>0</v>
      </c>
      <c r="I62" s="105">
        <v>0</v>
      </c>
      <c r="J62" s="108">
        <f t="shared" ref="J62:J67" si="71">SUM(G62:I62)</f>
        <v>0</v>
      </c>
      <c r="K62" s="105">
        <v>0</v>
      </c>
      <c r="L62" s="105">
        <v>0</v>
      </c>
      <c r="M62" s="105">
        <v>0</v>
      </c>
      <c r="N62" s="109">
        <f t="shared" ref="N62:N67" si="72">SUM(K62:M62)</f>
        <v>0</v>
      </c>
      <c r="O62" s="105">
        <v>0</v>
      </c>
      <c r="P62" s="105">
        <v>0</v>
      </c>
      <c r="Q62" s="105">
        <v>0</v>
      </c>
      <c r="R62" s="110">
        <f t="shared" ref="R62:R67" si="73">SUM(O62:Q62)</f>
        <v>0</v>
      </c>
      <c r="S62" s="111">
        <f>SUM(F62,J62,N62,R62)</f>
        <v>0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</row>
    <row r="63" spans="2:118" ht="22.05" customHeight="1" x14ac:dyDescent="0.3">
      <c r="B63" s="104" t="s">
        <v>117</v>
      </c>
      <c r="C63" s="105">
        <v>0</v>
      </c>
      <c r="D63" s="105">
        <v>0</v>
      </c>
      <c r="E63" s="105">
        <v>0</v>
      </c>
      <c r="F63" s="106">
        <f t="shared" si="70"/>
        <v>0</v>
      </c>
      <c r="G63" s="105">
        <v>0</v>
      </c>
      <c r="H63" s="105">
        <v>0</v>
      </c>
      <c r="I63" s="105">
        <v>0</v>
      </c>
      <c r="J63" s="108">
        <f t="shared" si="71"/>
        <v>0</v>
      </c>
      <c r="K63" s="105">
        <v>0</v>
      </c>
      <c r="L63" s="105">
        <v>0</v>
      </c>
      <c r="M63" s="105">
        <v>0</v>
      </c>
      <c r="N63" s="109">
        <f t="shared" si="72"/>
        <v>0</v>
      </c>
      <c r="O63" s="105">
        <v>0</v>
      </c>
      <c r="P63" s="105">
        <v>0</v>
      </c>
      <c r="Q63" s="105">
        <v>0</v>
      </c>
      <c r="R63" s="110">
        <f t="shared" si="73"/>
        <v>0</v>
      </c>
      <c r="S63" s="111">
        <f t="shared" ref="S63" si="74">SUM(F63,J63,N63,R63)</f>
        <v>0</v>
      </c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</row>
    <row r="64" spans="2:118" ht="22.05" customHeight="1" x14ac:dyDescent="0.3">
      <c r="B64" s="104" t="s">
        <v>184</v>
      </c>
      <c r="C64" s="105">
        <v>2000</v>
      </c>
      <c r="D64" s="105">
        <v>2000</v>
      </c>
      <c r="E64" s="105">
        <v>2000</v>
      </c>
      <c r="F64" s="106">
        <f t="shared" si="70"/>
        <v>6000</v>
      </c>
      <c r="G64" s="105">
        <v>2000</v>
      </c>
      <c r="H64" s="105">
        <v>2000</v>
      </c>
      <c r="I64" s="105">
        <v>2000</v>
      </c>
      <c r="J64" s="108">
        <f t="shared" si="71"/>
        <v>6000</v>
      </c>
      <c r="K64" s="105">
        <v>2000</v>
      </c>
      <c r="L64" s="105">
        <v>2000</v>
      </c>
      <c r="M64" s="105">
        <v>2000</v>
      </c>
      <c r="N64" s="109">
        <f t="shared" si="72"/>
        <v>6000</v>
      </c>
      <c r="O64" s="105">
        <v>2000</v>
      </c>
      <c r="P64" s="105">
        <v>2000</v>
      </c>
      <c r="Q64" s="105">
        <v>2000</v>
      </c>
      <c r="R64" s="110">
        <f t="shared" si="73"/>
        <v>6000</v>
      </c>
      <c r="S64" s="111">
        <f>SUM(F64,J64,N64,R64)</f>
        <v>24000</v>
      </c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</row>
    <row r="65" spans="2:118" ht="22.05" customHeight="1" x14ac:dyDescent="0.3">
      <c r="B65" s="104" t="s">
        <v>185</v>
      </c>
      <c r="C65" s="105">
        <v>0</v>
      </c>
      <c r="D65" s="105">
        <v>0</v>
      </c>
      <c r="E65" s="105">
        <v>0</v>
      </c>
      <c r="F65" s="106">
        <f t="shared" si="70"/>
        <v>0</v>
      </c>
      <c r="G65" s="105">
        <v>0</v>
      </c>
      <c r="H65" s="105">
        <v>0</v>
      </c>
      <c r="I65" s="105">
        <v>0</v>
      </c>
      <c r="J65" s="108">
        <f t="shared" si="71"/>
        <v>0</v>
      </c>
      <c r="K65" s="105">
        <v>0</v>
      </c>
      <c r="L65" s="105">
        <v>0</v>
      </c>
      <c r="M65" s="105">
        <v>0</v>
      </c>
      <c r="N65" s="109">
        <f t="shared" si="72"/>
        <v>0</v>
      </c>
      <c r="O65" s="105">
        <v>0</v>
      </c>
      <c r="P65" s="105">
        <v>0</v>
      </c>
      <c r="Q65" s="105">
        <v>0</v>
      </c>
      <c r="R65" s="110">
        <f t="shared" si="73"/>
        <v>0</v>
      </c>
      <c r="S65" s="111">
        <f t="shared" ref="S65:S66" si="75">SUM(F65,J65,N65,R65)</f>
        <v>0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</row>
    <row r="66" spans="2:118" ht="22.05" customHeight="1" x14ac:dyDescent="0.3">
      <c r="B66" s="104" t="s">
        <v>55</v>
      </c>
      <c r="C66" s="105">
        <v>0</v>
      </c>
      <c r="D66" s="105">
        <v>0</v>
      </c>
      <c r="E66" s="105">
        <v>0</v>
      </c>
      <c r="F66" s="106">
        <f t="shared" si="70"/>
        <v>0</v>
      </c>
      <c r="G66" s="105">
        <v>0</v>
      </c>
      <c r="H66" s="105">
        <v>0</v>
      </c>
      <c r="I66" s="105">
        <v>0</v>
      </c>
      <c r="J66" s="108">
        <f t="shared" si="71"/>
        <v>0</v>
      </c>
      <c r="K66" s="105">
        <v>0</v>
      </c>
      <c r="L66" s="105">
        <v>0</v>
      </c>
      <c r="M66" s="105">
        <v>0</v>
      </c>
      <c r="N66" s="109">
        <f t="shared" si="72"/>
        <v>0</v>
      </c>
      <c r="O66" s="105">
        <v>0</v>
      </c>
      <c r="P66" s="105">
        <v>0</v>
      </c>
      <c r="Q66" s="105">
        <v>0</v>
      </c>
      <c r="R66" s="110">
        <f t="shared" si="73"/>
        <v>0</v>
      </c>
      <c r="S66" s="111">
        <f t="shared" si="75"/>
        <v>0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</row>
    <row r="67" spans="2:118" ht="22.05" customHeight="1" thickBot="1" x14ac:dyDescent="0.35">
      <c r="B67" s="112" t="s">
        <v>118</v>
      </c>
      <c r="C67" s="148">
        <f t="shared" ref="C67:E67" si="76">SUM(C62:C66)</f>
        <v>2000</v>
      </c>
      <c r="D67" s="148">
        <f t="shared" si="76"/>
        <v>2000</v>
      </c>
      <c r="E67" s="148">
        <f t="shared" si="76"/>
        <v>2000</v>
      </c>
      <c r="F67" s="106">
        <f t="shared" si="70"/>
        <v>6000</v>
      </c>
      <c r="G67" s="148">
        <f>SUM(G62:G66)</f>
        <v>2000</v>
      </c>
      <c r="H67" s="148">
        <f>SUM(H62:H66)</f>
        <v>2000</v>
      </c>
      <c r="I67" s="148">
        <f>SUM(I62:I66)</f>
        <v>2000</v>
      </c>
      <c r="J67" s="108">
        <f t="shared" si="71"/>
        <v>6000</v>
      </c>
      <c r="K67" s="149">
        <f>SUM(K62:K66)</f>
        <v>2000</v>
      </c>
      <c r="L67" s="149">
        <f t="shared" ref="L67:M67" si="77">SUM(L62:L66)</f>
        <v>2000</v>
      </c>
      <c r="M67" s="149">
        <f t="shared" si="77"/>
        <v>2000</v>
      </c>
      <c r="N67" s="109">
        <f t="shared" si="72"/>
        <v>6000</v>
      </c>
      <c r="O67" s="150">
        <f>SUM(O62:O66)</f>
        <v>2000</v>
      </c>
      <c r="P67" s="150">
        <f>SUM(P62:P66)</f>
        <v>2000</v>
      </c>
      <c r="Q67" s="150">
        <f>SUM(Q62:Q66)</f>
        <v>2000</v>
      </c>
      <c r="R67" s="110">
        <f t="shared" si="73"/>
        <v>6000</v>
      </c>
      <c r="S67" s="120">
        <f>SUM(F67,J67,N67,R67)</f>
        <v>24000</v>
      </c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</row>
    <row r="68" spans="2:118" ht="22.05" customHeight="1" x14ac:dyDescent="0.3">
      <c r="B68" s="91" t="s">
        <v>119</v>
      </c>
      <c r="C68" s="95"/>
      <c r="D68" s="95"/>
      <c r="E68" s="95"/>
      <c r="F68" s="93"/>
      <c r="G68" s="95"/>
      <c r="H68" s="95"/>
      <c r="I68" s="95"/>
      <c r="J68" s="96"/>
      <c r="K68" s="97"/>
      <c r="L68" s="97"/>
      <c r="M68" s="97"/>
      <c r="N68" s="99"/>
      <c r="O68" s="100"/>
      <c r="P68" s="100"/>
      <c r="Q68" s="100"/>
      <c r="R68" s="102"/>
      <c r="S68" s="103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</row>
    <row r="69" spans="2:118" ht="22.05" customHeight="1" x14ac:dyDescent="0.3">
      <c r="B69" s="104" t="s">
        <v>120</v>
      </c>
      <c r="C69" s="105">
        <v>0</v>
      </c>
      <c r="D69" s="105">
        <v>0</v>
      </c>
      <c r="E69" s="105">
        <v>0</v>
      </c>
      <c r="F69" s="106">
        <f t="shared" ref="F69:F74" si="78">SUM(C69:E69)</f>
        <v>0</v>
      </c>
      <c r="G69" s="105">
        <v>0</v>
      </c>
      <c r="H69" s="105">
        <v>100</v>
      </c>
      <c r="I69" s="105">
        <v>0</v>
      </c>
      <c r="J69" s="108">
        <f t="shared" ref="J69:J74" si="79">SUM(G69:I69)</f>
        <v>100</v>
      </c>
      <c r="K69" s="105">
        <v>0</v>
      </c>
      <c r="L69" s="105">
        <v>0</v>
      </c>
      <c r="M69" s="105">
        <v>0</v>
      </c>
      <c r="N69" s="109">
        <f t="shared" ref="N69:N74" si="80">SUM(K69:M69)</f>
        <v>0</v>
      </c>
      <c r="O69" s="105">
        <v>0</v>
      </c>
      <c r="P69" s="105">
        <v>0</v>
      </c>
      <c r="Q69" s="105">
        <v>0</v>
      </c>
      <c r="R69" s="110">
        <f t="shared" ref="R69:R74" si="81">SUM(O69:Q69)</f>
        <v>0</v>
      </c>
      <c r="S69" s="111">
        <f>SUM(F69,J69,N69,R69)</f>
        <v>100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</row>
    <row r="70" spans="2:118" ht="22.05" customHeight="1" x14ac:dyDescent="0.3">
      <c r="B70" s="104" t="s">
        <v>121</v>
      </c>
      <c r="C70" s="105">
        <v>0</v>
      </c>
      <c r="D70" s="105">
        <v>0</v>
      </c>
      <c r="E70" s="105">
        <v>0</v>
      </c>
      <c r="F70" s="106">
        <f t="shared" si="78"/>
        <v>0</v>
      </c>
      <c r="G70" s="105">
        <v>0</v>
      </c>
      <c r="H70" s="105">
        <v>75</v>
      </c>
      <c r="I70" s="105">
        <v>0</v>
      </c>
      <c r="J70" s="108">
        <f t="shared" si="79"/>
        <v>75</v>
      </c>
      <c r="K70" s="105">
        <v>0</v>
      </c>
      <c r="L70" s="105">
        <v>0</v>
      </c>
      <c r="M70" s="105">
        <v>0</v>
      </c>
      <c r="N70" s="109">
        <f t="shared" si="80"/>
        <v>0</v>
      </c>
      <c r="O70" s="105">
        <v>0</v>
      </c>
      <c r="P70" s="105">
        <v>0</v>
      </c>
      <c r="Q70" s="105">
        <v>0</v>
      </c>
      <c r="R70" s="110">
        <f t="shared" si="81"/>
        <v>0</v>
      </c>
      <c r="S70" s="111">
        <f t="shared" ref="S70" si="82">SUM(F70,J70,N70,R70)</f>
        <v>75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</row>
    <row r="71" spans="2:118" ht="22.05" customHeight="1" x14ac:dyDescent="0.3">
      <c r="B71" s="104" t="s">
        <v>55</v>
      </c>
      <c r="C71" s="105">
        <v>0</v>
      </c>
      <c r="D71" s="105">
        <v>0</v>
      </c>
      <c r="E71" s="105">
        <v>0</v>
      </c>
      <c r="F71" s="106">
        <f t="shared" si="78"/>
        <v>0</v>
      </c>
      <c r="G71" s="105">
        <v>0</v>
      </c>
      <c r="H71" s="105">
        <v>0</v>
      </c>
      <c r="I71" s="105">
        <v>0</v>
      </c>
      <c r="J71" s="108">
        <f t="shared" si="79"/>
        <v>0</v>
      </c>
      <c r="K71" s="105">
        <v>0</v>
      </c>
      <c r="L71" s="105">
        <v>0</v>
      </c>
      <c r="M71" s="105">
        <v>0</v>
      </c>
      <c r="N71" s="109">
        <f t="shared" si="80"/>
        <v>0</v>
      </c>
      <c r="O71" s="105">
        <v>0</v>
      </c>
      <c r="P71" s="105">
        <v>0</v>
      </c>
      <c r="Q71" s="105">
        <v>0</v>
      </c>
      <c r="R71" s="110">
        <f t="shared" si="81"/>
        <v>0</v>
      </c>
      <c r="S71" s="111">
        <f>SUM(F71,J71,N71,R71)</f>
        <v>0</v>
      </c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</row>
    <row r="72" spans="2:118" ht="22.05" customHeight="1" x14ac:dyDescent="0.3">
      <c r="B72" s="104" t="s">
        <v>55</v>
      </c>
      <c r="C72" s="105">
        <v>0</v>
      </c>
      <c r="D72" s="105">
        <v>0</v>
      </c>
      <c r="E72" s="105">
        <v>0</v>
      </c>
      <c r="F72" s="106">
        <f t="shared" si="78"/>
        <v>0</v>
      </c>
      <c r="G72" s="105">
        <v>0</v>
      </c>
      <c r="H72" s="105">
        <v>0</v>
      </c>
      <c r="I72" s="105">
        <v>0</v>
      </c>
      <c r="J72" s="108">
        <f t="shared" si="79"/>
        <v>0</v>
      </c>
      <c r="K72" s="105">
        <v>0</v>
      </c>
      <c r="L72" s="105">
        <v>0</v>
      </c>
      <c r="M72" s="105">
        <v>0</v>
      </c>
      <c r="N72" s="109">
        <f t="shared" si="80"/>
        <v>0</v>
      </c>
      <c r="O72" s="105">
        <v>0</v>
      </c>
      <c r="P72" s="105">
        <v>0</v>
      </c>
      <c r="Q72" s="105">
        <v>0</v>
      </c>
      <c r="R72" s="110">
        <f t="shared" si="81"/>
        <v>0</v>
      </c>
      <c r="S72" s="111">
        <f t="shared" ref="S72:S73" si="83">SUM(F72,J72,N72,R72)</f>
        <v>0</v>
      </c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</row>
    <row r="73" spans="2:118" ht="22.05" customHeight="1" x14ac:dyDescent="0.3">
      <c r="B73" s="104" t="s">
        <v>55</v>
      </c>
      <c r="C73" s="105">
        <v>0</v>
      </c>
      <c r="D73" s="105">
        <v>0</v>
      </c>
      <c r="E73" s="105">
        <v>0</v>
      </c>
      <c r="F73" s="106">
        <f t="shared" si="78"/>
        <v>0</v>
      </c>
      <c r="G73" s="105">
        <v>0</v>
      </c>
      <c r="H73" s="105">
        <v>0</v>
      </c>
      <c r="I73" s="105">
        <v>0</v>
      </c>
      <c r="J73" s="108">
        <f t="shared" si="79"/>
        <v>0</v>
      </c>
      <c r="K73" s="105">
        <v>0</v>
      </c>
      <c r="L73" s="105">
        <v>0</v>
      </c>
      <c r="M73" s="105">
        <v>0</v>
      </c>
      <c r="N73" s="109">
        <f t="shared" si="80"/>
        <v>0</v>
      </c>
      <c r="O73" s="105">
        <v>0</v>
      </c>
      <c r="P73" s="105">
        <v>0</v>
      </c>
      <c r="Q73" s="105">
        <v>0</v>
      </c>
      <c r="R73" s="110">
        <f t="shared" si="81"/>
        <v>0</v>
      </c>
      <c r="S73" s="111">
        <f t="shared" si="83"/>
        <v>0</v>
      </c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</row>
    <row r="74" spans="2:118" ht="22.05" customHeight="1" thickBot="1" x14ac:dyDescent="0.35">
      <c r="B74" s="112" t="s">
        <v>122</v>
      </c>
      <c r="C74" s="148">
        <f t="shared" ref="C74:E74" si="84">SUM(C69:C73)</f>
        <v>0</v>
      </c>
      <c r="D74" s="148">
        <f t="shared" si="84"/>
        <v>0</v>
      </c>
      <c r="E74" s="148">
        <f t="shared" si="84"/>
        <v>0</v>
      </c>
      <c r="F74" s="106">
        <f t="shared" si="78"/>
        <v>0</v>
      </c>
      <c r="G74" s="148">
        <f>SUM(G69:G73)</f>
        <v>0</v>
      </c>
      <c r="H74" s="148">
        <f>SUM(H69:H73)</f>
        <v>175</v>
      </c>
      <c r="I74" s="148">
        <f>SUM(I69:I73)</f>
        <v>0</v>
      </c>
      <c r="J74" s="108">
        <f t="shared" si="79"/>
        <v>175</v>
      </c>
      <c r="K74" s="149">
        <f>SUM(K69:K73)</f>
        <v>0</v>
      </c>
      <c r="L74" s="149">
        <f t="shared" ref="L74:M74" si="85">SUM(L69:L73)</f>
        <v>0</v>
      </c>
      <c r="M74" s="149">
        <f t="shared" si="85"/>
        <v>0</v>
      </c>
      <c r="N74" s="109">
        <f t="shared" si="80"/>
        <v>0</v>
      </c>
      <c r="O74" s="150">
        <f>SUM(O69:O73)</f>
        <v>0</v>
      </c>
      <c r="P74" s="150">
        <f>SUM(P69:P73)</f>
        <v>0</v>
      </c>
      <c r="Q74" s="150">
        <f>SUM(Q69:Q73)</f>
        <v>0</v>
      </c>
      <c r="R74" s="110">
        <f t="shared" si="81"/>
        <v>0</v>
      </c>
      <c r="S74" s="120">
        <f>SUM(F74,J74,N74,R74)</f>
        <v>175</v>
      </c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</row>
    <row r="75" spans="2:118" ht="22.05" customHeight="1" x14ac:dyDescent="0.3">
      <c r="B75" s="91" t="s">
        <v>123</v>
      </c>
      <c r="C75" s="95"/>
      <c r="D75" s="95"/>
      <c r="E75" s="95"/>
      <c r="F75" s="93"/>
      <c r="G75" s="95"/>
      <c r="H75" s="95"/>
      <c r="I75" s="95"/>
      <c r="J75" s="96"/>
      <c r="K75" s="97"/>
      <c r="L75" s="97"/>
      <c r="M75" s="97"/>
      <c r="N75" s="99"/>
      <c r="O75" s="100"/>
      <c r="P75" s="100"/>
      <c r="Q75" s="100"/>
      <c r="R75" s="102"/>
      <c r="S75" s="103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</row>
    <row r="76" spans="2:118" ht="22.05" customHeight="1" x14ac:dyDescent="0.3">
      <c r="B76" s="104" t="s">
        <v>124</v>
      </c>
      <c r="C76" s="105">
        <f>('Projeção Fin. StartUp 4'!C76*7.5%)+'Projeção Fin. StartUp 4'!C76</f>
        <v>1001.60185546875</v>
      </c>
      <c r="D76" s="105">
        <f>('Projeção Fin. StartUp 4'!D76*7.5%)+'Projeção Fin. StartUp 4'!D76</f>
        <v>1001.60185546875</v>
      </c>
      <c r="E76" s="105">
        <f>('Projeção Fin. StartUp 4'!E76*7.5%)+'Projeção Fin. StartUp 4'!E76</f>
        <v>1001.60185546875</v>
      </c>
      <c r="F76" s="106">
        <f>SUM(C76:E76)</f>
        <v>3004.8055664062504</v>
      </c>
      <c r="G76" s="105">
        <f>('Projeção Fin. StartUp 4'!G76*7.5%)+'Projeção Fin. StartUp 4'!G76</f>
        <v>1001.60185546875</v>
      </c>
      <c r="H76" s="105">
        <f>('Projeção Fin. StartUp 4'!H76*7.5%)+'Projeção Fin. StartUp 4'!H76</f>
        <v>1001.60185546875</v>
      </c>
      <c r="I76" s="105">
        <f>('Projeção Fin. StartUp 4'!I76*7.5%)+'Projeção Fin. StartUp 4'!I76</f>
        <v>1001.60185546875</v>
      </c>
      <c r="J76" s="108">
        <f t="shared" ref="J76:J90" si="86">SUM(G76:I76)</f>
        <v>3004.8055664062504</v>
      </c>
      <c r="K76" s="105">
        <f>('Projeção Fin. StartUp 4'!K76*7.5%)+'Projeção Fin. StartUp 4'!K76</f>
        <v>1001.60185546875</v>
      </c>
      <c r="L76" s="105">
        <f>('Projeção Fin. StartUp 4'!L76*7.5%)+'Projeção Fin. StartUp 4'!L76</f>
        <v>1001.60185546875</v>
      </c>
      <c r="M76" s="105">
        <f>('Projeção Fin. StartUp 4'!M76*7.5%)+'Projeção Fin. StartUp 4'!M76</f>
        <v>1001.60185546875</v>
      </c>
      <c r="N76" s="109">
        <f t="shared" ref="N76:N90" si="87">SUM(K76:M76)</f>
        <v>3004.8055664062504</v>
      </c>
      <c r="O76" s="105">
        <f>('Projeção Fin. StartUp 4'!O76*7.5%)+'Projeção Fin. StartUp 4'!O76</f>
        <v>1001.60185546875</v>
      </c>
      <c r="P76" s="105">
        <f>('Projeção Fin. StartUp 4'!P76*7.5%)+'Projeção Fin. StartUp 4'!P76</f>
        <v>1001.60185546875</v>
      </c>
      <c r="Q76" s="105">
        <f>('Projeção Fin. StartUp 4'!Q76*7.5%)+'Projeção Fin. StartUp 4'!Q76</f>
        <v>1001.60185546875</v>
      </c>
      <c r="R76" s="110">
        <f t="shared" ref="R76:R90" si="88">SUM(O76:Q76)</f>
        <v>3004.8055664062504</v>
      </c>
      <c r="S76" s="111">
        <f>SUM(F76,J76,N76,R76)</f>
        <v>12019.222265625001</v>
      </c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</row>
    <row r="77" spans="2:118" ht="22.05" customHeight="1" x14ac:dyDescent="0.3">
      <c r="B77" s="104" t="s">
        <v>125</v>
      </c>
      <c r="C77" s="105">
        <v>95</v>
      </c>
      <c r="D77" s="105">
        <v>95</v>
      </c>
      <c r="E77" s="105">
        <v>95</v>
      </c>
      <c r="F77" s="106">
        <f t="shared" ref="F77:F90" si="89">SUM(C77:E77)</f>
        <v>285</v>
      </c>
      <c r="G77" s="105">
        <v>95</v>
      </c>
      <c r="H77" s="105">
        <v>95</v>
      </c>
      <c r="I77" s="105">
        <v>95</v>
      </c>
      <c r="J77" s="108">
        <f t="shared" si="86"/>
        <v>285</v>
      </c>
      <c r="K77" s="105">
        <v>95</v>
      </c>
      <c r="L77" s="105">
        <v>95</v>
      </c>
      <c r="M77" s="105">
        <v>95</v>
      </c>
      <c r="N77" s="109">
        <f t="shared" si="87"/>
        <v>285</v>
      </c>
      <c r="O77" s="105">
        <v>95</v>
      </c>
      <c r="P77" s="105">
        <v>95</v>
      </c>
      <c r="Q77" s="105">
        <v>95</v>
      </c>
      <c r="R77" s="110">
        <f t="shared" si="88"/>
        <v>285</v>
      </c>
      <c r="S77" s="111">
        <f t="shared" ref="S77" si="90">SUM(F77,J77,N77,R77)</f>
        <v>1140</v>
      </c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</row>
    <row r="78" spans="2:118" ht="22.05" customHeight="1" x14ac:dyDescent="0.3">
      <c r="B78" s="104" t="s">
        <v>126</v>
      </c>
      <c r="C78" s="105">
        <v>160</v>
      </c>
      <c r="D78" s="105">
        <v>160</v>
      </c>
      <c r="E78" s="105">
        <v>160</v>
      </c>
      <c r="F78" s="106">
        <f t="shared" si="89"/>
        <v>480</v>
      </c>
      <c r="G78" s="105">
        <v>160</v>
      </c>
      <c r="H78" s="105">
        <v>160</v>
      </c>
      <c r="I78" s="105">
        <v>160</v>
      </c>
      <c r="J78" s="108">
        <f t="shared" si="86"/>
        <v>480</v>
      </c>
      <c r="K78" s="105">
        <v>160</v>
      </c>
      <c r="L78" s="105">
        <v>160</v>
      </c>
      <c r="M78" s="105">
        <v>160</v>
      </c>
      <c r="N78" s="109">
        <f t="shared" si="87"/>
        <v>480</v>
      </c>
      <c r="O78" s="105">
        <v>160</v>
      </c>
      <c r="P78" s="105">
        <v>160</v>
      </c>
      <c r="Q78" s="105">
        <v>160</v>
      </c>
      <c r="R78" s="110">
        <f t="shared" si="88"/>
        <v>480</v>
      </c>
      <c r="S78" s="111">
        <f>SUM(F78,J78,N78,R78)</f>
        <v>1920</v>
      </c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</row>
    <row r="79" spans="2:118" ht="22.05" customHeight="1" x14ac:dyDescent="0.3">
      <c r="B79" s="104" t="s">
        <v>127</v>
      </c>
      <c r="C79" s="105">
        <v>225</v>
      </c>
      <c r="D79" s="105">
        <v>225</v>
      </c>
      <c r="E79" s="105">
        <v>225</v>
      </c>
      <c r="F79" s="106">
        <f t="shared" si="89"/>
        <v>675</v>
      </c>
      <c r="G79" s="105">
        <v>225</v>
      </c>
      <c r="H79" s="105">
        <v>225</v>
      </c>
      <c r="I79" s="105">
        <v>225</v>
      </c>
      <c r="J79" s="108">
        <f t="shared" si="86"/>
        <v>675</v>
      </c>
      <c r="K79" s="105">
        <v>225</v>
      </c>
      <c r="L79" s="105">
        <v>225</v>
      </c>
      <c r="M79" s="105">
        <v>225</v>
      </c>
      <c r="N79" s="109">
        <f t="shared" si="87"/>
        <v>675</v>
      </c>
      <c r="O79" s="105">
        <v>225</v>
      </c>
      <c r="P79" s="105">
        <v>225</v>
      </c>
      <c r="Q79" s="105">
        <v>225</v>
      </c>
      <c r="R79" s="110">
        <f t="shared" si="88"/>
        <v>675</v>
      </c>
      <c r="S79" s="111">
        <f t="shared" ref="S79:S80" si="91">SUM(F79,J79,N79,R79)</f>
        <v>2700</v>
      </c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</row>
    <row r="80" spans="2:118" ht="22.05" customHeight="1" x14ac:dyDescent="0.3">
      <c r="B80" s="104" t="s">
        <v>128</v>
      </c>
      <c r="C80" s="105">
        <v>0</v>
      </c>
      <c r="D80" s="105">
        <v>0</v>
      </c>
      <c r="E80" s="105">
        <v>0</v>
      </c>
      <c r="F80" s="106">
        <f t="shared" si="89"/>
        <v>0</v>
      </c>
      <c r="G80" s="105">
        <v>0</v>
      </c>
      <c r="H80" s="105">
        <v>0</v>
      </c>
      <c r="I80" s="105">
        <v>0</v>
      </c>
      <c r="J80" s="108">
        <f t="shared" si="86"/>
        <v>0</v>
      </c>
      <c r="K80" s="105">
        <v>0</v>
      </c>
      <c r="L80" s="105">
        <v>0</v>
      </c>
      <c r="M80" s="105">
        <v>0</v>
      </c>
      <c r="N80" s="109">
        <f t="shared" si="87"/>
        <v>0</v>
      </c>
      <c r="O80" s="105">
        <v>0</v>
      </c>
      <c r="P80" s="105">
        <v>0</v>
      </c>
      <c r="Q80" s="105">
        <v>0</v>
      </c>
      <c r="R80" s="110">
        <f t="shared" si="88"/>
        <v>0</v>
      </c>
      <c r="S80" s="111">
        <f t="shared" si="91"/>
        <v>0</v>
      </c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</row>
    <row r="81" spans="2:118" ht="22.05" customHeight="1" x14ac:dyDescent="0.3">
      <c r="B81" s="104" t="s">
        <v>129</v>
      </c>
      <c r="C81" s="105">
        <v>60</v>
      </c>
      <c r="D81" s="105">
        <v>60</v>
      </c>
      <c r="E81" s="105">
        <v>60</v>
      </c>
      <c r="F81" s="106">
        <f t="shared" si="89"/>
        <v>180</v>
      </c>
      <c r="G81" s="105">
        <v>60</v>
      </c>
      <c r="H81" s="105">
        <v>60</v>
      </c>
      <c r="I81" s="105">
        <v>60</v>
      </c>
      <c r="J81" s="108">
        <f t="shared" si="86"/>
        <v>180</v>
      </c>
      <c r="K81" s="105">
        <v>60</v>
      </c>
      <c r="L81" s="105">
        <v>60</v>
      </c>
      <c r="M81" s="105">
        <v>60</v>
      </c>
      <c r="N81" s="109">
        <f t="shared" si="87"/>
        <v>180</v>
      </c>
      <c r="O81" s="105">
        <v>60</v>
      </c>
      <c r="P81" s="105">
        <v>60</v>
      </c>
      <c r="Q81" s="105">
        <v>60</v>
      </c>
      <c r="R81" s="110">
        <f t="shared" si="88"/>
        <v>180</v>
      </c>
      <c r="S81" s="111">
        <f>SUM(F81,J81,N81,R81)</f>
        <v>720</v>
      </c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</row>
    <row r="82" spans="2:118" ht="22.05" customHeight="1" x14ac:dyDescent="0.3">
      <c r="B82" s="104" t="s">
        <v>130</v>
      </c>
      <c r="C82" s="105">
        <v>0</v>
      </c>
      <c r="D82" s="105">
        <v>0</v>
      </c>
      <c r="E82" s="105">
        <v>0</v>
      </c>
      <c r="F82" s="106">
        <f t="shared" si="89"/>
        <v>0</v>
      </c>
      <c r="G82" s="105">
        <v>0</v>
      </c>
      <c r="H82" s="105">
        <v>0</v>
      </c>
      <c r="I82" s="105">
        <v>0</v>
      </c>
      <c r="J82" s="108">
        <f t="shared" si="86"/>
        <v>0</v>
      </c>
      <c r="K82" s="105">
        <v>0</v>
      </c>
      <c r="L82" s="105">
        <v>0</v>
      </c>
      <c r="M82" s="105">
        <v>0</v>
      </c>
      <c r="N82" s="109">
        <f t="shared" si="87"/>
        <v>0</v>
      </c>
      <c r="O82" s="105">
        <v>0</v>
      </c>
      <c r="P82" s="105">
        <v>0</v>
      </c>
      <c r="Q82" s="105">
        <v>0</v>
      </c>
      <c r="R82" s="110">
        <f t="shared" si="88"/>
        <v>0</v>
      </c>
      <c r="S82" s="111">
        <f t="shared" ref="S82" si="92">SUM(F82,J82,N82,R82)</f>
        <v>0</v>
      </c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</row>
    <row r="83" spans="2:118" ht="22.05" customHeight="1" x14ac:dyDescent="0.3">
      <c r="B83" s="104" t="s">
        <v>131</v>
      </c>
      <c r="C83" s="105">
        <v>0</v>
      </c>
      <c r="D83" s="105">
        <v>0</v>
      </c>
      <c r="E83" s="105">
        <v>0</v>
      </c>
      <c r="F83" s="106">
        <f t="shared" si="89"/>
        <v>0</v>
      </c>
      <c r="G83" s="105">
        <v>0</v>
      </c>
      <c r="H83" s="105">
        <v>0</v>
      </c>
      <c r="I83" s="105">
        <v>0</v>
      </c>
      <c r="J83" s="108">
        <f t="shared" si="86"/>
        <v>0</v>
      </c>
      <c r="K83" s="105">
        <v>0</v>
      </c>
      <c r="L83" s="105">
        <v>0</v>
      </c>
      <c r="M83" s="105">
        <v>0</v>
      </c>
      <c r="N83" s="109">
        <f t="shared" si="87"/>
        <v>0</v>
      </c>
      <c r="O83" s="105">
        <v>0</v>
      </c>
      <c r="P83" s="105">
        <v>0</v>
      </c>
      <c r="Q83" s="105">
        <v>0</v>
      </c>
      <c r="R83" s="110">
        <f t="shared" si="88"/>
        <v>0</v>
      </c>
      <c r="S83" s="111">
        <f>SUM(F83,J83,N83,R83)</f>
        <v>0</v>
      </c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</row>
    <row r="84" spans="2:118" ht="22.05" customHeight="1" x14ac:dyDescent="0.3">
      <c r="B84" s="104" t="s">
        <v>132</v>
      </c>
      <c r="C84" s="105">
        <v>0</v>
      </c>
      <c r="D84" s="105">
        <v>0</v>
      </c>
      <c r="E84" s="105">
        <v>0</v>
      </c>
      <c r="F84" s="106">
        <f t="shared" si="89"/>
        <v>0</v>
      </c>
      <c r="G84" s="105">
        <v>0</v>
      </c>
      <c r="H84" s="105">
        <v>0</v>
      </c>
      <c r="I84" s="105">
        <v>0</v>
      </c>
      <c r="J84" s="108">
        <f t="shared" si="86"/>
        <v>0</v>
      </c>
      <c r="K84" s="105">
        <v>0</v>
      </c>
      <c r="L84" s="105">
        <v>0</v>
      </c>
      <c r="M84" s="105">
        <v>0</v>
      </c>
      <c r="N84" s="109">
        <f t="shared" si="87"/>
        <v>0</v>
      </c>
      <c r="O84" s="105">
        <v>0</v>
      </c>
      <c r="P84" s="105">
        <v>0</v>
      </c>
      <c r="Q84" s="105">
        <v>0</v>
      </c>
      <c r="R84" s="110">
        <f t="shared" si="88"/>
        <v>0</v>
      </c>
      <c r="S84" s="111">
        <f>SUM(F84,J84,N84,R84)</f>
        <v>0</v>
      </c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</row>
    <row r="85" spans="2:118" ht="22.05" customHeight="1" x14ac:dyDescent="0.3">
      <c r="B85" s="104" t="s">
        <v>133</v>
      </c>
      <c r="C85" s="105">
        <v>0</v>
      </c>
      <c r="D85" s="105">
        <v>0</v>
      </c>
      <c r="E85" s="105">
        <v>0</v>
      </c>
      <c r="F85" s="106">
        <f t="shared" si="89"/>
        <v>0</v>
      </c>
      <c r="G85" s="105">
        <v>0</v>
      </c>
      <c r="H85" s="105">
        <v>0</v>
      </c>
      <c r="I85" s="105">
        <v>0</v>
      </c>
      <c r="J85" s="108">
        <f t="shared" si="86"/>
        <v>0</v>
      </c>
      <c r="K85" s="105">
        <v>0</v>
      </c>
      <c r="L85" s="105">
        <v>0</v>
      </c>
      <c r="M85" s="105">
        <v>0</v>
      </c>
      <c r="N85" s="109">
        <f t="shared" si="87"/>
        <v>0</v>
      </c>
      <c r="O85" s="105">
        <v>0</v>
      </c>
      <c r="P85" s="105">
        <v>0</v>
      </c>
      <c r="Q85" s="105">
        <v>0</v>
      </c>
      <c r="R85" s="110">
        <f t="shared" si="88"/>
        <v>0</v>
      </c>
      <c r="S85" s="111">
        <f t="shared" ref="S85:S86" si="93">SUM(F85,J85,N85,R85)</f>
        <v>0</v>
      </c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</row>
    <row r="86" spans="2:118" ht="22.05" customHeight="1" x14ac:dyDescent="0.3">
      <c r="B86" s="104" t="s">
        <v>134</v>
      </c>
      <c r="C86" s="105">
        <v>0</v>
      </c>
      <c r="D86" s="105">
        <v>0</v>
      </c>
      <c r="E86" s="105">
        <v>0</v>
      </c>
      <c r="F86" s="106">
        <f t="shared" si="89"/>
        <v>0</v>
      </c>
      <c r="G86" s="105">
        <v>0</v>
      </c>
      <c r="H86" s="105">
        <v>0</v>
      </c>
      <c r="I86" s="105">
        <v>0</v>
      </c>
      <c r="J86" s="108">
        <f t="shared" si="86"/>
        <v>0</v>
      </c>
      <c r="K86" s="105">
        <v>0</v>
      </c>
      <c r="L86" s="105">
        <v>0</v>
      </c>
      <c r="M86" s="105">
        <v>0</v>
      </c>
      <c r="N86" s="109">
        <f t="shared" si="87"/>
        <v>0</v>
      </c>
      <c r="O86" s="105">
        <v>0</v>
      </c>
      <c r="P86" s="105">
        <v>0</v>
      </c>
      <c r="Q86" s="105">
        <v>0</v>
      </c>
      <c r="R86" s="110">
        <f t="shared" si="88"/>
        <v>0</v>
      </c>
      <c r="S86" s="111">
        <f t="shared" si="93"/>
        <v>0</v>
      </c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</row>
    <row r="87" spans="2:118" ht="22.05" customHeight="1" x14ac:dyDescent="0.3">
      <c r="B87" s="104" t="s">
        <v>55</v>
      </c>
      <c r="C87" s="105">
        <v>0</v>
      </c>
      <c r="D87" s="105">
        <v>0</v>
      </c>
      <c r="E87" s="105">
        <v>0</v>
      </c>
      <c r="F87" s="106">
        <f t="shared" si="89"/>
        <v>0</v>
      </c>
      <c r="G87" s="105">
        <v>0</v>
      </c>
      <c r="H87" s="105">
        <v>0</v>
      </c>
      <c r="I87" s="105">
        <v>0</v>
      </c>
      <c r="J87" s="108">
        <f t="shared" si="86"/>
        <v>0</v>
      </c>
      <c r="K87" s="105">
        <v>0</v>
      </c>
      <c r="L87" s="105">
        <v>0</v>
      </c>
      <c r="M87" s="105">
        <v>0</v>
      </c>
      <c r="N87" s="109">
        <f t="shared" si="87"/>
        <v>0</v>
      </c>
      <c r="O87" s="105">
        <v>0</v>
      </c>
      <c r="P87" s="105">
        <v>0</v>
      </c>
      <c r="Q87" s="105">
        <v>0</v>
      </c>
      <c r="R87" s="110">
        <f t="shared" si="88"/>
        <v>0</v>
      </c>
      <c r="S87" s="111">
        <f>SUM(F87,J87,N87,R87)</f>
        <v>0</v>
      </c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</row>
    <row r="88" spans="2:118" ht="22.05" customHeight="1" x14ac:dyDescent="0.3">
      <c r="B88" s="104" t="s">
        <v>55</v>
      </c>
      <c r="C88" s="105">
        <v>0</v>
      </c>
      <c r="D88" s="105">
        <v>0</v>
      </c>
      <c r="E88" s="105">
        <v>0</v>
      </c>
      <c r="F88" s="106">
        <f t="shared" si="89"/>
        <v>0</v>
      </c>
      <c r="G88" s="105">
        <v>0</v>
      </c>
      <c r="H88" s="105">
        <v>0</v>
      </c>
      <c r="I88" s="105">
        <v>0</v>
      </c>
      <c r="J88" s="108">
        <f t="shared" si="86"/>
        <v>0</v>
      </c>
      <c r="K88" s="105">
        <v>0</v>
      </c>
      <c r="L88" s="105">
        <v>0</v>
      </c>
      <c r="M88" s="105">
        <v>0</v>
      </c>
      <c r="N88" s="109">
        <f t="shared" si="87"/>
        <v>0</v>
      </c>
      <c r="O88" s="105">
        <v>0</v>
      </c>
      <c r="P88" s="105">
        <v>0</v>
      </c>
      <c r="Q88" s="105">
        <v>0</v>
      </c>
      <c r="R88" s="110">
        <f t="shared" si="88"/>
        <v>0</v>
      </c>
      <c r="S88" s="111">
        <f t="shared" ref="S88" si="94">SUM(F88,J88,N88,R88)</f>
        <v>0</v>
      </c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</row>
    <row r="89" spans="2:118" ht="22.05" customHeight="1" x14ac:dyDescent="0.3">
      <c r="B89" s="104" t="s">
        <v>55</v>
      </c>
      <c r="C89" s="105">
        <v>0</v>
      </c>
      <c r="D89" s="105">
        <v>0</v>
      </c>
      <c r="E89" s="105">
        <v>0</v>
      </c>
      <c r="F89" s="106">
        <f>SUM(C89:E89)</f>
        <v>0</v>
      </c>
      <c r="G89" s="105">
        <v>0</v>
      </c>
      <c r="H89" s="105">
        <v>0</v>
      </c>
      <c r="I89" s="105">
        <v>0</v>
      </c>
      <c r="J89" s="108">
        <f t="shared" si="86"/>
        <v>0</v>
      </c>
      <c r="K89" s="105">
        <v>0</v>
      </c>
      <c r="L89" s="105">
        <v>0</v>
      </c>
      <c r="M89" s="105">
        <v>0</v>
      </c>
      <c r="N89" s="109">
        <f t="shared" si="87"/>
        <v>0</v>
      </c>
      <c r="O89" s="105">
        <v>0</v>
      </c>
      <c r="P89" s="105">
        <v>0</v>
      </c>
      <c r="Q89" s="105">
        <v>0</v>
      </c>
      <c r="R89" s="110">
        <f t="shared" si="88"/>
        <v>0</v>
      </c>
      <c r="S89" s="111">
        <f>SUM(F89,J89,N89,R89)</f>
        <v>0</v>
      </c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</row>
    <row r="90" spans="2:118" ht="22.05" customHeight="1" thickBot="1" x14ac:dyDescent="0.35">
      <c r="B90" s="112" t="s">
        <v>135</v>
      </c>
      <c r="C90" s="148">
        <f t="shared" ref="C90:E90" si="95">SUM(C76:C89)</f>
        <v>1541.60185546875</v>
      </c>
      <c r="D90" s="148">
        <f t="shared" si="95"/>
        <v>1541.60185546875</v>
      </c>
      <c r="E90" s="148">
        <f t="shared" si="95"/>
        <v>1541.60185546875</v>
      </c>
      <c r="F90" s="106">
        <f t="shared" si="89"/>
        <v>4624.8055664062504</v>
      </c>
      <c r="G90" s="148">
        <f>SUM(G76:G89)</f>
        <v>1541.60185546875</v>
      </c>
      <c r="H90" s="148">
        <f>SUM(H76:H89)</f>
        <v>1541.60185546875</v>
      </c>
      <c r="I90" s="148">
        <f>SUM(I76:I89)</f>
        <v>1541.60185546875</v>
      </c>
      <c r="J90" s="108">
        <f t="shared" si="86"/>
        <v>4624.8055664062504</v>
      </c>
      <c r="K90" s="149">
        <f>SUM(K76:K89)</f>
        <v>1541.60185546875</v>
      </c>
      <c r="L90" s="149">
        <f t="shared" ref="L90:M90" si="96">SUM(L76:L89)</f>
        <v>1541.60185546875</v>
      </c>
      <c r="M90" s="149">
        <f t="shared" si="96"/>
        <v>1541.60185546875</v>
      </c>
      <c r="N90" s="109">
        <f t="shared" si="87"/>
        <v>4624.8055664062504</v>
      </c>
      <c r="O90" s="150">
        <f>SUM(O76:O89)</f>
        <v>1541.60185546875</v>
      </c>
      <c r="P90" s="150">
        <f>SUM(P76:P89)</f>
        <v>1541.60185546875</v>
      </c>
      <c r="Q90" s="150">
        <f>SUM(Q76:Q89)</f>
        <v>1541.60185546875</v>
      </c>
      <c r="R90" s="110">
        <f t="shared" si="88"/>
        <v>4624.8055664062504</v>
      </c>
      <c r="S90" s="120">
        <f>SUM(F90,J90,N90,R90)</f>
        <v>18499.222265625001</v>
      </c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</row>
    <row r="91" spans="2:118" ht="22.05" customHeight="1" x14ac:dyDescent="0.3">
      <c r="B91" s="91" t="s">
        <v>136</v>
      </c>
      <c r="C91" s="95"/>
      <c r="D91" s="95"/>
      <c r="E91" s="95"/>
      <c r="F91" s="93"/>
      <c r="G91" s="95"/>
      <c r="H91" s="95"/>
      <c r="I91" s="95"/>
      <c r="J91" s="96"/>
      <c r="K91" s="97"/>
      <c r="L91" s="97"/>
      <c r="M91" s="97"/>
      <c r="N91" s="99"/>
      <c r="O91" s="100"/>
      <c r="P91" s="100"/>
      <c r="Q91" s="100"/>
      <c r="R91" s="102"/>
      <c r="S91" s="103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</row>
    <row r="92" spans="2:118" ht="22.05" customHeight="1" x14ac:dyDescent="0.3">
      <c r="B92" s="104" t="s">
        <v>128</v>
      </c>
      <c r="C92" s="105">
        <v>850</v>
      </c>
      <c r="D92" s="105">
        <v>850</v>
      </c>
      <c r="E92" s="105">
        <v>850</v>
      </c>
      <c r="F92" s="106">
        <f t="shared" ref="F92:F100" si="97">SUM(C92:E92)</f>
        <v>2550</v>
      </c>
      <c r="G92" s="105">
        <v>850</v>
      </c>
      <c r="H92" s="105">
        <v>850</v>
      </c>
      <c r="I92" s="105">
        <v>850</v>
      </c>
      <c r="J92" s="108">
        <f t="shared" ref="J92:J100" si="98">SUM(G92:I92)</f>
        <v>2550</v>
      </c>
      <c r="K92" s="105">
        <v>850</v>
      </c>
      <c r="L92" s="105">
        <v>850</v>
      </c>
      <c r="M92" s="105">
        <v>850</v>
      </c>
      <c r="N92" s="109">
        <f t="shared" ref="N92:N100" si="99">SUM(K92:M92)</f>
        <v>2550</v>
      </c>
      <c r="O92" s="105">
        <v>850</v>
      </c>
      <c r="P92" s="105">
        <v>850</v>
      </c>
      <c r="Q92" s="105">
        <v>850</v>
      </c>
      <c r="R92" s="110">
        <f t="shared" ref="R92:R100" si="100">SUM(O92:Q92)</f>
        <v>2550</v>
      </c>
      <c r="S92" s="111">
        <f>SUM(F92,J92,N92,R92)</f>
        <v>10200</v>
      </c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</row>
    <row r="93" spans="2:118" ht="22.05" customHeight="1" x14ac:dyDescent="0.3">
      <c r="B93" s="104" t="s">
        <v>137</v>
      </c>
      <c r="C93" s="105">
        <v>0</v>
      </c>
      <c r="D93" s="105">
        <v>0</v>
      </c>
      <c r="E93" s="105">
        <v>0</v>
      </c>
      <c r="F93" s="106">
        <f t="shared" si="97"/>
        <v>0</v>
      </c>
      <c r="G93" s="105">
        <v>0</v>
      </c>
      <c r="H93" s="105">
        <v>0</v>
      </c>
      <c r="I93" s="105">
        <v>0</v>
      </c>
      <c r="J93" s="108">
        <f t="shared" si="98"/>
        <v>0</v>
      </c>
      <c r="K93" s="105">
        <v>0</v>
      </c>
      <c r="L93" s="105">
        <v>0</v>
      </c>
      <c r="M93" s="105">
        <v>0</v>
      </c>
      <c r="N93" s="109">
        <f t="shared" si="99"/>
        <v>0</v>
      </c>
      <c r="O93" s="105">
        <v>0</v>
      </c>
      <c r="P93" s="105">
        <v>0</v>
      </c>
      <c r="Q93" s="105">
        <v>0</v>
      </c>
      <c r="R93" s="110">
        <f t="shared" si="100"/>
        <v>0</v>
      </c>
      <c r="S93" s="111">
        <f t="shared" ref="S93" si="101">SUM(F93,J93,N93,R93)</f>
        <v>0</v>
      </c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</row>
    <row r="94" spans="2:118" ht="22.05" customHeight="1" x14ac:dyDescent="0.3">
      <c r="B94" s="104" t="s">
        <v>138</v>
      </c>
      <c r="C94" s="105">
        <v>0</v>
      </c>
      <c r="D94" s="105">
        <v>0</v>
      </c>
      <c r="E94" s="105">
        <v>0</v>
      </c>
      <c r="F94" s="106">
        <f t="shared" si="97"/>
        <v>0</v>
      </c>
      <c r="G94" s="105">
        <v>0</v>
      </c>
      <c r="H94" s="105">
        <v>0</v>
      </c>
      <c r="I94" s="105">
        <v>0</v>
      </c>
      <c r="J94" s="108">
        <f t="shared" si="98"/>
        <v>0</v>
      </c>
      <c r="K94" s="105">
        <v>0</v>
      </c>
      <c r="L94" s="105">
        <v>0</v>
      </c>
      <c r="M94" s="105">
        <v>0</v>
      </c>
      <c r="N94" s="109">
        <f t="shared" si="99"/>
        <v>0</v>
      </c>
      <c r="O94" s="105">
        <v>0</v>
      </c>
      <c r="P94" s="105">
        <v>0</v>
      </c>
      <c r="Q94" s="105">
        <v>0</v>
      </c>
      <c r="R94" s="110">
        <f t="shared" si="100"/>
        <v>0</v>
      </c>
      <c r="S94" s="111">
        <f>SUM(F94,J94,N94,R94)</f>
        <v>0</v>
      </c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</row>
    <row r="95" spans="2:118" ht="22.05" customHeight="1" x14ac:dyDescent="0.3">
      <c r="B95" s="104" t="s">
        <v>54</v>
      </c>
      <c r="C95" s="105">
        <v>0</v>
      </c>
      <c r="D95" s="105">
        <v>0</v>
      </c>
      <c r="E95" s="105">
        <v>0</v>
      </c>
      <c r="F95" s="106">
        <f t="shared" si="97"/>
        <v>0</v>
      </c>
      <c r="G95" s="105">
        <v>0</v>
      </c>
      <c r="H95" s="105">
        <v>0</v>
      </c>
      <c r="I95" s="105">
        <v>0</v>
      </c>
      <c r="J95" s="108">
        <f t="shared" si="98"/>
        <v>0</v>
      </c>
      <c r="K95" s="105">
        <v>0</v>
      </c>
      <c r="L95" s="105">
        <v>0</v>
      </c>
      <c r="M95" s="105">
        <v>0</v>
      </c>
      <c r="N95" s="109">
        <f t="shared" si="99"/>
        <v>0</v>
      </c>
      <c r="O95" s="105">
        <v>0</v>
      </c>
      <c r="P95" s="105">
        <v>0</v>
      </c>
      <c r="Q95" s="105">
        <v>0</v>
      </c>
      <c r="R95" s="110">
        <f t="shared" si="100"/>
        <v>0</v>
      </c>
      <c r="S95" s="111">
        <f t="shared" ref="S95:S96" si="102">SUM(F95,J95,N95,R95)</f>
        <v>0</v>
      </c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</row>
    <row r="96" spans="2:118" ht="22.05" customHeight="1" x14ac:dyDescent="0.3">
      <c r="B96" s="104" t="s">
        <v>139</v>
      </c>
      <c r="C96" s="105">
        <v>0</v>
      </c>
      <c r="D96" s="105">
        <v>0</v>
      </c>
      <c r="E96" s="105">
        <v>0</v>
      </c>
      <c r="F96" s="106">
        <f t="shared" si="97"/>
        <v>0</v>
      </c>
      <c r="G96" s="105">
        <v>0</v>
      </c>
      <c r="H96" s="105">
        <v>0</v>
      </c>
      <c r="I96" s="105">
        <v>0</v>
      </c>
      <c r="J96" s="108">
        <f t="shared" si="98"/>
        <v>0</v>
      </c>
      <c r="K96" s="105">
        <v>0</v>
      </c>
      <c r="L96" s="105">
        <v>0</v>
      </c>
      <c r="M96" s="105">
        <v>0</v>
      </c>
      <c r="N96" s="109">
        <f t="shared" si="99"/>
        <v>0</v>
      </c>
      <c r="O96" s="105">
        <v>0</v>
      </c>
      <c r="P96" s="105">
        <v>0</v>
      </c>
      <c r="Q96" s="105">
        <v>0</v>
      </c>
      <c r="R96" s="110">
        <f t="shared" si="100"/>
        <v>0</v>
      </c>
      <c r="S96" s="111">
        <f t="shared" si="102"/>
        <v>0</v>
      </c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</row>
    <row r="97" spans="2:118" ht="22.05" customHeight="1" x14ac:dyDescent="0.3">
      <c r="B97" s="104" t="s">
        <v>55</v>
      </c>
      <c r="C97" s="105">
        <v>0</v>
      </c>
      <c r="D97" s="105">
        <v>0</v>
      </c>
      <c r="E97" s="105">
        <v>0</v>
      </c>
      <c r="F97" s="106">
        <f t="shared" si="97"/>
        <v>0</v>
      </c>
      <c r="G97" s="105">
        <v>0</v>
      </c>
      <c r="H97" s="105">
        <v>0</v>
      </c>
      <c r="I97" s="105">
        <v>0</v>
      </c>
      <c r="J97" s="108">
        <f t="shared" si="98"/>
        <v>0</v>
      </c>
      <c r="K97" s="105">
        <v>0</v>
      </c>
      <c r="L97" s="105">
        <v>0</v>
      </c>
      <c r="M97" s="105">
        <v>0</v>
      </c>
      <c r="N97" s="109">
        <f t="shared" si="99"/>
        <v>0</v>
      </c>
      <c r="O97" s="105">
        <v>0</v>
      </c>
      <c r="P97" s="105">
        <v>0</v>
      </c>
      <c r="Q97" s="105">
        <v>0</v>
      </c>
      <c r="R97" s="110">
        <f t="shared" si="100"/>
        <v>0</v>
      </c>
      <c r="S97" s="111">
        <f>SUM(F97,J97,N97,R97)</f>
        <v>0</v>
      </c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</row>
    <row r="98" spans="2:118" ht="22.05" customHeight="1" x14ac:dyDescent="0.3">
      <c r="B98" s="104" t="s">
        <v>55</v>
      </c>
      <c r="C98" s="105">
        <v>0</v>
      </c>
      <c r="D98" s="105">
        <v>0</v>
      </c>
      <c r="E98" s="105">
        <v>0</v>
      </c>
      <c r="F98" s="106">
        <f t="shared" si="97"/>
        <v>0</v>
      </c>
      <c r="G98" s="105">
        <v>0</v>
      </c>
      <c r="H98" s="105">
        <v>0</v>
      </c>
      <c r="I98" s="105">
        <v>0</v>
      </c>
      <c r="J98" s="108">
        <f t="shared" si="98"/>
        <v>0</v>
      </c>
      <c r="K98" s="105">
        <v>0</v>
      </c>
      <c r="L98" s="105">
        <v>0</v>
      </c>
      <c r="M98" s="105">
        <v>0</v>
      </c>
      <c r="N98" s="109">
        <f t="shared" si="99"/>
        <v>0</v>
      </c>
      <c r="O98" s="105">
        <v>0</v>
      </c>
      <c r="P98" s="105">
        <v>0</v>
      </c>
      <c r="Q98" s="105">
        <v>0</v>
      </c>
      <c r="R98" s="110">
        <f t="shared" si="100"/>
        <v>0</v>
      </c>
      <c r="S98" s="111">
        <f t="shared" ref="S98" si="103">SUM(F98,J98,N98,R98)</f>
        <v>0</v>
      </c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</row>
    <row r="99" spans="2:118" ht="22.05" customHeight="1" x14ac:dyDescent="0.3">
      <c r="B99" s="104" t="s">
        <v>55</v>
      </c>
      <c r="C99" s="105">
        <v>0</v>
      </c>
      <c r="D99" s="105">
        <v>0</v>
      </c>
      <c r="E99" s="105">
        <v>0</v>
      </c>
      <c r="F99" s="106">
        <f t="shared" si="97"/>
        <v>0</v>
      </c>
      <c r="G99" s="105">
        <v>0</v>
      </c>
      <c r="H99" s="105">
        <v>0</v>
      </c>
      <c r="I99" s="105">
        <v>0</v>
      </c>
      <c r="J99" s="108">
        <f t="shared" si="98"/>
        <v>0</v>
      </c>
      <c r="K99" s="105">
        <v>0</v>
      </c>
      <c r="L99" s="105">
        <v>0</v>
      </c>
      <c r="M99" s="105">
        <v>0</v>
      </c>
      <c r="N99" s="109">
        <f t="shared" si="99"/>
        <v>0</v>
      </c>
      <c r="O99" s="105">
        <v>0</v>
      </c>
      <c r="P99" s="105">
        <v>0</v>
      </c>
      <c r="Q99" s="105">
        <v>0</v>
      </c>
      <c r="R99" s="110">
        <f t="shared" si="100"/>
        <v>0</v>
      </c>
      <c r="S99" s="111">
        <f>SUM(F99,J99,N99,R99)</f>
        <v>0</v>
      </c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</row>
    <row r="100" spans="2:118" ht="22.05" customHeight="1" thickBot="1" x14ac:dyDescent="0.35">
      <c r="B100" s="112" t="s">
        <v>140</v>
      </c>
      <c r="C100" s="148">
        <f t="shared" ref="C100:E100" si="104">SUM(C92:C99)</f>
        <v>850</v>
      </c>
      <c r="D100" s="148">
        <f t="shared" si="104"/>
        <v>850</v>
      </c>
      <c r="E100" s="148">
        <f t="shared" si="104"/>
        <v>850</v>
      </c>
      <c r="F100" s="106">
        <f t="shared" si="97"/>
        <v>2550</v>
      </c>
      <c r="G100" s="148">
        <f>SUM(G92:G99)</f>
        <v>850</v>
      </c>
      <c r="H100" s="148">
        <f>SUM(H92:H99)</f>
        <v>850</v>
      </c>
      <c r="I100" s="148">
        <f>SUM(I92:I99)</f>
        <v>850</v>
      </c>
      <c r="J100" s="108">
        <f t="shared" si="98"/>
        <v>2550</v>
      </c>
      <c r="K100" s="149">
        <f>SUM(K92:K99)</f>
        <v>850</v>
      </c>
      <c r="L100" s="149">
        <f t="shared" ref="L100:M100" si="105">SUM(L92:L99)</f>
        <v>850</v>
      </c>
      <c r="M100" s="149">
        <f t="shared" si="105"/>
        <v>850</v>
      </c>
      <c r="N100" s="109">
        <f t="shared" si="99"/>
        <v>2550</v>
      </c>
      <c r="O100" s="150">
        <f>SUM(O92:O99)</f>
        <v>850</v>
      </c>
      <c r="P100" s="150">
        <f>SUM(P92:P99)</f>
        <v>850</v>
      </c>
      <c r="Q100" s="150">
        <f>SUM(Q92:Q99)</f>
        <v>850</v>
      </c>
      <c r="R100" s="110">
        <f t="shared" si="100"/>
        <v>2550</v>
      </c>
      <c r="S100" s="120">
        <f>SUM(F100,J100,N100,R100)</f>
        <v>10200</v>
      </c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</row>
    <row r="101" spans="2:118" ht="22.05" customHeight="1" x14ac:dyDescent="0.3">
      <c r="B101" s="91" t="s">
        <v>141</v>
      </c>
      <c r="C101" s="95"/>
      <c r="D101" s="95"/>
      <c r="E101" s="95"/>
      <c r="F101" s="93"/>
      <c r="G101" s="95"/>
      <c r="H101" s="95"/>
      <c r="I101" s="95"/>
      <c r="J101" s="96"/>
      <c r="K101" s="97"/>
      <c r="L101" s="97"/>
      <c r="M101" s="97"/>
      <c r="N101" s="99"/>
      <c r="O101" s="100"/>
      <c r="P101" s="100"/>
      <c r="Q101" s="100"/>
      <c r="R101" s="102"/>
      <c r="S101" s="103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</row>
    <row r="102" spans="2:118" ht="22.05" customHeight="1" x14ac:dyDescent="0.3">
      <c r="B102" s="104" t="s">
        <v>55</v>
      </c>
      <c r="C102" s="105">
        <v>0</v>
      </c>
      <c r="D102" s="105">
        <v>0</v>
      </c>
      <c r="E102" s="105">
        <v>0</v>
      </c>
      <c r="F102" s="106">
        <f t="shared" ref="F102:F111" si="106">SUM(C102:E102)</f>
        <v>0</v>
      </c>
      <c r="G102" s="105">
        <v>0</v>
      </c>
      <c r="H102" s="105">
        <v>0</v>
      </c>
      <c r="I102" s="105">
        <v>0</v>
      </c>
      <c r="J102" s="108">
        <f t="shared" ref="J102:J111" si="107">SUM(G102:I102)</f>
        <v>0</v>
      </c>
      <c r="K102" s="105">
        <v>0</v>
      </c>
      <c r="L102" s="105">
        <v>0</v>
      </c>
      <c r="M102" s="105">
        <v>0</v>
      </c>
      <c r="N102" s="109">
        <f t="shared" ref="N102:N111" si="108">SUM(K102:M102)</f>
        <v>0</v>
      </c>
      <c r="O102" s="105">
        <v>0</v>
      </c>
      <c r="P102" s="105">
        <v>0</v>
      </c>
      <c r="Q102" s="105">
        <v>0</v>
      </c>
      <c r="R102" s="110">
        <f t="shared" ref="R102:R111" si="109">SUM(O102:Q102)</f>
        <v>0</v>
      </c>
      <c r="S102" s="111">
        <f>SUM(F102,J102,N102,R102)</f>
        <v>0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</row>
    <row r="103" spans="2:118" ht="22.05" customHeight="1" x14ac:dyDescent="0.3">
      <c r="B103" s="104" t="s">
        <v>55</v>
      </c>
      <c r="C103" s="105">
        <v>0</v>
      </c>
      <c r="D103" s="105">
        <v>0</v>
      </c>
      <c r="E103" s="105">
        <v>0</v>
      </c>
      <c r="F103" s="106">
        <f t="shared" si="106"/>
        <v>0</v>
      </c>
      <c r="G103" s="105">
        <v>0</v>
      </c>
      <c r="H103" s="105">
        <v>0</v>
      </c>
      <c r="I103" s="105">
        <v>0</v>
      </c>
      <c r="J103" s="108">
        <f t="shared" si="107"/>
        <v>0</v>
      </c>
      <c r="K103" s="105">
        <v>0</v>
      </c>
      <c r="L103" s="105">
        <v>0</v>
      </c>
      <c r="M103" s="105">
        <v>0</v>
      </c>
      <c r="N103" s="109">
        <f t="shared" si="108"/>
        <v>0</v>
      </c>
      <c r="O103" s="105">
        <v>0</v>
      </c>
      <c r="P103" s="105">
        <v>0</v>
      </c>
      <c r="Q103" s="105">
        <v>0</v>
      </c>
      <c r="R103" s="110">
        <f t="shared" si="109"/>
        <v>0</v>
      </c>
      <c r="S103" s="111">
        <f t="shared" ref="S103" si="110">SUM(F103,J103,N103,R103)</f>
        <v>0</v>
      </c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</row>
    <row r="104" spans="2:118" ht="22.05" customHeight="1" x14ac:dyDescent="0.3">
      <c r="B104" s="104" t="s">
        <v>55</v>
      </c>
      <c r="C104" s="105">
        <v>0</v>
      </c>
      <c r="D104" s="105">
        <v>0</v>
      </c>
      <c r="E104" s="105">
        <v>0</v>
      </c>
      <c r="F104" s="106">
        <f t="shared" si="106"/>
        <v>0</v>
      </c>
      <c r="G104" s="105">
        <v>0</v>
      </c>
      <c r="H104" s="105">
        <v>0</v>
      </c>
      <c r="I104" s="105">
        <v>0</v>
      </c>
      <c r="J104" s="108">
        <f t="shared" si="107"/>
        <v>0</v>
      </c>
      <c r="K104" s="105">
        <v>0</v>
      </c>
      <c r="L104" s="105">
        <v>0</v>
      </c>
      <c r="M104" s="105">
        <v>0</v>
      </c>
      <c r="N104" s="109">
        <f t="shared" si="108"/>
        <v>0</v>
      </c>
      <c r="O104" s="105">
        <v>0</v>
      </c>
      <c r="P104" s="105">
        <v>0</v>
      </c>
      <c r="Q104" s="105">
        <v>0</v>
      </c>
      <c r="R104" s="110">
        <f t="shared" si="109"/>
        <v>0</v>
      </c>
      <c r="S104" s="111">
        <f>SUM(F104,J104,N104,R104)</f>
        <v>0</v>
      </c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</row>
    <row r="105" spans="2:118" ht="22.05" customHeight="1" x14ac:dyDescent="0.3">
      <c r="B105" s="104" t="s">
        <v>55</v>
      </c>
      <c r="C105" s="105">
        <v>0</v>
      </c>
      <c r="D105" s="105">
        <v>0</v>
      </c>
      <c r="E105" s="105">
        <v>0</v>
      </c>
      <c r="F105" s="106">
        <f t="shared" si="106"/>
        <v>0</v>
      </c>
      <c r="G105" s="105">
        <v>0</v>
      </c>
      <c r="H105" s="105">
        <v>0</v>
      </c>
      <c r="I105" s="105">
        <v>0</v>
      </c>
      <c r="J105" s="108">
        <f t="shared" si="107"/>
        <v>0</v>
      </c>
      <c r="K105" s="105">
        <v>0</v>
      </c>
      <c r="L105" s="105">
        <v>0</v>
      </c>
      <c r="M105" s="105">
        <v>0</v>
      </c>
      <c r="N105" s="109">
        <f t="shared" si="108"/>
        <v>0</v>
      </c>
      <c r="O105" s="105">
        <v>0</v>
      </c>
      <c r="P105" s="105">
        <v>0</v>
      </c>
      <c r="Q105" s="105">
        <v>0</v>
      </c>
      <c r="R105" s="110">
        <f t="shared" si="109"/>
        <v>0</v>
      </c>
      <c r="S105" s="111">
        <f t="shared" ref="S105:S106" si="111">SUM(F105,J105,N105,R105)</f>
        <v>0</v>
      </c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</row>
    <row r="106" spans="2:118" ht="22.05" customHeight="1" x14ac:dyDescent="0.3">
      <c r="B106" s="104" t="s">
        <v>55</v>
      </c>
      <c r="C106" s="105">
        <v>0</v>
      </c>
      <c r="D106" s="105">
        <v>0</v>
      </c>
      <c r="E106" s="105">
        <v>0</v>
      </c>
      <c r="F106" s="106">
        <f t="shared" si="106"/>
        <v>0</v>
      </c>
      <c r="G106" s="105">
        <v>0</v>
      </c>
      <c r="H106" s="105">
        <v>0</v>
      </c>
      <c r="I106" s="105">
        <v>0</v>
      </c>
      <c r="J106" s="108">
        <f t="shared" si="107"/>
        <v>0</v>
      </c>
      <c r="K106" s="105">
        <v>0</v>
      </c>
      <c r="L106" s="105">
        <v>0</v>
      </c>
      <c r="M106" s="105">
        <v>0</v>
      </c>
      <c r="N106" s="109">
        <f t="shared" si="108"/>
        <v>0</v>
      </c>
      <c r="O106" s="105">
        <v>0</v>
      </c>
      <c r="P106" s="105">
        <v>0</v>
      </c>
      <c r="Q106" s="105">
        <v>0</v>
      </c>
      <c r="R106" s="110">
        <f t="shared" si="109"/>
        <v>0</v>
      </c>
      <c r="S106" s="111">
        <f t="shared" si="111"/>
        <v>0</v>
      </c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</row>
    <row r="107" spans="2:118" ht="22.05" customHeight="1" x14ac:dyDescent="0.3">
      <c r="B107" s="104" t="s">
        <v>55</v>
      </c>
      <c r="C107" s="105">
        <v>0</v>
      </c>
      <c r="D107" s="105">
        <v>0</v>
      </c>
      <c r="E107" s="105">
        <v>0</v>
      </c>
      <c r="F107" s="106">
        <f t="shared" si="106"/>
        <v>0</v>
      </c>
      <c r="G107" s="105">
        <v>0</v>
      </c>
      <c r="H107" s="105">
        <v>0</v>
      </c>
      <c r="I107" s="105">
        <v>0</v>
      </c>
      <c r="J107" s="108">
        <f t="shared" si="107"/>
        <v>0</v>
      </c>
      <c r="K107" s="105">
        <v>0</v>
      </c>
      <c r="L107" s="105">
        <v>0</v>
      </c>
      <c r="M107" s="105">
        <v>0</v>
      </c>
      <c r="N107" s="109">
        <f t="shared" si="108"/>
        <v>0</v>
      </c>
      <c r="O107" s="105">
        <v>0</v>
      </c>
      <c r="P107" s="105">
        <v>0</v>
      </c>
      <c r="Q107" s="105">
        <v>0</v>
      </c>
      <c r="R107" s="110">
        <f t="shared" si="109"/>
        <v>0</v>
      </c>
      <c r="S107" s="111">
        <f>SUM(F107,J107,N107,R107)</f>
        <v>0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</row>
    <row r="108" spans="2:118" ht="22.05" customHeight="1" x14ac:dyDescent="0.3">
      <c r="B108" s="104" t="s">
        <v>55</v>
      </c>
      <c r="C108" s="105">
        <v>0</v>
      </c>
      <c r="D108" s="105">
        <v>0</v>
      </c>
      <c r="E108" s="105">
        <v>0</v>
      </c>
      <c r="F108" s="106">
        <f t="shared" si="106"/>
        <v>0</v>
      </c>
      <c r="G108" s="105">
        <v>0</v>
      </c>
      <c r="H108" s="105">
        <v>0</v>
      </c>
      <c r="I108" s="105">
        <v>0</v>
      </c>
      <c r="J108" s="108">
        <f t="shared" si="107"/>
        <v>0</v>
      </c>
      <c r="K108" s="105">
        <v>0</v>
      </c>
      <c r="L108" s="105">
        <v>0</v>
      </c>
      <c r="M108" s="105">
        <v>0</v>
      </c>
      <c r="N108" s="109">
        <f t="shared" si="108"/>
        <v>0</v>
      </c>
      <c r="O108" s="105">
        <v>0</v>
      </c>
      <c r="P108" s="105">
        <v>0</v>
      </c>
      <c r="Q108" s="105">
        <v>0</v>
      </c>
      <c r="R108" s="110">
        <f t="shared" si="109"/>
        <v>0</v>
      </c>
      <c r="S108" s="111">
        <f t="shared" ref="S108" si="112">SUM(F108,J108,N108,R108)</f>
        <v>0</v>
      </c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</row>
    <row r="109" spans="2:118" ht="22.05" customHeight="1" x14ac:dyDescent="0.3">
      <c r="B109" s="104" t="s">
        <v>55</v>
      </c>
      <c r="C109" s="105">
        <v>0</v>
      </c>
      <c r="D109" s="105">
        <v>0</v>
      </c>
      <c r="E109" s="105">
        <v>0</v>
      </c>
      <c r="F109" s="106">
        <f t="shared" si="106"/>
        <v>0</v>
      </c>
      <c r="G109" s="105">
        <v>0</v>
      </c>
      <c r="H109" s="105">
        <v>0</v>
      </c>
      <c r="I109" s="105">
        <v>0</v>
      </c>
      <c r="J109" s="108">
        <f t="shared" si="107"/>
        <v>0</v>
      </c>
      <c r="K109" s="105">
        <v>0</v>
      </c>
      <c r="L109" s="105">
        <v>0</v>
      </c>
      <c r="M109" s="105">
        <v>0</v>
      </c>
      <c r="N109" s="109">
        <f t="shared" si="108"/>
        <v>0</v>
      </c>
      <c r="O109" s="105">
        <v>0</v>
      </c>
      <c r="P109" s="105">
        <v>0</v>
      </c>
      <c r="Q109" s="105">
        <v>0</v>
      </c>
      <c r="R109" s="110">
        <f t="shared" si="109"/>
        <v>0</v>
      </c>
      <c r="S109" s="111">
        <f>SUM(F109,J109,N109,R109)</f>
        <v>0</v>
      </c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</row>
    <row r="110" spans="2:118" ht="22.05" customHeight="1" thickBot="1" x14ac:dyDescent="0.35">
      <c r="B110" s="112" t="s">
        <v>142</v>
      </c>
      <c r="C110" s="146">
        <f>SUM(C102:C109)</f>
        <v>0</v>
      </c>
      <c r="D110" s="146">
        <f>SUM(D102:D109)</f>
        <v>0</v>
      </c>
      <c r="E110" s="146">
        <f t="shared" ref="E110" si="113">SUM(E102:E109)</f>
        <v>0</v>
      </c>
      <c r="F110" s="106">
        <f t="shared" si="106"/>
        <v>0</v>
      </c>
      <c r="G110" s="147">
        <f>SUM(G102:G109)</f>
        <v>0</v>
      </c>
      <c r="H110" s="148">
        <f>SUM(H102:H109)</f>
        <v>0</v>
      </c>
      <c r="I110" s="148">
        <f>SUM(I102:I109)</f>
        <v>0</v>
      </c>
      <c r="J110" s="108">
        <f t="shared" si="107"/>
        <v>0</v>
      </c>
      <c r="K110" s="149">
        <f>SUM(K102:K109)</f>
        <v>0</v>
      </c>
      <c r="L110" s="149">
        <f t="shared" ref="L110:M110" si="114">SUM(L102:L109)</f>
        <v>0</v>
      </c>
      <c r="M110" s="149">
        <f t="shared" si="114"/>
        <v>0</v>
      </c>
      <c r="N110" s="109">
        <f t="shared" si="108"/>
        <v>0</v>
      </c>
      <c r="O110" s="150">
        <f>SUM(O102:O109)</f>
        <v>0</v>
      </c>
      <c r="P110" s="150">
        <f>SUM(P102:P109)</f>
        <v>0</v>
      </c>
      <c r="Q110" s="150">
        <f>SUM(Q102:Q109)</f>
        <v>0</v>
      </c>
      <c r="R110" s="110">
        <f t="shared" si="109"/>
        <v>0</v>
      </c>
      <c r="S110" s="120">
        <f>SUM(F110,J110,N110,R110)</f>
        <v>0</v>
      </c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</row>
    <row r="111" spans="2:118" ht="22.05" customHeight="1" thickBot="1" x14ac:dyDescent="0.35">
      <c r="B111" s="112" t="s">
        <v>143</v>
      </c>
      <c r="C111" s="134">
        <f>SUM(C48,C60,C67,C74,C90,C100,C110)</f>
        <v>204366.60185546876</v>
      </c>
      <c r="D111" s="134">
        <f t="shared" ref="D111:E111" si="115">SUM(D48,D60,D67,D74,D90,D100,D110)</f>
        <v>204366.60185546876</v>
      </c>
      <c r="E111" s="134">
        <f t="shared" si="115"/>
        <v>204366.60185546876</v>
      </c>
      <c r="F111" s="135">
        <f t="shared" si="106"/>
        <v>613099.80556640634</v>
      </c>
      <c r="G111" s="136">
        <f>SUM(G48,G60,G67,G74,G90,G100,G110)</f>
        <v>204366.60185546876</v>
      </c>
      <c r="H111" s="137">
        <f t="shared" ref="H111:I111" si="116">SUM(H48,H60,H67,H74,H90,H100,H110)</f>
        <v>204541.60185546876</v>
      </c>
      <c r="I111" s="137">
        <f t="shared" si="116"/>
        <v>204366.60185546876</v>
      </c>
      <c r="J111" s="138">
        <f t="shared" si="107"/>
        <v>613274.80556640634</v>
      </c>
      <c r="K111" s="139">
        <f>SUM(K48,K60,K67,K74,K90,K100,K110)</f>
        <v>204366.60185546876</v>
      </c>
      <c r="L111" s="140">
        <f t="shared" ref="L111:M111" si="117">SUM(L48,L60,L67,L74,L90,L100,L110)</f>
        <v>204366.60185546876</v>
      </c>
      <c r="M111" s="140">
        <f t="shared" si="117"/>
        <v>204366.60185546876</v>
      </c>
      <c r="N111" s="141">
        <f t="shared" si="108"/>
        <v>613099.80556640634</v>
      </c>
      <c r="O111" s="142">
        <f>SUM(O48,O60,O67,O74,O90,O100,O110)</f>
        <v>204366.60185546876</v>
      </c>
      <c r="P111" s="143">
        <f t="shared" ref="P111:Q111" si="118">SUM(P48,P60,P67,P74,P90,P100,P110)</f>
        <v>204366.60185546876</v>
      </c>
      <c r="Q111" s="143">
        <f t="shared" si="118"/>
        <v>204366.60185546876</v>
      </c>
      <c r="R111" s="144">
        <f t="shared" si="109"/>
        <v>613099.80556640634</v>
      </c>
      <c r="S111" s="145">
        <f>SUM(F111,J111,N111,R111)</f>
        <v>2452574.2222656254</v>
      </c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</row>
    <row r="112" spans="2:118" s="25" customFormat="1" ht="15" customHeight="1" thickBot="1" x14ac:dyDescent="0.35">
      <c r="B112" s="82"/>
      <c r="C112" s="83"/>
      <c r="D112" s="83"/>
      <c r="E112" s="83"/>
      <c r="F112" s="84"/>
      <c r="G112" s="83"/>
      <c r="H112" s="83"/>
      <c r="I112" s="83"/>
      <c r="J112" s="84"/>
      <c r="K112" s="83"/>
      <c r="L112" s="83"/>
      <c r="M112" s="83"/>
      <c r="N112" s="84"/>
      <c r="O112" s="83"/>
      <c r="P112" s="83"/>
      <c r="Q112" s="83"/>
      <c r="R112" s="84"/>
      <c r="S112" s="85"/>
    </row>
    <row r="113" spans="1:118" s="25" customFormat="1" ht="45" customHeight="1" x14ac:dyDescent="0.3">
      <c r="B113" s="171" t="s">
        <v>144</v>
      </c>
      <c r="C113" s="172"/>
      <c r="D113" s="172"/>
      <c r="E113" s="172"/>
      <c r="F113" s="172"/>
    </row>
    <row r="114" spans="1:118" s="29" customFormat="1" ht="31.95" customHeight="1" x14ac:dyDescent="0.3">
      <c r="A114" s="169"/>
      <c r="B114" s="232">
        <f>(2739.15*7.5%)-169.44</f>
        <v>35.996250000000003</v>
      </c>
      <c r="C114" s="31" t="s">
        <v>60</v>
      </c>
      <c r="D114" s="31" t="s">
        <v>61</v>
      </c>
      <c r="E114" s="31" t="s">
        <v>62</v>
      </c>
      <c r="F114" s="32" t="s">
        <v>63</v>
      </c>
      <c r="G114" s="33" t="s">
        <v>64</v>
      </c>
      <c r="H114" s="34" t="s">
        <v>65</v>
      </c>
      <c r="I114" s="34" t="s">
        <v>66</v>
      </c>
      <c r="J114" s="35" t="s">
        <v>67</v>
      </c>
      <c r="K114" s="36" t="s">
        <v>68</v>
      </c>
      <c r="L114" s="37" t="s">
        <v>69</v>
      </c>
      <c r="M114" s="37" t="s">
        <v>70</v>
      </c>
      <c r="N114" s="38" t="s">
        <v>71</v>
      </c>
      <c r="O114" s="39" t="s">
        <v>72</v>
      </c>
      <c r="P114" s="40" t="s">
        <v>73</v>
      </c>
      <c r="Q114" s="40" t="s">
        <v>74</v>
      </c>
      <c r="R114" s="41" t="s">
        <v>75</v>
      </c>
      <c r="S114" s="42" t="s">
        <v>76</v>
      </c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</row>
    <row r="115" spans="1:118" ht="22.05" customHeight="1" x14ac:dyDescent="0.3">
      <c r="B115" s="91" t="s">
        <v>145</v>
      </c>
      <c r="C115" s="92"/>
      <c r="D115" s="92"/>
      <c r="E115" s="92"/>
      <c r="F115" s="93"/>
      <c r="G115" s="94"/>
      <c r="H115" s="95"/>
      <c r="I115" s="95"/>
      <c r="J115" s="96"/>
      <c r="K115" s="97"/>
      <c r="L115" s="98"/>
      <c r="M115" s="98"/>
      <c r="N115" s="99"/>
      <c r="O115" s="100"/>
      <c r="P115" s="101"/>
      <c r="Q115" s="101"/>
      <c r="R115" s="102"/>
      <c r="S115" s="103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</row>
    <row r="116" spans="1:118" ht="22.05" customHeight="1" x14ac:dyDescent="0.3">
      <c r="B116" s="104" t="s">
        <v>146</v>
      </c>
      <c r="C116" s="105">
        <f>3112.68-C122-$B$114</f>
        <v>2703.1621499999997</v>
      </c>
      <c r="D116" s="105">
        <f t="shared" ref="D116:E116" si="119">3112.68-D122-$B$114</f>
        <v>2703.1621499999997</v>
      </c>
      <c r="E116" s="105">
        <f t="shared" si="119"/>
        <v>2703.1621499999997</v>
      </c>
      <c r="F116" s="106">
        <f t="shared" ref="F116:F124" si="120">SUM(C116:E116)</f>
        <v>8109.4864499999985</v>
      </c>
      <c r="G116" s="105">
        <f t="shared" ref="G116:I116" si="121">3112.68-G122-$B$114</f>
        <v>2703.1621499999997</v>
      </c>
      <c r="H116" s="105">
        <f t="shared" si="121"/>
        <v>2703.1621499999997</v>
      </c>
      <c r="I116" s="105">
        <f t="shared" si="121"/>
        <v>2703.1621499999997</v>
      </c>
      <c r="J116" s="108">
        <f t="shared" ref="J116:J124" si="122">SUM(G116:I116)</f>
        <v>8109.4864499999985</v>
      </c>
      <c r="K116" s="105">
        <f t="shared" ref="K116:M116" si="123">3112.68-K122-$B$114</f>
        <v>2703.1621499999997</v>
      </c>
      <c r="L116" s="105">
        <f t="shared" si="123"/>
        <v>2703.1621499999997</v>
      </c>
      <c r="M116" s="105">
        <f t="shared" si="123"/>
        <v>2703.1621499999997</v>
      </c>
      <c r="N116" s="109">
        <f t="shared" ref="N116:N124" si="124">SUM(K116:M116)</f>
        <v>8109.4864499999985</v>
      </c>
      <c r="O116" s="105">
        <f t="shared" ref="O116:P116" si="125">3112.68-O122-$B$114</f>
        <v>2703.1621499999997</v>
      </c>
      <c r="P116" s="105">
        <f t="shared" si="125"/>
        <v>2703.1621499999997</v>
      </c>
      <c r="Q116" s="105">
        <f>3112.68-Q122-$B$114</f>
        <v>2703.1621499999997</v>
      </c>
      <c r="R116" s="110">
        <f t="shared" ref="R116:R124" si="126">SUM(O116:Q116)</f>
        <v>8109.4864499999985</v>
      </c>
      <c r="S116" s="111">
        <f t="shared" ref="S116:S124" si="127">SUM(F116,J116,N116,R116)</f>
        <v>32437.945799999994</v>
      </c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</row>
    <row r="117" spans="1:118" ht="22.05" customHeight="1" x14ac:dyDescent="0.3">
      <c r="B117" s="104" t="s">
        <v>147</v>
      </c>
      <c r="C117" s="105">
        <v>0</v>
      </c>
      <c r="D117" s="105">
        <v>0</v>
      </c>
      <c r="E117" s="105">
        <v>0</v>
      </c>
      <c r="F117" s="106">
        <f t="shared" si="120"/>
        <v>0</v>
      </c>
      <c r="G117" s="105">
        <v>0</v>
      </c>
      <c r="H117" s="105">
        <v>0</v>
      </c>
      <c r="I117" s="105">
        <v>0</v>
      </c>
      <c r="J117" s="108">
        <f t="shared" si="122"/>
        <v>0</v>
      </c>
      <c r="K117" s="105">
        <v>0</v>
      </c>
      <c r="L117" s="105">
        <v>0</v>
      </c>
      <c r="M117" s="105">
        <v>0</v>
      </c>
      <c r="N117" s="109">
        <f t="shared" si="124"/>
        <v>0</v>
      </c>
      <c r="O117" s="105">
        <v>0</v>
      </c>
      <c r="P117" s="105">
        <v>0</v>
      </c>
      <c r="Q117" s="105">
        <v>0</v>
      </c>
      <c r="R117" s="110">
        <f t="shared" si="126"/>
        <v>0</v>
      </c>
      <c r="S117" s="111">
        <f t="shared" si="127"/>
        <v>0</v>
      </c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</row>
    <row r="118" spans="1:118" ht="22.05" customHeight="1" x14ac:dyDescent="0.3">
      <c r="B118" s="104" t="s">
        <v>192</v>
      </c>
      <c r="C118" s="105">
        <v>396</v>
      </c>
      <c r="D118" s="105">
        <v>396</v>
      </c>
      <c r="E118" s="105">
        <v>396</v>
      </c>
      <c r="F118" s="106">
        <f t="shared" si="120"/>
        <v>1188</v>
      </c>
      <c r="G118" s="105">
        <v>396</v>
      </c>
      <c r="H118" s="105">
        <v>396</v>
      </c>
      <c r="I118" s="105">
        <v>396</v>
      </c>
      <c r="J118" s="108">
        <f t="shared" si="122"/>
        <v>1188</v>
      </c>
      <c r="K118" s="105">
        <v>396</v>
      </c>
      <c r="L118" s="105">
        <v>396</v>
      </c>
      <c r="M118" s="105">
        <v>396</v>
      </c>
      <c r="N118" s="109">
        <f t="shared" si="124"/>
        <v>1188</v>
      </c>
      <c r="O118" s="105">
        <v>396</v>
      </c>
      <c r="P118" s="105">
        <v>396</v>
      </c>
      <c r="Q118" s="105">
        <v>396</v>
      </c>
      <c r="R118" s="110">
        <f t="shared" si="126"/>
        <v>1188</v>
      </c>
      <c r="S118" s="111">
        <f t="shared" si="127"/>
        <v>4752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</row>
    <row r="119" spans="1:118" ht="22.05" customHeight="1" x14ac:dyDescent="0.3">
      <c r="B119" s="104" t="s">
        <v>58</v>
      </c>
      <c r="C119" s="105">
        <v>300</v>
      </c>
      <c r="D119" s="105">
        <v>300</v>
      </c>
      <c r="E119" s="105">
        <v>300</v>
      </c>
      <c r="F119" s="106">
        <f t="shared" si="120"/>
        <v>900</v>
      </c>
      <c r="G119" s="105">
        <v>300</v>
      </c>
      <c r="H119" s="105">
        <v>300</v>
      </c>
      <c r="I119" s="105">
        <v>300</v>
      </c>
      <c r="J119" s="108">
        <f t="shared" si="122"/>
        <v>900</v>
      </c>
      <c r="K119" s="105">
        <v>300</v>
      </c>
      <c r="L119" s="105">
        <v>300</v>
      </c>
      <c r="M119" s="105">
        <v>300</v>
      </c>
      <c r="N119" s="109">
        <f t="shared" si="124"/>
        <v>900</v>
      </c>
      <c r="O119" s="105">
        <v>300</v>
      </c>
      <c r="P119" s="105">
        <v>300</v>
      </c>
      <c r="Q119" s="105">
        <v>300</v>
      </c>
      <c r="R119" s="110">
        <f t="shared" si="126"/>
        <v>900</v>
      </c>
      <c r="S119" s="111">
        <f t="shared" si="127"/>
        <v>3600</v>
      </c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</row>
    <row r="120" spans="1:118" ht="22.05" customHeight="1" x14ac:dyDescent="0.3">
      <c r="B120" s="104" t="s">
        <v>180</v>
      </c>
      <c r="C120" s="105">
        <f>3112.68*8%</f>
        <v>249.01439999999999</v>
      </c>
      <c r="D120" s="105">
        <f t="shared" ref="D120:E120" si="128">3112.68*8%</f>
        <v>249.01439999999999</v>
      </c>
      <c r="E120" s="105">
        <f t="shared" si="128"/>
        <v>249.01439999999999</v>
      </c>
      <c r="F120" s="106">
        <f t="shared" si="120"/>
        <v>747.04319999999996</v>
      </c>
      <c r="G120" s="105">
        <f t="shared" ref="G120:I120" si="129">3112.68*8%</f>
        <v>249.01439999999999</v>
      </c>
      <c r="H120" s="105">
        <f t="shared" si="129"/>
        <v>249.01439999999999</v>
      </c>
      <c r="I120" s="105">
        <f t="shared" si="129"/>
        <v>249.01439999999999</v>
      </c>
      <c r="J120" s="108">
        <f t="shared" si="122"/>
        <v>747.04319999999996</v>
      </c>
      <c r="K120" s="105">
        <f t="shared" ref="K120:M120" si="130">3112.68*8%</f>
        <v>249.01439999999999</v>
      </c>
      <c r="L120" s="105">
        <f t="shared" si="130"/>
        <v>249.01439999999999</v>
      </c>
      <c r="M120" s="105">
        <f t="shared" si="130"/>
        <v>249.01439999999999</v>
      </c>
      <c r="N120" s="109">
        <f t="shared" si="124"/>
        <v>747.04319999999996</v>
      </c>
      <c r="O120" s="105">
        <f t="shared" ref="O120:P120" si="131">3112.68*8%</f>
        <v>249.01439999999999</v>
      </c>
      <c r="P120" s="105">
        <f t="shared" si="131"/>
        <v>249.01439999999999</v>
      </c>
      <c r="Q120" s="105">
        <f>3112.68*8%</f>
        <v>249.01439999999999</v>
      </c>
      <c r="R120" s="110">
        <f t="shared" si="126"/>
        <v>747.04319999999996</v>
      </c>
      <c r="S120" s="111">
        <f t="shared" si="127"/>
        <v>2988.1727999999998</v>
      </c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</row>
    <row r="121" spans="1:118" ht="22.05" customHeight="1" x14ac:dyDescent="0.3">
      <c r="B121" s="104" t="s">
        <v>148</v>
      </c>
      <c r="C121" s="105">
        <v>0</v>
      </c>
      <c r="D121" s="105">
        <v>0</v>
      </c>
      <c r="E121" s="105">
        <v>0</v>
      </c>
      <c r="F121" s="106">
        <f t="shared" si="120"/>
        <v>0</v>
      </c>
      <c r="G121" s="105">
        <v>0</v>
      </c>
      <c r="H121" s="105">
        <v>0</v>
      </c>
      <c r="I121" s="105">
        <v>0</v>
      </c>
      <c r="J121" s="108">
        <f t="shared" si="122"/>
        <v>0</v>
      </c>
      <c r="K121" s="105">
        <v>0</v>
      </c>
      <c r="L121" s="105">
        <v>0</v>
      </c>
      <c r="M121" s="105">
        <v>0</v>
      </c>
      <c r="N121" s="109">
        <f t="shared" si="124"/>
        <v>0</v>
      </c>
      <c r="O121" s="105">
        <v>0</v>
      </c>
      <c r="P121" s="105">
        <v>0</v>
      </c>
      <c r="Q121" s="105">
        <v>0</v>
      </c>
      <c r="R121" s="110">
        <f t="shared" si="126"/>
        <v>0</v>
      </c>
      <c r="S121" s="111">
        <f t="shared" si="127"/>
        <v>0</v>
      </c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</row>
    <row r="122" spans="1:118" ht="22.05" customHeight="1" x14ac:dyDescent="0.3">
      <c r="B122" s="104" t="s">
        <v>179</v>
      </c>
      <c r="C122" s="105">
        <f>3112.68*12%</f>
        <v>373.52159999999998</v>
      </c>
      <c r="D122" s="105">
        <f t="shared" ref="D122:E122" si="132">3112.68*12%</f>
        <v>373.52159999999998</v>
      </c>
      <c r="E122" s="105">
        <f t="shared" si="132"/>
        <v>373.52159999999998</v>
      </c>
      <c r="F122" s="106">
        <f t="shared" si="120"/>
        <v>1120.5647999999999</v>
      </c>
      <c r="G122" s="105">
        <f t="shared" ref="G122:I122" si="133">3112.68*12%</f>
        <v>373.52159999999998</v>
      </c>
      <c r="H122" s="105">
        <f t="shared" si="133"/>
        <v>373.52159999999998</v>
      </c>
      <c r="I122" s="105">
        <f t="shared" si="133"/>
        <v>373.52159999999998</v>
      </c>
      <c r="J122" s="108">
        <f t="shared" si="122"/>
        <v>1120.5647999999999</v>
      </c>
      <c r="K122" s="105">
        <f t="shared" ref="K122:M122" si="134">3112.68*12%</f>
        <v>373.52159999999998</v>
      </c>
      <c r="L122" s="105">
        <f t="shared" si="134"/>
        <v>373.52159999999998</v>
      </c>
      <c r="M122" s="105">
        <f t="shared" si="134"/>
        <v>373.52159999999998</v>
      </c>
      <c r="N122" s="109">
        <f t="shared" si="124"/>
        <v>1120.5647999999999</v>
      </c>
      <c r="O122" s="105">
        <f t="shared" ref="O122:P122" si="135">3112.68*12%</f>
        <v>373.52159999999998</v>
      </c>
      <c r="P122" s="105">
        <f t="shared" si="135"/>
        <v>373.52159999999998</v>
      </c>
      <c r="Q122" s="105">
        <f>3112.68*12%</f>
        <v>373.52159999999998</v>
      </c>
      <c r="R122" s="110">
        <f t="shared" si="126"/>
        <v>1120.5647999999999</v>
      </c>
      <c r="S122" s="111">
        <f t="shared" si="127"/>
        <v>4482.2591999999995</v>
      </c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</row>
    <row r="123" spans="1:118" ht="22.05" customHeight="1" x14ac:dyDescent="0.3">
      <c r="B123" s="104" t="s">
        <v>181</v>
      </c>
      <c r="C123" s="105">
        <f>((3112.68/3)+C116)/12</f>
        <v>311.7268458333333</v>
      </c>
      <c r="D123" s="105">
        <f t="shared" ref="D123:E123" si="136">((3112.68/3)+D116)/12</f>
        <v>311.7268458333333</v>
      </c>
      <c r="E123" s="105">
        <f t="shared" si="136"/>
        <v>311.7268458333333</v>
      </c>
      <c r="F123" s="106">
        <f t="shared" si="120"/>
        <v>935.1805374999999</v>
      </c>
      <c r="G123" s="105">
        <f t="shared" ref="G123:I123" si="137">((3112.68/3)+G116)/12</f>
        <v>311.7268458333333</v>
      </c>
      <c r="H123" s="105">
        <f t="shared" si="137"/>
        <v>311.7268458333333</v>
      </c>
      <c r="I123" s="105">
        <f t="shared" si="137"/>
        <v>311.7268458333333</v>
      </c>
      <c r="J123" s="108">
        <f t="shared" si="122"/>
        <v>935.1805374999999</v>
      </c>
      <c r="K123" s="105">
        <f t="shared" ref="K123:M123" si="138">((3112.68/3)+K116)/12</f>
        <v>311.7268458333333</v>
      </c>
      <c r="L123" s="105">
        <f t="shared" si="138"/>
        <v>311.7268458333333</v>
      </c>
      <c r="M123" s="105">
        <f t="shared" si="138"/>
        <v>311.7268458333333</v>
      </c>
      <c r="N123" s="109">
        <f t="shared" si="124"/>
        <v>935.1805374999999</v>
      </c>
      <c r="O123" s="105">
        <f t="shared" ref="O123:P123" si="139">((3112.68/3)+O116)/12</f>
        <v>311.7268458333333</v>
      </c>
      <c r="P123" s="105">
        <f t="shared" si="139"/>
        <v>311.7268458333333</v>
      </c>
      <c r="Q123" s="105">
        <f>((3112.68/3)+Q116)/12</f>
        <v>311.7268458333333</v>
      </c>
      <c r="R123" s="110">
        <f t="shared" si="126"/>
        <v>935.1805374999999</v>
      </c>
      <c r="S123" s="111">
        <f t="shared" si="127"/>
        <v>3740.7221499999996</v>
      </c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</row>
    <row r="124" spans="1:118" ht="22.05" customHeight="1" thickBot="1" x14ac:dyDescent="0.35">
      <c r="B124" s="112" t="s">
        <v>149</v>
      </c>
      <c r="C124" s="148">
        <f>SUM(C116:C123)</f>
        <v>4333.424995833333</v>
      </c>
      <c r="D124" s="148">
        <f t="shared" ref="D124:E124" si="140">SUM(D116:D123)</f>
        <v>4333.424995833333</v>
      </c>
      <c r="E124" s="148">
        <f t="shared" si="140"/>
        <v>4333.424995833333</v>
      </c>
      <c r="F124" s="106">
        <f t="shared" si="120"/>
        <v>13000.274987499999</v>
      </c>
      <c r="G124" s="148">
        <f>SUM(G116:G123)</f>
        <v>4333.424995833333</v>
      </c>
      <c r="H124" s="148">
        <f>SUM(H116:H123)</f>
        <v>4333.424995833333</v>
      </c>
      <c r="I124" s="148">
        <f>SUM(I116:I123)</f>
        <v>4333.424995833333</v>
      </c>
      <c r="J124" s="108">
        <f t="shared" si="122"/>
        <v>13000.274987499999</v>
      </c>
      <c r="K124" s="149">
        <f>SUM(K116:K123)</f>
        <v>4333.424995833333</v>
      </c>
      <c r="L124" s="149">
        <f t="shared" ref="L124:M124" si="141">SUM(L116:L123)</f>
        <v>4333.424995833333</v>
      </c>
      <c r="M124" s="149">
        <f t="shared" si="141"/>
        <v>4333.424995833333</v>
      </c>
      <c r="N124" s="109">
        <f t="shared" si="124"/>
        <v>13000.274987499999</v>
      </c>
      <c r="O124" s="150">
        <f>SUM(O116:O123)</f>
        <v>4333.424995833333</v>
      </c>
      <c r="P124" s="150">
        <f>SUM(P116:P123)</f>
        <v>4333.424995833333</v>
      </c>
      <c r="Q124" s="150">
        <f>SUM(Q116:Q123)</f>
        <v>4333.424995833333</v>
      </c>
      <c r="R124" s="110">
        <f t="shared" si="126"/>
        <v>13000.274987499999</v>
      </c>
      <c r="S124" s="120">
        <f t="shared" si="127"/>
        <v>52001.099949999996</v>
      </c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</row>
    <row r="125" spans="1:118" ht="22.05" customHeight="1" x14ac:dyDescent="0.3">
      <c r="B125" s="91" t="s">
        <v>150</v>
      </c>
      <c r="C125" s="95"/>
      <c r="D125" s="95"/>
      <c r="E125" s="95"/>
      <c r="F125" s="93"/>
      <c r="G125" s="95"/>
      <c r="H125" s="95"/>
      <c r="I125" s="95"/>
      <c r="J125" s="96"/>
      <c r="K125" s="97"/>
      <c r="L125" s="97"/>
      <c r="M125" s="97"/>
      <c r="N125" s="99"/>
      <c r="O125" s="100"/>
      <c r="P125" s="100"/>
      <c r="Q125" s="100"/>
      <c r="R125" s="102"/>
      <c r="S125" s="103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</row>
    <row r="126" spans="1:118" ht="22.05" customHeight="1" x14ac:dyDescent="0.3">
      <c r="B126" s="104" t="s">
        <v>146</v>
      </c>
      <c r="C126" s="105">
        <v>0</v>
      </c>
      <c r="D126" s="105">
        <v>0</v>
      </c>
      <c r="E126" s="105">
        <v>0</v>
      </c>
      <c r="F126" s="106">
        <f t="shared" ref="F126:F136" si="142">SUM(C126:E126)</f>
        <v>0</v>
      </c>
      <c r="G126" s="105">
        <v>0</v>
      </c>
      <c r="H126" s="105">
        <v>0</v>
      </c>
      <c r="I126" s="105">
        <v>0</v>
      </c>
      <c r="J126" s="108">
        <f t="shared" ref="J126:J136" si="143">SUM(G126:I126)</f>
        <v>0</v>
      </c>
      <c r="K126" s="105">
        <v>0</v>
      </c>
      <c r="L126" s="105">
        <v>0</v>
      </c>
      <c r="M126" s="105">
        <v>0</v>
      </c>
      <c r="N126" s="109">
        <f t="shared" ref="N126:N136" si="144">SUM(K126:M126)</f>
        <v>0</v>
      </c>
      <c r="O126" s="105">
        <v>0</v>
      </c>
      <c r="P126" s="105">
        <v>0</v>
      </c>
      <c r="Q126" s="105">
        <v>0</v>
      </c>
      <c r="R126" s="110">
        <f t="shared" ref="R126:R136" si="145">SUM(O126:Q126)</f>
        <v>0</v>
      </c>
      <c r="S126" s="111">
        <f>SUM(F126,J126,N126,R126)</f>
        <v>0</v>
      </c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</row>
    <row r="127" spans="1:118" ht="22.05" customHeight="1" x14ac:dyDescent="0.3">
      <c r="B127" s="104" t="s">
        <v>147</v>
      </c>
      <c r="C127" s="105">
        <v>0</v>
      </c>
      <c r="D127" s="105">
        <v>0</v>
      </c>
      <c r="E127" s="105">
        <v>0</v>
      </c>
      <c r="F127" s="106">
        <f t="shared" si="142"/>
        <v>0</v>
      </c>
      <c r="G127" s="105">
        <v>0</v>
      </c>
      <c r="H127" s="105">
        <v>0</v>
      </c>
      <c r="I127" s="105">
        <v>0</v>
      </c>
      <c r="J127" s="108">
        <f t="shared" si="143"/>
        <v>0</v>
      </c>
      <c r="K127" s="105">
        <v>0</v>
      </c>
      <c r="L127" s="105">
        <v>0</v>
      </c>
      <c r="M127" s="105">
        <v>0</v>
      </c>
      <c r="N127" s="109">
        <f t="shared" si="144"/>
        <v>0</v>
      </c>
      <c r="O127" s="105">
        <v>0</v>
      </c>
      <c r="P127" s="105">
        <v>0</v>
      </c>
      <c r="Q127" s="105">
        <v>0</v>
      </c>
      <c r="R127" s="110">
        <f t="shared" si="145"/>
        <v>0</v>
      </c>
      <c r="S127" s="111">
        <f t="shared" ref="S127" si="146">SUM(F127,J127,N127,R127)</f>
        <v>0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</row>
    <row r="128" spans="1:118" ht="22.05" customHeight="1" x14ac:dyDescent="0.3">
      <c r="B128" s="104" t="s">
        <v>56</v>
      </c>
      <c r="C128" s="105">
        <v>0</v>
      </c>
      <c r="D128" s="105">
        <v>0</v>
      </c>
      <c r="E128" s="105">
        <v>0</v>
      </c>
      <c r="F128" s="106">
        <f t="shared" si="142"/>
        <v>0</v>
      </c>
      <c r="G128" s="105">
        <v>0</v>
      </c>
      <c r="H128" s="105">
        <v>0</v>
      </c>
      <c r="I128" s="105">
        <v>0</v>
      </c>
      <c r="J128" s="108">
        <f t="shared" si="143"/>
        <v>0</v>
      </c>
      <c r="K128" s="105">
        <v>0</v>
      </c>
      <c r="L128" s="105">
        <v>0</v>
      </c>
      <c r="M128" s="105">
        <v>0</v>
      </c>
      <c r="N128" s="109">
        <f t="shared" si="144"/>
        <v>0</v>
      </c>
      <c r="O128" s="105">
        <v>0</v>
      </c>
      <c r="P128" s="105">
        <v>0</v>
      </c>
      <c r="Q128" s="105">
        <v>0</v>
      </c>
      <c r="R128" s="110">
        <f t="shared" si="145"/>
        <v>0</v>
      </c>
      <c r="S128" s="111">
        <f>SUM(F128,J128,N128,R128)</f>
        <v>0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</row>
    <row r="129" spans="1:118" ht="22.05" customHeight="1" x14ac:dyDescent="0.3">
      <c r="B129" s="104" t="s">
        <v>54</v>
      </c>
      <c r="C129" s="105">
        <v>0</v>
      </c>
      <c r="D129" s="105">
        <v>0</v>
      </c>
      <c r="E129" s="105">
        <v>0</v>
      </c>
      <c r="F129" s="106">
        <f t="shared" si="142"/>
        <v>0</v>
      </c>
      <c r="G129" s="105">
        <v>0</v>
      </c>
      <c r="H129" s="105">
        <v>0</v>
      </c>
      <c r="I129" s="105">
        <v>0</v>
      </c>
      <c r="J129" s="108">
        <f t="shared" si="143"/>
        <v>0</v>
      </c>
      <c r="K129" s="105">
        <v>0</v>
      </c>
      <c r="L129" s="105">
        <v>0</v>
      </c>
      <c r="M129" s="105">
        <v>0</v>
      </c>
      <c r="N129" s="109">
        <f t="shared" si="144"/>
        <v>0</v>
      </c>
      <c r="O129" s="105">
        <v>0</v>
      </c>
      <c r="P129" s="105">
        <v>0</v>
      </c>
      <c r="Q129" s="105">
        <v>0</v>
      </c>
      <c r="R129" s="110">
        <f t="shared" si="145"/>
        <v>0</v>
      </c>
      <c r="S129" s="111">
        <f t="shared" ref="S129:S130" si="147">SUM(F129,J129,N129,R129)</f>
        <v>0</v>
      </c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</row>
    <row r="130" spans="1:118" ht="22.05" customHeight="1" x14ac:dyDescent="0.3">
      <c r="B130" s="104" t="s">
        <v>58</v>
      </c>
      <c r="C130" s="105">
        <v>0</v>
      </c>
      <c r="D130" s="105">
        <v>0</v>
      </c>
      <c r="E130" s="105">
        <v>0</v>
      </c>
      <c r="F130" s="106">
        <f t="shared" si="142"/>
        <v>0</v>
      </c>
      <c r="G130" s="105">
        <v>0</v>
      </c>
      <c r="H130" s="105">
        <v>0</v>
      </c>
      <c r="I130" s="105">
        <v>0</v>
      </c>
      <c r="J130" s="108">
        <f t="shared" si="143"/>
        <v>0</v>
      </c>
      <c r="K130" s="105">
        <v>0</v>
      </c>
      <c r="L130" s="105">
        <v>0</v>
      </c>
      <c r="M130" s="105">
        <v>0</v>
      </c>
      <c r="N130" s="109">
        <f t="shared" si="144"/>
        <v>0</v>
      </c>
      <c r="O130" s="105">
        <v>0</v>
      </c>
      <c r="P130" s="105">
        <v>0</v>
      </c>
      <c r="Q130" s="105">
        <v>0</v>
      </c>
      <c r="R130" s="110">
        <f t="shared" si="145"/>
        <v>0</v>
      </c>
      <c r="S130" s="111">
        <f t="shared" si="147"/>
        <v>0</v>
      </c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</row>
    <row r="131" spans="1:118" ht="22.05" customHeight="1" x14ac:dyDescent="0.3">
      <c r="B131" s="104" t="s">
        <v>148</v>
      </c>
      <c r="C131" s="105">
        <v>0</v>
      </c>
      <c r="D131" s="105">
        <v>0</v>
      </c>
      <c r="E131" s="105">
        <v>0</v>
      </c>
      <c r="F131" s="106">
        <f t="shared" si="142"/>
        <v>0</v>
      </c>
      <c r="G131" s="105">
        <v>0</v>
      </c>
      <c r="H131" s="105">
        <v>0</v>
      </c>
      <c r="I131" s="105">
        <v>0</v>
      </c>
      <c r="J131" s="108">
        <f t="shared" si="143"/>
        <v>0</v>
      </c>
      <c r="K131" s="105">
        <v>0</v>
      </c>
      <c r="L131" s="105">
        <v>0</v>
      </c>
      <c r="M131" s="105">
        <v>0</v>
      </c>
      <c r="N131" s="109">
        <f t="shared" si="144"/>
        <v>0</v>
      </c>
      <c r="O131" s="105">
        <v>0</v>
      </c>
      <c r="P131" s="105">
        <v>0</v>
      </c>
      <c r="Q131" s="105">
        <v>0</v>
      </c>
      <c r="R131" s="110">
        <f t="shared" si="145"/>
        <v>0</v>
      </c>
      <c r="S131" s="111">
        <f>SUM(F131,J131,N131,R131)</f>
        <v>0</v>
      </c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</row>
    <row r="132" spans="1:118" ht="22.05" customHeight="1" x14ac:dyDescent="0.3">
      <c r="B132" s="104" t="s">
        <v>182</v>
      </c>
      <c r="C132" s="105">
        <v>2000</v>
      </c>
      <c r="D132" s="105">
        <v>2000</v>
      </c>
      <c r="E132" s="105">
        <v>2000</v>
      </c>
      <c r="F132" s="106">
        <f t="shared" si="142"/>
        <v>6000</v>
      </c>
      <c r="G132" s="105">
        <v>2000</v>
      </c>
      <c r="H132" s="105">
        <v>2000</v>
      </c>
      <c r="I132" s="105">
        <v>2000</v>
      </c>
      <c r="J132" s="108">
        <f t="shared" si="143"/>
        <v>6000</v>
      </c>
      <c r="K132" s="105">
        <v>2000</v>
      </c>
      <c r="L132" s="105">
        <v>2000</v>
      </c>
      <c r="M132" s="105">
        <v>2000</v>
      </c>
      <c r="N132" s="109">
        <f t="shared" si="144"/>
        <v>6000</v>
      </c>
      <c r="O132" s="105">
        <v>2000</v>
      </c>
      <c r="P132" s="105">
        <v>2000</v>
      </c>
      <c r="Q132" s="105">
        <v>2000</v>
      </c>
      <c r="R132" s="110">
        <f t="shared" si="145"/>
        <v>6000</v>
      </c>
      <c r="S132" s="111">
        <f t="shared" ref="S132" si="148">SUM(F132,J132,N132,R132)</f>
        <v>24000</v>
      </c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</row>
    <row r="133" spans="1:118" ht="22.05" customHeight="1" x14ac:dyDescent="0.3">
      <c r="B133" s="104" t="s">
        <v>55</v>
      </c>
      <c r="C133" s="105">
        <v>0</v>
      </c>
      <c r="D133" s="105">
        <v>0</v>
      </c>
      <c r="E133" s="105">
        <v>0</v>
      </c>
      <c r="F133" s="106">
        <f t="shared" si="142"/>
        <v>0</v>
      </c>
      <c r="G133" s="105">
        <v>0</v>
      </c>
      <c r="H133" s="105">
        <v>0</v>
      </c>
      <c r="I133" s="105">
        <v>0</v>
      </c>
      <c r="J133" s="108">
        <f t="shared" si="143"/>
        <v>0</v>
      </c>
      <c r="K133" s="105">
        <v>0</v>
      </c>
      <c r="L133" s="105">
        <v>0</v>
      </c>
      <c r="M133" s="105">
        <v>0</v>
      </c>
      <c r="N133" s="109">
        <f t="shared" si="144"/>
        <v>0</v>
      </c>
      <c r="O133" s="105">
        <v>0</v>
      </c>
      <c r="P133" s="105">
        <v>0</v>
      </c>
      <c r="Q133" s="105">
        <v>0</v>
      </c>
      <c r="R133" s="110">
        <f t="shared" si="145"/>
        <v>0</v>
      </c>
      <c r="S133" s="111">
        <f>SUM(F133,J133,N133,R133)</f>
        <v>0</v>
      </c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</row>
    <row r="134" spans="1:118" ht="22.05" customHeight="1" x14ac:dyDescent="0.3">
      <c r="B134" s="104" t="s">
        <v>55</v>
      </c>
      <c r="C134" s="105">
        <v>0</v>
      </c>
      <c r="D134" s="105">
        <v>0</v>
      </c>
      <c r="E134" s="105">
        <v>0</v>
      </c>
      <c r="F134" s="106">
        <f t="shared" si="142"/>
        <v>0</v>
      </c>
      <c r="G134" s="105">
        <v>0</v>
      </c>
      <c r="H134" s="105">
        <v>0</v>
      </c>
      <c r="I134" s="105">
        <v>0</v>
      </c>
      <c r="J134" s="108">
        <f t="shared" si="143"/>
        <v>0</v>
      </c>
      <c r="K134" s="105">
        <v>0</v>
      </c>
      <c r="L134" s="105">
        <v>0</v>
      </c>
      <c r="M134" s="105">
        <v>0</v>
      </c>
      <c r="N134" s="109">
        <f t="shared" si="144"/>
        <v>0</v>
      </c>
      <c r="O134" s="105">
        <v>0</v>
      </c>
      <c r="P134" s="105">
        <v>0</v>
      </c>
      <c r="Q134" s="105">
        <v>0</v>
      </c>
      <c r="R134" s="110">
        <f t="shared" si="145"/>
        <v>0</v>
      </c>
      <c r="S134" s="111">
        <f t="shared" ref="S134" si="149">SUM(F134,J134,N134,R134)</f>
        <v>0</v>
      </c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</row>
    <row r="135" spans="1:118" ht="22.05" customHeight="1" thickBot="1" x14ac:dyDescent="0.35">
      <c r="B135" s="112" t="s">
        <v>151</v>
      </c>
      <c r="C135" s="146">
        <f>SUM(C126:C134)</f>
        <v>2000</v>
      </c>
      <c r="D135" s="146">
        <f>SUM(D126:D134)</f>
        <v>2000</v>
      </c>
      <c r="E135" s="146">
        <f>SUM(E126:E134)</f>
        <v>2000</v>
      </c>
      <c r="F135" s="106">
        <f t="shared" si="142"/>
        <v>6000</v>
      </c>
      <c r="G135" s="147">
        <f>SUM(G126:G134)</f>
        <v>2000</v>
      </c>
      <c r="H135" s="148">
        <f>SUM(H126:H134)</f>
        <v>2000</v>
      </c>
      <c r="I135" s="148">
        <f>SUM(I126:I134)</f>
        <v>2000</v>
      </c>
      <c r="J135" s="108">
        <f t="shared" si="143"/>
        <v>6000</v>
      </c>
      <c r="K135" s="149">
        <f>SUM(K126:K134)</f>
        <v>2000</v>
      </c>
      <c r="L135" s="149">
        <f t="shared" ref="L135:M135" si="150">SUM(L126:L134)</f>
        <v>2000</v>
      </c>
      <c r="M135" s="149">
        <f t="shared" si="150"/>
        <v>2000</v>
      </c>
      <c r="N135" s="109">
        <f t="shared" si="144"/>
        <v>6000</v>
      </c>
      <c r="O135" s="150">
        <f>SUM(O126:O134)</f>
        <v>2000</v>
      </c>
      <c r="P135" s="151">
        <f>SUM(P126:P134)</f>
        <v>2000</v>
      </c>
      <c r="Q135" s="151">
        <f>SUM(Q126:Q134)</f>
        <v>2000</v>
      </c>
      <c r="R135" s="110">
        <f t="shared" si="145"/>
        <v>6000</v>
      </c>
      <c r="S135" s="120">
        <f>SUM(F135,J135,N135,R135)</f>
        <v>24000</v>
      </c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</row>
    <row r="136" spans="1:118" ht="22.05" customHeight="1" thickBot="1" x14ac:dyDescent="0.35">
      <c r="B136" s="112" t="s">
        <v>152</v>
      </c>
      <c r="C136" s="134">
        <f>SUM(C124,C135)</f>
        <v>6333.424995833333</v>
      </c>
      <c r="D136" s="134">
        <f t="shared" ref="D136:E136" si="151">SUM(D124,D135)</f>
        <v>6333.424995833333</v>
      </c>
      <c r="E136" s="134">
        <f t="shared" si="151"/>
        <v>6333.424995833333</v>
      </c>
      <c r="F136" s="135">
        <f t="shared" si="142"/>
        <v>19000.274987500001</v>
      </c>
      <c r="G136" s="136">
        <f>SUM(G124,G135)</f>
        <v>6333.424995833333</v>
      </c>
      <c r="H136" s="137">
        <f>SUM(H124,H135)</f>
        <v>6333.424995833333</v>
      </c>
      <c r="I136" s="137">
        <f>SUM(I124,I135)</f>
        <v>6333.424995833333</v>
      </c>
      <c r="J136" s="138">
        <f t="shared" si="143"/>
        <v>19000.274987500001</v>
      </c>
      <c r="K136" s="139">
        <f>SUM(K124,K135)</f>
        <v>6333.424995833333</v>
      </c>
      <c r="L136" s="140">
        <f t="shared" ref="L136:M136" si="152">SUM(L124,L135)</f>
        <v>6333.424995833333</v>
      </c>
      <c r="M136" s="140">
        <f t="shared" si="152"/>
        <v>6333.424995833333</v>
      </c>
      <c r="N136" s="141">
        <f t="shared" si="144"/>
        <v>19000.274987500001</v>
      </c>
      <c r="O136" s="142">
        <f>SUM(O124,O135)</f>
        <v>6333.424995833333</v>
      </c>
      <c r="P136" s="143">
        <f t="shared" ref="P136" si="153">SUM(P124,P135)</f>
        <v>6333.424995833333</v>
      </c>
      <c r="Q136" s="143">
        <f>SUM(Q124,Q135)</f>
        <v>6333.424995833333</v>
      </c>
      <c r="R136" s="144">
        <f t="shared" si="145"/>
        <v>19000.274987500001</v>
      </c>
      <c r="S136" s="145">
        <f>SUM(F136,J136,N136,R136)</f>
        <v>76001.099950000003</v>
      </c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</row>
    <row r="137" spans="1:118" s="25" customFormat="1" ht="15" customHeight="1" thickBot="1" x14ac:dyDescent="0.35">
      <c r="B137" s="82"/>
      <c r="C137" s="83"/>
      <c r="D137" s="83"/>
      <c r="E137" s="83"/>
      <c r="F137" s="84"/>
      <c r="G137" s="83"/>
      <c r="H137" s="83"/>
      <c r="I137" s="83"/>
      <c r="J137" s="84"/>
      <c r="K137" s="83"/>
      <c r="L137" s="83"/>
      <c r="M137" s="83"/>
      <c r="N137" s="84"/>
      <c r="O137" s="83"/>
      <c r="P137" s="83"/>
      <c r="Q137" s="83"/>
      <c r="R137" s="84"/>
      <c r="S137" s="85"/>
    </row>
    <row r="138" spans="1:118" s="25" customFormat="1" ht="45" customHeight="1" x14ac:dyDescent="0.3">
      <c r="B138" s="171" t="s">
        <v>78</v>
      </c>
      <c r="C138" s="172"/>
      <c r="D138" s="172"/>
      <c r="E138" s="172"/>
      <c r="F138" s="172"/>
    </row>
    <row r="139" spans="1:118" s="86" customFormat="1" ht="31.95" customHeight="1" thickBot="1" x14ac:dyDescent="0.4">
      <c r="A139" s="170"/>
      <c r="B139" s="152" t="s">
        <v>78</v>
      </c>
      <c r="C139" s="153">
        <f>SUM(C111,C136)</f>
        <v>210700.0268513021</v>
      </c>
      <c r="D139" s="153">
        <f t="shared" ref="D139" si="154">SUM(D111,D136)</f>
        <v>210700.0268513021</v>
      </c>
      <c r="E139" s="153">
        <f>SUM(E111,E136)</f>
        <v>210700.0268513021</v>
      </c>
      <c r="F139" s="154">
        <f>SUM(C139:E139)</f>
        <v>632100.08055390627</v>
      </c>
      <c r="G139" s="155">
        <f>SUM(G111,G136)</f>
        <v>210700.0268513021</v>
      </c>
      <c r="H139" s="156">
        <f>SUM(H111,H136)</f>
        <v>210875.0268513021</v>
      </c>
      <c r="I139" s="156">
        <f>SUM(I111,I136)</f>
        <v>210700.0268513021</v>
      </c>
      <c r="J139" s="157">
        <f>SUM(G139:I139)</f>
        <v>632275.08055390627</v>
      </c>
      <c r="K139" s="158">
        <f>SUM(K111,K136)</f>
        <v>210700.0268513021</v>
      </c>
      <c r="L139" s="159">
        <f t="shared" ref="L139" si="155">SUM(L111,L136)</f>
        <v>210700.0268513021</v>
      </c>
      <c r="M139" s="159">
        <f>SUM(M111,M136)</f>
        <v>210700.0268513021</v>
      </c>
      <c r="N139" s="160">
        <f>SUM(K139:M139)</f>
        <v>632100.08055390627</v>
      </c>
      <c r="O139" s="161">
        <f>SUM(O111,O136)</f>
        <v>210700.0268513021</v>
      </c>
      <c r="P139" s="162">
        <f t="shared" ref="P139" si="156">SUM(P111,P136)</f>
        <v>210700.0268513021</v>
      </c>
      <c r="Q139" s="162">
        <f>SUM(Q111,Q136)</f>
        <v>210700.0268513021</v>
      </c>
      <c r="R139" s="163">
        <f>SUM(O139:Q139)</f>
        <v>632100.08055390627</v>
      </c>
      <c r="S139" s="164">
        <f>SUM(F139,J139,N139,R139)</f>
        <v>2528575.3222156251</v>
      </c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170"/>
      <c r="DH139" s="170"/>
      <c r="DI139" s="170"/>
      <c r="DJ139" s="170"/>
      <c r="DK139" s="170"/>
      <c r="DL139" s="170"/>
      <c r="DM139" s="170"/>
      <c r="DN139" s="170"/>
    </row>
    <row r="140" spans="1:118" s="25" customFormat="1" x14ac:dyDescent="0.3"/>
    <row r="141" spans="1:118" s="25" customFormat="1" ht="49.95" customHeight="1" x14ac:dyDescent="0.3"/>
    <row r="142" spans="1:118" s="25" customFormat="1" x14ac:dyDescent="0.3"/>
    <row r="143" spans="1:118" s="25" customFormat="1" x14ac:dyDescent="0.3"/>
    <row r="144" spans="1:118" s="25" customFormat="1" x14ac:dyDescent="0.3"/>
    <row r="145" s="25" customFormat="1" x14ac:dyDescent="0.3"/>
    <row r="146" s="25" customFormat="1" x14ac:dyDescent="0.3"/>
    <row r="147" s="25" customFormat="1" x14ac:dyDescent="0.3"/>
    <row r="148" s="25" customFormat="1" x14ac:dyDescent="0.3"/>
    <row r="149" s="25" customFormat="1" x14ac:dyDescent="0.3"/>
    <row r="150" s="25" customFormat="1" x14ac:dyDescent="0.3"/>
    <row r="151" s="25" customFormat="1" x14ac:dyDescent="0.3"/>
    <row r="152" s="25" customFormat="1" x14ac:dyDescent="0.3"/>
    <row r="153" s="25" customFormat="1" x14ac:dyDescent="0.3"/>
    <row r="154" s="25" customFormat="1" x14ac:dyDescent="0.3"/>
    <row r="155" s="25" customFormat="1" x14ac:dyDescent="0.3"/>
    <row r="156" s="25" customFormat="1" x14ac:dyDescent="0.3"/>
    <row r="157" s="25" customFormat="1" x14ac:dyDescent="0.3"/>
    <row r="158" s="25" customFormat="1" x14ac:dyDescent="0.3"/>
    <row r="159" s="25" customFormat="1" x14ac:dyDescent="0.3"/>
    <row r="160" s="25" customFormat="1" x14ac:dyDescent="0.3"/>
    <row r="161" s="25" customFormat="1" x14ac:dyDescent="0.3"/>
    <row r="162" s="25" customFormat="1" x14ac:dyDescent="0.3"/>
    <row r="163" s="25" customFormat="1" x14ac:dyDescent="0.3"/>
    <row r="164" s="25" customFormat="1" x14ac:dyDescent="0.3"/>
    <row r="165" s="25" customFormat="1" x14ac:dyDescent="0.3"/>
    <row r="166" s="25" customFormat="1" x14ac:dyDescent="0.3"/>
    <row r="167" s="25" customFormat="1" x14ac:dyDescent="0.3"/>
    <row r="168" s="25" customFormat="1" x14ac:dyDescent="0.3"/>
    <row r="169" s="25" customFormat="1" x14ac:dyDescent="0.3"/>
    <row r="170" s="25" customFormat="1" x14ac:dyDescent="0.3"/>
    <row r="171" s="25" customFormat="1" x14ac:dyDescent="0.3"/>
    <row r="172" s="25" customFormat="1" x14ac:dyDescent="0.3"/>
    <row r="173" s="25" customFormat="1" x14ac:dyDescent="0.3"/>
    <row r="174" s="25" customFormat="1" x14ac:dyDescent="0.3"/>
    <row r="175" s="25" customFormat="1" x14ac:dyDescent="0.3"/>
    <row r="176" s="25" customFormat="1" x14ac:dyDescent="0.3"/>
    <row r="177" s="25" customFormat="1" x14ac:dyDescent="0.3"/>
    <row r="178" s="25" customFormat="1" x14ac:dyDescent="0.3"/>
    <row r="179" s="25" customFormat="1" x14ac:dyDescent="0.3"/>
    <row r="180" s="25" customFormat="1" x14ac:dyDescent="0.3"/>
    <row r="181" s="25" customFormat="1" x14ac:dyDescent="0.3"/>
    <row r="182" s="25" customFormat="1" x14ac:dyDescent="0.3"/>
    <row r="183" s="25" customFormat="1" x14ac:dyDescent="0.3"/>
    <row r="184" s="25" customFormat="1" x14ac:dyDescent="0.3"/>
    <row r="185" s="25" customFormat="1" x14ac:dyDescent="0.3"/>
    <row r="186" s="25" customFormat="1" x14ac:dyDescent="0.3"/>
    <row r="187" s="25" customFormat="1" x14ac:dyDescent="0.3"/>
    <row r="188" s="25" customFormat="1" x14ac:dyDescent="0.3"/>
    <row r="189" s="25" customFormat="1" x14ac:dyDescent="0.3"/>
    <row r="190" s="25" customFormat="1" x14ac:dyDescent="0.3"/>
    <row r="191" s="25" customFormat="1" x14ac:dyDescent="0.3"/>
    <row r="192" s="25" customFormat="1" x14ac:dyDescent="0.3"/>
    <row r="193" s="25" customFormat="1" x14ac:dyDescent="0.3"/>
    <row r="194" s="25" customFormat="1" x14ac:dyDescent="0.3"/>
    <row r="195" s="25" customFormat="1" x14ac:dyDescent="0.3"/>
    <row r="196" s="25" customFormat="1" x14ac:dyDescent="0.3"/>
    <row r="197" s="25" customFormat="1" x14ac:dyDescent="0.3"/>
    <row r="198" s="25" customFormat="1" x14ac:dyDescent="0.3"/>
    <row r="199" s="25" customFormat="1" x14ac:dyDescent="0.3"/>
    <row r="200" s="25" customFormat="1" x14ac:dyDescent="0.3"/>
    <row r="201" s="25" customFormat="1" x14ac:dyDescent="0.3"/>
    <row r="202" s="25" customFormat="1" x14ac:dyDescent="0.3"/>
    <row r="203" s="25" customFormat="1" x14ac:dyDescent="0.3"/>
    <row r="204" s="25" customFormat="1" x14ac:dyDescent="0.3"/>
    <row r="205" s="25" customFormat="1" x14ac:dyDescent="0.3"/>
    <row r="206" s="25" customFormat="1" x14ac:dyDescent="0.3"/>
    <row r="207" s="25" customFormat="1" x14ac:dyDescent="0.3"/>
    <row r="208" s="25" customFormat="1" x14ac:dyDescent="0.3"/>
    <row r="209" s="25" customFormat="1" x14ac:dyDescent="0.3"/>
    <row r="210" s="25" customFormat="1" x14ac:dyDescent="0.3"/>
    <row r="211" s="25" customFormat="1" x14ac:dyDescent="0.3"/>
    <row r="212" s="25" customFormat="1" x14ac:dyDescent="0.3"/>
    <row r="213" s="25" customFormat="1" x14ac:dyDescent="0.3"/>
    <row r="214" s="25" customFormat="1" x14ac:dyDescent="0.3"/>
    <row r="215" s="25" customFormat="1" x14ac:dyDescent="0.3"/>
    <row r="216" s="25" customFormat="1" x14ac:dyDescent="0.3"/>
    <row r="217" s="25" customFormat="1" x14ac:dyDescent="0.3"/>
    <row r="218" s="25" customFormat="1" x14ac:dyDescent="0.3"/>
    <row r="219" s="25" customFormat="1" x14ac:dyDescent="0.3"/>
    <row r="220" s="25" customFormat="1" x14ac:dyDescent="0.3"/>
    <row r="221" s="25" customFormat="1" x14ac:dyDescent="0.3"/>
    <row r="222" s="25" customFormat="1" x14ac:dyDescent="0.3"/>
    <row r="223" s="25" customFormat="1" x14ac:dyDescent="0.3"/>
    <row r="224" s="25" customFormat="1" x14ac:dyDescent="0.3"/>
    <row r="225" s="25" customFormat="1" x14ac:dyDescent="0.3"/>
    <row r="226" s="25" customFormat="1" x14ac:dyDescent="0.3"/>
    <row r="227" s="25" customFormat="1" x14ac:dyDescent="0.3"/>
    <row r="228" s="25" customFormat="1" x14ac:dyDescent="0.3"/>
    <row r="229" s="25" customFormat="1" x14ac:dyDescent="0.3"/>
    <row r="230" s="25" customFormat="1" x14ac:dyDescent="0.3"/>
    <row r="231" s="25" customFormat="1" x14ac:dyDescent="0.3"/>
    <row r="232" s="25" customFormat="1" x14ac:dyDescent="0.3"/>
    <row r="233" s="25" customFormat="1" x14ac:dyDescent="0.3"/>
    <row r="234" s="25" customFormat="1" x14ac:dyDescent="0.3"/>
    <row r="235" s="25" customFormat="1" x14ac:dyDescent="0.3"/>
    <row r="236" s="25" customFormat="1" x14ac:dyDescent="0.3"/>
    <row r="237" s="25" customFormat="1" x14ac:dyDescent="0.3"/>
    <row r="238" s="25" customFormat="1" x14ac:dyDescent="0.3"/>
    <row r="239" s="25" customFormat="1" x14ac:dyDescent="0.3"/>
    <row r="240" s="25" customFormat="1" x14ac:dyDescent="0.3"/>
    <row r="241" s="25" customFormat="1" x14ac:dyDescent="0.3"/>
    <row r="242" s="25" customFormat="1" x14ac:dyDescent="0.3"/>
    <row r="243" s="25" customFormat="1" x14ac:dyDescent="0.3"/>
    <row r="244" s="25" customFormat="1" x14ac:dyDescent="0.3"/>
    <row r="245" s="25" customFormat="1" x14ac:dyDescent="0.3"/>
    <row r="246" s="25" customFormat="1" x14ac:dyDescent="0.3"/>
    <row r="247" s="25" customFormat="1" x14ac:dyDescent="0.3"/>
    <row r="248" s="25" customFormat="1" x14ac:dyDescent="0.3"/>
    <row r="249" s="25" customFormat="1" x14ac:dyDescent="0.3"/>
    <row r="250" s="25" customFormat="1" x14ac:dyDescent="0.3"/>
    <row r="251" s="25" customFormat="1" x14ac:dyDescent="0.3"/>
    <row r="252" s="25" customFormat="1" x14ac:dyDescent="0.3"/>
    <row r="253" s="25" customFormat="1" x14ac:dyDescent="0.3"/>
    <row r="254" s="25" customFormat="1" x14ac:dyDescent="0.3"/>
    <row r="255" s="25" customFormat="1" x14ac:dyDescent="0.3"/>
    <row r="256" s="25" customFormat="1" x14ac:dyDescent="0.3"/>
    <row r="257" s="25" customFormat="1" x14ac:dyDescent="0.3"/>
    <row r="258" s="25" customFormat="1" x14ac:dyDescent="0.3"/>
    <row r="259" s="25" customFormat="1" x14ac:dyDescent="0.3"/>
    <row r="260" s="25" customFormat="1" x14ac:dyDescent="0.3"/>
    <row r="261" s="25" customFormat="1" x14ac:dyDescent="0.3"/>
    <row r="262" s="25" customFormat="1" x14ac:dyDescent="0.3"/>
    <row r="263" s="25" customFormat="1" x14ac:dyDescent="0.3"/>
    <row r="264" s="25" customFormat="1" x14ac:dyDescent="0.3"/>
    <row r="265" s="25" customFormat="1" x14ac:dyDescent="0.3"/>
    <row r="266" s="25" customFormat="1" x14ac:dyDescent="0.3"/>
    <row r="267" s="25" customFormat="1" x14ac:dyDescent="0.3"/>
    <row r="268" s="25" customFormat="1" x14ac:dyDescent="0.3"/>
    <row r="269" s="25" customFormat="1" x14ac:dyDescent="0.3"/>
    <row r="270" s="25" customFormat="1" x14ac:dyDescent="0.3"/>
    <row r="271" s="25" customFormat="1" x14ac:dyDescent="0.3"/>
    <row r="272" s="25" customFormat="1" x14ac:dyDescent="0.3"/>
    <row r="273" s="25" customFormat="1" x14ac:dyDescent="0.3"/>
    <row r="274" s="25" customFormat="1" x14ac:dyDescent="0.3"/>
    <row r="275" s="25" customFormat="1" x14ac:dyDescent="0.3"/>
    <row r="276" s="25" customFormat="1" x14ac:dyDescent="0.3"/>
    <row r="277" s="25" customFormat="1" x14ac:dyDescent="0.3"/>
    <row r="278" s="25" customFormat="1" x14ac:dyDescent="0.3"/>
    <row r="279" s="25" customFormat="1" x14ac:dyDescent="0.3"/>
    <row r="280" s="25" customFormat="1" x14ac:dyDescent="0.3"/>
    <row r="281" s="25" customFormat="1" x14ac:dyDescent="0.3"/>
    <row r="282" s="25" customFormat="1" x14ac:dyDescent="0.3"/>
    <row r="283" s="25" customFormat="1" x14ac:dyDescent="0.3"/>
    <row r="284" s="25" customFormat="1" x14ac:dyDescent="0.3"/>
    <row r="285" s="25" customFormat="1" x14ac:dyDescent="0.3"/>
    <row r="286" s="25" customFormat="1" x14ac:dyDescent="0.3"/>
    <row r="287" s="25" customFormat="1" x14ac:dyDescent="0.3"/>
    <row r="288" s="25" customFormat="1" x14ac:dyDescent="0.3"/>
    <row r="289" s="25" customFormat="1" x14ac:dyDescent="0.3"/>
    <row r="290" s="25" customFormat="1" x14ac:dyDescent="0.3"/>
    <row r="291" s="25" customFormat="1" x14ac:dyDescent="0.3"/>
    <row r="292" s="25" customFormat="1" x14ac:dyDescent="0.3"/>
    <row r="293" s="25" customFormat="1" x14ac:dyDescent="0.3"/>
    <row r="294" s="25" customFormat="1" x14ac:dyDescent="0.3"/>
    <row r="295" s="25" customFormat="1" x14ac:dyDescent="0.3"/>
    <row r="296" s="25" customFormat="1" x14ac:dyDescent="0.3"/>
    <row r="297" s="25" customFormat="1" x14ac:dyDescent="0.3"/>
    <row r="298" s="25" customFormat="1" x14ac:dyDescent="0.3"/>
    <row r="299" s="25" customFormat="1" x14ac:dyDescent="0.3"/>
    <row r="300" s="25" customFormat="1" x14ac:dyDescent="0.3"/>
    <row r="301" s="25" customFormat="1" x14ac:dyDescent="0.3"/>
    <row r="302" s="25" customFormat="1" x14ac:dyDescent="0.3"/>
    <row r="303" s="25" customFormat="1" x14ac:dyDescent="0.3"/>
    <row r="304" s="25" customFormat="1" x14ac:dyDescent="0.3"/>
    <row r="305" s="25" customFormat="1" x14ac:dyDescent="0.3"/>
    <row r="306" s="25" customFormat="1" x14ac:dyDescent="0.3"/>
    <row r="307" s="25" customFormat="1" x14ac:dyDescent="0.3"/>
    <row r="308" s="25" customFormat="1" x14ac:dyDescent="0.3"/>
    <row r="309" s="25" customFormat="1" x14ac:dyDescent="0.3"/>
    <row r="310" s="25" customFormat="1" x14ac:dyDescent="0.3"/>
    <row r="311" s="25" customFormat="1" x14ac:dyDescent="0.3"/>
    <row r="312" s="25" customFormat="1" x14ac:dyDescent="0.3"/>
    <row r="313" s="25" customFormat="1" x14ac:dyDescent="0.3"/>
    <row r="314" s="25" customFormat="1" x14ac:dyDescent="0.3"/>
    <row r="315" s="25" customFormat="1" x14ac:dyDescent="0.3"/>
    <row r="316" s="25" customFormat="1" x14ac:dyDescent="0.3"/>
    <row r="317" s="25" customFormat="1" x14ac:dyDescent="0.3"/>
    <row r="318" s="25" customFormat="1" x14ac:dyDescent="0.3"/>
    <row r="319" s="25" customFormat="1" x14ac:dyDescent="0.3"/>
    <row r="320" s="25" customFormat="1" x14ac:dyDescent="0.3"/>
    <row r="321" s="25" customFormat="1" x14ac:dyDescent="0.3"/>
    <row r="322" s="25" customFormat="1" x14ac:dyDescent="0.3"/>
    <row r="323" s="25" customFormat="1" x14ac:dyDescent="0.3"/>
    <row r="324" s="25" customFormat="1" x14ac:dyDescent="0.3"/>
    <row r="325" s="25" customFormat="1" x14ac:dyDescent="0.3"/>
    <row r="326" s="25" customFormat="1" x14ac:dyDescent="0.3"/>
    <row r="327" s="25" customFormat="1" x14ac:dyDescent="0.3"/>
    <row r="328" s="25" customFormat="1" x14ac:dyDescent="0.3"/>
    <row r="329" s="25" customFormat="1" x14ac:dyDescent="0.3"/>
    <row r="330" s="25" customFormat="1" x14ac:dyDescent="0.3"/>
  </sheetData>
  <mergeCells count="5">
    <mergeCell ref="B2:F2"/>
    <mergeCell ref="F11:F15"/>
    <mergeCell ref="J11:J15"/>
    <mergeCell ref="N11:N15"/>
    <mergeCell ref="R11:R1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88AE-B83E-5D4F-9A6E-2684C6E2CDDE}">
  <dimension ref="A1:DN330"/>
  <sheetViews>
    <sheetView workbookViewId="0">
      <selection activeCell="B2" sqref="B2:F2"/>
    </sheetView>
  </sheetViews>
  <sheetFormatPr defaultColWidth="11" defaultRowHeight="14.4" x14ac:dyDescent="0.3"/>
  <cols>
    <col min="1" max="1" width="3.33203125" style="25" customWidth="1"/>
    <col min="2" max="2" width="41.109375" customWidth="1"/>
    <col min="3" max="19" width="25.109375" customWidth="1"/>
    <col min="20" max="20" width="3.33203125" customWidth="1"/>
  </cols>
  <sheetData>
    <row r="1" spans="1:118" s="165" customFormat="1" ht="54" customHeight="1" x14ac:dyDescent="0.25">
      <c r="A1" s="165" t="s">
        <v>53</v>
      </c>
      <c r="B1" s="173" t="s">
        <v>265</v>
      </c>
      <c r="C1" s="166"/>
      <c r="D1" s="166"/>
      <c r="E1" s="166"/>
      <c r="F1" s="167"/>
      <c r="G1" s="168"/>
      <c r="H1" s="167"/>
      <c r="I1" s="167"/>
      <c r="J1" s="166"/>
      <c r="K1" s="167"/>
      <c r="N1" s="167"/>
    </row>
    <row r="2" spans="1:118" s="25" customFormat="1" ht="25.05" customHeight="1" x14ac:dyDescent="0.3">
      <c r="B2" s="314"/>
      <c r="C2" s="314"/>
      <c r="D2" s="314"/>
      <c r="E2" s="314"/>
      <c r="F2" s="314"/>
    </row>
    <row r="3" spans="1:118" s="25" customFormat="1" ht="45" customHeight="1" x14ac:dyDescent="0.3">
      <c r="B3" s="171" t="s">
        <v>59</v>
      </c>
      <c r="C3" s="172"/>
      <c r="D3" s="172"/>
      <c r="E3" s="172"/>
      <c r="F3" s="172"/>
    </row>
    <row r="4" spans="1:118" s="29" customFormat="1" ht="31.95" customHeight="1" x14ac:dyDescent="0.3">
      <c r="A4" s="169"/>
      <c r="B4" s="30"/>
      <c r="C4" s="31" t="s">
        <v>60</v>
      </c>
      <c r="D4" s="31" t="s">
        <v>61</v>
      </c>
      <c r="E4" s="31" t="s">
        <v>62</v>
      </c>
      <c r="F4" s="32" t="s">
        <v>63</v>
      </c>
      <c r="G4" s="33" t="s">
        <v>64</v>
      </c>
      <c r="H4" s="34" t="s">
        <v>65</v>
      </c>
      <c r="I4" s="34" t="s">
        <v>66</v>
      </c>
      <c r="J4" s="35" t="s">
        <v>67</v>
      </c>
      <c r="K4" s="36" t="s">
        <v>68</v>
      </c>
      <c r="L4" s="37" t="s">
        <v>69</v>
      </c>
      <c r="M4" s="37" t="s">
        <v>70</v>
      </c>
      <c r="N4" s="38" t="s">
        <v>71</v>
      </c>
      <c r="O4" s="39" t="s">
        <v>72</v>
      </c>
      <c r="P4" s="40" t="s">
        <v>73</v>
      </c>
      <c r="Q4" s="40" t="s">
        <v>74</v>
      </c>
      <c r="R4" s="41" t="s">
        <v>75</v>
      </c>
      <c r="S4" s="42" t="s">
        <v>76</v>
      </c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</row>
    <row r="5" spans="1:118" ht="36" customHeight="1" x14ac:dyDescent="0.3">
      <c r="B5" s="43" t="s">
        <v>77</v>
      </c>
      <c r="C5" s="44">
        <f>C35</f>
        <v>554400</v>
      </c>
      <c r="D5" s="44">
        <f t="shared" ref="D5:E5" si="0">D35</f>
        <v>554400</v>
      </c>
      <c r="E5" s="44">
        <f t="shared" si="0"/>
        <v>554400</v>
      </c>
      <c r="F5" s="45">
        <f>SUM(C5:E5)</f>
        <v>1663200</v>
      </c>
      <c r="G5" s="46">
        <f>G35</f>
        <v>554400</v>
      </c>
      <c r="H5" s="46">
        <f t="shared" ref="H5:I5" si="1">H35</f>
        <v>554400</v>
      </c>
      <c r="I5" s="46">
        <f t="shared" si="1"/>
        <v>554400</v>
      </c>
      <c r="J5" s="47">
        <f>SUM(G5:I5)</f>
        <v>1663200</v>
      </c>
      <c r="K5" s="48">
        <f>K35</f>
        <v>554400</v>
      </c>
      <c r="L5" s="48">
        <f>L35</f>
        <v>554400</v>
      </c>
      <c r="M5" s="48">
        <f>M35</f>
        <v>554400</v>
      </c>
      <c r="N5" s="49">
        <f>SUM(K5:M5)</f>
        <v>1663200</v>
      </c>
      <c r="O5" s="50">
        <f>O35</f>
        <v>554400</v>
      </c>
      <c r="P5" s="50">
        <f t="shared" ref="P5:Q5" si="2">P35</f>
        <v>554400</v>
      </c>
      <c r="Q5" s="50">
        <f t="shared" si="2"/>
        <v>554400</v>
      </c>
      <c r="R5" s="51">
        <f>SUM(O5:Q5)</f>
        <v>1663200</v>
      </c>
      <c r="S5" s="52">
        <f>SUM(F5,J5,N5,R5)</f>
        <v>6652800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</row>
    <row r="6" spans="1:118" ht="36" customHeight="1" thickBot="1" x14ac:dyDescent="0.35">
      <c r="B6" s="53" t="s">
        <v>78</v>
      </c>
      <c r="C6" s="54">
        <f>C139</f>
        <v>239332.16004185111</v>
      </c>
      <c r="D6" s="54">
        <f>D139</f>
        <v>239332.16004185111</v>
      </c>
      <c r="E6" s="54">
        <f>E139</f>
        <v>239332.16004185111</v>
      </c>
      <c r="F6" s="55">
        <f>SUM(C6:E6)</f>
        <v>717996.48012555332</v>
      </c>
      <c r="G6" s="56">
        <f>G139</f>
        <v>239332.16004185111</v>
      </c>
      <c r="H6" s="56">
        <f>H139</f>
        <v>239507.16004185111</v>
      </c>
      <c r="I6" s="56">
        <f>I139</f>
        <v>239332.16004185111</v>
      </c>
      <c r="J6" s="57">
        <f>SUM(G6:I6)</f>
        <v>718171.48012555332</v>
      </c>
      <c r="K6" s="58">
        <f>K139</f>
        <v>239332.16004185111</v>
      </c>
      <c r="L6" s="58">
        <f>L139</f>
        <v>239332.16004185111</v>
      </c>
      <c r="M6" s="58">
        <f>M139</f>
        <v>239332.16004185111</v>
      </c>
      <c r="N6" s="59">
        <f>SUM(K6:M6)</f>
        <v>717996.48012555332</v>
      </c>
      <c r="O6" s="60">
        <f>O139</f>
        <v>239332.16004185111</v>
      </c>
      <c r="P6" s="60">
        <f>P139</f>
        <v>239332.16004185111</v>
      </c>
      <c r="Q6" s="60">
        <f>Q139</f>
        <v>239332.16004185111</v>
      </c>
      <c r="R6" s="61">
        <f>SUM(O6:Q6)</f>
        <v>717996.48012555332</v>
      </c>
      <c r="S6" s="62">
        <f>SUM(F6,J6,N6,R6)</f>
        <v>2872160.9205022133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</row>
    <row r="7" spans="1:118" ht="36" customHeight="1" thickTop="1" thickBot="1" x14ac:dyDescent="0.35">
      <c r="B7" s="63" t="s">
        <v>79</v>
      </c>
      <c r="C7" s="64">
        <f>C5-C6</f>
        <v>315067.83995814889</v>
      </c>
      <c r="D7" s="64">
        <f t="shared" ref="D7:E7" si="3">D5-D6</f>
        <v>315067.83995814889</v>
      </c>
      <c r="E7" s="64">
        <f t="shared" si="3"/>
        <v>315067.83995814889</v>
      </c>
      <c r="F7" s="65">
        <f>SUM(C7:E7)</f>
        <v>945203.51987444668</v>
      </c>
      <c r="G7" s="66">
        <f>G5-G6</f>
        <v>315067.83995814889</v>
      </c>
      <c r="H7" s="66">
        <f t="shared" ref="H7:I7" si="4">H5-H6</f>
        <v>314892.83995814889</v>
      </c>
      <c r="I7" s="66">
        <f t="shared" si="4"/>
        <v>315067.83995814889</v>
      </c>
      <c r="J7" s="67">
        <f>SUM(G7:I7)</f>
        <v>945028.51987444668</v>
      </c>
      <c r="K7" s="68">
        <f>K5-K6</f>
        <v>315067.83995814889</v>
      </c>
      <c r="L7" s="68">
        <f t="shared" ref="L7:M7" si="5">L5-L6</f>
        <v>315067.83995814889</v>
      </c>
      <c r="M7" s="68">
        <f t="shared" si="5"/>
        <v>315067.83995814889</v>
      </c>
      <c r="N7" s="69">
        <f>SUM(K7:M7)</f>
        <v>945203.51987444668</v>
      </c>
      <c r="O7" s="70">
        <f>O5-O6</f>
        <v>315067.83995814889</v>
      </c>
      <c r="P7" s="70">
        <f t="shared" ref="P7:Q7" si="6">P5-P6</f>
        <v>315067.83995814889</v>
      </c>
      <c r="Q7" s="70">
        <f t="shared" si="6"/>
        <v>315067.83995814889</v>
      </c>
      <c r="R7" s="71">
        <f>SUM(O7:Q7)</f>
        <v>945203.51987444668</v>
      </c>
      <c r="S7" s="72">
        <f>SUM(F7,J7,N7,R7)</f>
        <v>3780639.0794977867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</row>
    <row r="8" spans="1:118" ht="36" customHeight="1" thickTop="1" thickBot="1" x14ac:dyDescent="0.35">
      <c r="B8" s="73" t="s">
        <v>80</v>
      </c>
      <c r="C8" s="74">
        <f>C7</f>
        <v>315067.83995814889</v>
      </c>
      <c r="D8" s="74">
        <f>C8+D7</f>
        <v>630135.67991629778</v>
      </c>
      <c r="E8" s="74">
        <f>D8+E7</f>
        <v>945203.51987444668</v>
      </c>
      <c r="F8" s="75"/>
      <c r="G8" s="76">
        <f>E8+G7</f>
        <v>1260271.3598325956</v>
      </c>
      <c r="H8" s="76">
        <f>G8+H7</f>
        <v>1575164.1997907446</v>
      </c>
      <c r="I8" s="76">
        <f>H8+I7</f>
        <v>1890232.0397488936</v>
      </c>
      <c r="J8" s="77"/>
      <c r="K8" s="78">
        <f>I8+K7</f>
        <v>2205299.8797070426</v>
      </c>
      <c r="L8" s="78">
        <f>K8+L7</f>
        <v>2520367.7196651916</v>
      </c>
      <c r="M8" s="78">
        <f>L8+M7</f>
        <v>2835435.5596233406</v>
      </c>
      <c r="N8" s="79"/>
      <c r="O8" s="80">
        <f>M8+O7</f>
        <v>3150503.3995814896</v>
      </c>
      <c r="P8" s="80">
        <f>O8+P7</f>
        <v>3465571.2395396386</v>
      </c>
      <c r="Q8" s="80">
        <f>P8+Q7</f>
        <v>3780639.0794977876</v>
      </c>
      <c r="R8" s="81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</row>
    <row r="9" spans="1:118" s="25" customFormat="1" ht="15" customHeight="1" thickBot="1" x14ac:dyDescent="0.35">
      <c r="B9" s="82"/>
      <c r="C9" s="83"/>
      <c r="D9" s="83"/>
      <c r="E9" s="83"/>
      <c r="F9" s="84"/>
      <c r="G9" s="83"/>
      <c r="H9" s="83"/>
      <c r="I9" s="83"/>
      <c r="J9" s="84"/>
      <c r="K9" s="83"/>
      <c r="L9" s="83"/>
      <c r="M9" s="83"/>
      <c r="N9" s="84"/>
      <c r="O9" s="83"/>
      <c r="P9" s="83"/>
      <c r="Q9" s="83"/>
      <c r="R9" s="84"/>
      <c r="S9" s="85"/>
    </row>
    <row r="10" spans="1:118" s="25" customFormat="1" ht="45" customHeight="1" x14ac:dyDescent="0.3">
      <c r="B10" s="171" t="s">
        <v>81</v>
      </c>
      <c r="C10" s="172"/>
      <c r="D10" s="172"/>
      <c r="E10" s="172"/>
      <c r="F10" s="172"/>
    </row>
    <row r="11" spans="1:118" s="29" customFormat="1" ht="31.95" customHeight="1" x14ac:dyDescent="0.35">
      <c r="A11" s="169"/>
      <c r="B11" s="30"/>
      <c r="C11" s="31" t="s">
        <v>60</v>
      </c>
      <c r="D11" s="31" t="s">
        <v>61</v>
      </c>
      <c r="E11" s="31" t="s">
        <v>62</v>
      </c>
      <c r="F11" s="315"/>
      <c r="G11" s="34" t="s">
        <v>64</v>
      </c>
      <c r="H11" s="34" t="s">
        <v>65</v>
      </c>
      <c r="I11" s="34" t="s">
        <v>66</v>
      </c>
      <c r="J11" s="317"/>
      <c r="K11" s="37" t="s">
        <v>68</v>
      </c>
      <c r="L11" s="37" t="s">
        <v>69</v>
      </c>
      <c r="M11" s="37" t="s">
        <v>70</v>
      </c>
      <c r="N11" s="319"/>
      <c r="O11" s="40" t="s">
        <v>72</v>
      </c>
      <c r="P11" s="40" t="s">
        <v>73</v>
      </c>
      <c r="Q11" s="40" t="s">
        <v>74</v>
      </c>
      <c r="R11" s="321"/>
      <c r="S11" s="170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</row>
    <row r="12" spans="1:118" ht="43.2" customHeight="1" x14ac:dyDescent="0.3">
      <c r="B12" s="87" t="s">
        <v>82</v>
      </c>
      <c r="C12" s="218">
        <f>C5/C28</f>
        <v>0.46808510638297873</v>
      </c>
      <c r="D12" s="218">
        <f t="shared" ref="D12:E12" si="7">D5/D28</f>
        <v>0.46808510638297873</v>
      </c>
      <c r="E12" s="218">
        <f t="shared" si="7"/>
        <v>0.46808510638297873</v>
      </c>
      <c r="F12" s="315"/>
      <c r="G12" s="220">
        <f>G5/G28</f>
        <v>0.46808510638297873</v>
      </c>
      <c r="H12" s="220">
        <f t="shared" ref="H12:I12" si="8">H5/H28</f>
        <v>0.46808510638297873</v>
      </c>
      <c r="I12" s="220">
        <f t="shared" si="8"/>
        <v>0.46808510638297873</v>
      </c>
      <c r="J12" s="317"/>
      <c r="K12" s="222">
        <f>K5/K28</f>
        <v>0.46808510638297873</v>
      </c>
      <c r="L12" s="222">
        <f t="shared" ref="L12:M12" si="9">L5/L28</f>
        <v>0.46808510638297873</v>
      </c>
      <c r="M12" s="222">
        <f t="shared" si="9"/>
        <v>0.46808510638297873</v>
      </c>
      <c r="N12" s="319"/>
      <c r="O12" s="224">
        <f>O5/O28</f>
        <v>0.46808510638297873</v>
      </c>
      <c r="P12" s="224">
        <f t="shared" ref="P12:Q12" si="10">P5/P28</f>
        <v>0.46808510638297873</v>
      </c>
      <c r="Q12" s="224">
        <f t="shared" si="10"/>
        <v>0.46808510638297873</v>
      </c>
      <c r="R12" s="321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</row>
    <row r="13" spans="1:118" ht="43.2" customHeight="1" x14ac:dyDescent="0.3">
      <c r="B13" s="87" t="s">
        <v>83</v>
      </c>
      <c r="C13" s="218">
        <f>C7/C28</f>
        <v>0.26601472471981502</v>
      </c>
      <c r="D13" s="218">
        <f t="shared" ref="D13:E13" si="11">D7/D28</f>
        <v>0.26601472471981502</v>
      </c>
      <c r="E13" s="218">
        <f t="shared" si="11"/>
        <v>0.26601472471981502</v>
      </c>
      <c r="F13" s="315"/>
      <c r="G13" s="220">
        <f>G7/G28</f>
        <v>0.26601472471981502</v>
      </c>
      <c r="H13" s="220">
        <f t="shared" ref="H13:I13" si="12">H7/H28</f>
        <v>0.26586697058269915</v>
      </c>
      <c r="I13" s="220">
        <f t="shared" si="12"/>
        <v>0.26601472471981502</v>
      </c>
      <c r="J13" s="317"/>
      <c r="K13" s="222">
        <f>K7/K28</f>
        <v>0.26601472471981502</v>
      </c>
      <c r="L13" s="222">
        <f t="shared" ref="L13:M13" si="13">L7/L28</f>
        <v>0.26601472471981502</v>
      </c>
      <c r="M13" s="222">
        <f t="shared" si="13"/>
        <v>0.26601472471981502</v>
      </c>
      <c r="N13" s="319"/>
      <c r="O13" s="224">
        <f>O7/O28</f>
        <v>0.26601472471981502</v>
      </c>
      <c r="P13" s="224">
        <f t="shared" ref="P13:Q13" si="14">P7/P28</f>
        <v>0.26601472471981502</v>
      </c>
      <c r="Q13" s="224">
        <f t="shared" si="14"/>
        <v>0.26601472471981502</v>
      </c>
      <c r="R13" s="321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</row>
    <row r="14" spans="1:118" ht="43.2" customHeight="1" x14ac:dyDescent="0.3">
      <c r="B14" s="87" t="s">
        <v>84</v>
      </c>
      <c r="C14" s="218">
        <f>C5/C34</f>
        <v>0.88</v>
      </c>
      <c r="D14" s="218">
        <f t="shared" ref="D14:E14" si="15">D5/D34</f>
        <v>0.88</v>
      </c>
      <c r="E14" s="218">
        <f t="shared" si="15"/>
        <v>0.88</v>
      </c>
      <c r="F14" s="315"/>
      <c r="G14" s="220">
        <f>G5/G34</f>
        <v>0.88</v>
      </c>
      <c r="H14" s="220">
        <f t="shared" ref="H14:I14" si="16">H5/H34</f>
        <v>0.88</v>
      </c>
      <c r="I14" s="220">
        <f t="shared" si="16"/>
        <v>0.88</v>
      </c>
      <c r="J14" s="317"/>
      <c r="K14" s="222">
        <f>K5/K34</f>
        <v>0.88</v>
      </c>
      <c r="L14" s="222">
        <f t="shared" ref="L14:M14" si="17">L5/L34</f>
        <v>0.88</v>
      </c>
      <c r="M14" s="222">
        <f t="shared" si="17"/>
        <v>0.88</v>
      </c>
      <c r="N14" s="319"/>
      <c r="O14" s="224">
        <f>O5/O34</f>
        <v>0.88</v>
      </c>
      <c r="P14" s="224">
        <f t="shared" ref="P14:Q14" si="18">P5/P34</f>
        <v>0.88</v>
      </c>
      <c r="Q14" s="224">
        <f t="shared" si="18"/>
        <v>0.88</v>
      </c>
      <c r="R14" s="321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</row>
    <row r="15" spans="1:118" ht="43.2" customHeight="1" x14ac:dyDescent="0.3">
      <c r="B15" s="87" t="s">
        <v>85</v>
      </c>
      <c r="C15" s="219">
        <f>(C6/(1-C34/C28))</f>
        <v>511300.5237257728</v>
      </c>
      <c r="D15" s="219">
        <f>(D6/(1-D34/D28))</f>
        <v>511300.5237257728</v>
      </c>
      <c r="E15" s="219">
        <f>(E6/(1-E34/E28))</f>
        <v>511300.5237257728</v>
      </c>
      <c r="F15" s="316"/>
      <c r="G15" s="221">
        <f>(G6/(1-G34/G28))</f>
        <v>511300.5237257728</v>
      </c>
      <c r="H15" s="221">
        <f t="shared" ref="H15:I15" si="19">(H6/(1-H34/H28))</f>
        <v>511674.38736213645</v>
      </c>
      <c r="I15" s="221">
        <f t="shared" si="19"/>
        <v>511300.5237257728</v>
      </c>
      <c r="J15" s="318"/>
      <c r="K15" s="223">
        <f>(K6/(1-K34/K28))</f>
        <v>511300.5237257728</v>
      </c>
      <c r="L15" s="223">
        <f t="shared" ref="L15:M15" si="20">(L6/(1-L34/L28))</f>
        <v>511300.5237257728</v>
      </c>
      <c r="M15" s="223">
        <f t="shared" si="20"/>
        <v>511300.5237257728</v>
      </c>
      <c r="N15" s="320"/>
      <c r="O15" s="225">
        <f>(O6/(1-O34/O28))</f>
        <v>511300.5237257728</v>
      </c>
      <c r="P15" s="225">
        <f t="shared" ref="P15:Q15" si="21">(P6/(1-P34/P28))</f>
        <v>511300.5237257728</v>
      </c>
      <c r="Q15" s="225">
        <f t="shared" si="21"/>
        <v>511300.5237257728</v>
      </c>
      <c r="R15" s="322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</row>
    <row r="16" spans="1:118" s="25" customFormat="1" ht="15" customHeight="1" thickBot="1" x14ac:dyDescent="0.35">
      <c r="B16" s="82"/>
      <c r="C16" s="83"/>
      <c r="D16" s="83"/>
      <c r="E16" s="83"/>
      <c r="F16" s="84"/>
      <c r="G16" s="83"/>
      <c r="H16" s="83"/>
      <c r="I16" s="83"/>
      <c r="J16" s="84"/>
      <c r="K16" s="83"/>
      <c r="L16" s="83"/>
      <c r="M16" s="83"/>
      <c r="N16" s="84"/>
      <c r="O16" s="83"/>
      <c r="P16" s="83"/>
      <c r="Q16" s="83"/>
      <c r="R16" s="84"/>
      <c r="S16" s="85"/>
    </row>
    <row r="17" spans="1:118" s="25" customFormat="1" ht="45" customHeight="1" x14ac:dyDescent="0.3">
      <c r="B17" s="171" t="s">
        <v>86</v>
      </c>
      <c r="C17" s="172"/>
      <c r="D17" s="172"/>
      <c r="E17" s="172"/>
      <c r="F17" s="172"/>
    </row>
    <row r="18" spans="1:118" s="29" customFormat="1" ht="31.95" customHeight="1" x14ac:dyDescent="0.3">
      <c r="A18" s="169"/>
      <c r="B18" s="30"/>
      <c r="C18" s="31" t="s">
        <v>60</v>
      </c>
      <c r="D18" s="31" t="s">
        <v>61</v>
      </c>
      <c r="E18" s="31" t="s">
        <v>62</v>
      </c>
      <c r="F18" s="32" t="s">
        <v>63</v>
      </c>
      <c r="G18" s="33" t="s">
        <v>64</v>
      </c>
      <c r="H18" s="34" t="s">
        <v>65</v>
      </c>
      <c r="I18" s="34" t="s">
        <v>66</v>
      </c>
      <c r="J18" s="35" t="s">
        <v>67</v>
      </c>
      <c r="K18" s="36" t="s">
        <v>68</v>
      </c>
      <c r="L18" s="37" t="s">
        <v>69</v>
      </c>
      <c r="M18" s="37" t="s">
        <v>70</v>
      </c>
      <c r="N18" s="38" t="s">
        <v>71</v>
      </c>
      <c r="O18" s="39" t="s">
        <v>72</v>
      </c>
      <c r="P18" s="40" t="s">
        <v>73</v>
      </c>
      <c r="Q18" s="40" t="s">
        <v>74</v>
      </c>
      <c r="R18" s="41" t="s">
        <v>75</v>
      </c>
      <c r="S18" s="42" t="s">
        <v>76</v>
      </c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</row>
    <row r="19" spans="1:118" ht="22.05" customHeight="1" x14ac:dyDescent="0.3">
      <c r="B19" s="91" t="s">
        <v>87</v>
      </c>
      <c r="C19" s="92"/>
      <c r="D19" s="92"/>
      <c r="E19" s="92"/>
      <c r="F19" s="93"/>
      <c r="G19" s="94"/>
      <c r="H19" s="95"/>
      <c r="I19" s="95"/>
      <c r="J19" s="96"/>
      <c r="K19" s="97"/>
      <c r="L19" s="98"/>
      <c r="M19" s="98"/>
      <c r="N19" s="99"/>
      <c r="O19" s="100"/>
      <c r="P19" s="101"/>
      <c r="Q19" s="101"/>
      <c r="R19" s="102"/>
      <c r="S19" s="103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</row>
    <row r="20" spans="1:118" ht="22.05" customHeight="1" x14ac:dyDescent="0.3">
      <c r="B20" s="104" t="s">
        <v>186</v>
      </c>
      <c r="C20" s="105">
        <v>300000</v>
      </c>
      <c r="D20" s="105">
        <v>300000</v>
      </c>
      <c r="E20" s="105">
        <v>300000</v>
      </c>
      <c r="F20" s="106">
        <f>SUM(C20:E20)</f>
        <v>900000</v>
      </c>
      <c r="G20" s="105">
        <v>300000</v>
      </c>
      <c r="H20" s="105">
        <v>300000</v>
      </c>
      <c r="I20" s="105">
        <v>300000</v>
      </c>
      <c r="J20" s="108">
        <f>SUM(G20:I20)</f>
        <v>900000</v>
      </c>
      <c r="K20" s="105">
        <v>300000</v>
      </c>
      <c r="L20" s="105">
        <v>300000</v>
      </c>
      <c r="M20" s="105">
        <v>300000</v>
      </c>
      <c r="N20" s="109">
        <f>SUM(K20:M20)</f>
        <v>900000</v>
      </c>
      <c r="O20" s="105">
        <v>300000</v>
      </c>
      <c r="P20" s="105">
        <v>300000</v>
      </c>
      <c r="Q20" s="105">
        <v>300000</v>
      </c>
      <c r="R20" s="110">
        <f>SUM(O20:Q20)</f>
        <v>900000</v>
      </c>
      <c r="S20" s="111">
        <f>SUM(F20,J20,N20,R20)</f>
        <v>3600000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</row>
    <row r="21" spans="1:118" ht="22.05" customHeight="1" x14ac:dyDescent="0.3">
      <c r="B21" s="104" t="s">
        <v>187</v>
      </c>
      <c r="C21" s="105">
        <v>960000</v>
      </c>
      <c r="D21" s="105">
        <v>960000</v>
      </c>
      <c r="E21" s="105">
        <v>960000</v>
      </c>
      <c r="F21" s="106">
        <f>SUM(C21:E21)</f>
        <v>2880000</v>
      </c>
      <c r="G21" s="105">
        <v>960000</v>
      </c>
      <c r="H21" s="105">
        <v>960000</v>
      </c>
      <c r="I21" s="105">
        <v>960000</v>
      </c>
      <c r="J21" s="108">
        <f>SUM(G21:I21)</f>
        <v>2880000</v>
      </c>
      <c r="K21" s="105">
        <v>960000</v>
      </c>
      <c r="L21" s="105">
        <v>960000</v>
      </c>
      <c r="M21" s="105">
        <v>960000</v>
      </c>
      <c r="N21" s="109">
        <f>SUM(K21:M21)</f>
        <v>2880000</v>
      </c>
      <c r="O21" s="105">
        <v>960000</v>
      </c>
      <c r="P21" s="105">
        <v>960000</v>
      </c>
      <c r="Q21" s="105">
        <v>960000</v>
      </c>
      <c r="R21" s="110">
        <f>SUM(O21:Q21)</f>
        <v>2880000</v>
      </c>
      <c r="S21" s="111">
        <f t="shared" ref="S21:S23" si="22">SUM(F21,J21,N21,R21)</f>
        <v>11520000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</row>
    <row r="22" spans="1:118" ht="22.05" customHeight="1" x14ac:dyDescent="0.3">
      <c r="B22" s="104" t="s">
        <v>55</v>
      </c>
      <c r="C22" s="105">
        <v>0</v>
      </c>
      <c r="D22" s="105">
        <v>0</v>
      </c>
      <c r="E22" s="105">
        <v>0</v>
      </c>
      <c r="F22" s="106">
        <f>SUM(C22:E22)</f>
        <v>0</v>
      </c>
      <c r="G22" s="107">
        <v>0</v>
      </c>
      <c r="H22" s="105">
        <v>0</v>
      </c>
      <c r="I22" s="105">
        <v>0</v>
      </c>
      <c r="J22" s="108">
        <f>SUM(G22:I22)</f>
        <v>0</v>
      </c>
      <c r="K22" s="107">
        <v>0</v>
      </c>
      <c r="L22" s="107">
        <v>0</v>
      </c>
      <c r="M22" s="107">
        <v>0</v>
      </c>
      <c r="N22" s="109">
        <f>SUM(K22:M22)</f>
        <v>0</v>
      </c>
      <c r="O22" s="107">
        <v>0</v>
      </c>
      <c r="P22" s="107">
        <v>0</v>
      </c>
      <c r="Q22" s="107">
        <v>0</v>
      </c>
      <c r="R22" s="110">
        <f>SUM(O22:Q22)</f>
        <v>0</v>
      </c>
      <c r="S22" s="111">
        <f t="shared" si="22"/>
        <v>0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</row>
    <row r="23" spans="1:118" ht="22.05" customHeight="1" thickBot="1" x14ac:dyDescent="0.35">
      <c r="B23" s="112" t="s">
        <v>88</v>
      </c>
      <c r="C23" s="113">
        <f>SUM(C20:C22)</f>
        <v>1260000</v>
      </c>
      <c r="D23" s="113">
        <f t="shared" ref="D23:F23" si="23">SUM(D20:D22)</f>
        <v>1260000</v>
      </c>
      <c r="E23" s="113">
        <f t="shared" si="23"/>
        <v>1260000</v>
      </c>
      <c r="F23" s="113">
        <f t="shared" si="23"/>
        <v>3780000</v>
      </c>
      <c r="G23" s="114">
        <f>SUM(G20:G22)</f>
        <v>1260000</v>
      </c>
      <c r="H23" s="114">
        <f>SUM(H20:H22)</f>
        <v>1260000</v>
      </c>
      <c r="I23" s="114">
        <f>SUM(I20:I22)</f>
        <v>1260000</v>
      </c>
      <c r="J23" s="115">
        <f t="shared" ref="J23" si="24">SUM(J20:J22)</f>
        <v>3780000</v>
      </c>
      <c r="K23" s="116">
        <f>SUM(K20:K22)</f>
        <v>1260000</v>
      </c>
      <c r="L23" s="116">
        <f t="shared" ref="L23:N23" si="25">SUM(L20:L22)</f>
        <v>1260000</v>
      </c>
      <c r="M23" s="116">
        <f t="shared" si="25"/>
        <v>1260000</v>
      </c>
      <c r="N23" s="117">
        <f t="shared" si="25"/>
        <v>3780000</v>
      </c>
      <c r="O23" s="118">
        <f>SUM(O20:O22)</f>
        <v>1260000</v>
      </c>
      <c r="P23" s="118">
        <f t="shared" ref="P23:R23" si="26">SUM(P20:P22)</f>
        <v>1260000</v>
      </c>
      <c r="Q23" s="118">
        <f t="shared" si="26"/>
        <v>1260000</v>
      </c>
      <c r="R23" s="119">
        <f t="shared" si="26"/>
        <v>3780000</v>
      </c>
      <c r="S23" s="120">
        <f t="shared" si="22"/>
        <v>15120000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</row>
    <row r="24" spans="1:118" ht="22.05" customHeight="1" x14ac:dyDescent="0.3">
      <c r="B24" s="91" t="s">
        <v>89</v>
      </c>
      <c r="C24" s="92"/>
      <c r="D24" s="92"/>
      <c r="E24" s="92"/>
      <c r="F24" s="93"/>
      <c r="G24" s="94"/>
      <c r="H24" s="95"/>
      <c r="I24" s="95"/>
      <c r="J24" s="96"/>
      <c r="K24" s="97"/>
      <c r="L24" s="97"/>
      <c r="M24" s="97"/>
      <c r="N24" s="99"/>
      <c r="O24" s="100"/>
      <c r="P24" s="100"/>
      <c r="Q24" s="100"/>
      <c r="R24" s="102"/>
      <c r="S24" s="103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</row>
    <row r="25" spans="1:118" ht="22.05" customHeight="1" x14ac:dyDescent="0.3">
      <c r="B25" s="104" t="s">
        <v>90</v>
      </c>
      <c r="C25" s="105">
        <v>0</v>
      </c>
      <c r="D25" s="105">
        <v>0</v>
      </c>
      <c r="E25" s="105">
        <v>0</v>
      </c>
      <c r="F25" s="106">
        <f>SUM(C25:E25)</f>
        <v>0</v>
      </c>
      <c r="G25" s="107">
        <v>0</v>
      </c>
      <c r="H25" s="105">
        <v>0</v>
      </c>
      <c r="I25" s="105">
        <v>0</v>
      </c>
      <c r="J25" s="108">
        <f>SUM(G25:I25)</f>
        <v>0</v>
      </c>
      <c r="K25" s="107">
        <v>0</v>
      </c>
      <c r="L25" s="107">
        <v>0</v>
      </c>
      <c r="M25" s="107">
        <v>0</v>
      </c>
      <c r="N25" s="109">
        <f>SUM(K25:M25)</f>
        <v>0</v>
      </c>
      <c r="O25" s="107">
        <v>0</v>
      </c>
      <c r="P25" s="107">
        <v>0</v>
      </c>
      <c r="Q25" s="107">
        <v>0</v>
      </c>
      <c r="R25" s="110">
        <f>SUM(O25:Q25)</f>
        <v>0</v>
      </c>
      <c r="S25" s="111">
        <f>SUM(F25,J25,N25,R25)</f>
        <v>0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</row>
    <row r="26" spans="1:118" ht="22.05" customHeight="1" x14ac:dyDescent="0.3">
      <c r="B26" s="104" t="s">
        <v>91</v>
      </c>
      <c r="C26" s="105">
        <f>SUM(C20:C21)*6%</f>
        <v>75600</v>
      </c>
      <c r="D26" s="105">
        <f t="shared" ref="D26:G26" si="27">SUM(D20:D21)*6%</f>
        <v>75600</v>
      </c>
      <c r="E26" s="105">
        <f t="shared" si="27"/>
        <v>75600</v>
      </c>
      <c r="F26" s="106">
        <f>SUM(C26:E26)</f>
        <v>226800</v>
      </c>
      <c r="G26" s="105">
        <f t="shared" si="27"/>
        <v>75600</v>
      </c>
      <c r="H26" s="105">
        <f>SUM(H20:H21)*6%</f>
        <v>75600</v>
      </c>
      <c r="I26" s="105">
        <f>SUM(I20:I21)*6%</f>
        <v>75600</v>
      </c>
      <c r="J26" s="108">
        <f>SUM(G26:I26)</f>
        <v>226800</v>
      </c>
      <c r="K26" s="105">
        <f t="shared" ref="K26:P26" si="28">SUM(K20:K21)*6%</f>
        <v>75600</v>
      </c>
      <c r="L26" s="105">
        <f t="shared" si="28"/>
        <v>75600</v>
      </c>
      <c r="M26" s="105">
        <f t="shared" si="28"/>
        <v>75600</v>
      </c>
      <c r="N26" s="109">
        <f>SUM(K26:M26)</f>
        <v>226800</v>
      </c>
      <c r="O26" s="105">
        <f t="shared" si="28"/>
        <v>75600</v>
      </c>
      <c r="P26" s="105">
        <f t="shared" si="28"/>
        <v>75600</v>
      </c>
      <c r="Q26" s="105">
        <f>SUM(Q20:Q21)*6%</f>
        <v>75600</v>
      </c>
      <c r="R26" s="110">
        <f>SUM(O26:Q26)</f>
        <v>226800</v>
      </c>
      <c r="S26" s="111">
        <f t="shared" ref="S26" si="29">SUM(F26,J26,N26,R26)</f>
        <v>907200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</row>
    <row r="27" spans="1:118" ht="22.05" customHeight="1" thickBot="1" x14ac:dyDescent="0.35">
      <c r="B27" s="112" t="s">
        <v>92</v>
      </c>
      <c r="C27" s="105">
        <f>SUM(C25:C26)</f>
        <v>75600</v>
      </c>
      <c r="D27" s="105">
        <f t="shared" ref="D27:E27" si="30">SUM(D25:D26)</f>
        <v>75600</v>
      </c>
      <c r="E27" s="105">
        <f t="shared" si="30"/>
        <v>75600</v>
      </c>
      <c r="F27" s="106">
        <f>SUM(C27:E27)</f>
        <v>226800</v>
      </c>
      <c r="G27" s="105">
        <f>SUM(G25:G26)</f>
        <v>75600</v>
      </c>
      <c r="H27" s="105">
        <f>SUM(H25:H26)</f>
        <v>75600</v>
      </c>
      <c r="I27" s="105">
        <f>SUM(I25:I26)</f>
        <v>75600</v>
      </c>
      <c r="J27" s="108">
        <f>SUM(G27:I27)</f>
        <v>226800</v>
      </c>
      <c r="K27" s="105">
        <f>SUM(K25:K26)</f>
        <v>75600</v>
      </c>
      <c r="L27" s="105">
        <f t="shared" ref="L27:M27" si="31">SUM(L25:L26)</f>
        <v>75600</v>
      </c>
      <c r="M27" s="105">
        <f t="shared" si="31"/>
        <v>75600</v>
      </c>
      <c r="N27" s="109">
        <f>SUM(K27:M27)</f>
        <v>226800</v>
      </c>
      <c r="O27" s="105">
        <f t="shared" ref="O27:P27" si="32">SUM(O25:O26)</f>
        <v>75600</v>
      </c>
      <c r="P27" s="105">
        <f t="shared" si="32"/>
        <v>75600</v>
      </c>
      <c r="Q27" s="105">
        <f>SUM(Q25:Q26)</f>
        <v>75600</v>
      </c>
      <c r="R27" s="110">
        <f>SUM(O27:Q27)</f>
        <v>226800</v>
      </c>
      <c r="S27" s="111">
        <f>SUM(F27,J27,N27,R27)</f>
        <v>907200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</row>
    <row r="28" spans="1:118" ht="22.05" customHeight="1" thickBot="1" x14ac:dyDescent="0.35">
      <c r="B28" s="112" t="s">
        <v>93</v>
      </c>
      <c r="C28" s="113">
        <f>C23-C27</f>
        <v>1184400</v>
      </c>
      <c r="D28" s="113">
        <f t="shared" ref="D28:F28" si="33">D23-D27</f>
        <v>1184400</v>
      </c>
      <c r="E28" s="113">
        <f t="shared" si="33"/>
        <v>1184400</v>
      </c>
      <c r="F28" s="113">
        <f t="shared" si="33"/>
        <v>3553200</v>
      </c>
      <c r="G28" s="121">
        <f>G23-G27</f>
        <v>1184400</v>
      </c>
      <c r="H28" s="114">
        <f>H23-H27</f>
        <v>1184400</v>
      </c>
      <c r="I28" s="114">
        <f>I23-I27</f>
        <v>1184400</v>
      </c>
      <c r="J28" s="115">
        <f t="shared" ref="J28" si="34">J23-J27</f>
        <v>3553200</v>
      </c>
      <c r="K28" s="122">
        <f>K23-K27</f>
        <v>1184400</v>
      </c>
      <c r="L28" s="122">
        <f t="shared" ref="L28:N28" si="35">L23-L27</f>
        <v>1184400</v>
      </c>
      <c r="M28" s="122">
        <f t="shared" si="35"/>
        <v>1184400</v>
      </c>
      <c r="N28" s="117">
        <f t="shared" si="35"/>
        <v>3553200</v>
      </c>
      <c r="O28" s="123">
        <f>O23-O27</f>
        <v>1184400</v>
      </c>
      <c r="P28" s="123">
        <f t="shared" ref="P28:R28" si="36">P23-P27</f>
        <v>1184400</v>
      </c>
      <c r="Q28" s="123">
        <f t="shared" si="36"/>
        <v>1184400</v>
      </c>
      <c r="R28" s="119">
        <f t="shared" si="36"/>
        <v>3553200</v>
      </c>
      <c r="S28" s="120">
        <f>SUM(F28,J28,N28,R28)</f>
        <v>14212800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</row>
    <row r="29" spans="1:118" ht="22.05" customHeight="1" x14ac:dyDescent="0.3">
      <c r="B29" s="91" t="s">
        <v>94</v>
      </c>
      <c r="C29" s="92"/>
      <c r="D29" s="92"/>
      <c r="E29" s="92"/>
      <c r="F29" s="93"/>
      <c r="G29" s="94"/>
      <c r="H29" s="95"/>
      <c r="I29" s="95"/>
      <c r="J29" s="96"/>
      <c r="K29" s="97"/>
      <c r="L29" s="97"/>
      <c r="M29" s="97"/>
      <c r="N29" s="99"/>
      <c r="O29" s="100"/>
      <c r="P29" s="100"/>
      <c r="Q29" s="100"/>
      <c r="R29" s="102"/>
      <c r="S29" s="103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</row>
    <row r="30" spans="1:118" ht="22.05" customHeight="1" x14ac:dyDescent="0.3">
      <c r="B30" s="104" t="s">
        <v>190</v>
      </c>
      <c r="C30" s="105">
        <f>SUM(C20:C21)/2</f>
        <v>630000</v>
      </c>
      <c r="D30" s="105">
        <f t="shared" ref="D30:E30" si="37">SUM(D20:D21)/2</f>
        <v>630000</v>
      </c>
      <c r="E30" s="105">
        <f t="shared" si="37"/>
        <v>630000</v>
      </c>
      <c r="F30" s="106">
        <f>SUM(C30:E30)</f>
        <v>1890000</v>
      </c>
      <c r="G30" s="105">
        <f t="shared" ref="G30:I30" si="38">SUM(G20:G21)/2</f>
        <v>630000</v>
      </c>
      <c r="H30" s="105">
        <f t="shared" si="38"/>
        <v>630000</v>
      </c>
      <c r="I30" s="105">
        <f t="shared" si="38"/>
        <v>630000</v>
      </c>
      <c r="J30" s="108">
        <f>SUM(G30:I30)</f>
        <v>1890000</v>
      </c>
      <c r="K30" s="105">
        <f t="shared" ref="K30:M30" si="39">SUM(K20:K21)/2</f>
        <v>630000</v>
      </c>
      <c r="L30" s="105">
        <f t="shared" si="39"/>
        <v>630000</v>
      </c>
      <c r="M30" s="105">
        <f t="shared" si="39"/>
        <v>630000</v>
      </c>
      <c r="N30" s="109">
        <f>SUM(K30:M30)</f>
        <v>1890000</v>
      </c>
      <c r="O30" s="105">
        <f>SUM(O20:O21)/2</f>
        <v>630000</v>
      </c>
      <c r="P30" s="105">
        <f t="shared" ref="P30:Q30" si="40">SUM(P20:P21)/2</f>
        <v>630000</v>
      </c>
      <c r="Q30" s="105">
        <f t="shared" si="40"/>
        <v>630000</v>
      </c>
      <c r="R30" s="110">
        <f>SUM(O30:Q30)</f>
        <v>1890000</v>
      </c>
      <c r="S30" s="111">
        <f>SUM(F30,J30,N30,R30)</f>
        <v>7560000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</row>
    <row r="31" spans="1:118" ht="22.05" customHeight="1" x14ac:dyDescent="0.3">
      <c r="B31" s="104" t="s">
        <v>55</v>
      </c>
      <c r="C31" s="105">
        <v>0</v>
      </c>
      <c r="D31" s="105">
        <v>0</v>
      </c>
      <c r="E31" s="105">
        <v>0</v>
      </c>
      <c r="F31" s="106">
        <f>SUM(C31:E31)</f>
        <v>0</v>
      </c>
      <c r="G31" s="105">
        <v>0</v>
      </c>
      <c r="H31" s="105">
        <v>0</v>
      </c>
      <c r="I31" s="105">
        <v>0</v>
      </c>
      <c r="J31" s="108">
        <f>SUM(G31:I31)</f>
        <v>0</v>
      </c>
      <c r="K31" s="105">
        <v>0</v>
      </c>
      <c r="L31" s="105">
        <v>0</v>
      </c>
      <c r="M31" s="105">
        <v>0</v>
      </c>
      <c r="N31" s="109">
        <f>SUM(K31:M31)</f>
        <v>0</v>
      </c>
      <c r="O31" s="105">
        <v>0</v>
      </c>
      <c r="P31" s="105">
        <v>0</v>
      </c>
      <c r="Q31" s="105">
        <v>0</v>
      </c>
      <c r="R31" s="110">
        <f>SUM(O31:Q31)</f>
        <v>0</v>
      </c>
      <c r="S31" s="111">
        <f t="shared" ref="S31:S33" si="41">SUM(F31,J31,N31,R31)</f>
        <v>0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</row>
    <row r="32" spans="1:118" ht="22.05" customHeight="1" thickBot="1" x14ac:dyDescent="0.35">
      <c r="B32" s="112" t="s">
        <v>95</v>
      </c>
      <c r="C32" s="124">
        <f>SUM(C30:C31)</f>
        <v>630000</v>
      </c>
      <c r="D32" s="124">
        <f t="shared" ref="D32:E32" si="42">SUM(D30:D31)</f>
        <v>630000</v>
      </c>
      <c r="E32" s="124">
        <f t="shared" si="42"/>
        <v>630000</v>
      </c>
      <c r="F32" s="125">
        <f>SUM(F30:F31)</f>
        <v>1890000</v>
      </c>
      <c r="G32" s="126">
        <f>SUM(G30:G31)</f>
        <v>630000</v>
      </c>
      <c r="H32" s="126">
        <f t="shared" ref="H32:I32" si="43">SUM(H30:H31)</f>
        <v>630000</v>
      </c>
      <c r="I32" s="126">
        <f t="shared" si="43"/>
        <v>630000</v>
      </c>
      <c r="J32" s="127">
        <f>SUM(J30:J31)</f>
        <v>1890000</v>
      </c>
      <c r="K32" s="128">
        <f>SUM(K30:K31)</f>
        <v>630000</v>
      </c>
      <c r="L32" s="128">
        <f t="shared" ref="L32:M32" si="44">SUM(L30:L31)</f>
        <v>630000</v>
      </c>
      <c r="M32" s="128">
        <f t="shared" si="44"/>
        <v>630000</v>
      </c>
      <c r="N32" s="129">
        <f>SUM(N30:N31)</f>
        <v>1890000</v>
      </c>
      <c r="O32" s="130">
        <f>SUM(O30:O31)</f>
        <v>630000</v>
      </c>
      <c r="P32" s="130">
        <f t="shared" ref="P32:Q32" si="45">SUM(P30:P31)</f>
        <v>630000</v>
      </c>
      <c r="Q32" s="130">
        <f t="shared" si="45"/>
        <v>630000</v>
      </c>
      <c r="R32" s="131">
        <f>SUM(R30:R31)</f>
        <v>1890000</v>
      </c>
      <c r="S32" s="111">
        <f>SUM(F32,J32,N32,R32)</f>
        <v>7560000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</row>
    <row r="33" spans="1:118" ht="22.05" customHeight="1" x14ac:dyDescent="0.3">
      <c r="B33" s="104" t="s">
        <v>96</v>
      </c>
      <c r="C33" s="105">
        <v>0</v>
      </c>
      <c r="D33" s="105">
        <v>0</v>
      </c>
      <c r="E33" s="105">
        <v>0</v>
      </c>
      <c r="F33" s="125">
        <f>SUM(C33:E33)</f>
        <v>0</v>
      </c>
      <c r="G33" s="107">
        <v>0</v>
      </c>
      <c r="H33" s="105">
        <v>0</v>
      </c>
      <c r="I33" s="105">
        <v>0</v>
      </c>
      <c r="J33" s="127">
        <f>SUM(G33:I33)</f>
        <v>0</v>
      </c>
      <c r="K33" s="107">
        <v>0</v>
      </c>
      <c r="L33" s="107">
        <v>0</v>
      </c>
      <c r="M33" s="107">
        <v>0</v>
      </c>
      <c r="N33" s="129">
        <f>SUM(K33:M33)</f>
        <v>0</v>
      </c>
      <c r="O33" s="107">
        <v>0</v>
      </c>
      <c r="P33" s="107">
        <v>0</v>
      </c>
      <c r="Q33" s="107">
        <v>0</v>
      </c>
      <c r="R33" s="131">
        <f>SUM(O33:Q33)</f>
        <v>0</v>
      </c>
      <c r="S33" s="111">
        <f t="shared" si="41"/>
        <v>0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</row>
    <row r="34" spans="1:118" ht="22.05" customHeight="1" thickBot="1" x14ac:dyDescent="0.35">
      <c r="B34" s="112" t="s">
        <v>97</v>
      </c>
      <c r="C34" s="113">
        <f>C32-C33</f>
        <v>630000</v>
      </c>
      <c r="D34" s="113">
        <f t="shared" ref="D34:Q34" si="46">D32-D33</f>
        <v>630000</v>
      </c>
      <c r="E34" s="113">
        <f t="shared" si="46"/>
        <v>630000</v>
      </c>
      <c r="F34" s="132">
        <f t="shared" si="46"/>
        <v>1890000</v>
      </c>
      <c r="G34" s="121">
        <f t="shared" si="46"/>
        <v>630000</v>
      </c>
      <c r="H34" s="114">
        <f t="shared" si="46"/>
        <v>630000</v>
      </c>
      <c r="I34" s="114">
        <f t="shared" si="46"/>
        <v>630000</v>
      </c>
      <c r="J34" s="133">
        <f t="shared" si="46"/>
        <v>1890000</v>
      </c>
      <c r="K34" s="122">
        <f t="shared" si="46"/>
        <v>630000</v>
      </c>
      <c r="L34" s="122">
        <f t="shared" si="46"/>
        <v>630000</v>
      </c>
      <c r="M34" s="122">
        <f t="shared" si="46"/>
        <v>630000</v>
      </c>
      <c r="N34" s="117">
        <f t="shared" si="46"/>
        <v>1890000</v>
      </c>
      <c r="O34" s="123">
        <f t="shared" si="46"/>
        <v>630000</v>
      </c>
      <c r="P34" s="123">
        <f t="shared" si="46"/>
        <v>630000</v>
      </c>
      <c r="Q34" s="123">
        <f t="shared" si="46"/>
        <v>630000</v>
      </c>
      <c r="R34" s="119">
        <f>R32-R33</f>
        <v>1890000</v>
      </c>
      <c r="S34" s="120">
        <f>S32-S33</f>
        <v>7560000</v>
      </c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</row>
    <row r="35" spans="1:118" ht="22.05" customHeight="1" thickBot="1" x14ac:dyDescent="0.35">
      <c r="B35" s="112" t="s">
        <v>77</v>
      </c>
      <c r="C35" s="134">
        <f>C28-C34</f>
        <v>554400</v>
      </c>
      <c r="D35" s="134">
        <f t="shared" ref="D35:E35" si="47">D28-D34</f>
        <v>554400</v>
      </c>
      <c r="E35" s="134">
        <f t="shared" si="47"/>
        <v>554400</v>
      </c>
      <c r="F35" s="135">
        <f>SUM(C35:E35)</f>
        <v>1663200</v>
      </c>
      <c r="G35" s="137">
        <f>G28-G34</f>
        <v>554400</v>
      </c>
      <c r="H35" s="137">
        <f t="shared" ref="H35:I35" si="48">H28-H34</f>
        <v>554400</v>
      </c>
      <c r="I35" s="137">
        <f t="shared" si="48"/>
        <v>554400</v>
      </c>
      <c r="J35" s="138">
        <f>SUM(G35:I35)</f>
        <v>1663200</v>
      </c>
      <c r="K35" s="139">
        <f>K28-K34</f>
        <v>554400</v>
      </c>
      <c r="L35" s="139">
        <f t="shared" ref="L35:M35" si="49">L28-L34</f>
        <v>554400</v>
      </c>
      <c r="M35" s="139">
        <f t="shared" si="49"/>
        <v>554400</v>
      </c>
      <c r="N35" s="141">
        <f>SUM(K35:M35)</f>
        <v>1663200</v>
      </c>
      <c r="O35" s="142">
        <f>O28-O34</f>
        <v>554400</v>
      </c>
      <c r="P35" s="142">
        <f t="shared" ref="P35:Q35" si="50">P28-P34</f>
        <v>554400</v>
      </c>
      <c r="Q35" s="142">
        <f t="shared" si="50"/>
        <v>554400</v>
      </c>
      <c r="R35" s="144">
        <f>SUM(O35:Q35)</f>
        <v>1663200</v>
      </c>
      <c r="S35" s="145">
        <f>SUM(F35,J35,N35,R35)</f>
        <v>6652800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</row>
    <row r="36" spans="1:118" s="25" customFormat="1" ht="15" customHeight="1" thickBot="1" x14ac:dyDescent="0.35">
      <c r="B36" s="82"/>
      <c r="C36" s="83"/>
      <c r="D36" s="83"/>
      <c r="E36" s="83"/>
      <c r="F36" s="84"/>
      <c r="G36" s="83"/>
      <c r="H36" s="83"/>
      <c r="I36" s="83"/>
      <c r="J36" s="84"/>
      <c r="K36" s="83"/>
      <c r="L36" s="83"/>
      <c r="M36" s="83"/>
      <c r="N36" s="84"/>
      <c r="O36" s="83"/>
      <c r="P36" s="83"/>
      <c r="Q36" s="83"/>
      <c r="R36" s="84"/>
      <c r="S36" s="85"/>
    </row>
    <row r="37" spans="1:118" s="25" customFormat="1" ht="45" customHeight="1" x14ac:dyDescent="0.3">
      <c r="B37" s="171" t="s">
        <v>98</v>
      </c>
      <c r="C37" s="208"/>
      <c r="D37" s="172"/>
      <c r="E37" s="172"/>
      <c r="F37" s="172"/>
    </row>
    <row r="38" spans="1:118" s="29" customFormat="1" ht="31.95" customHeight="1" x14ac:dyDescent="0.3">
      <c r="A38" s="169"/>
      <c r="B38" s="30"/>
      <c r="C38" s="31" t="s">
        <v>60</v>
      </c>
      <c r="D38" s="31" t="s">
        <v>61</v>
      </c>
      <c r="E38" s="31" t="s">
        <v>62</v>
      </c>
      <c r="F38" s="32" t="s">
        <v>63</v>
      </c>
      <c r="G38" s="33" t="s">
        <v>64</v>
      </c>
      <c r="H38" s="34" t="s">
        <v>65</v>
      </c>
      <c r="I38" s="34" t="s">
        <v>66</v>
      </c>
      <c r="J38" s="35" t="s">
        <v>67</v>
      </c>
      <c r="K38" s="36" t="s">
        <v>68</v>
      </c>
      <c r="L38" s="37" t="s">
        <v>69</v>
      </c>
      <c r="M38" s="37" t="s">
        <v>70</v>
      </c>
      <c r="N38" s="38" t="s">
        <v>71</v>
      </c>
      <c r="O38" s="39" t="s">
        <v>72</v>
      </c>
      <c r="P38" s="40" t="s">
        <v>73</v>
      </c>
      <c r="Q38" s="40" t="s">
        <v>74</v>
      </c>
      <c r="R38" s="41" t="s">
        <v>75</v>
      </c>
      <c r="S38" s="42" t="s">
        <v>76</v>
      </c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</row>
    <row r="39" spans="1:118" ht="22.05" customHeight="1" x14ac:dyDescent="0.3">
      <c r="B39" s="91" t="s">
        <v>99</v>
      </c>
      <c r="C39" s="92"/>
      <c r="D39" s="92"/>
      <c r="E39" s="92"/>
      <c r="F39" s="93"/>
      <c r="G39" s="94"/>
      <c r="H39" s="95"/>
      <c r="I39" s="95"/>
      <c r="J39" s="96"/>
      <c r="K39" s="97"/>
      <c r="L39" s="98"/>
      <c r="M39" s="98"/>
      <c r="N39" s="99"/>
      <c r="O39" s="100"/>
      <c r="P39" s="101"/>
      <c r="Q39" s="101"/>
      <c r="R39" s="102"/>
      <c r="S39" s="103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</row>
    <row r="40" spans="1:118" ht="22.05" customHeight="1" x14ac:dyDescent="0.3">
      <c r="B40" s="104" t="s">
        <v>100</v>
      </c>
      <c r="C40" s="105">
        <v>220</v>
      </c>
      <c r="D40" s="105">
        <v>220</v>
      </c>
      <c r="E40" s="105">
        <v>220</v>
      </c>
      <c r="F40" s="106">
        <f t="shared" ref="F40:F48" si="51">SUM(C40:E40)</f>
        <v>660</v>
      </c>
      <c r="G40" s="105">
        <v>220</v>
      </c>
      <c r="H40" s="105">
        <v>220</v>
      </c>
      <c r="I40" s="105">
        <v>220</v>
      </c>
      <c r="J40" s="108">
        <f t="shared" ref="J40:J47" si="52">SUM(G40:I40)</f>
        <v>660</v>
      </c>
      <c r="K40" s="105">
        <v>220</v>
      </c>
      <c r="L40" s="105">
        <v>220</v>
      </c>
      <c r="M40" s="105">
        <v>220</v>
      </c>
      <c r="N40" s="109">
        <f t="shared" ref="N40:N48" si="53">SUM(K40:M40)</f>
        <v>660</v>
      </c>
      <c r="O40" s="105">
        <v>220</v>
      </c>
      <c r="P40" s="105">
        <v>220</v>
      </c>
      <c r="Q40" s="105">
        <v>220</v>
      </c>
      <c r="R40" s="110">
        <f t="shared" ref="R40:R48" si="54">SUM(O40:Q40)</f>
        <v>660</v>
      </c>
      <c r="S40" s="111">
        <f>SUM(F40,J40,N40,R40)</f>
        <v>2640</v>
      </c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</row>
    <row r="41" spans="1:118" ht="22.05" customHeight="1" x14ac:dyDescent="0.3">
      <c r="B41" s="104" t="s">
        <v>101</v>
      </c>
      <c r="C41" s="105">
        <v>0</v>
      </c>
      <c r="D41" s="105">
        <v>0</v>
      </c>
      <c r="E41" s="105">
        <v>0</v>
      </c>
      <c r="F41" s="106">
        <f t="shared" si="51"/>
        <v>0</v>
      </c>
      <c r="G41" s="105">
        <v>0</v>
      </c>
      <c r="H41" s="105">
        <v>0</v>
      </c>
      <c r="I41" s="105">
        <v>0</v>
      </c>
      <c r="J41" s="108">
        <f t="shared" si="52"/>
        <v>0</v>
      </c>
      <c r="K41" s="105">
        <v>0</v>
      </c>
      <c r="L41" s="105">
        <v>0</v>
      </c>
      <c r="M41" s="105">
        <v>0</v>
      </c>
      <c r="N41" s="109">
        <f t="shared" si="53"/>
        <v>0</v>
      </c>
      <c r="O41" s="105">
        <v>0</v>
      </c>
      <c r="P41" s="105">
        <v>0</v>
      </c>
      <c r="Q41" s="105">
        <v>0</v>
      </c>
      <c r="R41" s="110">
        <f t="shared" si="54"/>
        <v>0</v>
      </c>
      <c r="S41" s="111">
        <f t="shared" ref="S41:S44" si="55">SUM(F41,J41,N41,R41)</f>
        <v>0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</row>
    <row r="42" spans="1:118" ht="22.05" customHeight="1" x14ac:dyDescent="0.3">
      <c r="B42" s="104" t="s">
        <v>102</v>
      </c>
      <c r="C42" s="105">
        <v>370</v>
      </c>
      <c r="D42" s="105">
        <v>370</v>
      </c>
      <c r="E42" s="105">
        <v>370</v>
      </c>
      <c r="F42" s="106">
        <f t="shared" si="51"/>
        <v>1110</v>
      </c>
      <c r="G42" s="105">
        <v>370</v>
      </c>
      <c r="H42" s="105">
        <v>370</v>
      </c>
      <c r="I42" s="105">
        <v>370</v>
      </c>
      <c r="J42" s="108">
        <f t="shared" si="52"/>
        <v>1110</v>
      </c>
      <c r="K42" s="105">
        <v>370</v>
      </c>
      <c r="L42" s="105">
        <v>370</v>
      </c>
      <c r="M42" s="105">
        <v>370</v>
      </c>
      <c r="N42" s="109">
        <f t="shared" si="53"/>
        <v>1110</v>
      </c>
      <c r="O42" s="105">
        <v>370</v>
      </c>
      <c r="P42" s="105">
        <v>370</v>
      </c>
      <c r="Q42" s="105">
        <v>370</v>
      </c>
      <c r="R42" s="110">
        <f t="shared" si="54"/>
        <v>1110</v>
      </c>
      <c r="S42" s="111">
        <f>SUM(F42,J42,N42,R42)</f>
        <v>4440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</row>
    <row r="43" spans="1:118" ht="22.05" customHeight="1" x14ac:dyDescent="0.3">
      <c r="B43" s="104" t="s">
        <v>103</v>
      </c>
      <c r="C43" s="105">
        <v>0</v>
      </c>
      <c r="D43" s="105">
        <v>0</v>
      </c>
      <c r="E43" s="105">
        <v>0</v>
      </c>
      <c r="F43" s="106">
        <f t="shared" si="51"/>
        <v>0</v>
      </c>
      <c r="G43" s="105">
        <v>0</v>
      </c>
      <c r="H43" s="105">
        <v>0</v>
      </c>
      <c r="I43" s="105">
        <v>0</v>
      </c>
      <c r="J43" s="108">
        <f t="shared" si="52"/>
        <v>0</v>
      </c>
      <c r="K43" s="105">
        <v>0</v>
      </c>
      <c r="L43" s="105">
        <v>0</v>
      </c>
      <c r="M43" s="105">
        <v>0</v>
      </c>
      <c r="N43" s="109">
        <f t="shared" si="53"/>
        <v>0</v>
      </c>
      <c r="O43" s="105">
        <v>0</v>
      </c>
      <c r="P43" s="105">
        <v>0</v>
      </c>
      <c r="Q43" s="105">
        <v>0</v>
      </c>
      <c r="R43" s="110">
        <f t="shared" si="54"/>
        <v>0</v>
      </c>
      <c r="S43" s="111">
        <f t="shared" ref="S43" si="56">SUM(F43,J43,N43,R43)</f>
        <v>0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</row>
    <row r="44" spans="1:118" ht="22.05" customHeight="1" x14ac:dyDescent="0.3">
      <c r="B44" s="104" t="s">
        <v>104</v>
      </c>
      <c r="C44" s="105">
        <v>150</v>
      </c>
      <c r="D44" s="105">
        <v>150</v>
      </c>
      <c r="E44" s="105">
        <v>150</v>
      </c>
      <c r="F44" s="106">
        <f t="shared" si="51"/>
        <v>450</v>
      </c>
      <c r="G44" s="105">
        <v>150</v>
      </c>
      <c r="H44" s="105">
        <v>150</v>
      </c>
      <c r="I44" s="105">
        <v>150</v>
      </c>
      <c r="J44" s="108">
        <f t="shared" si="52"/>
        <v>450</v>
      </c>
      <c r="K44" s="105">
        <v>150</v>
      </c>
      <c r="L44" s="105">
        <v>150</v>
      </c>
      <c r="M44" s="105">
        <v>150</v>
      </c>
      <c r="N44" s="109">
        <f t="shared" si="53"/>
        <v>450</v>
      </c>
      <c r="O44" s="105">
        <v>150</v>
      </c>
      <c r="P44" s="105">
        <v>150</v>
      </c>
      <c r="Q44" s="105">
        <v>150</v>
      </c>
      <c r="R44" s="110">
        <f t="shared" si="54"/>
        <v>450</v>
      </c>
      <c r="S44" s="111">
        <f t="shared" si="55"/>
        <v>1800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</row>
    <row r="45" spans="1:118" ht="22.05" customHeight="1" x14ac:dyDescent="0.3">
      <c r="B45" s="104" t="s">
        <v>183</v>
      </c>
      <c r="C45" s="105">
        <v>600</v>
      </c>
      <c r="D45" s="105">
        <v>600</v>
      </c>
      <c r="E45" s="105">
        <v>600</v>
      </c>
      <c r="F45" s="106">
        <f t="shared" si="51"/>
        <v>1800</v>
      </c>
      <c r="G45" s="105">
        <v>600</v>
      </c>
      <c r="H45" s="105">
        <v>600</v>
      </c>
      <c r="I45" s="105">
        <v>600</v>
      </c>
      <c r="J45" s="108">
        <f t="shared" si="52"/>
        <v>1800</v>
      </c>
      <c r="K45" s="105">
        <v>600</v>
      </c>
      <c r="L45" s="105">
        <v>600</v>
      </c>
      <c r="M45" s="105">
        <v>600</v>
      </c>
      <c r="N45" s="109">
        <f t="shared" si="53"/>
        <v>1800</v>
      </c>
      <c r="O45" s="105">
        <v>600</v>
      </c>
      <c r="P45" s="105">
        <v>600</v>
      </c>
      <c r="Q45" s="105">
        <v>600</v>
      </c>
      <c r="R45" s="110">
        <f t="shared" si="54"/>
        <v>1800</v>
      </c>
      <c r="S45" s="111">
        <f>SUM(F45,J45,N45,R45)</f>
        <v>7200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</row>
    <row r="46" spans="1:118" ht="22.05" customHeight="1" x14ac:dyDescent="0.3">
      <c r="B46" s="104" t="s">
        <v>57</v>
      </c>
      <c r="C46" s="105">
        <f>SUM(C20:C21)*Taxas!$E$6</f>
        <v>226800</v>
      </c>
      <c r="D46" s="105">
        <f>SUM(D20:D21)*Taxas!$E$6</f>
        <v>226800</v>
      </c>
      <c r="E46" s="105">
        <f>SUM(E20:E21)*Taxas!$E$6</f>
        <v>226800</v>
      </c>
      <c r="F46" s="106">
        <f t="shared" si="51"/>
        <v>680400</v>
      </c>
      <c r="G46" s="105">
        <f>SUM(G20:G21)*Taxas!$E$6</f>
        <v>226800</v>
      </c>
      <c r="H46" s="105">
        <f>SUM(H20:H21)*Taxas!$E$6</f>
        <v>226800</v>
      </c>
      <c r="I46" s="105">
        <f>SUM(I20:I21)*Taxas!$E$6</f>
        <v>226800</v>
      </c>
      <c r="J46" s="108">
        <f t="shared" si="52"/>
        <v>680400</v>
      </c>
      <c r="K46" s="105">
        <f>SUM(K20:K21)*Taxas!$E$6</f>
        <v>226800</v>
      </c>
      <c r="L46" s="105">
        <f>SUM(L20:L21)*Taxas!$E$6</f>
        <v>226800</v>
      </c>
      <c r="M46" s="105">
        <f>SUM(M20:M21)*Taxas!$E$6</f>
        <v>226800</v>
      </c>
      <c r="N46" s="109">
        <f t="shared" si="53"/>
        <v>680400</v>
      </c>
      <c r="O46" s="105">
        <f>SUM(O20:O21)*Taxas!$E$6</f>
        <v>226800</v>
      </c>
      <c r="P46" s="105">
        <f>SUM(P20:P21)*Taxas!$E$6</f>
        <v>226800</v>
      </c>
      <c r="Q46" s="105">
        <f>SUM(Q20:Q21)*Taxas!$E$6</f>
        <v>226800</v>
      </c>
      <c r="R46" s="110">
        <f t="shared" si="54"/>
        <v>680400</v>
      </c>
      <c r="S46" s="111">
        <f t="shared" ref="S46" si="57">SUM(F46,J46,N46,R46)</f>
        <v>2721600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</row>
    <row r="47" spans="1:118" ht="22.05" customHeight="1" x14ac:dyDescent="0.3">
      <c r="B47" s="104" t="s">
        <v>55</v>
      </c>
      <c r="C47" s="105">
        <v>0</v>
      </c>
      <c r="D47" s="105">
        <v>0</v>
      </c>
      <c r="E47" s="105">
        <v>0</v>
      </c>
      <c r="F47" s="106">
        <f t="shared" si="51"/>
        <v>0</v>
      </c>
      <c r="G47" s="105">
        <v>0</v>
      </c>
      <c r="H47" s="105">
        <v>0</v>
      </c>
      <c r="I47" s="105">
        <v>0</v>
      </c>
      <c r="J47" s="108">
        <f t="shared" si="52"/>
        <v>0</v>
      </c>
      <c r="K47" s="105">
        <v>0</v>
      </c>
      <c r="L47" s="105">
        <v>0</v>
      </c>
      <c r="M47" s="105">
        <v>0</v>
      </c>
      <c r="N47" s="109">
        <f t="shared" si="53"/>
        <v>0</v>
      </c>
      <c r="O47" s="105">
        <v>0</v>
      </c>
      <c r="P47" s="105">
        <v>0</v>
      </c>
      <c r="Q47" s="105">
        <v>0</v>
      </c>
      <c r="R47" s="110">
        <f t="shared" si="54"/>
        <v>0</v>
      </c>
      <c r="S47" s="111">
        <f>SUM(F47,J47,N47,R47)</f>
        <v>0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</row>
    <row r="48" spans="1:118" ht="22.05" customHeight="1" thickBot="1" x14ac:dyDescent="0.35">
      <c r="B48" s="112" t="s">
        <v>105</v>
      </c>
      <c r="C48" s="146">
        <f>SUM(C40:C47)</f>
        <v>228140</v>
      </c>
      <c r="D48" s="146">
        <f>SUM(D40:D47)</f>
        <v>228140</v>
      </c>
      <c r="E48" s="146">
        <f t="shared" ref="E48" si="58">SUM(E40:E47)</f>
        <v>228140</v>
      </c>
      <c r="F48" s="106">
        <f t="shared" si="51"/>
        <v>684420</v>
      </c>
      <c r="G48" s="147">
        <f>SUM(G40:G47)</f>
        <v>228140</v>
      </c>
      <c r="H48" s="148">
        <f>SUM(H40:H47)</f>
        <v>228140</v>
      </c>
      <c r="I48" s="148">
        <f>SUM(I40:I47)</f>
        <v>228140</v>
      </c>
      <c r="J48" s="108">
        <f>SUM(G48:I48)</f>
        <v>684420</v>
      </c>
      <c r="K48" s="149">
        <f>SUM(K40:K47)</f>
        <v>228140</v>
      </c>
      <c r="L48" s="149">
        <f t="shared" ref="L48:M48" si="59">SUM(L40:L47)</f>
        <v>228140</v>
      </c>
      <c r="M48" s="149">
        <f t="shared" si="59"/>
        <v>228140</v>
      </c>
      <c r="N48" s="109">
        <f t="shared" si="53"/>
        <v>684420</v>
      </c>
      <c r="O48" s="150">
        <f>SUM(O40:O47)</f>
        <v>228140</v>
      </c>
      <c r="P48" s="150">
        <f>SUM(P40:P47)</f>
        <v>228140</v>
      </c>
      <c r="Q48" s="150">
        <f>SUM(Q40:Q47)</f>
        <v>228140</v>
      </c>
      <c r="R48" s="110">
        <f t="shared" si="54"/>
        <v>684420</v>
      </c>
      <c r="S48" s="120">
        <f>SUM(F48,J48,N48,R48)</f>
        <v>2737680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</row>
    <row r="49" spans="2:118" ht="22.05" customHeight="1" x14ac:dyDescent="0.3">
      <c r="B49" s="91" t="s">
        <v>106</v>
      </c>
      <c r="C49" s="92"/>
      <c r="D49" s="92"/>
      <c r="E49" s="92"/>
      <c r="F49" s="93"/>
      <c r="G49" s="94"/>
      <c r="H49" s="95"/>
      <c r="I49" s="95"/>
      <c r="J49" s="96"/>
      <c r="K49" s="97"/>
      <c r="L49" s="97"/>
      <c r="M49" s="97"/>
      <c r="N49" s="99"/>
      <c r="O49" s="100"/>
      <c r="P49" s="100"/>
      <c r="Q49" s="100"/>
      <c r="R49" s="102"/>
      <c r="S49" s="103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</row>
    <row r="50" spans="2:118" ht="22.05" customHeight="1" x14ac:dyDescent="0.3">
      <c r="B50" s="104" t="s">
        <v>107</v>
      </c>
      <c r="C50" s="105">
        <v>0</v>
      </c>
      <c r="D50" s="105">
        <v>0</v>
      </c>
      <c r="E50" s="105">
        <v>0</v>
      </c>
      <c r="F50" s="106">
        <f t="shared" ref="F50:F60" si="60">SUM(C50:E50)</f>
        <v>0</v>
      </c>
      <c r="G50" s="105">
        <v>0</v>
      </c>
      <c r="H50" s="105">
        <v>0</v>
      </c>
      <c r="I50" s="105">
        <v>0</v>
      </c>
      <c r="J50" s="108">
        <f t="shared" ref="J50:J60" si="61">SUM(G50:I50)</f>
        <v>0</v>
      </c>
      <c r="K50" s="105">
        <v>0</v>
      </c>
      <c r="L50" s="105">
        <v>0</v>
      </c>
      <c r="M50" s="105">
        <v>0</v>
      </c>
      <c r="N50" s="109">
        <f t="shared" ref="N50:N60" si="62">SUM(K50:M50)</f>
        <v>0</v>
      </c>
      <c r="O50" s="105">
        <v>0</v>
      </c>
      <c r="P50" s="105">
        <v>0</v>
      </c>
      <c r="Q50" s="105">
        <v>0</v>
      </c>
      <c r="R50" s="110">
        <f t="shared" ref="R50:R60" si="63">SUM(O50:Q50)</f>
        <v>0</v>
      </c>
      <c r="S50" s="111">
        <f>SUM(F50,J50,N50,R50)</f>
        <v>0</v>
      </c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</row>
    <row r="51" spans="2:118" ht="22.05" customHeight="1" x14ac:dyDescent="0.3">
      <c r="B51" s="104" t="s">
        <v>108</v>
      </c>
      <c r="C51" s="105">
        <v>0</v>
      </c>
      <c r="D51" s="105">
        <v>0</v>
      </c>
      <c r="E51" s="105">
        <v>0</v>
      </c>
      <c r="F51" s="106">
        <f t="shared" si="60"/>
        <v>0</v>
      </c>
      <c r="G51" s="105">
        <v>0</v>
      </c>
      <c r="H51" s="105">
        <v>0</v>
      </c>
      <c r="I51" s="105">
        <v>0</v>
      </c>
      <c r="J51" s="108">
        <f t="shared" si="61"/>
        <v>0</v>
      </c>
      <c r="K51" s="105">
        <v>0</v>
      </c>
      <c r="L51" s="105">
        <v>0</v>
      </c>
      <c r="M51" s="105">
        <v>0</v>
      </c>
      <c r="N51" s="109">
        <f t="shared" si="62"/>
        <v>0</v>
      </c>
      <c r="O51" s="105">
        <v>0</v>
      </c>
      <c r="P51" s="105">
        <v>0</v>
      </c>
      <c r="Q51" s="105">
        <v>0</v>
      </c>
      <c r="R51" s="110">
        <f t="shared" si="63"/>
        <v>0</v>
      </c>
      <c r="S51" s="111">
        <f t="shared" ref="S51" si="64">SUM(F51,J51,N51,R51)</f>
        <v>0</v>
      </c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</row>
    <row r="52" spans="2:118" ht="22.05" customHeight="1" x14ac:dyDescent="0.3">
      <c r="B52" s="104" t="s">
        <v>109</v>
      </c>
      <c r="C52" s="105">
        <v>0</v>
      </c>
      <c r="D52" s="105">
        <v>0</v>
      </c>
      <c r="E52" s="105">
        <v>0</v>
      </c>
      <c r="F52" s="106">
        <f t="shared" si="60"/>
        <v>0</v>
      </c>
      <c r="G52" s="105">
        <v>0</v>
      </c>
      <c r="H52" s="105">
        <v>0</v>
      </c>
      <c r="I52" s="105">
        <v>0</v>
      </c>
      <c r="J52" s="108">
        <f t="shared" si="61"/>
        <v>0</v>
      </c>
      <c r="K52" s="105">
        <v>0</v>
      </c>
      <c r="L52" s="105">
        <v>0</v>
      </c>
      <c r="M52" s="105">
        <v>0</v>
      </c>
      <c r="N52" s="109">
        <f t="shared" si="62"/>
        <v>0</v>
      </c>
      <c r="O52" s="105">
        <v>0</v>
      </c>
      <c r="P52" s="105">
        <v>0</v>
      </c>
      <c r="Q52" s="105">
        <v>0</v>
      </c>
      <c r="R52" s="110">
        <f t="shared" si="63"/>
        <v>0</v>
      </c>
      <c r="S52" s="111">
        <f>SUM(F52,J52,N52,R52)</f>
        <v>0</v>
      </c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</row>
    <row r="53" spans="2:118" ht="22.05" customHeight="1" x14ac:dyDescent="0.3">
      <c r="B53" s="104" t="s">
        <v>110</v>
      </c>
      <c r="C53" s="105">
        <v>350</v>
      </c>
      <c r="D53" s="105">
        <v>350</v>
      </c>
      <c r="E53" s="105">
        <v>350</v>
      </c>
      <c r="F53" s="106">
        <f t="shared" si="60"/>
        <v>1050</v>
      </c>
      <c r="G53" s="105">
        <v>350</v>
      </c>
      <c r="H53" s="105">
        <v>350</v>
      </c>
      <c r="I53" s="105">
        <v>350</v>
      </c>
      <c r="J53" s="108">
        <f t="shared" si="61"/>
        <v>1050</v>
      </c>
      <c r="K53" s="105">
        <v>350</v>
      </c>
      <c r="L53" s="105">
        <v>350</v>
      </c>
      <c r="M53" s="105">
        <v>350</v>
      </c>
      <c r="N53" s="109">
        <f t="shared" si="62"/>
        <v>1050</v>
      </c>
      <c r="O53" s="105">
        <v>350</v>
      </c>
      <c r="P53" s="105">
        <v>350</v>
      </c>
      <c r="Q53" s="105">
        <v>350</v>
      </c>
      <c r="R53" s="110">
        <f t="shared" si="63"/>
        <v>1050</v>
      </c>
      <c r="S53" s="111">
        <f t="shared" ref="S53:S54" si="65">SUM(F53,J53,N53,R53)</f>
        <v>4200</v>
      </c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</row>
    <row r="54" spans="2:118" ht="22.05" customHeight="1" x14ac:dyDescent="0.3">
      <c r="B54" s="104" t="s">
        <v>111</v>
      </c>
      <c r="C54" s="105">
        <v>0</v>
      </c>
      <c r="D54" s="105">
        <v>0</v>
      </c>
      <c r="E54" s="105">
        <v>0</v>
      </c>
      <c r="F54" s="106">
        <f t="shared" si="60"/>
        <v>0</v>
      </c>
      <c r="G54" s="105">
        <v>0</v>
      </c>
      <c r="H54" s="105">
        <v>0</v>
      </c>
      <c r="I54" s="105">
        <v>0</v>
      </c>
      <c r="J54" s="108">
        <f t="shared" si="61"/>
        <v>0</v>
      </c>
      <c r="K54" s="105">
        <v>0</v>
      </c>
      <c r="L54" s="105">
        <v>0</v>
      </c>
      <c r="M54" s="105">
        <v>0</v>
      </c>
      <c r="N54" s="109">
        <f t="shared" si="62"/>
        <v>0</v>
      </c>
      <c r="O54" s="105">
        <v>0</v>
      </c>
      <c r="P54" s="105">
        <v>0</v>
      </c>
      <c r="Q54" s="105">
        <v>0</v>
      </c>
      <c r="R54" s="110">
        <f t="shared" si="63"/>
        <v>0</v>
      </c>
      <c r="S54" s="111">
        <f t="shared" si="65"/>
        <v>0</v>
      </c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</row>
    <row r="55" spans="2:118" ht="22.05" customHeight="1" x14ac:dyDescent="0.3">
      <c r="B55" s="104" t="s">
        <v>112</v>
      </c>
      <c r="C55" s="105">
        <v>350</v>
      </c>
      <c r="D55" s="105">
        <v>350</v>
      </c>
      <c r="E55" s="105">
        <v>350</v>
      </c>
      <c r="F55" s="106">
        <f t="shared" si="60"/>
        <v>1050</v>
      </c>
      <c r="G55" s="105">
        <v>350</v>
      </c>
      <c r="H55" s="105">
        <v>350</v>
      </c>
      <c r="I55" s="105">
        <v>350</v>
      </c>
      <c r="J55" s="108">
        <f t="shared" si="61"/>
        <v>1050</v>
      </c>
      <c r="K55" s="105">
        <v>350</v>
      </c>
      <c r="L55" s="105">
        <v>350</v>
      </c>
      <c r="M55" s="105">
        <v>350</v>
      </c>
      <c r="N55" s="109">
        <f t="shared" si="62"/>
        <v>1050</v>
      </c>
      <c r="O55" s="105">
        <v>350</v>
      </c>
      <c r="P55" s="105">
        <v>350</v>
      </c>
      <c r="Q55" s="105">
        <v>350</v>
      </c>
      <c r="R55" s="110">
        <f t="shared" si="63"/>
        <v>1050</v>
      </c>
      <c r="S55" s="111">
        <f>SUM(F55,J55,N55,R55)</f>
        <v>4200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</row>
    <row r="56" spans="2:118" ht="22.05" customHeight="1" x14ac:dyDescent="0.3">
      <c r="B56" s="104" t="s">
        <v>113</v>
      </c>
      <c r="C56" s="105">
        <v>0</v>
      </c>
      <c r="D56" s="105">
        <v>0</v>
      </c>
      <c r="E56" s="105">
        <v>0</v>
      </c>
      <c r="F56" s="106">
        <f t="shared" si="60"/>
        <v>0</v>
      </c>
      <c r="G56" s="105">
        <v>0</v>
      </c>
      <c r="H56" s="105">
        <v>0</v>
      </c>
      <c r="I56" s="105">
        <v>0</v>
      </c>
      <c r="J56" s="108">
        <f t="shared" si="61"/>
        <v>0</v>
      </c>
      <c r="K56" s="105">
        <v>0</v>
      </c>
      <c r="L56" s="105">
        <v>0</v>
      </c>
      <c r="M56" s="105">
        <v>0</v>
      </c>
      <c r="N56" s="109">
        <f t="shared" si="62"/>
        <v>0</v>
      </c>
      <c r="O56" s="105">
        <v>0</v>
      </c>
      <c r="P56" s="105">
        <v>0</v>
      </c>
      <c r="Q56" s="105">
        <v>0</v>
      </c>
      <c r="R56" s="110">
        <f t="shared" si="63"/>
        <v>0</v>
      </c>
      <c r="S56" s="111">
        <f t="shared" ref="S56" si="66">SUM(F56,J56,N56,R56)</f>
        <v>0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</row>
    <row r="57" spans="2:118" ht="22.05" customHeight="1" x14ac:dyDescent="0.3">
      <c r="B57" s="104" t="s">
        <v>55</v>
      </c>
      <c r="C57" s="105">
        <v>0</v>
      </c>
      <c r="D57" s="105">
        <v>0</v>
      </c>
      <c r="E57" s="105">
        <v>0</v>
      </c>
      <c r="F57" s="106">
        <f t="shared" si="60"/>
        <v>0</v>
      </c>
      <c r="G57" s="105">
        <v>0</v>
      </c>
      <c r="H57" s="105">
        <v>0</v>
      </c>
      <c r="I57" s="105">
        <v>0</v>
      </c>
      <c r="J57" s="108">
        <f t="shared" si="61"/>
        <v>0</v>
      </c>
      <c r="K57" s="105">
        <v>0</v>
      </c>
      <c r="L57" s="105">
        <v>0</v>
      </c>
      <c r="M57" s="105">
        <v>0</v>
      </c>
      <c r="N57" s="109">
        <f t="shared" si="62"/>
        <v>0</v>
      </c>
      <c r="O57" s="105">
        <v>0</v>
      </c>
      <c r="P57" s="105">
        <v>0</v>
      </c>
      <c r="Q57" s="105">
        <v>0</v>
      </c>
      <c r="R57" s="110">
        <f t="shared" si="63"/>
        <v>0</v>
      </c>
      <c r="S57" s="111">
        <f>SUM(F57,J57,N57,R57)</f>
        <v>0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</row>
    <row r="58" spans="2:118" ht="22.05" customHeight="1" x14ac:dyDescent="0.3">
      <c r="B58" s="104" t="s">
        <v>55</v>
      </c>
      <c r="C58" s="105">
        <v>0</v>
      </c>
      <c r="D58" s="105">
        <v>0</v>
      </c>
      <c r="E58" s="105">
        <v>0</v>
      </c>
      <c r="F58" s="106">
        <f t="shared" si="60"/>
        <v>0</v>
      </c>
      <c r="G58" s="105">
        <v>0</v>
      </c>
      <c r="H58" s="105">
        <v>0</v>
      </c>
      <c r="I58" s="105">
        <v>0</v>
      </c>
      <c r="J58" s="108">
        <f t="shared" si="61"/>
        <v>0</v>
      </c>
      <c r="K58" s="105">
        <v>0</v>
      </c>
      <c r="L58" s="105">
        <v>0</v>
      </c>
      <c r="M58" s="105">
        <v>0</v>
      </c>
      <c r="N58" s="109">
        <f t="shared" si="62"/>
        <v>0</v>
      </c>
      <c r="O58" s="105">
        <v>0</v>
      </c>
      <c r="P58" s="105">
        <v>0</v>
      </c>
      <c r="Q58" s="105">
        <v>0</v>
      </c>
      <c r="R58" s="110">
        <f t="shared" si="63"/>
        <v>0</v>
      </c>
      <c r="S58" s="111">
        <f t="shared" ref="S58" si="67">SUM(F58,J58,N58,R58)</f>
        <v>0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</row>
    <row r="59" spans="2:118" ht="22.05" customHeight="1" x14ac:dyDescent="0.3">
      <c r="B59" s="104" t="s">
        <v>55</v>
      </c>
      <c r="C59" s="105">
        <v>0</v>
      </c>
      <c r="D59" s="105">
        <v>0</v>
      </c>
      <c r="E59" s="105">
        <v>0</v>
      </c>
      <c r="F59" s="106">
        <f t="shared" si="60"/>
        <v>0</v>
      </c>
      <c r="G59" s="105">
        <v>0</v>
      </c>
      <c r="H59" s="105">
        <v>0</v>
      </c>
      <c r="I59" s="105">
        <v>0</v>
      </c>
      <c r="J59" s="108">
        <f t="shared" si="61"/>
        <v>0</v>
      </c>
      <c r="K59" s="105">
        <v>0</v>
      </c>
      <c r="L59" s="105">
        <v>0</v>
      </c>
      <c r="M59" s="105">
        <v>0</v>
      </c>
      <c r="N59" s="109">
        <f t="shared" si="62"/>
        <v>0</v>
      </c>
      <c r="O59" s="105">
        <v>0</v>
      </c>
      <c r="P59" s="105">
        <v>0</v>
      </c>
      <c r="Q59" s="105">
        <v>0</v>
      </c>
      <c r="R59" s="110">
        <f t="shared" si="63"/>
        <v>0</v>
      </c>
      <c r="S59" s="111">
        <f>SUM(F59,J59,N59,R59)</f>
        <v>0</v>
      </c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</row>
    <row r="60" spans="2:118" ht="22.05" customHeight="1" thickBot="1" x14ac:dyDescent="0.35">
      <c r="B60" s="112" t="s">
        <v>114</v>
      </c>
      <c r="C60" s="148">
        <f t="shared" ref="C60:E60" si="68">SUM(C50:C59)</f>
        <v>700</v>
      </c>
      <c r="D60" s="148">
        <f t="shared" si="68"/>
        <v>700</v>
      </c>
      <c r="E60" s="148">
        <f t="shared" si="68"/>
        <v>700</v>
      </c>
      <c r="F60" s="106">
        <f t="shared" si="60"/>
        <v>2100</v>
      </c>
      <c r="G60" s="148">
        <f>SUM(G50:G59)</f>
        <v>700</v>
      </c>
      <c r="H60" s="148">
        <f>SUM(H50:H59)</f>
        <v>700</v>
      </c>
      <c r="I60" s="148">
        <f>SUM(I50:I59)</f>
        <v>700</v>
      </c>
      <c r="J60" s="108">
        <f t="shared" si="61"/>
        <v>2100</v>
      </c>
      <c r="K60" s="149">
        <f>SUM(K50:K59)</f>
        <v>700</v>
      </c>
      <c r="L60" s="149">
        <f t="shared" ref="L60:M60" si="69">SUM(L50:L59)</f>
        <v>700</v>
      </c>
      <c r="M60" s="149">
        <f t="shared" si="69"/>
        <v>700</v>
      </c>
      <c r="N60" s="109">
        <f t="shared" si="62"/>
        <v>2100</v>
      </c>
      <c r="O60" s="150">
        <f>SUM(O50:O59)</f>
        <v>700</v>
      </c>
      <c r="P60" s="150">
        <f>SUM(P50:P59)</f>
        <v>700</v>
      </c>
      <c r="Q60" s="150">
        <f>SUM(Q50:Q59)</f>
        <v>700</v>
      </c>
      <c r="R60" s="110">
        <f t="shared" si="63"/>
        <v>2100</v>
      </c>
      <c r="S60" s="120">
        <f>SUM(F60,J60,N60,R60)</f>
        <v>8400</v>
      </c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</row>
    <row r="61" spans="2:118" ht="22.05" customHeight="1" x14ac:dyDescent="0.3">
      <c r="B61" s="91" t="s">
        <v>115</v>
      </c>
      <c r="C61" s="95"/>
      <c r="D61" s="95"/>
      <c r="E61" s="95"/>
      <c r="F61" s="93"/>
      <c r="G61" s="95"/>
      <c r="H61" s="95"/>
      <c r="I61" s="95"/>
      <c r="J61" s="96"/>
      <c r="K61" s="97"/>
      <c r="L61" s="97"/>
      <c r="M61" s="97"/>
      <c r="N61" s="99"/>
      <c r="O61" s="100"/>
      <c r="P61" s="100"/>
      <c r="Q61" s="100"/>
      <c r="R61" s="102"/>
      <c r="S61" s="103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</row>
    <row r="62" spans="2:118" ht="22.05" customHeight="1" x14ac:dyDescent="0.3">
      <c r="B62" s="104" t="s">
        <v>116</v>
      </c>
      <c r="C62" s="105">
        <v>0</v>
      </c>
      <c r="D62" s="105">
        <v>0</v>
      </c>
      <c r="E62" s="105">
        <v>0</v>
      </c>
      <c r="F62" s="106">
        <f t="shared" ref="F62:F67" si="70">SUM(C62:E62)</f>
        <v>0</v>
      </c>
      <c r="G62" s="105">
        <v>0</v>
      </c>
      <c r="H62" s="105">
        <v>0</v>
      </c>
      <c r="I62" s="105">
        <v>0</v>
      </c>
      <c r="J62" s="108">
        <f t="shared" ref="J62:J67" si="71">SUM(G62:I62)</f>
        <v>0</v>
      </c>
      <c r="K62" s="105">
        <v>0</v>
      </c>
      <c r="L62" s="105">
        <v>0</v>
      </c>
      <c r="M62" s="105">
        <v>0</v>
      </c>
      <c r="N62" s="109">
        <f t="shared" ref="N62:N67" si="72">SUM(K62:M62)</f>
        <v>0</v>
      </c>
      <c r="O62" s="105">
        <v>0</v>
      </c>
      <c r="P62" s="105">
        <v>0</v>
      </c>
      <c r="Q62" s="105">
        <v>0</v>
      </c>
      <c r="R62" s="110">
        <f t="shared" ref="R62:R67" si="73">SUM(O62:Q62)</f>
        <v>0</v>
      </c>
      <c r="S62" s="111">
        <f>SUM(F62,J62,N62,R62)</f>
        <v>0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</row>
    <row r="63" spans="2:118" ht="22.05" customHeight="1" x14ac:dyDescent="0.3">
      <c r="B63" s="104" t="s">
        <v>117</v>
      </c>
      <c r="C63" s="105">
        <v>0</v>
      </c>
      <c r="D63" s="105">
        <v>0</v>
      </c>
      <c r="E63" s="105">
        <v>0</v>
      </c>
      <c r="F63" s="106">
        <f t="shared" si="70"/>
        <v>0</v>
      </c>
      <c r="G63" s="105">
        <v>0</v>
      </c>
      <c r="H63" s="105">
        <v>0</v>
      </c>
      <c r="I63" s="105">
        <v>0</v>
      </c>
      <c r="J63" s="108">
        <f t="shared" si="71"/>
        <v>0</v>
      </c>
      <c r="K63" s="105">
        <v>0</v>
      </c>
      <c r="L63" s="105">
        <v>0</v>
      </c>
      <c r="M63" s="105">
        <v>0</v>
      </c>
      <c r="N63" s="109">
        <f t="shared" si="72"/>
        <v>0</v>
      </c>
      <c r="O63" s="105">
        <v>0</v>
      </c>
      <c r="P63" s="105">
        <v>0</v>
      </c>
      <c r="Q63" s="105">
        <v>0</v>
      </c>
      <c r="R63" s="110">
        <f t="shared" si="73"/>
        <v>0</v>
      </c>
      <c r="S63" s="111">
        <f t="shared" ref="S63" si="74">SUM(F63,J63,N63,R63)</f>
        <v>0</v>
      </c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</row>
    <row r="64" spans="2:118" ht="22.05" customHeight="1" x14ac:dyDescent="0.3">
      <c r="B64" s="104" t="s">
        <v>184</v>
      </c>
      <c r="C64" s="105">
        <v>2000</v>
      </c>
      <c r="D64" s="105">
        <v>2000</v>
      </c>
      <c r="E64" s="105">
        <v>2000</v>
      </c>
      <c r="F64" s="106">
        <f t="shared" si="70"/>
        <v>6000</v>
      </c>
      <c r="G64" s="105">
        <v>2000</v>
      </c>
      <c r="H64" s="105">
        <v>2000</v>
      </c>
      <c r="I64" s="105">
        <v>2000</v>
      </c>
      <c r="J64" s="108">
        <f t="shared" si="71"/>
        <v>6000</v>
      </c>
      <c r="K64" s="105">
        <v>2000</v>
      </c>
      <c r="L64" s="105">
        <v>2000</v>
      </c>
      <c r="M64" s="105">
        <v>2000</v>
      </c>
      <c r="N64" s="109">
        <f t="shared" si="72"/>
        <v>6000</v>
      </c>
      <c r="O64" s="105">
        <v>2000</v>
      </c>
      <c r="P64" s="105">
        <v>2000</v>
      </c>
      <c r="Q64" s="105">
        <v>2000</v>
      </c>
      <c r="R64" s="110">
        <f t="shared" si="73"/>
        <v>6000</v>
      </c>
      <c r="S64" s="111">
        <f>SUM(F64,J64,N64,R64)</f>
        <v>24000</v>
      </c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</row>
    <row r="65" spans="2:118" ht="22.05" customHeight="1" x14ac:dyDescent="0.3">
      <c r="B65" s="104" t="s">
        <v>185</v>
      </c>
      <c r="C65" s="105">
        <v>0</v>
      </c>
      <c r="D65" s="105">
        <v>0</v>
      </c>
      <c r="E65" s="105">
        <v>0</v>
      </c>
      <c r="F65" s="106">
        <f t="shared" si="70"/>
        <v>0</v>
      </c>
      <c r="G65" s="105">
        <v>0</v>
      </c>
      <c r="H65" s="105">
        <v>0</v>
      </c>
      <c r="I65" s="105">
        <v>0</v>
      </c>
      <c r="J65" s="108">
        <f t="shared" si="71"/>
        <v>0</v>
      </c>
      <c r="K65" s="105">
        <v>0</v>
      </c>
      <c r="L65" s="105">
        <v>0</v>
      </c>
      <c r="M65" s="105">
        <v>0</v>
      </c>
      <c r="N65" s="109">
        <f t="shared" si="72"/>
        <v>0</v>
      </c>
      <c r="O65" s="105">
        <v>0</v>
      </c>
      <c r="P65" s="105">
        <v>0</v>
      </c>
      <c r="Q65" s="105">
        <v>0</v>
      </c>
      <c r="R65" s="110">
        <f t="shared" si="73"/>
        <v>0</v>
      </c>
      <c r="S65" s="111">
        <f t="shared" ref="S65:S66" si="75">SUM(F65,J65,N65,R65)</f>
        <v>0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</row>
    <row r="66" spans="2:118" ht="22.05" customHeight="1" x14ac:dyDescent="0.3">
      <c r="B66" s="104" t="s">
        <v>55</v>
      </c>
      <c r="C66" s="105">
        <v>0</v>
      </c>
      <c r="D66" s="105">
        <v>0</v>
      </c>
      <c r="E66" s="105">
        <v>0</v>
      </c>
      <c r="F66" s="106">
        <f t="shared" si="70"/>
        <v>0</v>
      </c>
      <c r="G66" s="105">
        <v>0</v>
      </c>
      <c r="H66" s="105">
        <v>0</v>
      </c>
      <c r="I66" s="105">
        <v>0</v>
      </c>
      <c r="J66" s="108">
        <f t="shared" si="71"/>
        <v>0</v>
      </c>
      <c r="K66" s="105">
        <v>0</v>
      </c>
      <c r="L66" s="105">
        <v>0</v>
      </c>
      <c r="M66" s="105">
        <v>0</v>
      </c>
      <c r="N66" s="109">
        <f t="shared" si="72"/>
        <v>0</v>
      </c>
      <c r="O66" s="105">
        <v>0</v>
      </c>
      <c r="P66" s="105">
        <v>0</v>
      </c>
      <c r="Q66" s="105">
        <v>0</v>
      </c>
      <c r="R66" s="110">
        <f t="shared" si="73"/>
        <v>0</v>
      </c>
      <c r="S66" s="111">
        <f t="shared" si="75"/>
        <v>0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</row>
    <row r="67" spans="2:118" ht="22.05" customHeight="1" thickBot="1" x14ac:dyDescent="0.35">
      <c r="B67" s="112" t="s">
        <v>118</v>
      </c>
      <c r="C67" s="148">
        <f t="shared" ref="C67:E67" si="76">SUM(C62:C66)</f>
        <v>2000</v>
      </c>
      <c r="D67" s="148">
        <f t="shared" si="76"/>
        <v>2000</v>
      </c>
      <c r="E67" s="148">
        <f t="shared" si="76"/>
        <v>2000</v>
      </c>
      <c r="F67" s="106">
        <f t="shared" si="70"/>
        <v>6000</v>
      </c>
      <c r="G67" s="148">
        <f>SUM(G62:G66)</f>
        <v>2000</v>
      </c>
      <c r="H67" s="148">
        <f>SUM(H62:H66)</f>
        <v>2000</v>
      </c>
      <c r="I67" s="148">
        <f>SUM(I62:I66)</f>
        <v>2000</v>
      </c>
      <c r="J67" s="108">
        <f t="shared" si="71"/>
        <v>6000</v>
      </c>
      <c r="K67" s="149">
        <f>SUM(K62:K66)</f>
        <v>2000</v>
      </c>
      <c r="L67" s="149">
        <f t="shared" ref="L67:M67" si="77">SUM(L62:L66)</f>
        <v>2000</v>
      </c>
      <c r="M67" s="149">
        <f t="shared" si="77"/>
        <v>2000</v>
      </c>
      <c r="N67" s="109">
        <f t="shared" si="72"/>
        <v>6000</v>
      </c>
      <c r="O67" s="150">
        <f>SUM(O62:O66)</f>
        <v>2000</v>
      </c>
      <c r="P67" s="150">
        <f>SUM(P62:P66)</f>
        <v>2000</v>
      </c>
      <c r="Q67" s="150">
        <f>SUM(Q62:Q66)</f>
        <v>2000</v>
      </c>
      <c r="R67" s="110">
        <f t="shared" si="73"/>
        <v>6000</v>
      </c>
      <c r="S67" s="120">
        <f>SUM(F67,J67,N67,R67)</f>
        <v>24000</v>
      </c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</row>
    <row r="68" spans="2:118" ht="22.05" customHeight="1" x14ac:dyDescent="0.3">
      <c r="B68" s="91" t="s">
        <v>119</v>
      </c>
      <c r="C68" s="95"/>
      <c r="D68" s="95"/>
      <c r="E68" s="95"/>
      <c r="F68" s="93"/>
      <c r="G68" s="95"/>
      <c r="H68" s="95"/>
      <c r="I68" s="95"/>
      <c r="J68" s="96"/>
      <c r="K68" s="97"/>
      <c r="L68" s="97"/>
      <c r="M68" s="97"/>
      <c r="N68" s="99"/>
      <c r="O68" s="100"/>
      <c r="P68" s="100"/>
      <c r="Q68" s="100"/>
      <c r="R68" s="102"/>
      <c r="S68" s="103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</row>
    <row r="69" spans="2:118" ht="22.05" customHeight="1" x14ac:dyDescent="0.3">
      <c r="B69" s="104" t="s">
        <v>120</v>
      </c>
      <c r="C69" s="105">
        <v>0</v>
      </c>
      <c r="D69" s="105">
        <v>0</v>
      </c>
      <c r="E69" s="105">
        <v>0</v>
      </c>
      <c r="F69" s="106">
        <f t="shared" ref="F69:F74" si="78">SUM(C69:E69)</f>
        <v>0</v>
      </c>
      <c r="G69" s="105">
        <v>0</v>
      </c>
      <c r="H69" s="105">
        <v>100</v>
      </c>
      <c r="I69" s="105">
        <v>0</v>
      </c>
      <c r="J69" s="108">
        <f t="shared" ref="J69:J74" si="79">SUM(G69:I69)</f>
        <v>100</v>
      </c>
      <c r="K69" s="105">
        <v>0</v>
      </c>
      <c r="L69" s="105">
        <v>0</v>
      </c>
      <c r="M69" s="105">
        <v>0</v>
      </c>
      <c r="N69" s="109">
        <f t="shared" ref="N69:N74" si="80">SUM(K69:M69)</f>
        <v>0</v>
      </c>
      <c r="O69" s="105">
        <v>0</v>
      </c>
      <c r="P69" s="105">
        <v>0</v>
      </c>
      <c r="Q69" s="105">
        <v>0</v>
      </c>
      <c r="R69" s="110">
        <f t="shared" ref="R69:R74" si="81">SUM(O69:Q69)</f>
        <v>0</v>
      </c>
      <c r="S69" s="111">
        <f>SUM(F69,J69,N69,R69)</f>
        <v>100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</row>
    <row r="70" spans="2:118" ht="22.05" customHeight="1" x14ac:dyDescent="0.3">
      <c r="B70" s="104" t="s">
        <v>121</v>
      </c>
      <c r="C70" s="105">
        <v>0</v>
      </c>
      <c r="D70" s="105">
        <v>0</v>
      </c>
      <c r="E70" s="105">
        <v>0</v>
      </c>
      <c r="F70" s="106">
        <f t="shared" si="78"/>
        <v>0</v>
      </c>
      <c r="G70" s="105">
        <v>0</v>
      </c>
      <c r="H70" s="105">
        <v>75</v>
      </c>
      <c r="I70" s="105">
        <v>0</v>
      </c>
      <c r="J70" s="108">
        <f t="shared" si="79"/>
        <v>75</v>
      </c>
      <c r="K70" s="105">
        <v>0</v>
      </c>
      <c r="L70" s="105">
        <v>0</v>
      </c>
      <c r="M70" s="105">
        <v>0</v>
      </c>
      <c r="N70" s="109">
        <f t="shared" si="80"/>
        <v>0</v>
      </c>
      <c r="O70" s="105">
        <v>0</v>
      </c>
      <c r="P70" s="105">
        <v>0</v>
      </c>
      <c r="Q70" s="105">
        <v>0</v>
      </c>
      <c r="R70" s="110">
        <f t="shared" si="81"/>
        <v>0</v>
      </c>
      <c r="S70" s="111">
        <f t="shared" ref="S70" si="82">SUM(F70,J70,N70,R70)</f>
        <v>75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</row>
    <row r="71" spans="2:118" ht="22.05" customHeight="1" x14ac:dyDescent="0.3">
      <c r="B71" s="104" t="s">
        <v>55</v>
      </c>
      <c r="C71" s="105">
        <v>0</v>
      </c>
      <c r="D71" s="105">
        <v>0</v>
      </c>
      <c r="E71" s="105">
        <v>0</v>
      </c>
      <c r="F71" s="106">
        <f t="shared" si="78"/>
        <v>0</v>
      </c>
      <c r="G71" s="105">
        <v>0</v>
      </c>
      <c r="H71" s="105">
        <v>0</v>
      </c>
      <c r="I71" s="105">
        <v>0</v>
      </c>
      <c r="J71" s="108">
        <f t="shared" si="79"/>
        <v>0</v>
      </c>
      <c r="K71" s="105">
        <v>0</v>
      </c>
      <c r="L71" s="105">
        <v>0</v>
      </c>
      <c r="M71" s="105">
        <v>0</v>
      </c>
      <c r="N71" s="109">
        <f t="shared" si="80"/>
        <v>0</v>
      </c>
      <c r="O71" s="105">
        <v>0</v>
      </c>
      <c r="P71" s="105">
        <v>0</v>
      </c>
      <c r="Q71" s="105">
        <v>0</v>
      </c>
      <c r="R71" s="110">
        <f t="shared" si="81"/>
        <v>0</v>
      </c>
      <c r="S71" s="111">
        <f>SUM(F71,J71,N71,R71)</f>
        <v>0</v>
      </c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</row>
    <row r="72" spans="2:118" ht="22.05" customHeight="1" x14ac:dyDescent="0.3">
      <c r="B72" s="104" t="s">
        <v>55</v>
      </c>
      <c r="C72" s="105">
        <v>0</v>
      </c>
      <c r="D72" s="105">
        <v>0</v>
      </c>
      <c r="E72" s="105">
        <v>0</v>
      </c>
      <c r="F72" s="106">
        <f t="shared" si="78"/>
        <v>0</v>
      </c>
      <c r="G72" s="105">
        <v>0</v>
      </c>
      <c r="H72" s="105">
        <v>0</v>
      </c>
      <c r="I72" s="105">
        <v>0</v>
      </c>
      <c r="J72" s="108">
        <f t="shared" si="79"/>
        <v>0</v>
      </c>
      <c r="K72" s="105">
        <v>0</v>
      </c>
      <c r="L72" s="105">
        <v>0</v>
      </c>
      <c r="M72" s="105">
        <v>0</v>
      </c>
      <c r="N72" s="109">
        <f t="shared" si="80"/>
        <v>0</v>
      </c>
      <c r="O72" s="105">
        <v>0</v>
      </c>
      <c r="P72" s="105">
        <v>0</v>
      </c>
      <c r="Q72" s="105">
        <v>0</v>
      </c>
      <c r="R72" s="110">
        <f t="shared" si="81"/>
        <v>0</v>
      </c>
      <c r="S72" s="111">
        <f t="shared" ref="S72:S73" si="83">SUM(F72,J72,N72,R72)</f>
        <v>0</v>
      </c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</row>
    <row r="73" spans="2:118" ht="22.05" customHeight="1" x14ac:dyDescent="0.3">
      <c r="B73" s="104" t="s">
        <v>55</v>
      </c>
      <c r="C73" s="105">
        <v>0</v>
      </c>
      <c r="D73" s="105">
        <v>0</v>
      </c>
      <c r="E73" s="105">
        <v>0</v>
      </c>
      <c r="F73" s="106">
        <f t="shared" si="78"/>
        <v>0</v>
      </c>
      <c r="G73" s="105">
        <v>0</v>
      </c>
      <c r="H73" s="105">
        <v>0</v>
      </c>
      <c r="I73" s="105">
        <v>0</v>
      </c>
      <c r="J73" s="108">
        <f t="shared" si="79"/>
        <v>0</v>
      </c>
      <c r="K73" s="105">
        <v>0</v>
      </c>
      <c r="L73" s="105">
        <v>0</v>
      </c>
      <c r="M73" s="105">
        <v>0</v>
      </c>
      <c r="N73" s="109">
        <f t="shared" si="80"/>
        <v>0</v>
      </c>
      <c r="O73" s="105">
        <v>0</v>
      </c>
      <c r="P73" s="105">
        <v>0</v>
      </c>
      <c r="Q73" s="105">
        <v>0</v>
      </c>
      <c r="R73" s="110">
        <f t="shared" si="81"/>
        <v>0</v>
      </c>
      <c r="S73" s="111">
        <f t="shared" si="83"/>
        <v>0</v>
      </c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</row>
    <row r="74" spans="2:118" ht="22.05" customHeight="1" thickBot="1" x14ac:dyDescent="0.35">
      <c r="B74" s="112" t="s">
        <v>122</v>
      </c>
      <c r="C74" s="148">
        <f t="shared" ref="C74:E74" si="84">SUM(C69:C73)</f>
        <v>0</v>
      </c>
      <c r="D74" s="148">
        <f t="shared" si="84"/>
        <v>0</v>
      </c>
      <c r="E74" s="148">
        <f t="shared" si="84"/>
        <v>0</v>
      </c>
      <c r="F74" s="106">
        <f t="shared" si="78"/>
        <v>0</v>
      </c>
      <c r="G74" s="148">
        <f>SUM(G69:G73)</f>
        <v>0</v>
      </c>
      <c r="H74" s="148">
        <f>SUM(H69:H73)</f>
        <v>175</v>
      </c>
      <c r="I74" s="148">
        <f>SUM(I69:I73)</f>
        <v>0</v>
      </c>
      <c r="J74" s="108">
        <f t="shared" si="79"/>
        <v>175</v>
      </c>
      <c r="K74" s="149">
        <f>SUM(K69:K73)</f>
        <v>0</v>
      </c>
      <c r="L74" s="149">
        <f t="shared" ref="L74:M74" si="85">SUM(L69:L73)</f>
        <v>0</v>
      </c>
      <c r="M74" s="149">
        <f t="shared" si="85"/>
        <v>0</v>
      </c>
      <c r="N74" s="109">
        <f t="shared" si="80"/>
        <v>0</v>
      </c>
      <c r="O74" s="150">
        <f>SUM(O69:O73)</f>
        <v>0</v>
      </c>
      <c r="P74" s="150">
        <f>SUM(P69:P73)</f>
        <v>0</v>
      </c>
      <c r="Q74" s="150">
        <f>SUM(Q69:Q73)</f>
        <v>0</v>
      </c>
      <c r="R74" s="110">
        <f t="shared" si="81"/>
        <v>0</v>
      </c>
      <c r="S74" s="120">
        <f>SUM(F74,J74,N74,R74)</f>
        <v>175</v>
      </c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</row>
    <row r="75" spans="2:118" ht="22.05" customHeight="1" x14ac:dyDescent="0.3">
      <c r="B75" s="91" t="s">
        <v>123</v>
      </c>
      <c r="C75" s="95"/>
      <c r="D75" s="95"/>
      <c r="E75" s="95"/>
      <c r="F75" s="93"/>
      <c r="G75" s="95"/>
      <c r="H75" s="95"/>
      <c r="I75" s="95"/>
      <c r="J75" s="96"/>
      <c r="K75" s="97"/>
      <c r="L75" s="97"/>
      <c r="M75" s="97"/>
      <c r="N75" s="99"/>
      <c r="O75" s="100"/>
      <c r="P75" s="100"/>
      <c r="Q75" s="100"/>
      <c r="R75" s="102"/>
      <c r="S75" s="103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</row>
    <row r="76" spans="2:118" ht="22.05" customHeight="1" x14ac:dyDescent="0.3">
      <c r="B76" s="104" t="s">
        <v>124</v>
      </c>
      <c r="C76" s="105">
        <f>('Projeção Fin. StartUp 5'!C76*7.5%)+'Projeção Fin. StartUp 5'!C76</f>
        <v>1076.7219946289063</v>
      </c>
      <c r="D76" s="105">
        <f>('Projeção Fin. StartUp 5'!D76*7.5%)+'Projeção Fin. StartUp 5'!D76</f>
        <v>1076.7219946289063</v>
      </c>
      <c r="E76" s="105">
        <f>('Projeção Fin. StartUp 5'!E76*7.5%)+'Projeção Fin. StartUp 5'!E76</f>
        <v>1076.7219946289063</v>
      </c>
      <c r="F76" s="106">
        <f>SUM(C76:E76)</f>
        <v>3230.165983886719</v>
      </c>
      <c r="G76" s="105">
        <f>('Projeção Fin. StartUp 5'!G76*7.5%)+'Projeção Fin. StartUp 5'!G76</f>
        <v>1076.7219946289063</v>
      </c>
      <c r="H76" s="105">
        <f>('Projeção Fin. StartUp 5'!H76*7.5%)+'Projeção Fin. StartUp 5'!H76</f>
        <v>1076.7219946289063</v>
      </c>
      <c r="I76" s="105">
        <f>('Projeção Fin. StartUp 5'!I76*7.5%)+'Projeção Fin. StartUp 5'!I76</f>
        <v>1076.7219946289063</v>
      </c>
      <c r="J76" s="108">
        <f t="shared" ref="J76:J90" si="86">SUM(G76:I76)</f>
        <v>3230.165983886719</v>
      </c>
      <c r="K76" s="105">
        <f>('Projeção Fin. StartUp 5'!K76*7.5%)+'Projeção Fin. StartUp 5'!K76</f>
        <v>1076.7219946289063</v>
      </c>
      <c r="L76" s="105">
        <f>('Projeção Fin. StartUp 5'!L76*7.5%)+'Projeção Fin. StartUp 5'!L76</f>
        <v>1076.7219946289063</v>
      </c>
      <c r="M76" s="105">
        <f>('Projeção Fin. StartUp 5'!M76*7.5%)+'Projeção Fin. StartUp 5'!M76</f>
        <v>1076.7219946289063</v>
      </c>
      <c r="N76" s="109">
        <f t="shared" ref="N76:N90" si="87">SUM(K76:M76)</f>
        <v>3230.165983886719</v>
      </c>
      <c r="O76" s="105">
        <f>('Projeção Fin. StartUp 5'!O76*7.5%)+'Projeção Fin. StartUp 5'!O76</f>
        <v>1076.7219946289063</v>
      </c>
      <c r="P76" s="105">
        <f>('Projeção Fin. StartUp 5'!P76*7.5%)+'Projeção Fin. StartUp 5'!P76</f>
        <v>1076.7219946289063</v>
      </c>
      <c r="Q76" s="105">
        <f>('Projeção Fin. StartUp 5'!Q76*7.5%)+'Projeção Fin. StartUp 5'!Q76</f>
        <v>1076.7219946289063</v>
      </c>
      <c r="R76" s="110">
        <f t="shared" ref="R76:R90" si="88">SUM(O76:Q76)</f>
        <v>3230.165983886719</v>
      </c>
      <c r="S76" s="111">
        <f>SUM(F76,J76,N76,R76)</f>
        <v>12920.663935546876</v>
      </c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</row>
    <row r="77" spans="2:118" ht="22.05" customHeight="1" x14ac:dyDescent="0.3">
      <c r="B77" s="104" t="s">
        <v>125</v>
      </c>
      <c r="C77" s="105">
        <v>95</v>
      </c>
      <c r="D77" s="105">
        <v>95</v>
      </c>
      <c r="E77" s="105">
        <v>95</v>
      </c>
      <c r="F77" s="106">
        <f t="shared" ref="F77:F90" si="89">SUM(C77:E77)</f>
        <v>285</v>
      </c>
      <c r="G77" s="105">
        <v>95</v>
      </c>
      <c r="H77" s="105">
        <v>95</v>
      </c>
      <c r="I77" s="105">
        <v>95</v>
      </c>
      <c r="J77" s="108">
        <f t="shared" si="86"/>
        <v>285</v>
      </c>
      <c r="K77" s="105">
        <v>95</v>
      </c>
      <c r="L77" s="105">
        <v>95</v>
      </c>
      <c r="M77" s="105">
        <v>95</v>
      </c>
      <c r="N77" s="109">
        <f t="shared" si="87"/>
        <v>285</v>
      </c>
      <c r="O77" s="105">
        <v>95</v>
      </c>
      <c r="P77" s="105">
        <v>95</v>
      </c>
      <c r="Q77" s="105">
        <v>95</v>
      </c>
      <c r="R77" s="110">
        <f t="shared" si="88"/>
        <v>285</v>
      </c>
      <c r="S77" s="111">
        <f t="shared" ref="S77" si="90">SUM(F77,J77,N77,R77)</f>
        <v>1140</v>
      </c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</row>
    <row r="78" spans="2:118" ht="22.05" customHeight="1" x14ac:dyDescent="0.3">
      <c r="B78" s="104" t="s">
        <v>126</v>
      </c>
      <c r="C78" s="105">
        <v>160</v>
      </c>
      <c r="D78" s="105">
        <v>160</v>
      </c>
      <c r="E78" s="105">
        <v>160</v>
      </c>
      <c r="F78" s="106">
        <f t="shared" si="89"/>
        <v>480</v>
      </c>
      <c r="G78" s="105">
        <v>160</v>
      </c>
      <c r="H78" s="105">
        <v>160</v>
      </c>
      <c r="I78" s="105">
        <v>160</v>
      </c>
      <c r="J78" s="108">
        <f t="shared" si="86"/>
        <v>480</v>
      </c>
      <c r="K78" s="105">
        <v>160</v>
      </c>
      <c r="L78" s="105">
        <v>160</v>
      </c>
      <c r="M78" s="105">
        <v>160</v>
      </c>
      <c r="N78" s="109">
        <f t="shared" si="87"/>
        <v>480</v>
      </c>
      <c r="O78" s="105">
        <v>160</v>
      </c>
      <c r="P78" s="105">
        <v>160</v>
      </c>
      <c r="Q78" s="105">
        <v>160</v>
      </c>
      <c r="R78" s="110">
        <f t="shared" si="88"/>
        <v>480</v>
      </c>
      <c r="S78" s="111">
        <f>SUM(F78,J78,N78,R78)</f>
        <v>1920</v>
      </c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</row>
    <row r="79" spans="2:118" ht="22.05" customHeight="1" x14ac:dyDescent="0.3">
      <c r="B79" s="104" t="s">
        <v>127</v>
      </c>
      <c r="C79" s="105">
        <v>225</v>
      </c>
      <c r="D79" s="105">
        <v>225</v>
      </c>
      <c r="E79" s="105">
        <v>225</v>
      </c>
      <c r="F79" s="106">
        <f t="shared" si="89"/>
        <v>675</v>
      </c>
      <c r="G79" s="105">
        <v>225</v>
      </c>
      <c r="H79" s="105">
        <v>225</v>
      </c>
      <c r="I79" s="105">
        <v>225</v>
      </c>
      <c r="J79" s="108">
        <f t="shared" si="86"/>
        <v>675</v>
      </c>
      <c r="K79" s="105">
        <v>225</v>
      </c>
      <c r="L79" s="105">
        <v>225</v>
      </c>
      <c r="M79" s="105">
        <v>225</v>
      </c>
      <c r="N79" s="109">
        <f t="shared" si="87"/>
        <v>675</v>
      </c>
      <c r="O79" s="105">
        <v>225</v>
      </c>
      <c r="P79" s="105">
        <v>225</v>
      </c>
      <c r="Q79" s="105">
        <v>225</v>
      </c>
      <c r="R79" s="110">
        <f t="shared" si="88"/>
        <v>675</v>
      </c>
      <c r="S79" s="111">
        <f t="shared" ref="S79:S80" si="91">SUM(F79,J79,N79,R79)</f>
        <v>2700</v>
      </c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</row>
    <row r="80" spans="2:118" ht="22.05" customHeight="1" x14ac:dyDescent="0.3">
      <c r="B80" s="104" t="s">
        <v>128</v>
      </c>
      <c r="C80" s="105">
        <v>0</v>
      </c>
      <c r="D80" s="105">
        <v>0</v>
      </c>
      <c r="E80" s="105">
        <v>0</v>
      </c>
      <c r="F80" s="106">
        <f t="shared" si="89"/>
        <v>0</v>
      </c>
      <c r="G80" s="105">
        <v>0</v>
      </c>
      <c r="H80" s="105">
        <v>0</v>
      </c>
      <c r="I80" s="105">
        <v>0</v>
      </c>
      <c r="J80" s="108">
        <f t="shared" si="86"/>
        <v>0</v>
      </c>
      <c r="K80" s="105">
        <v>0</v>
      </c>
      <c r="L80" s="105">
        <v>0</v>
      </c>
      <c r="M80" s="105">
        <v>0</v>
      </c>
      <c r="N80" s="109">
        <f t="shared" si="87"/>
        <v>0</v>
      </c>
      <c r="O80" s="105">
        <v>0</v>
      </c>
      <c r="P80" s="105">
        <v>0</v>
      </c>
      <c r="Q80" s="105">
        <v>0</v>
      </c>
      <c r="R80" s="110">
        <f t="shared" si="88"/>
        <v>0</v>
      </c>
      <c r="S80" s="111">
        <f t="shared" si="91"/>
        <v>0</v>
      </c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</row>
    <row r="81" spans="2:118" ht="22.05" customHeight="1" x14ac:dyDescent="0.3">
      <c r="B81" s="104" t="s">
        <v>129</v>
      </c>
      <c r="C81" s="105">
        <v>60</v>
      </c>
      <c r="D81" s="105">
        <v>60</v>
      </c>
      <c r="E81" s="105">
        <v>60</v>
      </c>
      <c r="F81" s="106">
        <f t="shared" si="89"/>
        <v>180</v>
      </c>
      <c r="G81" s="105">
        <v>60</v>
      </c>
      <c r="H81" s="105">
        <v>60</v>
      </c>
      <c r="I81" s="105">
        <v>60</v>
      </c>
      <c r="J81" s="108">
        <f t="shared" si="86"/>
        <v>180</v>
      </c>
      <c r="K81" s="105">
        <v>60</v>
      </c>
      <c r="L81" s="105">
        <v>60</v>
      </c>
      <c r="M81" s="105">
        <v>60</v>
      </c>
      <c r="N81" s="109">
        <f t="shared" si="87"/>
        <v>180</v>
      </c>
      <c r="O81" s="105">
        <v>60</v>
      </c>
      <c r="P81" s="105">
        <v>60</v>
      </c>
      <c r="Q81" s="105">
        <v>60</v>
      </c>
      <c r="R81" s="110">
        <f t="shared" si="88"/>
        <v>180</v>
      </c>
      <c r="S81" s="111">
        <f>SUM(F81,J81,N81,R81)</f>
        <v>720</v>
      </c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</row>
    <row r="82" spans="2:118" ht="22.05" customHeight="1" x14ac:dyDescent="0.3">
      <c r="B82" s="104" t="s">
        <v>130</v>
      </c>
      <c r="C82" s="105">
        <v>0</v>
      </c>
      <c r="D82" s="105">
        <v>0</v>
      </c>
      <c r="E82" s="105">
        <v>0</v>
      </c>
      <c r="F82" s="106">
        <f t="shared" si="89"/>
        <v>0</v>
      </c>
      <c r="G82" s="105">
        <v>0</v>
      </c>
      <c r="H82" s="105">
        <v>0</v>
      </c>
      <c r="I82" s="105">
        <v>0</v>
      </c>
      <c r="J82" s="108">
        <f t="shared" si="86"/>
        <v>0</v>
      </c>
      <c r="K82" s="105">
        <v>0</v>
      </c>
      <c r="L82" s="105">
        <v>0</v>
      </c>
      <c r="M82" s="105">
        <v>0</v>
      </c>
      <c r="N82" s="109">
        <f t="shared" si="87"/>
        <v>0</v>
      </c>
      <c r="O82" s="105">
        <v>0</v>
      </c>
      <c r="P82" s="105">
        <v>0</v>
      </c>
      <c r="Q82" s="105">
        <v>0</v>
      </c>
      <c r="R82" s="110">
        <f t="shared" si="88"/>
        <v>0</v>
      </c>
      <c r="S82" s="111">
        <f t="shared" ref="S82" si="92">SUM(F82,J82,N82,R82)</f>
        <v>0</v>
      </c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</row>
    <row r="83" spans="2:118" ht="22.05" customHeight="1" x14ac:dyDescent="0.3">
      <c r="B83" s="104" t="s">
        <v>131</v>
      </c>
      <c r="C83" s="105">
        <v>0</v>
      </c>
      <c r="D83" s="105">
        <v>0</v>
      </c>
      <c r="E83" s="105">
        <v>0</v>
      </c>
      <c r="F83" s="106">
        <f t="shared" si="89"/>
        <v>0</v>
      </c>
      <c r="G83" s="105">
        <v>0</v>
      </c>
      <c r="H83" s="105">
        <v>0</v>
      </c>
      <c r="I83" s="105">
        <v>0</v>
      </c>
      <c r="J83" s="108">
        <f t="shared" si="86"/>
        <v>0</v>
      </c>
      <c r="K83" s="105">
        <v>0</v>
      </c>
      <c r="L83" s="105">
        <v>0</v>
      </c>
      <c r="M83" s="105">
        <v>0</v>
      </c>
      <c r="N83" s="109">
        <f t="shared" si="87"/>
        <v>0</v>
      </c>
      <c r="O83" s="105">
        <v>0</v>
      </c>
      <c r="P83" s="105">
        <v>0</v>
      </c>
      <c r="Q83" s="105">
        <v>0</v>
      </c>
      <c r="R83" s="110">
        <f t="shared" si="88"/>
        <v>0</v>
      </c>
      <c r="S83" s="111">
        <f>SUM(F83,J83,N83,R83)</f>
        <v>0</v>
      </c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</row>
    <row r="84" spans="2:118" ht="22.05" customHeight="1" x14ac:dyDescent="0.3">
      <c r="B84" s="104" t="s">
        <v>132</v>
      </c>
      <c r="C84" s="105">
        <v>0</v>
      </c>
      <c r="D84" s="105">
        <v>0</v>
      </c>
      <c r="E84" s="105">
        <v>0</v>
      </c>
      <c r="F84" s="106">
        <f t="shared" si="89"/>
        <v>0</v>
      </c>
      <c r="G84" s="105">
        <v>0</v>
      </c>
      <c r="H84" s="105">
        <v>0</v>
      </c>
      <c r="I84" s="105">
        <v>0</v>
      </c>
      <c r="J84" s="108">
        <f t="shared" si="86"/>
        <v>0</v>
      </c>
      <c r="K84" s="105">
        <v>0</v>
      </c>
      <c r="L84" s="105">
        <v>0</v>
      </c>
      <c r="M84" s="105">
        <v>0</v>
      </c>
      <c r="N84" s="109">
        <f t="shared" si="87"/>
        <v>0</v>
      </c>
      <c r="O84" s="105">
        <v>0</v>
      </c>
      <c r="P84" s="105">
        <v>0</v>
      </c>
      <c r="Q84" s="105">
        <v>0</v>
      </c>
      <c r="R84" s="110">
        <f t="shared" si="88"/>
        <v>0</v>
      </c>
      <c r="S84" s="111">
        <f>SUM(F84,J84,N84,R84)</f>
        <v>0</v>
      </c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</row>
    <row r="85" spans="2:118" ht="22.05" customHeight="1" x14ac:dyDescent="0.3">
      <c r="B85" s="104" t="s">
        <v>133</v>
      </c>
      <c r="C85" s="105">
        <v>0</v>
      </c>
      <c r="D85" s="105">
        <v>0</v>
      </c>
      <c r="E85" s="105">
        <v>0</v>
      </c>
      <c r="F85" s="106">
        <f t="shared" si="89"/>
        <v>0</v>
      </c>
      <c r="G85" s="105">
        <v>0</v>
      </c>
      <c r="H85" s="105">
        <v>0</v>
      </c>
      <c r="I85" s="105">
        <v>0</v>
      </c>
      <c r="J85" s="108">
        <f t="shared" si="86"/>
        <v>0</v>
      </c>
      <c r="K85" s="105">
        <v>0</v>
      </c>
      <c r="L85" s="105">
        <v>0</v>
      </c>
      <c r="M85" s="105">
        <v>0</v>
      </c>
      <c r="N85" s="109">
        <f t="shared" si="87"/>
        <v>0</v>
      </c>
      <c r="O85" s="105">
        <v>0</v>
      </c>
      <c r="P85" s="105">
        <v>0</v>
      </c>
      <c r="Q85" s="105">
        <v>0</v>
      </c>
      <c r="R85" s="110">
        <f t="shared" si="88"/>
        <v>0</v>
      </c>
      <c r="S85" s="111">
        <f t="shared" ref="S85:S86" si="93">SUM(F85,J85,N85,R85)</f>
        <v>0</v>
      </c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</row>
    <row r="86" spans="2:118" ht="22.05" customHeight="1" x14ac:dyDescent="0.3">
      <c r="B86" s="104" t="s">
        <v>134</v>
      </c>
      <c r="C86" s="105">
        <v>0</v>
      </c>
      <c r="D86" s="105">
        <v>0</v>
      </c>
      <c r="E86" s="105">
        <v>0</v>
      </c>
      <c r="F86" s="106">
        <f t="shared" si="89"/>
        <v>0</v>
      </c>
      <c r="G86" s="105">
        <v>0</v>
      </c>
      <c r="H86" s="105">
        <v>0</v>
      </c>
      <c r="I86" s="105">
        <v>0</v>
      </c>
      <c r="J86" s="108">
        <f t="shared" si="86"/>
        <v>0</v>
      </c>
      <c r="K86" s="105">
        <v>0</v>
      </c>
      <c r="L86" s="105">
        <v>0</v>
      </c>
      <c r="M86" s="105">
        <v>0</v>
      </c>
      <c r="N86" s="109">
        <f t="shared" si="87"/>
        <v>0</v>
      </c>
      <c r="O86" s="105">
        <v>0</v>
      </c>
      <c r="P86" s="105">
        <v>0</v>
      </c>
      <c r="Q86" s="105">
        <v>0</v>
      </c>
      <c r="R86" s="110">
        <f t="shared" si="88"/>
        <v>0</v>
      </c>
      <c r="S86" s="111">
        <f t="shared" si="93"/>
        <v>0</v>
      </c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</row>
    <row r="87" spans="2:118" ht="22.05" customHeight="1" x14ac:dyDescent="0.3">
      <c r="B87" s="104" t="s">
        <v>55</v>
      </c>
      <c r="C87" s="105">
        <v>0</v>
      </c>
      <c r="D87" s="105">
        <v>0</v>
      </c>
      <c r="E87" s="105">
        <v>0</v>
      </c>
      <c r="F87" s="106">
        <f t="shared" si="89"/>
        <v>0</v>
      </c>
      <c r="G87" s="105">
        <v>0</v>
      </c>
      <c r="H87" s="105">
        <v>0</v>
      </c>
      <c r="I87" s="105">
        <v>0</v>
      </c>
      <c r="J87" s="108">
        <f t="shared" si="86"/>
        <v>0</v>
      </c>
      <c r="K87" s="105">
        <v>0</v>
      </c>
      <c r="L87" s="105">
        <v>0</v>
      </c>
      <c r="M87" s="105">
        <v>0</v>
      </c>
      <c r="N87" s="109">
        <f t="shared" si="87"/>
        <v>0</v>
      </c>
      <c r="O87" s="105">
        <v>0</v>
      </c>
      <c r="P87" s="105">
        <v>0</v>
      </c>
      <c r="Q87" s="105">
        <v>0</v>
      </c>
      <c r="R87" s="110">
        <f t="shared" si="88"/>
        <v>0</v>
      </c>
      <c r="S87" s="111">
        <f>SUM(F87,J87,N87,R87)</f>
        <v>0</v>
      </c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</row>
    <row r="88" spans="2:118" ht="22.05" customHeight="1" x14ac:dyDescent="0.3">
      <c r="B88" s="104" t="s">
        <v>55</v>
      </c>
      <c r="C88" s="105">
        <v>0</v>
      </c>
      <c r="D88" s="105">
        <v>0</v>
      </c>
      <c r="E88" s="105">
        <v>0</v>
      </c>
      <c r="F88" s="106">
        <f t="shared" si="89"/>
        <v>0</v>
      </c>
      <c r="G88" s="105">
        <v>0</v>
      </c>
      <c r="H88" s="105">
        <v>0</v>
      </c>
      <c r="I88" s="105">
        <v>0</v>
      </c>
      <c r="J88" s="108">
        <f t="shared" si="86"/>
        <v>0</v>
      </c>
      <c r="K88" s="105">
        <v>0</v>
      </c>
      <c r="L88" s="105">
        <v>0</v>
      </c>
      <c r="M88" s="105">
        <v>0</v>
      </c>
      <c r="N88" s="109">
        <f t="shared" si="87"/>
        <v>0</v>
      </c>
      <c r="O88" s="105">
        <v>0</v>
      </c>
      <c r="P88" s="105">
        <v>0</v>
      </c>
      <c r="Q88" s="105">
        <v>0</v>
      </c>
      <c r="R88" s="110">
        <f t="shared" si="88"/>
        <v>0</v>
      </c>
      <c r="S88" s="111">
        <f t="shared" ref="S88" si="94">SUM(F88,J88,N88,R88)</f>
        <v>0</v>
      </c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</row>
    <row r="89" spans="2:118" ht="22.05" customHeight="1" x14ac:dyDescent="0.3">
      <c r="B89" s="104" t="s">
        <v>55</v>
      </c>
      <c r="C89" s="105">
        <v>0</v>
      </c>
      <c r="D89" s="105">
        <v>0</v>
      </c>
      <c r="E89" s="105">
        <v>0</v>
      </c>
      <c r="F89" s="106">
        <f>SUM(C89:E89)</f>
        <v>0</v>
      </c>
      <c r="G89" s="105">
        <v>0</v>
      </c>
      <c r="H89" s="105">
        <v>0</v>
      </c>
      <c r="I89" s="105">
        <v>0</v>
      </c>
      <c r="J89" s="108">
        <f t="shared" si="86"/>
        <v>0</v>
      </c>
      <c r="K89" s="105">
        <v>0</v>
      </c>
      <c r="L89" s="105">
        <v>0</v>
      </c>
      <c r="M89" s="105">
        <v>0</v>
      </c>
      <c r="N89" s="109">
        <f t="shared" si="87"/>
        <v>0</v>
      </c>
      <c r="O89" s="105">
        <v>0</v>
      </c>
      <c r="P89" s="105">
        <v>0</v>
      </c>
      <c r="Q89" s="105">
        <v>0</v>
      </c>
      <c r="R89" s="110">
        <f t="shared" si="88"/>
        <v>0</v>
      </c>
      <c r="S89" s="111">
        <f>SUM(F89,J89,N89,R89)</f>
        <v>0</v>
      </c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</row>
    <row r="90" spans="2:118" ht="22.05" customHeight="1" thickBot="1" x14ac:dyDescent="0.35">
      <c r="B90" s="112" t="s">
        <v>135</v>
      </c>
      <c r="C90" s="148">
        <f t="shared" ref="C90:E90" si="95">SUM(C76:C89)</f>
        <v>1616.7219946289063</v>
      </c>
      <c r="D90" s="148">
        <f t="shared" si="95"/>
        <v>1616.7219946289063</v>
      </c>
      <c r="E90" s="148">
        <f t="shared" si="95"/>
        <v>1616.7219946289063</v>
      </c>
      <c r="F90" s="106">
        <f t="shared" si="89"/>
        <v>4850.165983886719</v>
      </c>
      <c r="G90" s="148">
        <f>SUM(G76:G89)</f>
        <v>1616.7219946289063</v>
      </c>
      <c r="H90" s="148">
        <f>SUM(H76:H89)</f>
        <v>1616.7219946289063</v>
      </c>
      <c r="I90" s="148">
        <f>SUM(I76:I89)</f>
        <v>1616.7219946289063</v>
      </c>
      <c r="J90" s="108">
        <f t="shared" si="86"/>
        <v>4850.165983886719</v>
      </c>
      <c r="K90" s="149">
        <f>SUM(K76:K89)</f>
        <v>1616.7219946289063</v>
      </c>
      <c r="L90" s="149">
        <f t="shared" ref="L90:M90" si="96">SUM(L76:L89)</f>
        <v>1616.7219946289063</v>
      </c>
      <c r="M90" s="149">
        <f t="shared" si="96"/>
        <v>1616.7219946289063</v>
      </c>
      <c r="N90" s="109">
        <f t="shared" si="87"/>
        <v>4850.165983886719</v>
      </c>
      <c r="O90" s="150">
        <f>SUM(O76:O89)</f>
        <v>1616.7219946289063</v>
      </c>
      <c r="P90" s="150">
        <f>SUM(P76:P89)</f>
        <v>1616.7219946289063</v>
      </c>
      <c r="Q90" s="150">
        <f>SUM(Q76:Q89)</f>
        <v>1616.7219946289063</v>
      </c>
      <c r="R90" s="110">
        <f t="shared" si="88"/>
        <v>4850.165983886719</v>
      </c>
      <c r="S90" s="120">
        <f>SUM(F90,J90,N90,R90)</f>
        <v>19400.663935546876</v>
      </c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</row>
    <row r="91" spans="2:118" ht="22.05" customHeight="1" x14ac:dyDescent="0.3">
      <c r="B91" s="91" t="s">
        <v>136</v>
      </c>
      <c r="C91" s="95"/>
      <c r="D91" s="95"/>
      <c r="E91" s="95"/>
      <c r="F91" s="93"/>
      <c r="G91" s="95"/>
      <c r="H91" s="95"/>
      <c r="I91" s="95"/>
      <c r="J91" s="96"/>
      <c r="K91" s="97"/>
      <c r="L91" s="97"/>
      <c r="M91" s="97"/>
      <c r="N91" s="99"/>
      <c r="O91" s="100"/>
      <c r="P91" s="100"/>
      <c r="Q91" s="100"/>
      <c r="R91" s="102"/>
      <c r="S91" s="103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</row>
    <row r="92" spans="2:118" ht="22.05" customHeight="1" x14ac:dyDescent="0.3">
      <c r="B92" s="104" t="s">
        <v>128</v>
      </c>
      <c r="C92" s="105">
        <v>850</v>
      </c>
      <c r="D92" s="105">
        <v>850</v>
      </c>
      <c r="E92" s="105">
        <v>850</v>
      </c>
      <c r="F92" s="106">
        <f t="shared" ref="F92:F100" si="97">SUM(C92:E92)</f>
        <v>2550</v>
      </c>
      <c r="G92" s="105">
        <v>850</v>
      </c>
      <c r="H92" s="105">
        <v>850</v>
      </c>
      <c r="I92" s="105">
        <v>850</v>
      </c>
      <c r="J92" s="108">
        <f t="shared" ref="J92:J100" si="98">SUM(G92:I92)</f>
        <v>2550</v>
      </c>
      <c r="K92" s="105">
        <v>850</v>
      </c>
      <c r="L92" s="105">
        <v>850</v>
      </c>
      <c r="M92" s="105">
        <v>850</v>
      </c>
      <c r="N92" s="109">
        <f t="shared" ref="N92:N100" si="99">SUM(K92:M92)</f>
        <v>2550</v>
      </c>
      <c r="O92" s="105">
        <v>850</v>
      </c>
      <c r="P92" s="105">
        <v>850</v>
      </c>
      <c r="Q92" s="105">
        <v>850</v>
      </c>
      <c r="R92" s="110">
        <f t="shared" ref="R92:R100" si="100">SUM(O92:Q92)</f>
        <v>2550</v>
      </c>
      <c r="S92" s="111">
        <f>SUM(F92,J92,N92,R92)</f>
        <v>10200</v>
      </c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</row>
    <row r="93" spans="2:118" ht="22.05" customHeight="1" x14ac:dyDescent="0.3">
      <c r="B93" s="104" t="s">
        <v>137</v>
      </c>
      <c r="C93" s="105">
        <v>0</v>
      </c>
      <c r="D93" s="105">
        <v>0</v>
      </c>
      <c r="E93" s="105">
        <v>0</v>
      </c>
      <c r="F93" s="106">
        <f t="shared" si="97"/>
        <v>0</v>
      </c>
      <c r="G93" s="105">
        <v>0</v>
      </c>
      <c r="H93" s="105">
        <v>0</v>
      </c>
      <c r="I93" s="105">
        <v>0</v>
      </c>
      <c r="J93" s="108">
        <f t="shared" si="98"/>
        <v>0</v>
      </c>
      <c r="K93" s="105">
        <v>0</v>
      </c>
      <c r="L93" s="105">
        <v>0</v>
      </c>
      <c r="M93" s="105">
        <v>0</v>
      </c>
      <c r="N93" s="109">
        <f t="shared" si="99"/>
        <v>0</v>
      </c>
      <c r="O93" s="105">
        <v>0</v>
      </c>
      <c r="P93" s="105">
        <v>0</v>
      </c>
      <c r="Q93" s="105">
        <v>0</v>
      </c>
      <c r="R93" s="110">
        <f t="shared" si="100"/>
        <v>0</v>
      </c>
      <c r="S93" s="111">
        <f t="shared" ref="S93" si="101">SUM(F93,J93,N93,R93)</f>
        <v>0</v>
      </c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</row>
    <row r="94" spans="2:118" ht="22.05" customHeight="1" x14ac:dyDescent="0.3">
      <c r="B94" s="104" t="s">
        <v>138</v>
      </c>
      <c r="C94" s="105">
        <v>0</v>
      </c>
      <c r="D94" s="105">
        <v>0</v>
      </c>
      <c r="E94" s="105">
        <v>0</v>
      </c>
      <c r="F94" s="106">
        <f t="shared" si="97"/>
        <v>0</v>
      </c>
      <c r="G94" s="105">
        <v>0</v>
      </c>
      <c r="H94" s="105">
        <v>0</v>
      </c>
      <c r="I94" s="105">
        <v>0</v>
      </c>
      <c r="J94" s="108">
        <f t="shared" si="98"/>
        <v>0</v>
      </c>
      <c r="K94" s="105">
        <v>0</v>
      </c>
      <c r="L94" s="105">
        <v>0</v>
      </c>
      <c r="M94" s="105">
        <v>0</v>
      </c>
      <c r="N94" s="109">
        <f t="shared" si="99"/>
        <v>0</v>
      </c>
      <c r="O94" s="105">
        <v>0</v>
      </c>
      <c r="P94" s="105">
        <v>0</v>
      </c>
      <c r="Q94" s="105">
        <v>0</v>
      </c>
      <c r="R94" s="110">
        <f t="shared" si="100"/>
        <v>0</v>
      </c>
      <c r="S94" s="111">
        <f>SUM(F94,J94,N94,R94)</f>
        <v>0</v>
      </c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</row>
    <row r="95" spans="2:118" ht="22.05" customHeight="1" x14ac:dyDescent="0.3">
      <c r="B95" s="104" t="s">
        <v>54</v>
      </c>
      <c r="C95" s="105">
        <v>0</v>
      </c>
      <c r="D95" s="105">
        <v>0</v>
      </c>
      <c r="E95" s="105">
        <v>0</v>
      </c>
      <c r="F95" s="106">
        <f t="shared" si="97"/>
        <v>0</v>
      </c>
      <c r="G95" s="105">
        <v>0</v>
      </c>
      <c r="H95" s="105">
        <v>0</v>
      </c>
      <c r="I95" s="105">
        <v>0</v>
      </c>
      <c r="J95" s="108">
        <f t="shared" si="98"/>
        <v>0</v>
      </c>
      <c r="K95" s="105">
        <v>0</v>
      </c>
      <c r="L95" s="105">
        <v>0</v>
      </c>
      <c r="M95" s="105">
        <v>0</v>
      </c>
      <c r="N95" s="109">
        <f t="shared" si="99"/>
        <v>0</v>
      </c>
      <c r="O95" s="105">
        <v>0</v>
      </c>
      <c r="P95" s="105">
        <v>0</v>
      </c>
      <c r="Q95" s="105">
        <v>0</v>
      </c>
      <c r="R95" s="110">
        <f t="shared" si="100"/>
        <v>0</v>
      </c>
      <c r="S95" s="111">
        <f t="shared" ref="S95:S96" si="102">SUM(F95,J95,N95,R95)</f>
        <v>0</v>
      </c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</row>
    <row r="96" spans="2:118" ht="22.05" customHeight="1" x14ac:dyDescent="0.3">
      <c r="B96" s="104" t="s">
        <v>139</v>
      </c>
      <c r="C96" s="105">
        <v>0</v>
      </c>
      <c r="D96" s="105">
        <v>0</v>
      </c>
      <c r="E96" s="105">
        <v>0</v>
      </c>
      <c r="F96" s="106">
        <f t="shared" si="97"/>
        <v>0</v>
      </c>
      <c r="G96" s="105">
        <v>0</v>
      </c>
      <c r="H96" s="105">
        <v>0</v>
      </c>
      <c r="I96" s="105">
        <v>0</v>
      </c>
      <c r="J96" s="108">
        <f t="shared" si="98"/>
        <v>0</v>
      </c>
      <c r="K96" s="105">
        <v>0</v>
      </c>
      <c r="L96" s="105">
        <v>0</v>
      </c>
      <c r="M96" s="105">
        <v>0</v>
      </c>
      <c r="N96" s="109">
        <f t="shared" si="99"/>
        <v>0</v>
      </c>
      <c r="O96" s="105">
        <v>0</v>
      </c>
      <c r="P96" s="105">
        <v>0</v>
      </c>
      <c r="Q96" s="105">
        <v>0</v>
      </c>
      <c r="R96" s="110">
        <f t="shared" si="100"/>
        <v>0</v>
      </c>
      <c r="S96" s="111">
        <f t="shared" si="102"/>
        <v>0</v>
      </c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</row>
    <row r="97" spans="2:118" ht="22.05" customHeight="1" x14ac:dyDescent="0.3">
      <c r="B97" s="104" t="s">
        <v>55</v>
      </c>
      <c r="C97" s="105">
        <v>0</v>
      </c>
      <c r="D97" s="105">
        <v>0</v>
      </c>
      <c r="E97" s="105">
        <v>0</v>
      </c>
      <c r="F97" s="106">
        <f t="shared" si="97"/>
        <v>0</v>
      </c>
      <c r="G97" s="105">
        <v>0</v>
      </c>
      <c r="H97" s="105">
        <v>0</v>
      </c>
      <c r="I97" s="105">
        <v>0</v>
      </c>
      <c r="J97" s="108">
        <f t="shared" si="98"/>
        <v>0</v>
      </c>
      <c r="K97" s="105">
        <v>0</v>
      </c>
      <c r="L97" s="105">
        <v>0</v>
      </c>
      <c r="M97" s="105">
        <v>0</v>
      </c>
      <c r="N97" s="109">
        <f t="shared" si="99"/>
        <v>0</v>
      </c>
      <c r="O97" s="105">
        <v>0</v>
      </c>
      <c r="P97" s="105">
        <v>0</v>
      </c>
      <c r="Q97" s="105">
        <v>0</v>
      </c>
      <c r="R97" s="110">
        <f t="shared" si="100"/>
        <v>0</v>
      </c>
      <c r="S97" s="111">
        <f>SUM(F97,J97,N97,R97)</f>
        <v>0</v>
      </c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</row>
    <row r="98" spans="2:118" ht="22.05" customHeight="1" x14ac:dyDescent="0.3">
      <c r="B98" s="104" t="s">
        <v>55</v>
      </c>
      <c r="C98" s="105">
        <v>0</v>
      </c>
      <c r="D98" s="105">
        <v>0</v>
      </c>
      <c r="E98" s="105">
        <v>0</v>
      </c>
      <c r="F98" s="106">
        <f t="shared" si="97"/>
        <v>0</v>
      </c>
      <c r="G98" s="105">
        <v>0</v>
      </c>
      <c r="H98" s="105">
        <v>0</v>
      </c>
      <c r="I98" s="105">
        <v>0</v>
      </c>
      <c r="J98" s="108">
        <f t="shared" si="98"/>
        <v>0</v>
      </c>
      <c r="K98" s="105">
        <v>0</v>
      </c>
      <c r="L98" s="105">
        <v>0</v>
      </c>
      <c r="M98" s="105">
        <v>0</v>
      </c>
      <c r="N98" s="109">
        <f t="shared" si="99"/>
        <v>0</v>
      </c>
      <c r="O98" s="105">
        <v>0</v>
      </c>
      <c r="P98" s="105">
        <v>0</v>
      </c>
      <c r="Q98" s="105">
        <v>0</v>
      </c>
      <c r="R98" s="110">
        <f t="shared" si="100"/>
        <v>0</v>
      </c>
      <c r="S98" s="111">
        <f t="shared" ref="S98" si="103">SUM(F98,J98,N98,R98)</f>
        <v>0</v>
      </c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</row>
    <row r="99" spans="2:118" ht="22.05" customHeight="1" x14ac:dyDescent="0.3">
      <c r="B99" s="104" t="s">
        <v>55</v>
      </c>
      <c r="C99" s="105">
        <v>0</v>
      </c>
      <c r="D99" s="105">
        <v>0</v>
      </c>
      <c r="E99" s="105">
        <v>0</v>
      </c>
      <c r="F99" s="106">
        <f t="shared" si="97"/>
        <v>0</v>
      </c>
      <c r="G99" s="105">
        <v>0</v>
      </c>
      <c r="H99" s="105">
        <v>0</v>
      </c>
      <c r="I99" s="105">
        <v>0</v>
      </c>
      <c r="J99" s="108">
        <f t="shared" si="98"/>
        <v>0</v>
      </c>
      <c r="K99" s="105">
        <v>0</v>
      </c>
      <c r="L99" s="105">
        <v>0</v>
      </c>
      <c r="M99" s="105">
        <v>0</v>
      </c>
      <c r="N99" s="109">
        <f t="shared" si="99"/>
        <v>0</v>
      </c>
      <c r="O99" s="105">
        <v>0</v>
      </c>
      <c r="P99" s="105">
        <v>0</v>
      </c>
      <c r="Q99" s="105">
        <v>0</v>
      </c>
      <c r="R99" s="110">
        <f t="shared" si="100"/>
        <v>0</v>
      </c>
      <c r="S99" s="111">
        <f>SUM(F99,J99,N99,R99)</f>
        <v>0</v>
      </c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</row>
    <row r="100" spans="2:118" ht="22.05" customHeight="1" thickBot="1" x14ac:dyDescent="0.35">
      <c r="B100" s="112" t="s">
        <v>140</v>
      </c>
      <c r="C100" s="148">
        <f t="shared" ref="C100:E100" si="104">SUM(C92:C99)</f>
        <v>850</v>
      </c>
      <c r="D100" s="148">
        <f t="shared" si="104"/>
        <v>850</v>
      </c>
      <c r="E100" s="148">
        <f t="shared" si="104"/>
        <v>850</v>
      </c>
      <c r="F100" s="106">
        <f t="shared" si="97"/>
        <v>2550</v>
      </c>
      <c r="G100" s="148">
        <f>SUM(G92:G99)</f>
        <v>850</v>
      </c>
      <c r="H100" s="148">
        <f>SUM(H92:H99)</f>
        <v>850</v>
      </c>
      <c r="I100" s="148">
        <f>SUM(I92:I99)</f>
        <v>850</v>
      </c>
      <c r="J100" s="108">
        <f t="shared" si="98"/>
        <v>2550</v>
      </c>
      <c r="K100" s="149">
        <f>SUM(K92:K99)</f>
        <v>850</v>
      </c>
      <c r="L100" s="149">
        <f t="shared" ref="L100:M100" si="105">SUM(L92:L99)</f>
        <v>850</v>
      </c>
      <c r="M100" s="149">
        <f t="shared" si="105"/>
        <v>850</v>
      </c>
      <c r="N100" s="109">
        <f t="shared" si="99"/>
        <v>2550</v>
      </c>
      <c r="O100" s="150">
        <f>SUM(O92:O99)</f>
        <v>850</v>
      </c>
      <c r="P100" s="150">
        <f>SUM(P92:P99)</f>
        <v>850</v>
      </c>
      <c r="Q100" s="150">
        <f>SUM(Q92:Q99)</f>
        <v>850</v>
      </c>
      <c r="R100" s="110">
        <f t="shared" si="100"/>
        <v>2550</v>
      </c>
      <c r="S100" s="120">
        <f>SUM(F100,J100,N100,R100)</f>
        <v>10200</v>
      </c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</row>
    <row r="101" spans="2:118" ht="22.05" customHeight="1" x14ac:dyDescent="0.3">
      <c r="B101" s="91" t="s">
        <v>141</v>
      </c>
      <c r="C101" s="95"/>
      <c r="D101" s="95"/>
      <c r="E101" s="95"/>
      <c r="F101" s="93"/>
      <c r="G101" s="95"/>
      <c r="H101" s="95"/>
      <c r="I101" s="95"/>
      <c r="J101" s="96"/>
      <c r="K101" s="97"/>
      <c r="L101" s="97"/>
      <c r="M101" s="97"/>
      <c r="N101" s="99"/>
      <c r="O101" s="100"/>
      <c r="P101" s="100"/>
      <c r="Q101" s="100"/>
      <c r="R101" s="102"/>
      <c r="S101" s="103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</row>
    <row r="102" spans="2:118" ht="22.05" customHeight="1" x14ac:dyDescent="0.3">
      <c r="B102" s="104" t="s">
        <v>55</v>
      </c>
      <c r="C102" s="105">
        <v>0</v>
      </c>
      <c r="D102" s="105">
        <v>0</v>
      </c>
      <c r="E102" s="105">
        <v>0</v>
      </c>
      <c r="F102" s="106">
        <f t="shared" ref="F102:F111" si="106">SUM(C102:E102)</f>
        <v>0</v>
      </c>
      <c r="G102" s="105">
        <v>0</v>
      </c>
      <c r="H102" s="105">
        <v>0</v>
      </c>
      <c r="I102" s="105">
        <v>0</v>
      </c>
      <c r="J102" s="108">
        <f t="shared" ref="J102:J111" si="107">SUM(G102:I102)</f>
        <v>0</v>
      </c>
      <c r="K102" s="105">
        <v>0</v>
      </c>
      <c r="L102" s="105">
        <v>0</v>
      </c>
      <c r="M102" s="105">
        <v>0</v>
      </c>
      <c r="N102" s="109">
        <f t="shared" ref="N102:N111" si="108">SUM(K102:M102)</f>
        <v>0</v>
      </c>
      <c r="O102" s="105">
        <v>0</v>
      </c>
      <c r="P102" s="105">
        <v>0</v>
      </c>
      <c r="Q102" s="105">
        <v>0</v>
      </c>
      <c r="R102" s="110">
        <f t="shared" ref="R102:R111" si="109">SUM(O102:Q102)</f>
        <v>0</v>
      </c>
      <c r="S102" s="111">
        <f>SUM(F102,J102,N102,R102)</f>
        <v>0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</row>
    <row r="103" spans="2:118" ht="22.05" customHeight="1" x14ac:dyDescent="0.3">
      <c r="B103" s="104" t="s">
        <v>55</v>
      </c>
      <c r="C103" s="105">
        <v>0</v>
      </c>
      <c r="D103" s="105">
        <v>0</v>
      </c>
      <c r="E103" s="105">
        <v>0</v>
      </c>
      <c r="F103" s="106">
        <f t="shared" si="106"/>
        <v>0</v>
      </c>
      <c r="G103" s="105">
        <v>0</v>
      </c>
      <c r="H103" s="105">
        <v>0</v>
      </c>
      <c r="I103" s="105">
        <v>0</v>
      </c>
      <c r="J103" s="108">
        <f t="shared" si="107"/>
        <v>0</v>
      </c>
      <c r="K103" s="105">
        <v>0</v>
      </c>
      <c r="L103" s="105">
        <v>0</v>
      </c>
      <c r="M103" s="105">
        <v>0</v>
      </c>
      <c r="N103" s="109">
        <f t="shared" si="108"/>
        <v>0</v>
      </c>
      <c r="O103" s="105">
        <v>0</v>
      </c>
      <c r="P103" s="105">
        <v>0</v>
      </c>
      <c r="Q103" s="105">
        <v>0</v>
      </c>
      <c r="R103" s="110">
        <f t="shared" si="109"/>
        <v>0</v>
      </c>
      <c r="S103" s="111">
        <f t="shared" ref="S103" si="110">SUM(F103,J103,N103,R103)</f>
        <v>0</v>
      </c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</row>
    <row r="104" spans="2:118" ht="22.05" customHeight="1" x14ac:dyDescent="0.3">
      <c r="B104" s="104" t="s">
        <v>55</v>
      </c>
      <c r="C104" s="105">
        <v>0</v>
      </c>
      <c r="D104" s="105">
        <v>0</v>
      </c>
      <c r="E104" s="105">
        <v>0</v>
      </c>
      <c r="F104" s="106">
        <f t="shared" si="106"/>
        <v>0</v>
      </c>
      <c r="G104" s="105">
        <v>0</v>
      </c>
      <c r="H104" s="105">
        <v>0</v>
      </c>
      <c r="I104" s="105">
        <v>0</v>
      </c>
      <c r="J104" s="108">
        <f t="shared" si="107"/>
        <v>0</v>
      </c>
      <c r="K104" s="105">
        <v>0</v>
      </c>
      <c r="L104" s="105">
        <v>0</v>
      </c>
      <c r="M104" s="105">
        <v>0</v>
      </c>
      <c r="N104" s="109">
        <f t="shared" si="108"/>
        <v>0</v>
      </c>
      <c r="O104" s="105">
        <v>0</v>
      </c>
      <c r="P104" s="105">
        <v>0</v>
      </c>
      <c r="Q104" s="105">
        <v>0</v>
      </c>
      <c r="R104" s="110">
        <f t="shared" si="109"/>
        <v>0</v>
      </c>
      <c r="S104" s="111">
        <f>SUM(F104,J104,N104,R104)</f>
        <v>0</v>
      </c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</row>
    <row r="105" spans="2:118" ht="22.05" customHeight="1" x14ac:dyDescent="0.3">
      <c r="B105" s="104" t="s">
        <v>55</v>
      </c>
      <c r="C105" s="105">
        <v>0</v>
      </c>
      <c r="D105" s="105">
        <v>0</v>
      </c>
      <c r="E105" s="105">
        <v>0</v>
      </c>
      <c r="F105" s="106">
        <f t="shared" si="106"/>
        <v>0</v>
      </c>
      <c r="G105" s="105">
        <v>0</v>
      </c>
      <c r="H105" s="105">
        <v>0</v>
      </c>
      <c r="I105" s="105">
        <v>0</v>
      </c>
      <c r="J105" s="108">
        <f t="shared" si="107"/>
        <v>0</v>
      </c>
      <c r="K105" s="105">
        <v>0</v>
      </c>
      <c r="L105" s="105">
        <v>0</v>
      </c>
      <c r="M105" s="105">
        <v>0</v>
      </c>
      <c r="N105" s="109">
        <f t="shared" si="108"/>
        <v>0</v>
      </c>
      <c r="O105" s="105">
        <v>0</v>
      </c>
      <c r="P105" s="105">
        <v>0</v>
      </c>
      <c r="Q105" s="105">
        <v>0</v>
      </c>
      <c r="R105" s="110">
        <f t="shared" si="109"/>
        <v>0</v>
      </c>
      <c r="S105" s="111">
        <f t="shared" ref="S105:S106" si="111">SUM(F105,J105,N105,R105)</f>
        <v>0</v>
      </c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</row>
    <row r="106" spans="2:118" ht="22.05" customHeight="1" x14ac:dyDescent="0.3">
      <c r="B106" s="104" t="s">
        <v>55</v>
      </c>
      <c r="C106" s="105">
        <v>0</v>
      </c>
      <c r="D106" s="105">
        <v>0</v>
      </c>
      <c r="E106" s="105">
        <v>0</v>
      </c>
      <c r="F106" s="106">
        <f t="shared" si="106"/>
        <v>0</v>
      </c>
      <c r="G106" s="105">
        <v>0</v>
      </c>
      <c r="H106" s="105">
        <v>0</v>
      </c>
      <c r="I106" s="105">
        <v>0</v>
      </c>
      <c r="J106" s="108">
        <f t="shared" si="107"/>
        <v>0</v>
      </c>
      <c r="K106" s="105">
        <v>0</v>
      </c>
      <c r="L106" s="105">
        <v>0</v>
      </c>
      <c r="M106" s="105">
        <v>0</v>
      </c>
      <c r="N106" s="109">
        <f t="shared" si="108"/>
        <v>0</v>
      </c>
      <c r="O106" s="105">
        <v>0</v>
      </c>
      <c r="P106" s="105">
        <v>0</v>
      </c>
      <c r="Q106" s="105">
        <v>0</v>
      </c>
      <c r="R106" s="110">
        <f t="shared" si="109"/>
        <v>0</v>
      </c>
      <c r="S106" s="111">
        <f t="shared" si="111"/>
        <v>0</v>
      </c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</row>
    <row r="107" spans="2:118" ht="22.05" customHeight="1" x14ac:dyDescent="0.3">
      <c r="B107" s="104" t="s">
        <v>55</v>
      </c>
      <c r="C107" s="105">
        <v>0</v>
      </c>
      <c r="D107" s="105">
        <v>0</v>
      </c>
      <c r="E107" s="105">
        <v>0</v>
      </c>
      <c r="F107" s="106">
        <f t="shared" si="106"/>
        <v>0</v>
      </c>
      <c r="G107" s="105">
        <v>0</v>
      </c>
      <c r="H107" s="105">
        <v>0</v>
      </c>
      <c r="I107" s="105">
        <v>0</v>
      </c>
      <c r="J107" s="108">
        <f t="shared" si="107"/>
        <v>0</v>
      </c>
      <c r="K107" s="105">
        <v>0</v>
      </c>
      <c r="L107" s="105">
        <v>0</v>
      </c>
      <c r="M107" s="105">
        <v>0</v>
      </c>
      <c r="N107" s="109">
        <f t="shared" si="108"/>
        <v>0</v>
      </c>
      <c r="O107" s="105">
        <v>0</v>
      </c>
      <c r="P107" s="105">
        <v>0</v>
      </c>
      <c r="Q107" s="105">
        <v>0</v>
      </c>
      <c r="R107" s="110">
        <f t="shared" si="109"/>
        <v>0</v>
      </c>
      <c r="S107" s="111">
        <f>SUM(F107,J107,N107,R107)</f>
        <v>0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</row>
    <row r="108" spans="2:118" ht="22.05" customHeight="1" x14ac:dyDescent="0.3">
      <c r="B108" s="104" t="s">
        <v>55</v>
      </c>
      <c r="C108" s="105">
        <v>0</v>
      </c>
      <c r="D108" s="105">
        <v>0</v>
      </c>
      <c r="E108" s="105">
        <v>0</v>
      </c>
      <c r="F108" s="106">
        <f t="shared" si="106"/>
        <v>0</v>
      </c>
      <c r="G108" s="105">
        <v>0</v>
      </c>
      <c r="H108" s="105">
        <v>0</v>
      </c>
      <c r="I108" s="105">
        <v>0</v>
      </c>
      <c r="J108" s="108">
        <f t="shared" si="107"/>
        <v>0</v>
      </c>
      <c r="K108" s="105">
        <v>0</v>
      </c>
      <c r="L108" s="105">
        <v>0</v>
      </c>
      <c r="M108" s="105">
        <v>0</v>
      </c>
      <c r="N108" s="109">
        <f t="shared" si="108"/>
        <v>0</v>
      </c>
      <c r="O108" s="105">
        <v>0</v>
      </c>
      <c r="P108" s="105">
        <v>0</v>
      </c>
      <c r="Q108" s="105">
        <v>0</v>
      </c>
      <c r="R108" s="110">
        <f t="shared" si="109"/>
        <v>0</v>
      </c>
      <c r="S108" s="111">
        <f t="shared" ref="S108" si="112">SUM(F108,J108,N108,R108)</f>
        <v>0</v>
      </c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</row>
    <row r="109" spans="2:118" ht="22.05" customHeight="1" x14ac:dyDescent="0.3">
      <c r="B109" s="104" t="s">
        <v>55</v>
      </c>
      <c r="C109" s="105">
        <v>0</v>
      </c>
      <c r="D109" s="105">
        <v>0</v>
      </c>
      <c r="E109" s="105">
        <v>0</v>
      </c>
      <c r="F109" s="106">
        <f t="shared" si="106"/>
        <v>0</v>
      </c>
      <c r="G109" s="105">
        <v>0</v>
      </c>
      <c r="H109" s="105">
        <v>0</v>
      </c>
      <c r="I109" s="105">
        <v>0</v>
      </c>
      <c r="J109" s="108">
        <f t="shared" si="107"/>
        <v>0</v>
      </c>
      <c r="K109" s="105">
        <v>0</v>
      </c>
      <c r="L109" s="105">
        <v>0</v>
      </c>
      <c r="M109" s="105">
        <v>0</v>
      </c>
      <c r="N109" s="109">
        <f t="shared" si="108"/>
        <v>0</v>
      </c>
      <c r="O109" s="105">
        <v>0</v>
      </c>
      <c r="P109" s="105">
        <v>0</v>
      </c>
      <c r="Q109" s="105">
        <v>0</v>
      </c>
      <c r="R109" s="110">
        <f t="shared" si="109"/>
        <v>0</v>
      </c>
      <c r="S109" s="111">
        <f>SUM(F109,J109,N109,R109)</f>
        <v>0</v>
      </c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</row>
    <row r="110" spans="2:118" ht="22.05" customHeight="1" thickBot="1" x14ac:dyDescent="0.35">
      <c r="B110" s="112" t="s">
        <v>142</v>
      </c>
      <c r="C110" s="146">
        <f>SUM(C102:C109)</f>
        <v>0</v>
      </c>
      <c r="D110" s="146">
        <f>SUM(D102:D109)</f>
        <v>0</v>
      </c>
      <c r="E110" s="146">
        <f t="shared" ref="E110" si="113">SUM(E102:E109)</f>
        <v>0</v>
      </c>
      <c r="F110" s="106">
        <f t="shared" si="106"/>
        <v>0</v>
      </c>
      <c r="G110" s="147">
        <f>SUM(G102:G109)</f>
        <v>0</v>
      </c>
      <c r="H110" s="148">
        <f>SUM(H102:H109)</f>
        <v>0</v>
      </c>
      <c r="I110" s="148">
        <f>SUM(I102:I109)</f>
        <v>0</v>
      </c>
      <c r="J110" s="108">
        <f t="shared" si="107"/>
        <v>0</v>
      </c>
      <c r="K110" s="149">
        <f>SUM(K102:K109)</f>
        <v>0</v>
      </c>
      <c r="L110" s="149">
        <f t="shared" ref="L110:M110" si="114">SUM(L102:L109)</f>
        <v>0</v>
      </c>
      <c r="M110" s="149">
        <f t="shared" si="114"/>
        <v>0</v>
      </c>
      <c r="N110" s="109">
        <f t="shared" si="108"/>
        <v>0</v>
      </c>
      <c r="O110" s="150">
        <f>SUM(O102:O109)</f>
        <v>0</v>
      </c>
      <c r="P110" s="150">
        <f>SUM(P102:P109)</f>
        <v>0</v>
      </c>
      <c r="Q110" s="150">
        <f>SUM(Q102:Q109)</f>
        <v>0</v>
      </c>
      <c r="R110" s="110">
        <f t="shared" si="109"/>
        <v>0</v>
      </c>
      <c r="S110" s="120">
        <f>SUM(F110,J110,N110,R110)</f>
        <v>0</v>
      </c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</row>
    <row r="111" spans="2:118" ht="22.05" customHeight="1" thickBot="1" x14ac:dyDescent="0.35">
      <c r="B111" s="112" t="s">
        <v>143</v>
      </c>
      <c r="C111" s="134">
        <f>SUM(C48,C60,C67,C74,C90,C100,C110)</f>
        <v>233306.7219946289</v>
      </c>
      <c r="D111" s="134">
        <f t="shared" ref="D111:E111" si="115">SUM(D48,D60,D67,D74,D90,D100,D110)</f>
        <v>233306.7219946289</v>
      </c>
      <c r="E111" s="134">
        <f t="shared" si="115"/>
        <v>233306.7219946289</v>
      </c>
      <c r="F111" s="135">
        <f t="shared" si="106"/>
        <v>699920.16598388669</v>
      </c>
      <c r="G111" s="136">
        <f>SUM(G48,G60,G67,G74,G90,G100,G110)</f>
        <v>233306.7219946289</v>
      </c>
      <c r="H111" s="137">
        <f t="shared" ref="H111:I111" si="116">SUM(H48,H60,H67,H74,H90,H100,H110)</f>
        <v>233481.7219946289</v>
      </c>
      <c r="I111" s="137">
        <f t="shared" si="116"/>
        <v>233306.7219946289</v>
      </c>
      <c r="J111" s="138">
        <f t="shared" si="107"/>
        <v>700095.16598388669</v>
      </c>
      <c r="K111" s="139">
        <f>SUM(K48,K60,K67,K74,K90,K100,K110)</f>
        <v>233306.7219946289</v>
      </c>
      <c r="L111" s="140">
        <f t="shared" ref="L111:M111" si="117">SUM(L48,L60,L67,L74,L90,L100,L110)</f>
        <v>233306.7219946289</v>
      </c>
      <c r="M111" s="140">
        <f t="shared" si="117"/>
        <v>233306.7219946289</v>
      </c>
      <c r="N111" s="141">
        <f t="shared" si="108"/>
        <v>699920.16598388669</v>
      </c>
      <c r="O111" s="142">
        <f>SUM(O48,O60,O67,O74,O90,O100,O110)</f>
        <v>233306.7219946289</v>
      </c>
      <c r="P111" s="143">
        <f t="shared" ref="P111:Q111" si="118">SUM(P48,P60,P67,P74,P90,P100,P110)</f>
        <v>233306.7219946289</v>
      </c>
      <c r="Q111" s="143">
        <f t="shared" si="118"/>
        <v>233306.7219946289</v>
      </c>
      <c r="R111" s="144">
        <f t="shared" si="109"/>
        <v>699920.16598388669</v>
      </c>
      <c r="S111" s="145">
        <f>SUM(F111,J111,N111,R111)</f>
        <v>2799855.6639355468</v>
      </c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</row>
    <row r="112" spans="2:118" s="25" customFormat="1" ht="15" customHeight="1" thickBot="1" x14ac:dyDescent="0.35">
      <c r="B112" s="82"/>
      <c r="C112" s="83"/>
      <c r="D112" s="83"/>
      <c r="E112" s="83"/>
      <c r="F112" s="84"/>
      <c r="G112" s="83"/>
      <c r="H112" s="83"/>
      <c r="I112" s="83"/>
      <c r="J112" s="84"/>
      <c r="K112" s="83"/>
      <c r="L112" s="83"/>
      <c r="M112" s="83"/>
      <c r="N112" s="84"/>
      <c r="O112" s="83"/>
      <c r="P112" s="83"/>
      <c r="Q112" s="83"/>
      <c r="R112" s="84"/>
      <c r="S112" s="85"/>
    </row>
    <row r="113" spans="1:118" s="25" customFormat="1" ht="45" customHeight="1" x14ac:dyDescent="0.3">
      <c r="B113" s="171" t="s">
        <v>144</v>
      </c>
      <c r="C113" s="172"/>
      <c r="D113" s="172"/>
      <c r="E113" s="172"/>
      <c r="F113" s="172"/>
    </row>
    <row r="114" spans="1:118" s="29" customFormat="1" ht="31.95" customHeight="1" x14ac:dyDescent="0.3">
      <c r="A114" s="169"/>
      <c r="B114" s="232">
        <f>(2490.14*7.5%)-169.44</f>
        <v>17.320499999999981</v>
      </c>
      <c r="C114" s="31" t="s">
        <v>60</v>
      </c>
      <c r="D114" s="31" t="s">
        <v>61</v>
      </c>
      <c r="E114" s="31" t="s">
        <v>62</v>
      </c>
      <c r="F114" s="32" t="s">
        <v>63</v>
      </c>
      <c r="G114" s="33" t="s">
        <v>64</v>
      </c>
      <c r="H114" s="34" t="s">
        <v>65</v>
      </c>
      <c r="I114" s="34" t="s">
        <v>66</v>
      </c>
      <c r="J114" s="35" t="s">
        <v>67</v>
      </c>
      <c r="K114" s="36" t="s">
        <v>68</v>
      </c>
      <c r="L114" s="37" t="s">
        <v>69</v>
      </c>
      <c r="M114" s="37" t="s">
        <v>70</v>
      </c>
      <c r="N114" s="38" t="s">
        <v>71</v>
      </c>
      <c r="O114" s="39" t="s">
        <v>72</v>
      </c>
      <c r="P114" s="40" t="s">
        <v>73</v>
      </c>
      <c r="Q114" s="40" t="s">
        <v>74</v>
      </c>
      <c r="R114" s="41" t="s">
        <v>75</v>
      </c>
      <c r="S114" s="42" t="s">
        <v>76</v>
      </c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</row>
    <row r="115" spans="1:118" ht="22.05" customHeight="1" x14ac:dyDescent="0.3">
      <c r="B115" s="91" t="s">
        <v>145</v>
      </c>
      <c r="C115" s="92"/>
      <c r="D115" s="92"/>
      <c r="E115" s="92"/>
      <c r="F115" s="93"/>
      <c r="G115" s="94"/>
      <c r="H115" s="95"/>
      <c r="I115" s="95"/>
      <c r="J115" s="96"/>
      <c r="K115" s="97"/>
      <c r="L115" s="98"/>
      <c r="M115" s="98"/>
      <c r="N115" s="99"/>
      <c r="O115" s="100"/>
      <c r="P115" s="101"/>
      <c r="Q115" s="101"/>
      <c r="R115" s="102"/>
      <c r="S115" s="103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</row>
    <row r="116" spans="1:118" ht="22.05" customHeight="1" x14ac:dyDescent="0.3">
      <c r="B116" s="104" t="s">
        <v>146</v>
      </c>
      <c r="C116" s="105">
        <f>2829.71-C122-$B$114</f>
        <v>2472.8243000000002</v>
      </c>
      <c r="D116" s="105">
        <f t="shared" ref="D116:E116" si="119">2829.71-D122-$B$114</f>
        <v>2472.8243000000002</v>
      </c>
      <c r="E116" s="105">
        <f t="shared" si="119"/>
        <v>2472.8243000000002</v>
      </c>
      <c r="F116" s="106">
        <f t="shared" ref="F116:F124" si="120">SUM(C116:E116)</f>
        <v>7418.4729000000007</v>
      </c>
      <c r="G116" s="105">
        <f t="shared" ref="G116:I116" si="121">2829.71-G122-$B$114</f>
        <v>2472.8243000000002</v>
      </c>
      <c r="H116" s="105">
        <f t="shared" si="121"/>
        <v>2472.8243000000002</v>
      </c>
      <c r="I116" s="105">
        <f t="shared" si="121"/>
        <v>2472.8243000000002</v>
      </c>
      <c r="J116" s="108">
        <f t="shared" ref="J116:J124" si="122">SUM(G116:I116)</f>
        <v>7418.4729000000007</v>
      </c>
      <c r="K116" s="105">
        <f t="shared" ref="K116:M116" si="123">2829.71-K122-$B$114</f>
        <v>2472.8243000000002</v>
      </c>
      <c r="L116" s="105">
        <f t="shared" si="123"/>
        <v>2472.8243000000002</v>
      </c>
      <c r="M116" s="105">
        <f t="shared" si="123"/>
        <v>2472.8243000000002</v>
      </c>
      <c r="N116" s="109">
        <f t="shared" ref="N116:N124" si="124">SUM(K116:M116)</f>
        <v>7418.4729000000007</v>
      </c>
      <c r="O116" s="105">
        <f t="shared" ref="O116:Q116" si="125">2829.71-O122-$B$114</f>
        <v>2472.8243000000002</v>
      </c>
      <c r="P116" s="105">
        <f t="shared" si="125"/>
        <v>2472.8243000000002</v>
      </c>
      <c r="Q116" s="105">
        <f t="shared" si="125"/>
        <v>2472.8243000000002</v>
      </c>
      <c r="R116" s="110">
        <f t="shared" ref="R116:R124" si="126">SUM(O116:Q116)</f>
        <v>7418.4729000000007</v>
      </c>
      <c r="S116" s="111">
        <f t="shared" ref="S116:S124" si="127">SUM(F116,J116,N116,R116)</f>
        <v>29673.891600000003</v>
      </c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</row>
    <row r="117" spans="1:118" ht="22.05" customHeight="1" x14ac:dyDescent="0.3">
      <c r="B117" s="104" t="s">
        <v>147</v>
      </c>
      <c r="C117" s="105">
        <v>0</v>
      </c>
      <c r="D117" s="105">
        <v>0</v>
      </c>
      <c r="E117" s="105">
        <v>0</v>
      </c>
      <c r="F117" s="106">
        <f t="shared" si="120"/>
        <v>0</v>
      </c>
      <c r="G117" s="105">
        <v>0</v>
      </c>
      <c r="H117" s="105">
        <v>0</v>
      </c>
      <c r="I117" s="105">
        <v>0</v>
      </c>
      <c r="J117" s="108">
        <f t="shared" si="122"/>
        <v>0</v>
      </c>
      <c r="K117" s="105">
        <v>0</v>
      </c>
      <c r="L117" s="105">
        <v>0</v>
      </c>
      <c r="M117" s="105">
        <v>0</v>
      </c>
      <c r="N117" s="109">
        <f t="shared" si="124"/>
        <v>0</v>
      </c>
      <c r="O117" s="105">
        <v>0</v>
      </c>
      <c r="P117" s="105">
        <v>0</v>
      </c>
      <c r="Q117" s="105">
        <v>0</v>
      </c>
      <c r="R117" s="110">
        <f t="shared" si="126"/>
        <v>0</v>
      </c>
      <c r="S117" s="111">
        <f t="shared" si="127"/>
        <v>0</v>
      </c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</row>
    <row r="118" spans="1:118" ht="22.05" customHeight="1" x14ac:dyDescent="0.3">
      <c r="B118" s="104" t="s">
        <v>192</v>
      </c>
      <c r="C118" s="105">
        <v>360</v>
      </c>
      <c r="D118" s="105">
        <v>360</v>
      </c>
      <c r="E118" s="105">
        <v>360</v>
      </c>
      <c r="F118" s="106">
        <f t="shared" si="120"/>
        <v>1080</v>
      </c>
      <c r="G118" s="105">
        <v>360</v>
      </c>
      <c r="H118" s="105">
        <v>360</v>
      </c>
      <c r="I118" s="105">
        <v>360</v>
      </c>
      <c r="J118" s="108">
        <f t="shared" si="122"/>
        <v>1080</v>
      </c>
      <c r="K118" s="105">
        <v>360</v>
      </c>
      <c r="L118" s="105">
        <v>360</v>
      </c>
      <c r="M118" s="105">
        <v>360</v>
      </c>
      <c r="N118" s="109">
        <f t="shared" si="124"/>
        <v>1080</v>
      </c>
      <c r="O118" s="105">
        <v>360</v>
      </c>
      <c r="P118" s="105">
        <v>360</v>
      </c>
      <c r="Q118" s="105">
        <v>360</v>
      </c>
      <c r="R118" s="110">
        <f t="shared" si="126"/>
        <v>1080</v>
      </c>
      <c r="S118" s="111">
        <f t="shared" si="127"/>
        <v>4320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</row>
    <row r="119" spans="1:118" ht="22.05" customHeight="1" x14ac:dyDescent="0.3">
      <c r="B119" s="104" t="s">
        <v>58</v>
      </c>
      <c r="C119" s="105">
        <f>(220*10%)+220</f>
        <v>242</v>
      </c>
      <c r="D119" s="105">
        <f t="shared" ref="D119:E119" si="128">(220*10%)+220</f>
        <v>242</v>
      </c>
      <c r="E119" s="105">
        <f t="shared" si="128"/>
        <v>242</v>
      </c>
      <c r="F119" s="106">
        <f t="shared" si="120"/>
        <v>726</v>
      </c>
      <c r="G119" s="105">
        <f t="shared" ref="G119:I119" si="129">(220*10%)+220</f>
        <v>242</v>
      </c>
      <c r="H119" s="105">
        <f t="shared" si="129"/>
        <v>242</v>
      </c>
      <c r="I119" s="105">
        <f t="shared" si="129"/>
        <v>242</v>
      </c>
      <c r="J119" s="108">
        <f t="shared" si="122"/>
        <v>726</v>
      </c>
      <c r="K119" s="105">
        <f t="shared" ref="K119:M119" si="130">(220*10%)+220</f>
        <v>242</v>
      </c>
      <c r="L119" s="105">
        <f t="shared" si="130"/>
        <v>242</v>
      </c>
      <c r="M119" s="105">
        <f t="shared" si="130"/>
        <v>242</v>
      </c>
      <c r="N119" s="109">
        <f t="shared" si="124"/>
        <v>726</v>
      </c>
      <c r="O119" s="105">
        <f t="shared" ref="O119:Q119" si="131">(220*10%)+220</f>
        <v>242</v>
      </c>
      <c r="P119" s="105">
        <f t="shared" si="131"/>
        <v>242</v>
      </c>
      <c r="Q119" s="105">
        <f t="shared" si="131"/>
        <v>242</v>
      </c>
      <c r="R119" s="110">
        <f t="shared" si="126"/>
        <v>726</v>
      </c>
      <c r="S119" s="111">
        <f t="shared" si="127"/>
        <v>2904</v>
      </c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</row>
    <row r="120" spans="1:118" ht="22.05" customHeight="1" x14ac:dyDescent="0.3">
      <c r="B120" s="104" t="s">
        <v>180</v>
      </c>
      <c r="C120" s="105">
        <f>2829.71*8%</f>
        <v>226.3768</v>
      </c>
      <c r="D120" s="105">
        <f t="shared" ref="D120:E120" si="132">2829.71*8%</f>
        <v>226.3768</v>
      </c>
      <c r="E120" s="105">
        <f t="shared" si="132"/>
        <v>226.3768</v>
      </c>
      <c r="F120" s="106">
        <f t="shared" si="120"/>
        <v>679.13040000000001</v>
      </c>
      <c r="G120" s="105">
        <f t="shared" ref="G120:I120" si="133">2829.71*8%</f>
        <v>226.3768</v>
      </c>
      <c r="H120" s="105">
        <f t="shared" si="133"/>
        <v>226.3768</v>
      </c>
      <c r="I120" s="105">
        <f t="shared" si="133"/>
        <v>226.3768</v>
      </c>
      <c r="J120" s="108">
        <f t="shared" si="122"/>
        <v>679.13040000000001</v>
      </c>
      <c r="K120" s="105">
        <f t="shared" ref="K120:M120" si="134">2829.71*8%</f>
        <v>226.3768</v>
      </c>
      <c r="L120" s="105">
        <f t="shared" si="134"/>
        <v>226.3768</v>
      </c>
      <c r="M120" s="105">
        <f t="shared" si="134"/>
        <v>226.3768</v>
      </c>
      <c r="N120" s="109">
        <f t="shared" si="124"/>
        <v>679.13040000000001</v>
      </c>
      <c r="O120" s="105">
        <f t="shared" ref="O120:Q120" si="135">2829.71*8%</f>
        <v>226.3768</v>
      </c>
      <c r="P120" s="105">
        <f t="shared" si="135"/>
        <v>226.3768</v>
      </c>
      <c r="Q120" s="105">
        <f t="shared" si="135"/>
        <v>226.3768</v>
      </c>
      <c r="R120" s="110">
        <f t="shared" si="126"/>
        <v>679.13040000000001</v>
      </c>
      <c r="S120" s="111">
        <f t="shared" si="127"/>
        <v>2716.5216</v>
      </c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</row>
    <row r="121" spans="1:118" ht="22.05" customHeight="1" x14ac:dyDescent="0.3">
      <c r="B121" s="104" t="s">
        <v>148</v>
      </c>
      <c r="C121" s="105">
        <v>0</v>
      </c>
      <c r="D121" s="105">
        <v>0</v>
      </c>
      <c r="E121" s="105">
        <v>0</v>
      </c>
      <c r="F121" s="106">
        <f t="shared" si="120"/>
        <v>0</v>
      </c>
      <c r="G121" s="105">
        <v>0</v>
      </c>
      <c r="H121" s="105">
        <v>0</v>
      </c>
      <c r="I121" s="105">
        <v>0</v>
      </c>
      <c r="J121" s="108">
        <f t="shared" si="122"/>
        <v>0</v>
      </c>
      <c r="K121" s="105">
        <v>0</v>
      </c>
      <c r="L121" s="105">
        <v>0</v>
      </c>
      <c r="M121" s="105">
        <v>0</v>
      </c>
      <c r="N121" s="109">
        <f t="shared" si="124"/>
        <v>0</v>
      </c>
      <c r="O121" s="105">
        <v>0</v>
      </c>
      <c r="P121" s="105">
        <v>0</v>
      </c>
      <c r="Q121" s="105">
        <v>0</v>
      </c>
      <c r="R121" s="110">
        <f t="shared" si="126"/>
        <v>0</v>
      </c>
      <c r="S121" s="111">
        <f t="shared" si="127"/>
        <v>0</v>
      </c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</row>
    <row r="122" spans="1:118" ht="22.05" customHeight="1" x14ac:dyDescent="0.3">
      <c r="B122" s="104" t="s">
        <v>179</v>
      </c>
      <c r="C122" s="105">
        <f>2829.71*12%</f>
        <v>339.5652</v>
      </c>
      <c r="D122" s="105">
        <f t="shared" ref="D122:E122" si="136">2829.71*12%</f>
        <v>339.5652</v>
      </c>
      <c r="E122" s="105">
        <f t="shared" si="136"/>
        <v>339.5652</v>
      </c>
      <c r="F122" s="106">
        <f t="shared" si="120"/>
        <v>1018.6956</v>
      </c>
      <c r="G122" s="105">
        <f t="shared" ref="G122:I122" si="137">2829.71*12%</f>
        <v>339.5652</v>
      </c>
      <c r="H122" s="105">
        <f t="shared" si="137"/>
        <v>339.5652</v>
      </c>
      <c r="I122" s="105">
        <f t="shared" si="137"/>
        <v>339.5652</v>
      </c>
      <c r="J122" s="108">
        <f t="shared" si="122"/>
        <v>1018.6956</v>
      </c>
      <c r="K122" s="105">
        <f t="shared" ref="K122:M122" si="138">2829.71*12%</f>
        <v>339.5652</v>
      </c>
      <c r="L122" s="105">
        <f t="shared" si="138"/>
        <v>339.5652</v>
      </c>
      <c r="M122" s="105">
        <f t="shared" si="138"/>
        <v>339.5652</v>
      </c>
      <c r="N122" s="109">
        <f t="shared" si="124"/>
        <v>1018.6956</v>
      </c>
      <c r="O122" s="105">
        <f t="shared" ref="O122:Q122" si="139">2829.71*12%</f>
        <v>339.5652</v>
      </c>
      <c r="P122" s="105">
        <f t="shared" si="139"/>
        <v>339.5652</v>
      </c>
      <c r="Q122" s="105">
        <f t="shared" si="139"/>
        <v>339.5652</v>
      </c>
      <c r="R122" s="110">
        <f t="shared" si="126"/>
        <v>1018.6956</v>
      </c>
      <c r="S122" s="111">
        <f t="shared" si="127"/>
        <v>4074.7824000000001</v>
      </c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</row>
    <row r="123" spans="1:118" ht="22.05" customHeight="1" x14ac:dyDescent="0.3">
      <c r="B123" s="104" t="s">
        <v>181</v>
      </c>
      <c r="C123" s="105">
        <f>((2829.71/3)+C116)/12</f>
        <v>284.67174722222222</v>
      </c>
      <c r="D123" s="105">
        <f t="shared" ref="D123:E123" si="140">((2829.71/3)+D116)/12</f>
        <v>284.67174722222222</v>
      </c>
      <c r="E123" s="105">
        <f t="shared" si="140"/>
        <v>284.67174722222222</v>
      </c>
      <c r="F123" s="106">
        <f t="shared" si="120"/>
        <v>854.01524166666672</v>
      </c>
      <c r="G123" s="105">
        <f t="shared" ref="G123:I123" si="141">((2829.71/3)+G116)/12</f>
        <v>284.67174722222222</v>
      </c>
      <c r="H123" s="105">
        <f t="shared" si="141"/>
        <v>284.67174722222222</v>
      </c>
      <c r="I123" s="105">
        <f t="shared" si="141"/>
        <v>284.67174722222222</v>
      </c>
      <c r="J123" s="108">
        <f t="shared" si="122"/>
        <v>854.01524166666672</v>
      </c>
      <c r="K123" s="105">
        <f t="shared" ref="K123:M123" si="142">((2829.71/3)+K116)/12</f>
        <v>284.67174722222222</v>
      </c>
      <c r="L123" s="105">
        <f t="shared" si="142"/>
        <v>284.67174722222222</v>
      </c>
      <c r="M123" s="105">
        <f t="shared" si="142"/>
        <v>284.67174722222222</v>
      </c>
      <c r="N123" s="109">
        <f t="shared" si="124"/>
        <v>854.01524166666672</v>
      </c>
      <c r="O123" s="105">
        <f t="shared" ref="O123:Q123" si="143">((2829.71/3)+O116)/12</f>
        <v>284.67174722222222</v>
      </c>
      <c r="P123" s="105">
        <f t="shared" si="143"/>
        <v>284.67174722222222</v>
      </c>
      <c r="Q123" s="105">
        <f t="shared" si="143"/>
        <v>284.67174722222222</v>
      </c>
      <c r="R123" s="110">
        <f t="shared" si="126"/>
        <v>854.01524166666672</v>
      </c>
      <c r="S123" s="111">
        <f t="shared" si="127"/>
        <v>3416.0609666666669</v>
      </c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</row>
    <row r="124" spans="1:118" ht="22.05" customHeight="1" thickBot="1" x14ac:dyDescent="0.35">
      <c r="B124" s="112" t="s">
        <v>149</v>
      </c>
      <c r="C124" s="148">
        <f>SUM(C116:C123)</f>
        <v>3925.4380472222224</v>
      </c>
      <c r="D124" s="148">
        <f t="shared" ref="D124:E124" si="144">SUM(D116:D123)</f>
        <v>3925.4380472222224</v>
      </c>
      <c r="E124" s="148">
        <f t="shared" si="144"/>
        <v>3925.4380472222224</v>
      </c>
      <c r="F124" s="106">
        <f t="shared" si="120"/>
        <v>11776.314141666668</v>
      </c>
      <c r="G124" s="148">
        <f>SUM(G116:G123)</f>
        <v>3925.4380472222224</v>
      </c>
      <c r="H124" s="148">
        <f>SUM(H116:H123)</f>
        <v>3925.4380472222224</v>
      </c>
      <c r="I124" s="148">
        <f>SUM(I116:I123)</f>
        <v>3925.4380472222224</v>
      </c>
      <c r="J124" s="108">
        <f t="shared" si="122"/>
        <v>11776.314141666668</v>
      </c>
      <c r="K124" s="149">
        <f>SUM(K116:K123)</f>
        <v>3925.4380472222224</v>
      </c>
      <c r="L124" s="149">
        <f t="shared" ref="L124:M124" si="145">SUM(L116:L123)</f>
        <v>3925.4380472222224</v>
      </c>
      <c r="M124" s="149">
        <f t="shared" si="145"/>
        <v>3925.4380472222224</v>
      </c>
      <c r="N124" s="109">
        <f t="shared" si="124"/>
        <v>11776.314141666668</v>
      </c>
      <c r="O124" s="150">
        <f>SUM(O116:O123)</f>
        <v>3925.4380472222224</v>
      </c>
      <c r="P124" s="150">
        <f>SUM(P116:P123)</f>
        <v>3925.4380472222224</v>
      </c>
      <c r="Q124" s="150">
        <f>SUM(Q116:Q123)</f>
        <v>3925.4380472222224</v>
      </c>
      <c r="R124" s="110">
        <f t="shared" si="126"/>
        <v>11776.314141666668</v>
      </c>
      <c r="S124" s="120">
        <f t="shared" si="127"/>
        <v>47105.256566666671</v>
      </c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</row>
    <row r="125" spans="1:118" ht="22.05" customHeight="1" x14ac:dyDescent="0.3">
      <c r="B125" s="91" t="s">
        <v>150</v>
      </c>
      <c r="C125" s="95"/>
      <c r="D125" s="95"/>
      <c r="E125" s="95"/>
      <c r="F125" s="93"/>
      <c r="G125" s="95"/>
      <c r="H125" s="95"/>
      <c r="I125" s="95"/>
      <c r="J125" s="96"/>
      <c r="K125" s="97"/>
      <c r="L125" s="97"/>
      <c r="M125" s="97"/>
      <c r="N125" s="99"/>
      <c r="O125" s="100"/>
      <c r="P125" s="100"/>
      <c r="Q125" s="100"/>
      <c r="R125" s="102"/>
      <c r="S125" s="103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</row>
    <row r="126" spans="1:118" ht="22.05" customHeight="1" x14ac:dyDescent="0.3">
      <c r="B126" s="104" t="s">
        <v>146</v>
      </c>
      <c r="C126" s="105">
        <v>0</v>
      </c>
      <c r="D126" s="105">
        <v>0</v>
      </c>
      <c r="E126" s="105">
        <v>0</v>
      </c>
      <c r="F126" s="106">
        <f t="shared" ref="F126:F136" si="146">SUM(C126:E126)</f>
        <v>0</v>
      </c>
      <c r="G126" s="105">
        <v>0</v>
      </c>
      <c r="H126" s="105">
        <v>0</v>
      </c>
      <c r="I126" s="105">
        <v>0</v>
      </c>
      <c r="J126" s="108">
        <f t="shared" ref="J126:J136" si="147">SUM(G126:I126)</f>
        <v>0</v>
      </c>
      <c r="K126" s="105">
        <v>0</v>
      </c>
      <c r="L126" s="105">
        <v>0</v>
      </c>
      <c r="M126" s="105">
        <v>0</v>
      </c>
      <c r="N126" s="109">
        <f t="shared" ref="N126:N136" si="148">SUM(K126:M126)</f>
        <v>0</v>
      </c>
      <c r="O126" s="105">
        <v>0</v>
      </c>
      <c r="P126" s="105">
        <v>0</v>
      </c>
      <c r="Q126" s="105">
        <v>0</v>
      </c>
      <c r="R126" s="110">
        <f t="shared" ref="R126:R136" si="149">SUM(O126:Q126)</f>
        <v>0</v>
      </c>
      <c r="S126" s="111">
        <f>SUM(F126,J126,N126,R126)</f>
        <v>0</v>
      </c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</row>
    <row r="127" spans="1:118" ht="22.05" customHeight="1" x14ac:dyDescent="0.3">
      <c r="B127" s="104" t="s">
        <v>147</v>
      </c>
      <c r="C127" s="105">
        <v>0</v>
      </c>
      <c r="D127" s="105">
        <v>0</v>
      </c>
      <c r="E127" s="105">
        <v>0</v>
      </c>
      <c r="F127" s="106">
        <f t="shared" si="146"/>
        <v>0</v>
      </c>
      <c r="G127" s="105">
        <v>0</v>
      </c>
      <c r="H127" s="105">
        <v>0</v>
      </c>
      <c r="I127" s="105">
        <v>0</v>
      </c>
      <c r="J127" s="108">
        <f t="shared" si="147"/>
        <v>0</v>
      </c>
      <c r="K127" s="105">
        <v>0</v>
      </c>
      <c r="L127" s="105">
        <v>0</v>
      </c>
      <c r="M127" s="105">
        <v>0</v>
      </c>
      <c r="N127" s="109">
        <f t="shared" si="148"/>
        <v>0</v>
      </c>
      <c r="O127" s="105">
        <v>0</v>
      </c>
      <c r="P127" s="105">
        <v>0</v>
      </c>
      <c r="Q127" s="105">
        <v>0</v>
      </c>
      <c r="R127" s="110">
        <f t="shared" si="149"/>
        <v>0</v>
      </c>
      <c r="S127" s="111">
        <f t="shared" ref="S127" si="150">SUM(F127,J127,N127,R127)</f>
        <v>0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</row>
    <row r="128" spans="1:118" ht="22.05" customHeight="1" x14ac:dyDescent="0.3">
      <c r="B128" s="104" t="s">
        <v>56</v>
      </c>
      <c r="C128" s="105">
        <v>0</v>
      </c>
      <c r="D128" s="105">
        <v>0</v>
      </c>
      <c r="E128" s="105">
        <v>0</v>
      </c>
      <c r="F128" s="106">
        <f t="shared" si="146"/>
        <v>0</v>
      </c>
      <c r="G128" s="105">
        <v>0</v>
      </c>
      <c r="H128" s="105">
        <v>0</v>
      </c>
      <c r="I128" s="105">
        <v>0</v>
      </c>
      <c r="J128" s="108">
        <f t="shared" si="147"/>
        <v>0</v>
      </c>
      <c r="K128" s="105">
        <v>0</v>
      </c>
      <c r="L128" s="105">
        <v>0</v>
      </c>
      <c r="M128" s="105">
        <v>0</v>
      </c>
      <c r="N128" s="109">
        <f t="shared" si="148"/>
        <v>0</v>
      </c>
      <c r="O128" s="105">
        <v>0</v>
      </c>
      <c r="P128" s="105">
        <v>0</v>
      </c>
      <c r="Q128" s="105">
        <v>0</v>
      </c>
      <c r="R128" s="110">
        <f t="shared" si="149"/>
        <v>0</v>
      </c>
      <c r="S128" s="111">
        <f>SUM(F128,J128,N128,R128)</f>
        <v>0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</row>
    <row r="129" spans="1:118" ht="22.05" customHeight="1" x14ac:dyDescent="0.3">
      <c r="B129" s="104" t="s">
        <v>54</v>
      </c>
      <c r="C129" s="105">
        <v>0</v>
      </c>
      <c r="D129" s="105">
        <v>0</v>
      </c>
      <c r="E129" s="105">
        <v>0</v>
      </c>
      <c r="F129" s="106">
        <f t="shared" si="146"/>
        <v>0</v>
      </c>
      <c r="G129" s="105">
        <v>0</v>
      </c>
      <c r="H129" s="105">
        <v>0</v>
      </c>
      <c r="I129" s="105">
        <v>0</v>
      </c>
      <c r="J129" s="108">
        <f t="shared" si="147"/>
        <v>0</v>
      </c>
      <c r="K129" s="105">
        <v>0</v>
      </c>
      <c r="L129" s="105">
        <v>0</v>
      </c>
      <c r="M129" s="105">
        <v>0</v>
      </c>
      <c r="N129" s="109">
        <f t="shared" si="148"/>
        <v>0</v>
      </c>
      <c r="O129" s="105">
        <v>0</v>
      </c>
      <c r="P129" s="105">
        <v>0</v>
      </c>
      <c r="Q129" s="105">
        <v>0</v>
      </c>
      <c r="R129" s="110">
        <f t="shared" si="149"/>
        <v>0</v>
      </c>
      <c r="S129" s="111">
        <f t="shared" ref="S129:S130" si="151">SUM(F129,J129,N129,R129)</f>
        <v>0</v>
      </c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</row>
    <row r="130" spans="1:118" ht="22.05" customHeight="1" x14ac:dyDescent="0.3">
      <c r="B130" s="104" t="s">
        <v>58</v>
      </c>
      <c r="C130" s="105">
        <v>0</v>
      </c>
      <c r="D130" s="105">
        <v>0</v>
      </c>
      <c r="E130" s="105">
        <v>0</v>
      </c>
      <c r="F130" s="106">
        <f t="shared" si="146"/>
        <v>0</v>
      </c>
      <c r="G130" s="105">
        <v>0</v>
      </c>
      <c r="H130" s="105">
        <v>0</v>
      </c>
      <c r="I130" s="105">
        <v>0</v>
      </c>
      <c r="J130" s="108">
        <f t="shared" si="147"/>
        <v>0</v>
      </c>
      <c r="K130" s="105">
        <v>0</v>
      </c>
      <c r="L130" s="105">
        <v>0</v>
      </c>
      <c r="M130" s="105">
        <v>0</v>
      </c>
      <c r="N130" s="109">
        <f t="shared" si="148"/>
        <v>0</v>
      </c>
      <c r="O130" s="105">
        <v>0</v>
      </c>
      <c r="P130" s="105">
        <v>0</v>
      </c>
      <c r="Q130" s="105">
        <v>0</v>
      </c>
      <c r="R130" s="110">
        <f t="shared" si="149"/>
        <v>0</v>
      </c>
      <c r="S130" s="111">
        <f t="shared" si="151"/>
        <v>0</v>
      </c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</row>
    <row r="131" spans="1:118" ht="22.05" customHeight="1" x14ac:dyDescent="0.3">
      <c r="B131" s="104" t="s">
        <v>148</v>
      </c>
      <c r="C131" s="105">
        <v>0</v>
      </c>
      <c r="D131" s="105">
        <v>0</v>
      </c>
      <c r="E131" s="105">
        <v>0</v>
      </c>
      <c r="F131" s="106">
        <f t="shared" si="146"/>
        <v>0</v>
      </c>
      <c r="G131" s="105">
        <v>0</v>
      </c>
      <c r="H131" s="105">
        <v>0</v>
      </c>
      <c r="I131" s="105">
        <v>0</v>
      </c>
      <c r="J131" s="108">
        <f t="shared" si="147"/>
        <v>0</v>
      </c>
      <c r="K131" s="105">
        <v>0</v>
      </c>
      <c r="L131" s="105">
        <v>0</v>
      </c>
      <c r="M131" s="105">
        <v>0</v>
      </c>
      <c r="N131" s="109">
        <f t="shared" si="148"/>
        <v>0</v>
      </c>
      <c r="O131" s="105">
        <v>0</v>
      </c>
      <c r="P131" s="105">
        <v>0</v>
      </c>
      <c r="Q131" s="105">
        <v>0</v>
      </c>
      <c r="R131" s="110">
        <f t="shared" si="149"/>
        <v>0</v>
      </c>
      <c r="S131" s="111">
        <f>SUM(F131,J131,N131,R131)</f>
        <v>0</v>
      </c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</row>
    <row r="132" spans="1:118" ht="22.05" customHeight="1" x14ac:dyDescent="0.3">
      <c r="B132" s="104" t="s">
        <v>182</v>
      </c>
      <c r="C132" s="105">
        <v>2100</v>
      </c>
      <c r="D132" s="105">
        <v>2100</v>
      </c>
      <c r="E132" s="105">
        <v>2100</v>
      </c>
      <c r="F132" s="106">
        <f t="shared" si="146"/>
        <v>6300</v>
      </c>
      <c r="G132" s="105">
        <v>2100</v>
      </c>
      <c r="H132" s="105">
        <v>2100</v>
      </c>
      <c r="I132" s="105">
        <v>2100</v>
      </c>
      <c r="J132" s="108">
        <f t="shared" si="147"/>
        <v>6300</v>
      </c>
      <c r="K132" s="105">
        <v>2100</v>
      </c>
      <c r="L132" s="105">
        <v>2100</v>
      </c>
      <c r="M132" s="105">
        <v>2100</v>
      </c>
      <c r="N132" s="109">
        <f t="shared" si="148"/>
        <v>6300</v>
      </c>
      <c r="O132" s="105">
        <v>2100</v>
      </c>
      <c r="P132" s="105">
        <v>2100</v>
      </c>
      <c r="Q132" s="105">
        <v>2100</v>
      </c>
      <c r="R132" s="110">
        <f t="shared" si="149"/>
        <v>6300</v>
      </c>
      <c r="S132" s="111">
        <f t="shared" ref="S132" si="152">SUM(F132,J132,N132,R132)</f>
        <v>25200</v>
      </c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</row>
    <row r="133" spans="1:118" ht="22.05" customHeight="1" x14ac:dyDescent="0.3">
      <c r="B133" s="104" t="s">
        <v>55</v>
      </c>
      <c r="C133" s="105">
        <v>0</v>
      </c>
      <c r="D133" s="105">
        <v>0</v>
      </c>
      <c r="E133" s="105">
        <v>0</v>
      </c>
      <c r="F133" s="106">
        <f t="shared" si="146"/>
        <v>0</v>
      </c>
      <c r="G133" s="105">
        <v>0</v>
      </c>
      <c r="H133" s="105">
        <v>0</v>
      </c>
      <c r="I133" s="105">
        <v>0</v>
      </c>
      <c r="J133" s="108">
        <f t="shared" si="147"/>
        <v>0</v>
      </c>
      <c r="K133" s="105">
        <v>0</v>
      </c>
      <c r="L133" s="105">
        <v>0</v>
      </c>
      <c r="M133" s="105">
        <v>0</v>
      </c>
      <c r="N133" s="109">
        <f t="shared" si="148"/>
        <v>0</v>
      </c>
      <c r="O133" s="105">
        <v>0</v>
      </c>
      <c r="P133" s="105">
        <v>0</v>
      </c>
      <c r="Q133" s="105">
        <v>0</v>
      </c>
      <c r="R133" s="110">
        <f t="shared" si="149"/>
        <v>0</v>
      </c>
      <c r="S133" s="111">
        <f>SUM(F133,J133,N133,R133)</f>
        <v>0</v>
      </c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</row>
    <row r="134" spans="1:118" ht="22.05" customHeight="1" x14ac:dyDescent="0.3">
      <c r="B134" s="104" t="s">
        <v>55</v>
      </c>
      <c r="C134" s="105">
        <v>0</v>
      </c>
      <c r="D134" s="105">
        <v>0</v>
      </c>
      <c r="E134" s="105">
        <v>0</v>
      </c>
      <c r="F134" s="106">
        <f t="shared" si="146"/>
        <v>0</v>
      </c>
      <c r="G134" s="105">
        <v>0</v>
      </c>
      <c r="H134" s="105">
        <v>0</v>
      </c>
      <c r="I134" s="105">
        <v>0</v>
      </c>
      <c r="J134" s="108">
        <f t="shared" si="147"/>
        <v>0</v>
      </c>
      <c r="K134" s="105">
        <v>0</v>
      </c>
      <c r="L134" s="105">
        <v>0</v>
      </c>
      <c r="M134" s="105">
        <v>0</v>
      </c>
      <c r="N134" s="109">
        <f t="shared" si="148"/>
        <v>0</v>
      </c>
      <c r="O134" s="105">
        <v>0</v>
      </c>
      <c r="P134" s="105">
        <v>0</v>
      </c>
      <c r="Q134" s="105">
        <v>0</v>
      </c>
      <c r="R134" s="110">
        <f t="shared" si="149"/>
        <v>0</v>
      </c>
      <c r="S134" s="111">
        <f t="shared" ref="S134" si="153">SUM(F134,J134,N134,R134)</f>
        <v>0</v>
      </c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</row>
    <row r="135" spans="1:118" ht="22.05" customHeight="1" thickBot="1" x14ac:dyDescent="0.35">
      <c r="B135" s="112" t="s">
        <v>151</v>
      </c>
      <c r="C135" s="146">
        <f>SUM(C126:C134)</f>
        <v>2100</v>
      </c>
      <c r="D135" s="146">
        <f>SUM(D126:D134)</f>
        <v>2100</v>
      </c>
      <c r="E135" s="146">
        <f>SUM(E126:E134)</f>
        <v>2100</v>
      </c>
      <c r="F135" s="106">
        <f t="shared" si="146"/>
        <v>6300</v>
      </c>
      <c r="G135" s="147">
        <f>SUM(G126:G134)</f>
        <v>2100</v>
      </c>
      <c r="H135" s="148">
        <f>SUM(H126:H134)</f>
        <v>2100</v>
      </c>
      <c r="I135" s="148">
        <f>SUM(I126:I134)</f>
        <v>2100</v>
      </c>
      <c r="J135" s="108">
        <f t="shared" si="147"/>
        <v>6300</v>
      </c>
      <c r="K135" s="149">
        <f>SUM(K126:K134)</f>
        <v>2100</v>
      </c>
      <c r="L135" s="149">
        <f t="shared" ref="L135:M135" si="154">SUM(L126:L134)</f>
        <v>2100</v>
      </c>
      <c r="M135" s="149">
        <f t="shared" si="154"/>
        <v>2100</v>
      </c>
      <c r="N135" s="109">
        <f t="shared" si="148"/>
        <v>6300</v>
      </c>
      <c r="O135" s="150">
        <f>SUM(O126:O134)</f>
        <v>2100</v>
      </c>
      <c r="P135" s="151">
        <f>SUM(P126:P134)</f>
        <v>2100</v>
      </c>
      <c r="Q135" s="151">
        <f>SUM(Q126:Q134)</f>
        <v>2100</v>
      </c>
      <c r="R135" s="110">
        <f t="shared" si="149"/>
        <v>6300</v>
      </c>
      <c r="S135" s="120">
        <f>SUM(F135,J135,N135,R135)</f>
        <v>25200</v>
      </c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</row>
    <row r="136" spans="1:118" ht="22.05" customHeight="1" thickBot="1" x14ac:dyDescent="0.35">
      <c r="B136" s="112" t="s">
        <v>152</v>
      </c>
      <c r="C136" s="134">
        <f>SUM(C124,C135)</f>
        <v>6025.4380472222219</v>
      </c>
      <c r="D136" s="134">
        <f t="shared" ref="D136:E136" si="155">SUM(D124,D135)</f>
        <v>6025.4380472222219</v>
      </c>
      <c r="E136" s="134">
        <f t="shared" si="155"/>
        <v>6025.4380472222219</v>
      </c>
      <c r="F136" s="135">
        <f t="shared" si="146"/>
        <v>18076.314141666666</v>
      </c>
      <c r="G136" s="136">
        <f>SUM(G124,G135)</f>
        <v>6025.4380472222219</v>
      </c>
      <c r="H136" s="137">
        <f>SUM(H124,H135)</f>
        <v>6025.4380472222219</v>
      </c>
      <c r="I136" s="137">
        <f>SUM(I124,I135)</f>
        <v>6025.4380472222219</v>
      </c>
      <c r="J136" s="138">
        <f t="shared" si="147"/>
        <v>18076.314141666666</v>
      </c>
      <c r="K136" s="139">
        <f>SUM(K124,K135)</f>
        <v>6025.4380472222219</v>
      </c>
      <c r="L136" s="140">
        <f t="shared" ref="L136:M136" si="156">SUM(L124,L135)</f>
        <v>6025.4380472222219</v>
      </c>
      <c r="M136" s="140">
        <f t="shared" si="156"/>
        <v>6025.4380472222219</v>
      </c>
      <c r="N136" s="141">
        <f t="shared" si="148"/>
        <v>18076.314141666666</v>
      </c>
      <c r="O136" s="142">
        <f>SUM(O124,O135)</f>
        <v>6025.4380472222219</v>
      </c>
      <c r="P136" s="143">
        <f t="shared" ref="P136" si="157">SUM(P124,P135)</f>
        <v>6025.4380472222219</v>
      </c>
      <c r="Q136" s="143">
        <f>SUM(Q124,Q135)</f>
        <v>6025.4380472222219</v>
      </c>
      <c r="R136" s="144">
        <f t="shared" si="149"/>
        <v>18076.314141666666</v>
      </c>
      <c r="S136" s="145">
        <f>SUM(F136,J136,N136,R136)</f>
        <v>72305.256566666663</v>
      </c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</row>
    <row r="137" spans="1:118" s="25" customFormat="1" ht="15" customHeight="1" thickBot="1" x14ac:dyDescent="0.35">
      <c r="B137" s="82"/>
      <c r="C137" s="83"/>
      <c r="D137" s="83"/>
      <c r="E137" s="83"/>
      <c r="F137" s="84"/>
      <c r="G137" s="83"/>
      <c r="H137" s="83"/>
      <c r="I137" s="83"/>
      <c r="J137" s="84"/>
      <c r="K137" s="83"/>
      <c r="L137" s="83"/>
      <c r="M137" s="83"/>
      <c r="N137" s="84"/>
      <c r="O137" s="83"/>
      <c r="P137" s="83"/>
      <c r="Q137" s="83"/>
      <c r="R137" s="84"/>
      <c r="S137" s="85"/>
    </row>
    <row r="138" spans="1:118" s="25" customFormat="1" ht="45" customHeight="1" x14ac:dyDescent="0.3">
      <c r="B138" s="171" t="s">
        <v>78</v>
      </c>
      <c r="C138" s="172"/>
      <c r="D138" s="172"/>
      <c r="E138" s="172"/>
      <c r="F138" s="172"/>
    </row>
    <row r="139" spans="1:118" s="86" customFormat="1" ht="31.95" customHeight="1" thickBot="1" x14ac:dyDescent="0.4">
      <c r="A139" s="170"/>
      <c r="B139" s="152" t="s">
        <v>78</v>
      </c>
      <c r="C139" s="153">
        <f>SUM(C111,C136)</f>
        <v>239332.16004185111</v>
      </c>
      <c r="D139" s="153">
        <f t="shared" ref="D139" si="158">SUM(D111,D136)</f>
        <v>239332.16004185111</v>
      </c>
      <c r="E139" s="153">
        <f>SUM(E111,E136)</f>
        <v>239332.16004185111</v>
      </c>
      <c r="F139" s="154">
        <f>SUM(C139:E139)</f>
        <v>717996.48012555332</v>
      </c>
      <c r="G139" s="155">
        <f>SUM(G111,G136)</f>
        <v>239332.16004185111</v>
      </c>
      <c r="H139" s="156">
        <f>SUM(H111,H136)</f>
        <v>239507.16004185111</v>
      </c>
      <c r="I139" s="156">
        <f>SUM(I111,I136)</f>
        <v>239332.16004185111</v>
      </c>
      <c r="J139" s="157">
        <f>SUM(G139:I139)</f>
        <v>718171.48012555332</v>
      </c>
      <c r="K139" s="158">
        <f>SUM(K111,K136)</f>
        <v>239332.16004185111</v>
      </c>
      <c r="L139" s="159">
        <f t="shared" ref="L139" si="159">SUM(L111,L136)</f>
        <v>239332.16004185111</v>
      </c>
      <c r="M139" s="159">
        <f>SUM(M111,M136)</f>
        <v>239332.16004185111</v>
      </c>
      <c r="N139" s="160">
        <f>SUM(K139:M139)</f>
        <v>717996.48012555332</v>
      </c>
      <c r="O139" s="161">
        <f>SUM(O111,O136)</f>
        <v>239332.16004185111</v>
      </c>
      <c r="P139" s="162">
        <f t="shared" ref="P139" si="160">SUM(P111,P136)</f>
        <v>239332.16004185111</v>
      </c>
      <c r="Q139" s="162">
        <f>SUM(Q111,Q136)</f>
        <v>239332.16004185111</v>
      </c>
      <c r="R139" s="163">
        <f>SUM(O139:Q139)</f>
        <v>717996.48012555332</v>
      </c>
      <c r="S139" s="164">
        <f>SUM(F139,J139,N139,R139)</f>
        <v>2872160.9205022133</v>
      </c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170"/>
      <c r="DH139" s="170"/>
      <c r="DI139" s="170"/>
      <c r="DJ139" s="170"/>
      <c r="DK139" s="170"/>
      <c r="DL139" s="170"/>
      <c r="DM139" s="170"/>
      <c r="DN139" s="170"/>
    </row>
    <row r="140" spans="1:118" s="25" customFormat="1" x14ac:dyDescent="0.3"/>
    <row r="141" spans="1:118" s="25" customFormat="1" ht="49.95" customHeight="1" x14ac:dyDescent="0.3"/>
    <row r="142" spans="1:118" s="25" customFormat="1" x14ac:dyDescent="0.3"/>
    <row r="143" spans="1:118" s="25" customFormat="1" x14ac:dyDescent="0.3"/>
    <row r="144" spans="1:118" s="25" customFormat="1" x14ac:dyDescent="0.3"/>
    <row r="145" s="25" customFormat="1" x14ac:dyDescent="0.3"/>
    <row r="146" s="25" customFormat="1" x14ac:dyDescent="0.3"/>
    <row r="147" s="25" customFormat="1" x14ac:dyDescent="0.3"/>
    <row r="148" s="25" customFormat="1" x14ac:dyDescent="0.3"/>
    <row r="149" s="25" customFormat="1" x14ac:dyDescent="0.3"/>
    <row r="150" s="25" customFormat="1" x14ac:dyDescent="0.3"/>
    <row r="151" s="25" customFormat="1" x14ac:dyDescent="0.3"/>
    <row r="152" s="25" customFormat="1" x14ac:dyDescent="0.3"/>
    <row r="153" s="25" customFormat="1" x14ac:dyDescent="0.3"/>
    <row r="154" s="25" customFormat="1" x14ac:dyDescent="0.3"/>
    <row r="155" s="25" customFormat="1" x14ac:dyDescent="0.3"/>
    <row r="156" s="25" customFormat="1" x14ac:dyDescent="0.3"/>
    <row r="157" s="25" customFormat="1" x14ac:dyDescent="0.3"/>
    <row r="158" s="25" customFormat="1" x14ac:dyDescent="0.3"/>
    <row r="159" s="25" customFormat="1" x14ac:dyDescent="0.3"/>
    <row r="160" s="25" customFormat="1" x14ac:dyDescent="0.3"/>
    <row r="161" s="25" customFormat="1" x14ac:dyDescent="0.3"/>
    <row r="162" s="25" customFormat="1" x14ac:dyDescent="0.3"/>
    <row r="163" s="25" customFormat="1" x14ac:dyDescent="0.3"/>
    <row r="164" s="25" customFormat="1" x14ac:dyDescent="0.3"/>
    <row r="165" s="25" customFormat="1" x14ac:dyDescent="0.3"/>
    <row r="166" s="25" customFormat="1" x14ac:dyDescent="0.3"/>
    <row r="167" s="25" customFormat="1" x14ac:dyDescent="0.3"/>
    <row r="168" s="25" customFormat="1" x14ac:dyDescent="0.3"/>
    <row r="169" s="25" customFormat="1" x14ac:dyDescent="0.3"/>
    <row r="170" s="25" customFormat="1" x14ac:dyDescent="0.3"/>
    <row r="171" s="25" customFormat="1" x14ac:dyDescent="0.3"/>
    <row r="172" s="25" customFormat="1" x14ac:dyDescent="0.3"/>
    <row r="173" s="25" customFormat="1" x14ac:dyDescent="0.3"/>
    <row r="174" s="25" customFormat="1" x14ac:dyDescent="0.3"/>
    <row r="175" s="25" customFormat="1" x14ac:dyDescent="0.3"/>
    <row r="176" s="25" customFormat="1" x14ac:dyDescent="0.3"/>
    <row r="177" s="25" customFormat="1" x14ac:dyDescent="0.3"/>
    <row r="178" s="25" customFormat="1" x14ac:dyDescent="0.3"/>
    <row r="179" s="25" customFormat="1" x14ac:dyDescent="0.3"/>
    <row r="180" s="25" customFormat="1" x14ac:dyDescent="0.3"/>
    <row r="181" s="25" customFormat="1" x14ac:dyDescent="0.3"/>
    <row r="182" s="25" customFormat="1" x14ac:dyDescent="0.3"/>
    <row r="183" s="25" customFormat="1" x14ac:dyDescent="0.3"/>
    <row r="184" s="25" customFormat="1" x14ac:dyDescent="0.3"/>
    <row r="185" s="25" customFormat="1" x14ac:dyDescent="0.3"/>
    <row r="186" s="25" customFormat="1" x14ac:dyDescent="0.3"/>
    <row r="187" s="25" customFormat="1" x14ac:dyDescent="0.3"/>
    <row r="188" s="25" customFormat="1" x14ac:dyDescent="0.3"/>
    <row r="189" s="25" customFormat="1" x14ac:dyDescent="0.3"/>
    <row r="190" s="25" customFormat="1" x14ac:dyDescent="0.3"/>
    <row r="191" s="25" customFormat="1" x14ac:dyDescent="0.3"/>
    <row r="192" s="25" customFormat="1" x14ac:dyDescent="0.3"/>
    <row r="193" s="25" customFormat="1" x14ac:dyDescent="0.3"/>
    <row r="194" s="25" customFormat="1" x14ac:dyDescent="0.3"/>
    <row r="195" s="25" customFormat="1" x14ac:dyDescent="0.3"/>
    <row r="196" s="25" customFormat="1" x14ac:dyDescent="0.3"/>
    <row r="197" s="25" customFormat="1" x14ac:dyDescent="0.3"/>
    <row r="198" s="25" customFormat="1" x14ac:dyDescent="0.3"/>
    <row r="199" s="25" customFormat="1" x14ac:dyDescent="0.3"/>
    <row r="200" s="25" customFormat="1" x14ac:dyDescent="0.3"/>
    <row r="201" s="25" customFormat="1" x14ac:dyDescent="0.3"/>
    <row r="202" s="25" customFormat="1" x14ac:dyDescent="0.3"/>
    <row r="203" s="25" customFormat="1" x14ac:dyDescent="0.3"/>
    <row r="204" s="25" customFormat="1" x14ac:dyDescent="0.3"/>
    <row r="205" s="25" customFormat="1" x14ac:dyDescent="0.3"/>
    <row r="206" s="25" customFormat="1" x14ac:dyDescent="0.3"/>
    <row r="207" s="25" customFormat="1" x14ac:dyDescent="0.3"/>
    <row r="208" s="25" customFormat="1" x14ac:dyDescent="0.3"/>
    <row r="209" s="25" customFormat="1" x14ac:dyDescent="0.3"/>
    <row r="210" s="25" customFormat="1" x14ac:dyDescent="0.3"/>
    <row r="211" s="25" customFormat="1" x14ac:dyDescent="0.3"/>
    <row r="212" s="25" customFormat="1" x14ac:dyDescent="0.3"/>
    <row r="213" s="25" customFormat="1" x14ac:dyDescent="0.3"/>
    <row r="214" s="25" customFormat="1" x14ac:dyDescent="0.3"/>
    <row r="215" s="25" customFormat="1" x14ac:dyDescent="0.3"/>
    <row r="216" s="25" customFormat="1" x14ac:dyDescent="0.3"/>
    <row r="217" s="25" customFormat="1" x14ac:dyDescent="0.3"/>
    <row r="218" s="25" customFormat="1" x14ac:dyDescent="0.3"/>
    <row r="219" s="25" customFormat="1" x14ac:dyDescent="0.3"/>
    <row r="220" s="25" customFormat="1" x14ac:dyDescent="0.3"/>
    <row r="221" s="25" customFormat="1" x14ac:dyDescent="0.3"/>
    <row r="222" s="25" customFormat="1" x14ac:dyDescent="0.3"/>
    <row r="223" s="25" customFormat="1" x14ac:dyDescent="0.3"/>
    <row r="224" s="25" customFormat="1" x14ac:dyDescent="0.3"/>
    <row r="225" s="25" customFormat="1" x14ac:dyDescent="0.3"/>
    <row r="226" s="25" customFormat="1" x14ac:dyDescent="0.3"/>
    <row r="227" s="25" customFormat="1" x14ac:dyDescent="0.3"/>
    <row r="228" s="25" customFormat="1" x14ac:dyDescent="0.3"/>
    <row r="229" s="25" customFormat="1" x14ac:dyDescent="0.3"/>
    <row r="230" s="25" customFormat="1" x14ac:dyDescent="0.3"/>
    <row r="231" s="25" customFormat="1" x14ac:dyDescent="0.3"/>
    <row r="232" s="25" customFormat="1" x14ac:dyDescent="0.3"/>
    <row r="233" s="25" customFormat="1" x14ac:dyDescent="0.3"/>
    <row r="234" s="25" customFormat="1" x14ac:dyDescent="0.3"/>
    <row r="235" s="25" customFormat="1" x14ac:dyDescent="0.3"/>
    <row r="236" s="25" customFormat="1" x14ac:dyDescent="0.3"/>
    <row r="237" s="25" customFormat="1" x14ac:dyDescent="0.3"/>
    <row r="238" s="25" customFormat="1" x14ac:dyDescent="0.3"/>
    <row r="239" s="25" customFormat="1" x14ac:dyDescent="0.3"/>
    <row r="240" s="25" customFormat="1" x14ac:dyDescent="0.3"/>
    <row r="241" s="25" customFormat="1" x14ac:dyDescent="0.3"/>
    <row r="242" s="25" customFormat="1" x14ac:dyDescent="0.3"/>
    <row r="243" s="25" customFormat="1" x14ac:dyDescent="0.3"/>
    <row r="244" s="25" customFormat="1" x14ac:dyDescent="0.3"/>
    <row r="245" s="25" customFormat="1" x14ac:dyDescent="0.3"/>
    <row r="246" s="25" customFormat="1" x14ac:dyDescent="0.3"/>
    <row r="247" s="25" customFormat="1" x14ac:dyDescent="0.3"/>
    <row r="248" s="25" customFormat="1" x14ac:dyDescent="0.3"/>
    <row r="249" s="25" customFormat="1" x14ac:dyDescent="0.3"/>
    <row r="250" s="25" customFormat="1" x14ac:dyDescent="0.3"/>
    <row r="251" s="25" customFormat="1" x14ac:dyDescent="0.3"/>
    <row r="252" s="25" customFormat="1" x14ac:dyDescent="0.3"/>
    <row r="253" s="25" customFormat="1" x14ac:dyDescent="0.3"/>
    <row r="254" s="25" customFormat="1" x14ac:dyDescent="0.3"/>
    <row r="255" s="25" customFormat="1" x14ac:dyDescent="0.3"/>
    <row r="256" s="25" customFormat="1" x14ac:dyDescent="0.3"/>
    <row r="257" s="25" customFormat="1" x14ac:dyDescent="0.3"/>
    <row r="258" s="25" customFormat="1" x14ac:dyDescent="0.3"/>
    <row r="259" s="25" customFormat="1" x14ac:dyDescent="0.3"/>
    <row r="260" s="25" customFormat="1" x14ac:dyDescent="0.3"/>
    <row r="261" s="25" customFormat="1" x14ac:dyDescent="0.3"/>
    <row r="262" s="25" customFormat="1" x14ac:dyDescent="0.3"/>
    <row r="263" s="25" customFormat="1" x14ac:dyDescent="0.3"/>
    <row r="264" s="25" customFormat="1" x14ac:dyDescent="0.3"/>
    <row r="265" s="25" customFormat="1" x14ac:dyDescent="0.3"/>
    <row r="266" s="25" customFormat="1" x14ac:dyDescent="0.3"/>
    <row r="267" s="25" customFormat="1" x14ac:dyDescent="0.3"/>
    <row r="268" s="25" customFormat="1" x14ac:dyDescent="0.3"/>
    <row r="269" s="25" customFormat="1" x14ac:dyDescent="0.3"/>
    <row r="270" s="25" customFormat="1" x14ac:dyDescent="0.3"/>
    <row r="271" s="25" customFormat="1" x14ac:dyDescent="0.3"/>
    <row r="272" s="25" customFormat="1" x14ac:dyDescent="0.3"/>
    <row r="273" s="25" customFormat="1" x14ac:dyDescent="0.3"/>
    <row r="274" s="25" customFormat="1" x14ac:dyDescent="0.3"/>
    <row r="275" s="25" customFormat="1" x14ac:dyDescent="0.3"/>
    <row r="276" s="25" customFormat="1" x14ac:dyDescent="0.3"/>
    <row r="277" s="25" customFormat="1" x14ac:dyDescent="0.3"/>
    <row r="278" s="25" customFormat="1" x14ac:dyDescent="0.3"/>
    <row r="279" s="25" customFormat="1" x14ac:dyDescent="0.3"/>
    <row r="280" s="25" customFormat="1" x14ac:dyDescent="0.3"/>
    <row r="281" s="25" customFormat="1" x14ac:dyDescent="0.3"/>
    <row r="282" s="25" customFormat="1" x14ac:dyDescent="0.3"/>
    <row r="283" s="25" customFormat="1" x14ac:dyDescent="0.3"/>
    <row r="284" s="25" customFormat="1" x14ac:dyDescent="0.3"/>
    <row r="285" s="25" customFormat="1" x14ac:dyDescent="0.3"/>
    <row r="286" s="25" customFormat="1" x14ac:dyDescent="0.3"/>
    <row r="287" s="25" customFormat="1" x14ac:dyDescent="0.3"/>
    <row r="288" s="25" customFormat="1" x14ac:dyDescent="0.3"/>
    <row r="289" s="25" customFormat="1" x14ac:dyDescent="0.3"/>
    <row r="290" s="25" customFormat="1" x14ac:dyDescent="0.3"/>
    <row r="291" s="25" customFormat="1" x14ac:dyDescent="0.3"/>
    <row r="292" s="25" customFormat="1" x14ac:dyDescent="0.3"/>
    <row r="293" s="25" customFormat="1" x14ac:dyDescent="0.3"/>
    <row r="294" s="25" customFormat="1" x14ac:dyDescent="0.3"/>
    <row r="295" s="25" customFormat="1" x14ac:dyDescent="0.3"/>
    <row r="296" s="25" customFormat="1" x14ac:dyDescent="0.3"/>
    <row r="297" s="25" customFormat="1" x14ac:dyDescent="0.3"/>
    <row r="298" s="25" customFormat="1" x14ac:dyDescent="0.3"/>
    <row r="299" s="25" customFormat="1" x14ac:dyDescent="0.3"/>
    <row r="300" s="25" customFormat="1" x14ac:dyDescent="0.3"/>
    <row r="301" s="25" customFormat="1" x14ac:dyDescent="0.3"/>
    <row r="302" s="25" customFormat="1" x14ac:dyDescent="0.3"/>
    <row r="303" s="25" customFormat="1" x14ac:dyDescent="0.3"/>
    <row r="304" s="25" customFormat="1" x14ac:dyDescent="0.3"/>
    <row r="305" s="25" customFormat="1" x14ac:dyDescent="0.3"/>
    <row r="306" s="25" customFormat="1" x14ac:dyDescent="0.3"/>
    <row r="307" s="25" customFormat="1" x14ac:dyDescent="0.3"/>
    <row r="308" s="25" customFormat="1" x14ac:dyDescent="0.3"/>
    <row r="309" s="25" customFormat="1" x14ac:dyDescent="0.3"/>
    <row r="310" s="25" customFormat="1" x14ac:dyDescent="0.3"/>
    <row r="311" s="25" customFormat="1" x14ac:dyDescent="0.3"/>
    <row r="312" s="25" customFormat="1" x14ac:dyDescent="0.3"/>
    <row r="313" s="25" customFormat="1" x14ac:dyDescent="0.3"/>
    <row r="314" s="25" customFormat="1" x14ac:dyDescent="0.3"/>
    <row r="315" s="25" customFormat="1" x14ac:dyDescent="0.3"/>
    <row r="316" s="25" customFormat="1" x14ac:dyDescent="0.3"/>
    <row r="317" s="25" customFormat="1" x14ac:dyDescent="0.3"/>
    <row r="318" s="25" customFormat="1" x14ac:dyDescent="0.3"/>
    <row r="319" s="25" customFormat="1" x14ac:dyDescent="0.3"/>
    <row r="320" s="25" customFormat="1" x14ac:dyDescent="0.3"/>
    <row r="321" s="25" customFormat="1" x14ac:dyDescent="0.3"/>
    <row r="322" s="25" customFormat="1" x14ac:dyDescent="0.3"/>
    <row r="323" s="25" customFormat="1" x14ac:dyDescent="0.3"/>
    <row r="324" s="25" customFormat="1" x14ac:dyDescent="0.3"/>
    <row r="325" s="25" customFormat="1" x14ac:dyDescent="0.3"/>
    <row r="326" s="25" customFormat="1" x14ac:dyDescent="0.3"/>
    <row r="327" s="25" customFormat="1" x14ac:dyDescent="0.3"/>
    <row r="328" s="25" customFormat="1" x14ac:dyDescent="0.3"/>
    <row r="329" s="25" customFormat="1" x14ac:dyDescent="0.3"/>
    <row r="330" s="25" customFormat="1" x14ac:dyDescent="0.3"/>
  </sheetData>
  <mergeCells count="5">
    <mergeCell ref="B2:F2"/>
    <mergeCell ref="F11:F15"/>
    <mergeCell ref="J11:J15"/>
    <mergeCell ref="N11:N15"/>
    <mergeCell ref="R11:R15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103"/>
  <sheetViews>
    <sheetView showGridLines="0" zoomScale="94" zoomScaleNormal="94" workbookViewId="0">
      <pane xSplit="3" ySplit="2" topLeftCell="K3" activePane="bottomRight" state="frozen"/>
      <selection pane="topRight" activeCell="D1" sqref="D1"/>
      <selection pane="bottomLeft" activeCell="A3" sqref="A3"/>
      <selection pane="bottomRight" activeCell="X12" sqref="X12"/>
    </sheetView>
  </sheetViews>
  <sheetFormatPr defaultColWidth="9.109375" defaultRowHeight="14.4" x14ac:dyDescent="0.3"/>
  <cols>
    <col min="1" max="1" width="29" style="1" customWidth="1"/>
    <col min="2" max="2" width="13.109375" style="1" customWidth="1"/>
    <col min="3" max="3" width="8.44140625" style="5" customWidth="1"/>
    <col min="4" max="4" width="13.109375" style="2" bestFit="1" customWidth="1"/>
    <col min="5" max="19" width="12.6640625" style="2" bestFit="1" customWidth="1"/>
    <col min="20" max="20" width="13.109375" style="2" bestFit="1" customWidth="1"/>
    <col min="21" max="63" width="12.6640625" style="2" bestFit="1" customWidth="1"/>
    <col min="64" max="16384" width="9.109375" style="1"/>
  </cols>
  <sheetData>
    <row r="1" spans="1:87" s="27" customFormat="1" ht="57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87" s="3" customFormat="1" x14ac:dyDescent="0.3">
      <c r="A2" s="6" t="s">
        <v>199</v>
      </c>
      <c r="B2" s="6" t="s">
        <v>0</v>
      </c>
      <c r="C2" s="7" t="s">
        <v>1</v>
      </c>
      <c r="D2" s="8">
        <v>45292</v>
      </c>
      <c r="E2" s="8">
        <v>45323</v>
      </c>
      <c r="F2" s="8">
        <v>45352</v>
      </c>
      <c r="G2" s="8">
        <v>45383</v>
      </c>
      <c r="H2" s="8">
        <v>45413</v>
      </c>
      <c r="I2" s="8">
        <v>45444</v>
      </c>
      <c r="J2" s="8">
        <v>45474</v>
      </c>
      <c r="K2" s="8">
        <v>45505</v>
      </c>
      <c r="L2" s="8">
        <v>45536</v>
      </c>
      <c r="M2" s="8">
        <v>45566</v>
      </c>
      <c r="N2" s="8">
        <v>45597</v>
      </c>
      <c r="O2" s="8">
        <v>45627</v>
      </c>
      <c r="P2" s="8">
        <v>45658</v>
      </c>
      <c r="Q2" s="8">
        <v>45689</v>
      </c>
      <c r="R2" s="8">
        <v>45717</v>
      </c>
      <c r="S2" s="8">
        <v>45748</v>
      </c>
      <c r="T2" s="8">
        <v>45778</v>
      </c>
      <c r="U2" s="8">
        <v>45809</v>
      </c>
      <c r="V2" s="8">
        <v>45839</v>
      </c>
      <c r="W2" s="8">
        <v>45870</v>
      </c>
      <c r="X2" s="8">
        <v>45901</v>
      </c>
      <c r="Y2" s="8">
        <v>45931</v>
      </c>
      <c r="Z2" s="8">
        <v>45962</v>
      </c>
      <c r="AA2" s="8">
        <v>45992</v>
      </c>
      <c r="AB2" s="8">
        <v>46023</v>
      </c>
      <c r="AC2" s="8">
        <v>46054</v>
      </c>
      <c r="AD2" s="8">
        <v>46082</v>
      </c>
      <c r="AE2" s="8">
        <v>46113</v>
      </c>
      <c r="AF2" s="8">
        <v>46143</v>
      </c>
      <c r="AG2" s="8">
        <v>46174</v>
      </c>
      <c r="AH2" s="8">
        <v>46204</v>
      </c>
      <c r="AI2" s="8">
        <v>46235</v>
      </c>
      <c r="AJ2" s="8">
        <v>46266</v>
      </c>
      <c r="AK2" s="8">
        <v>46296</v>
      </c>
      <c r="AL2" s="8">
        <v>46327</v>
      </c>
      <c r="AM2" s="8">
        <v>46357</v>
      </c>
      <c r="AN2" s="8">
        <v>46388</v>
      </c>
      <c r="AO2" s="8">
        <v>46419</v>
      </c>
      <c r="AP2" s="8">
        <v>46447</v>
      </c>
      <c r="AQ2" s="8">
        <v>46478</v>
      </c>
      <c r="AR2" s="8">
        <v>46508</v>
      </c>
      <c r="AS2" s="8">
        <v>46539</v>
      </c>
      <c r="AT2" s="8">
        <v>46569</v>
      </c>
      <c r="AU2" s="8">
        <v>46600</v>
      </c>
      <c r="AV2" s="8">
        <v>46631</v>
      </c>
      <c r="AW2" s="8">
        <v>46661</v>
      </c>
      <c r="AX2" s="8">
        <v>46692</v>
      </c>
      <c r="AY2" s="8">
        <v>46722</v>
      </c>
      <c r="AZ2" s="8">
        <v>46753</v>
      </c>
      <c r="BA2" s="8">
        <v>46784</v>
      </c>
      <c r="BB2" s="8">
        <v>46813</v>
      </c>
      <c r="BC2" s="8">
        <v>46844</v>
      </c>
      <c r="BD2" s="8">
        <v>46874</v>
      </c>
      <c r="BE2" s="8">
        <v>46905</v>
      </c>
      <c r="BF2" s="8">
        <v>46935</v>
      </c>
      <c r="BG2" s="8">
        <v>46966</v>
      </c>
      <c r="BH2" s="8">
        <v>46997</v>
      </c>
      <c r="BI2" s="8">
        <v>47027</v>
      </c>
      <c r="BJ2" s="8">
        <v>47058</v>
      </c>
      <c r="BK2" s="8">
        <v>47088</v>
      </c>
      <c r="BL2" s="8">
        <v>47119</v>
      </c>
      <c r="BM2" s="8">
        <v>47150</v>
      </c>
      <c r="BN2" s="8">
        <v>47178</v>
      </c>
      <c r="BO2" s="8">
        <v>47209</v>
      </c>
      <c r="BP2" s="8">
        <v>47239</v>
      </c>
      <c r="BQ2" s="8">
        <v>47270</v>
      </c>
      <c r="BR2" s="8">
        <v>47300</v>
      </c>
      <c r="BS2" s="8">
        <v>47331</v>
      </c>
      <c r="BT2" s="8">
        <v>47362</v>
      </c>
      <c r="BU2" s="8">
        <v>47392</v>
      </c>
      <c r="BV2" s="8">
        <v>47423</v>
      </c>
      <c r="BW2" s="8">
        <v>47453</v>
      </c>
      <c r="BX2" s="8">
        <v>47484</v>
      </c>
      <c r="BY2" s="8">
        <v>47515</v>
      </c>
      <c r="BZ2" s="8">
        <v>47543</v>
      </c>
      <c r="CA2" s="8">
        <v>47574</v>
      </c>
      <c r="CB2" s="8">
        <v>47604</v>
      </c>
      <c r="CC2" s="8">
        <v>47635</v>
      </c>
      <c r="CD2" s="8">
        <v>47665</v>
      </c>
      <c r="CE2" s="8">
        <v>47696</v>
      </c>
      <c r="CF2" s="8">
        <v>47727</v>
      </c>
      <c r="CG2" s="8">
        <v>47757</v>
      </c>
      <c r="CH2" s="8">
        <v>47788</v>
      </c>
      <c r="CI2" s="8">
        <v>47818</v>
      </c>
    </row>
    <row r="3" spans="1:87" x14ac:dyDescent="0.3">
      <c r="A3" s="23" t="s">
        <v>19</v>
      </c>
      <c r="B3" s="10">
        <f>SUM(D3:BK3)</f>
        <v>400000</v>
      </c>
      <c r="C3" s="11">
        <f>B3/SUM($B$3:$B$103)</f>
        <v>0.5</v>
      </c>
      <c r="D3" s="24">
        <f>SUM(D4:D32)</f>
        <v>160000</v>
      </c>
      <c r="E3" s="24">
        <f t="shared" ref="E3:T3" si="0">SUM(E4:E32)</f>
        <v>0</v>
      </c>
      <c r="F3" s="24">
        <f t="shared" si="0"/>
        <v>62000</v>
      </c>
      <c r="G3" s="24">
        <f t="shared" si="0"/>
        <v>35000</v>
      </c>
      <c r="H3" s="24">
        <f t="shared" si="0"/>
        <v>0</v>
      </c>
      <c r="I3" s="24">
        <f t="shared" si="0"/>
        <v>58000</v>
      </c>
      <c r="J3" s="24">
        <f t="shared" si="0"/>
        <v>4000</v>
      </c>
      <c r="K3" s="24">
        <f t="shared" si="0"/>
        <v>12500</v>
      </c>
      <c r="L3" s="24">
        <f t="shared" si="0"/>
        <v>7000</v>
      </c>
      <c r="M3" s="24">
        <f t="shared" si="0"/>
        <v>1500</v>
      </c>
      <c r="N3" s="24">
        <f t="shared" si="0"/>
        <v>40000</v>
      </c>
      <c r="O3" s="24">
        <f t="shared" si="0"/>
        <v>18000</v>
      </c>
      <c r="P3" s="24">
        <f t="shared" si="0"/>
        <v>0</v>
      </c>
      <c r="Q3" s="24">
        <f t="shared" si="0"/>
        <v>0</v>
      </c>
      <c r="R3" s="24">
        <f t="shared" si="0"/>
        <v>0</v>
      </c>
      <c r="S3" s="24">
        <f t="shared" si="0"/>
        <v>2000</v>
      </c>
      <c r="T3" s="24">
        <f t="shared" si="0"/>
        <v>0</v>
      </c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</row>
    <row r="4" spans="1:87" x14ac:dyDescent="0.3">
      <c r="A4" s="23" t="s">
        <v>25</v>
      </c>
      <c r="B4" s="10">
        <f t="shared" ref="B4:B34" si="1">SUM(D4:BK4)</f>
        <v>60000</v>
      </c>
      <c r="C4" s="11">
        <f t="shared" ref="C4:C67" si="2">B4/SUM($B$3:$B$103)</f>
        <v>7.4999999999999997E-2</v>
      </c>
      <c r="D4" s="24">
        <v>60000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</row>
    <row r="5" spans="1:87" x14ac:dyDescent="0.3">
      <c r="A5" s="23" t="s">
        <v>197</v>
      </c>
      <c r="B5" s="10">
        <f t="shared" si="1"/>
        <v>100000</v>
      </c>
      <c r="C5" s="11">
        <f t="shared" si="2"/>
        <v>0.125</v>
      </c>
      <c r="D5" s="24">
        <v>100000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</row>
    <row r="6" spans="1:87" x14ac:dyDescent="0.3">
      <c r="A6" s="23" t="s">
        <v>26</v>
      </c>
      <c r="B6" s="10">
        <f t="shared" si="1"/>
        <v>50000</v>
      </c>
      <c r="C6" s="11">
        <f t="shared" si="2"/>
        <v>6.25E-2</v>
      </c>
      <c r="D6" s="24"/>
      <c r="E6" s="24"/>
      <c r="F6" s="24">
        <v>50000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</row>
    <row r="7" spans="1:87" x14ac:dyDescent="0.3">
      <c r="A7" s="23" t="s">
        <v>27</v>
      </c>
      <c r="B7" s="10">
        <f t="shared" si="1"/>
        <v>7000</v>
      </c>
      <c r="C7" s="11">
        <f t="shared" si="2"/>
        <v>8.7500000000000008E-3</v>
      </c>
      <c r="D7" s="24"/>
      <c r="E7" s="24"/>
      <c r="F7" s="24">
        <v>7000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</row>
    <row r="8" spans="1:87" x14ac:dyDescent="0.3">
      <c r="A8" s="23" t="s">
        <v>28</v>
      </c>
      <c r="B8" s="10">
        <f t="shared" si="1"/>
        <v>5000</v>
      </c>
      <c r="C8" s="11">
        <f t="shared" si="2"/>
        <v>6.2500000000000003E-3</v>
      </c>
      <c r="D8" s="24"/>
      <c r="E8" s="24"/>
      <c r="F8" s="24">
        <v>5000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</row>
    <row r="9" spans="1:87" x14ac:dyDescent="0.3">
      <c r="A9" s="23" t="s">
        <v>29</v>
      </c>
      <c r="B9" s="10">
        <f t="shared" si="1"/>
        <v>35000</v>
      </c>
      <c r="C9" s="11">
        <f t="shared" si="2"/>
        <v>4.3749999999999997E-2</v>
      </c>
      <c r="D9" s="24"/>
      <c r="E9" s="24"/>
      <c r="F9" s="24"/>
      <c r="G9" s="24">
        <v>35000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</row>
    <row r="10" spans="1:87" x14ac:dyDescent="0.3">
      <c r="A10" s="23" t="s">
        <v>30</v>
      </c>
      <c r="B10" s="10">
        <f t="shared" si="1"/>
        <v>55000</v>
      </c>
      <c r="C10" s="11">
        <f t="shared" si="2"/>
        <v>6.8750000000000006E-2</v>
      </c>
      <c r="D10" s="24"/>
      <c r="E10" s="24"/>
      <c r="F10" s="24"/>
      <c r="G10" s="24"/>
      <c r="H10" s="24"/>
      <c r="I10" s="24">
        <v>55000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</row>
    <row r="11" spans="1:87" x14ac:dyDescent="0.3">
      <c r="A11" s="23" t="s">
        <v>31</v>
      </c>
      <c r="B11" s="10">
        <f t="shared" si="1"/>
        <v>4000</v>
      </c>
      <c r="C11" s="11">
        <f t="shared" si="2"/>
        <v>5.0000000000000001E-3</v>
      </c>
      <c r="D11" s="24"/>
      <c r="E11" s="24"/>
      <c r="F11" s="24"/>
      <c r="G11" s="24"/>
      <c r="H11" s="24"/>
      <c r="I11" s="24"/>
      <c r="J11" s="24">
        <v>4000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</row>
    <row r="12" spans="1:87" x14ac:dyDescent="0.3">
      <c r="A12" s="23" t="s">
        <v>32</v>
      </c>
      <c r="B12" s="10">
        <f t="shared" si="1"/>
        <v>3000</v>
      </c>
      <c r="C12" s="11">
        <f t="shared" si="2"/>
        <v>3.7499999999999999E-3</v>
      </c>
      <c r="D12" s="24"/>
      <c r="E12" s="24"/>
      <c r="F12" s="24"/>
      <c r="G12" s="24"/>
      <c r="H12" s="24"/>
      <c r="I12" s="24">
        <v>3000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</row>
    <row r="13" spans="1:87" x14ac:dyDescent="0.3">
      <c r="A13" s="23" t="s">
        <v>33</v>
      </c>
      <c r="B13" s="10">
        <f t="shared" si="1"/>
        <v>12000</v>
      </c>
      <c r="C13" s="11">
        <f t="shared" si="2"/>
        <v>1.4999999999999999E-2</v>
      </c>
      <c r="D13" s="24"/>
      <c r="E13" s="24"/>
      <c r="F13" s="24"/>
      <c r="G13" s="24"/>
      <c r="H13" s="24"/>
      <c r="I13" s="24"/>
      <c r="J13" s="24"/>
      <c r="K13" s="24">
        <v>12000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</row>
    <row r="14" spans="1:87" x14ac:dyDescent="0.3">
      <c r="A14" s="23" t="s">
        <v>34</v>
      </c>
      <c r="B14" s="10">
        <f t="shared" si="1"/>
        <v>500</v>
      </c>
      <c r="C14" s="11">
        <f t="shared" si="2"/>
        <v>6.2500000000000001E-4</v>
      </c>
      <c r="D14" s="24"/>
      <c r="E14" s="24"/>
      <c r="F14" s="24"/>
      <c r="G14" s="24"/>
      <c r="H14" s="24"/>
      <c r="I14" s="24"/>
      <c r="J14" s="24"/>
      <c r="K14" s="24">
        <v>500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</row>
    <row r="15" spans="1:87" x14ac:dyDescent="0.3">
      <c r="A15" s="23" t="s">
        <v>35</v>
      </c>
      <c r="B15" s="10">
        <f t="shared" si="1"/>
        <v>3000</v>
      </c>
      <c r="C15" s="11">
        <f t="shared" si="2"/>
        <v>3.7499999999999999E-3</v>
      </c>
      <c r="D15" s="24"/>
      <c r="E15" s="24"/>
      <c r="F15" s="24"/>
      <c r="G15" s="24"/>
      <c r="H15" s="24"/>
      <c r="I15" s="24"/>
      <c r="J15" s="24"/>
      <c r="K15" s="24"/>
      <c r="L15" s="24">
        <v>3000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</row>
    <row r="16" spans="1:87" x14ac:dyDescent="0.3">
      <c r="A16" s="23" t="s">
        <v>36</v>
      </c>
      <c r="B16" s="10">
        <f t="shared" si="1"/>
        <v>2000</v>
      </c>
      <c r="C16" s="11">
        <f t="shared" si="2"/>
        <v>2.5000000000000001E-3</v>
      </c>
      <c r="D16" s="24"/>
      <c r="E16" s="24"/>
      <c r="F16" s="24"/>
      <c r="G16" s="24"/>
      <c r="H16" s="24"/>
      <c r="I16" s="24"/>
      <c r="J16" s="24"/>
      <c r="K16" s="24"/>
      <c r="L16" s="24">
        <v>2000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</row>
    <row r="17" spans="1:63" x14ac:dyDescent="0.3">
      <c r="A17" s="23" t="s">
        <v>37</v>
      </c>
      <c r="B17" s="10">
        <f t="shared" si="1"/>
        <v>2000</v>
      </c>
      <c r="C17" s="11">
        <f t="shared" si="2"/>
        <v>2.5000000000000001E-3</v>
      </c>
      <c r="D17" s="24"/>
      <c r="E17" s="24"/>
      <c r="F17" s="24"/>
      <c r="G17" s="24"/>
      <c r="H17" s="24"/>
      <c r="I17" s="24"/>
      <c r="J17" s="24"/>
      <c r="K17" s="24"/>
      <c r="L17" s="24">
        <v>2000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</row>
    <row r="18" spans="1:63" x14ac:dyDescent="0.3">
      <c r="A18" s="23" t="s">
        <v>38</v>
      </c>
      <c r="B18" s="10">
        <f t="shared" si="1"/>
        <v>1500</v>
      </c>
      <c r="C18" s="11">
        <f t="shared" si="2"/>
        <v>1.8749999999999999E-3</v>
      </c>
      <c r="D18" s="24"/>
      <c r="E18" s="24"/>
      <c r="F18" s="24"/>
      <c r="G18" s="24"/>
      <c r="H18" s="24"/>
      <c r="I18" s="24"/>
      <c r="J18" s="24"/>
      <c r="K18" s="24"/>
      <c r="L18" s="24"/>
      <c r="M18" s="24">
        <v>1500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</row>
    <row r="19" spans="1:63" x14ac:dyDescent="0.3">
      <c r="A19" s="23" t="s">
        <v>39</v>
      </c>
      <c r="B19" s="10">
        <f t="shared" si="1"/>
        <v>5500</v>
      </c>
      <c r="C19" s="11">
        <f t="shared" si="2"/>
        <v>6.875E-3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>
        <v>5500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</row>
    <row r="20" spans="1:63" x14ac:dyDescent="0.3">
      <c r="A20" s="23" t="s">
        <v>40</v>
      </c>
      <c r="B20" s="10">
        <f t="shared" si="1"/>
        <v>2000</v>
      </c>
      <c r="C20" s="11">
        <f t="shared" si="2"/>
        <v>2.5000000000000001E-3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>
        <v>2000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</row>
    <row r="21" spans="1:63" x14ac:dyDescent="0.3">
      <c r="A21" s="23" t="s">
        <v>41</v>
      </c>
      <c r="B21" s="10">
        <f t="shared" si="1"/>
        <v>500</v>
      </c>
      <c r="C21" s="11">
        <f t="shared" si="2"/>
        <v>6.2500000000000001E-4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>
        <v>500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</row>
    <row r="22" spans="1:63" x14ac:dyDescent="0.3">
      <c r="A22" s="23" t="s">
        <v>42</v>
      </c>
      <c r="B22" s="10">
        <f t="shared" si="1"/>
        <v>12000</v>
      </c>
      <c r="C22" s="11">
        <f t="shared" si="2"/>
        <v>1.4999999999999999E-2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>
        <v>12000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</row>
    <row r="23" spans="1:63" x14ac:dyDescent="0.3">
      <c r="A23" s="23" t="s">
        <v>51</v>
      </c>
      <c r="B23" s="10">
        <f t="shared" si="1"/>
        <v>5000</v>
      </c>
      <c r="C23" s="11">
        <f t="shared" si="2"/>
        <v>6.2500000000000003E-3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>
        <v>5000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</row>
    <row r="24" spans="1:63" x14ac:dyDescent="0.3">
      <c r="A24" s="23" t="s">
        <v>50</v>
      </c>
      <c r="B24" s="10">
        <f t="shared" si="1"/>
        <v>4500</v>
      </c>
      <c r="C24" s="11">
        <f t="shared" si="2"/>
        <v>5.6249999999999998E-3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>
        <v>4500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</row>
    <row r="25" spans="1:63" x14ac:dyDescent="0.3">
      <c r="A25" s="23" t="s">
        <v>43</v>
      </c>
      <c r="B25" s="10">
        <f t="shared" si="1"/>
        <v>3500</v>
      </c>
      <c r="C25" s="11">
        <f t="shared" si="2"/>
        <v>4.3750000000000004E-3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>
        <v>3500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</row>
    <row r="26" spans="1:63" x14ac:dyDescent="0.3">
      <c r="A26" s="23" t="s">
        <v>44</v>
      </c>
      <c r="B26" s="10">
        <f t="shared" si="1"/>
        <v>3000</v>
      </c>
      <c r="C26" s="11">
        <f t="shared" si="2"/>
        <v>3.7499999999999999E-3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>
        <v>3000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</row>
    <row r="27" spans="1:63" x14ac:dyDescent="0.3">
      <c r="A27" s="23" t="s">
        <v>45</v>
      </c>
      <c r="B27" s="10">
        <f t="shared" si="1"/>
        <v>4000</v>
      </c>
      <c r="C27" s="11">
        <f t="shared" si="2"/>
        <v>5.0000000000000001E-3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>
        <v>4000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</row>
    <row r="28" spans="1:63" x14ac:dyDescent="0.3">
      <c r="A28" s="23" t="s">
        <v>46</v>
      </c>
      <c r="B28" s="10">
        <f t="shared" si="1"/>
        <v>7000</v>
      </c>
      <c r="C28" s="11">
        <f t="shared" si="2"/>
        <v>8.7500000000000008E-3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>
        <v>7000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</row>
    <row r="29" spans="1:63" x14ac:dyDescent="0.3">
      <c r="A29" s="23" t="s">
        <v>47</v>
      </c>
      <c r="B29" s="10">
        <f t="shared" si="1"/>
        <v>1500</v>
      </c>
      <c r="C29" s="11">
        <f t="shared" si="2"/>
        <v>1.8749999999999999E-3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>
        <v>1500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</row>
    <row r="30" spans="1:63" x14ac:dyDescent="0.3">
      <c r="A30" s="23" t="s">
        <v>48</v>
      </c>
      <c r="B30" s="10">
        <f t="shared" si="1"/>
        <v>5000</v>
      </c>
      <c r="C30" s="11">
        <f t="shared" si="2"/>
        <v>6.2500000000000003E-3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>
        <v>5000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</row>
    <row r="31" spans="1:63" x14ac:dyDescent="0.3">
      <c r="A31" s="23" t="s">
        <v>49</v>
      </c>
      <c r="B31" s="10">
        <f t="shared" si="1"/>
        <v>4500</v>
      </c>
      <c r="C31" s="11">
        <f t="shared" si="2"/>
        <v>5.6249999999999998E-3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>
        <v>4500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</row>
    <row r="32" spans="1:63" x14ac:dyDescent="0.3">
      <c r="A32" s="23" t="s">
        <v>52</v>
      </c>
      <c r="B32" s="10">
        <f t="shared" si="1"/>
        <v>2000</v>
      </c>
      <c r="C32" s="11">
        <f t="shared" si="2"/>
        <v>2.5000000000000001E-3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>
        <v>2000</v>
      </c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</row>
    <row r="33" spans="1:63" x14ac:dyDescent="0.3">
      <c r="A33" s="23"/>
      <c r="B33" s="10">
        <f t="shared" si="1"/>
        <v>0</v>
      </c>
      <c r="C33" s="11">
        <f t="shared" si="2"/>
        <v>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</row>
    <row r="34" spans="1:63" x14ac:dyDescent="0.3">
      <c r="A34" s="23"/>
      <c r="B34" s="10">
        <f t="shared" si="1"/>
        <v>0</v>
      </c>
      <c r="C34" s="11">
        <f t="shared" si="2"/>
        <v>0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</row>
    <row r="35" spans="1:63" x14ac:dyDescent="0.3">
      <c r="A35" s="23"/>
      <c r="B35" s="10">
        <f t="shared" ref="B35:B66" si="3">SUM(D35:BK35)</f>
        <v>0</v>
      </c>
      <c r="C35" s="11">
        <f t="shared" si="2"/>
        <v>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</row>
    <row r="36" spans="1:63" x14ac:dyDescent="0.3">
      <c r="A36" s="23"/>
      <c r="B36" s="10">
        <f t="shared" si="3"/>
        <v>0</v>
      </c>
      <c r="C36" s="11">
        <f t="shared" si="2"/>
        <v>0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</row>
    <row r="37" spans="1:63" x14ac:dyDescent="0.3">
      <c r="A37" s="23"/>
      <c r="B37" s="10">
        <f t="shared" si="3"/>
        <v>0</v>
      </c>
      <c r="C37" s="11">
        <f t="shared" si="2"/>
        <v>0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</row>
    <row r="38" spans="1:63" x14ac:dyDescent="0.3">
      <c r="A38" s="23"/>
      <c r="B38" s="10">
        <f t="shared" si="3"/>
        <v>0</v>
      </c>
      <c r="C38" s="11">
        <f t="shared" si="2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</row>
    <row r="39" spans="1:63" x14ac:dyDescent="0.3">
      <c r="A39" s="23"/>
      <c r="B39" s="10">
        <f t="shared" si="3"/>
        <v>0</v>
      </c>
      <c r="C39" s="11">
        <f t="shared" si="2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</row>
    <row r="40" spans="1:63" x14ac:dyDescent="0.3">
      <c r="A40" s="23"/>
      <c r="B40" s="10">
        <f t="shared" si="3"/>
        <v>0</v>
      </c>
      <c r="C40" s="11">
        <f t="shared" si="2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</row>
    <row r="41" spans="1:63" x14ac:dyDescent="0.3">
      <c r="A41" s="23"/>
      <c r="B41" s="10">
        <f t="shared" si="3"/>
        <v>0</v>
      </c>
      <c r="C41" s="11">
        <f t="shared" si="2"/>
        <v>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</row>
    <row r="42" spans="1:63" x14ac:dyDescent="0.3">
      <c r="A42" s="23"/>
      <c r="B42" s="10">
        <f t="shared" si="3"/>
        <v>0</v>
      </c>
      <c r="C42" s="11">
        <f t="shared" si="2"/>
        <v>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</row>
    <row r="43" spans="1:63" x14ac:dyDescent="0.3">
      <c r="A43" s="23"/>
      <c r="B43" s="10">
        <f t="shared" si="3"/>
        <v>0</v>
      </c>
      <c r="C43" s="11">
        <f t="shared" si="2"/>
        <v>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</row>
    <row r="44" spans="1:63" x14ac:dyDescent="0.3">
      <c r="A44" s="23"/>
      <c r="B44" s="10">
        <f t="shared" si="3"/>
        <v>0</v>
      </c>
      <c r="C44" s="11">
        <f t="shared" si="2"/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</row>
    <row r="45" spans="1:63" x14ac:dyDescent="0.3">
      <c r="A45" s="23"/>
      <c r="B45" s="10">
        <f t="shared" si="3"/>
        <v>0</v>
      </c>
      <c r="C45" s="11">
        <f t="shared" si="2"/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</row>
    <row r="46" spans="1:63" x14ac:dyDescent="0.3">
      <c r="A46" s="23"/>
      <c r="B46" s="10">
        <f t="shared" si="3"/>
        <v>0</v>
      </c>
      <c r="C46" s="11">
        <f t="shared" si="2"/>
        <v>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</row>
    <row r="47" spans="1:63" x14ac:dyDescent="0.3">
      <c r="A47" s="23"/>
      <c r="B47" s="10">
        <f t="shared" si="3"/>
        <v>0</v>
      </c>
      <c r="C47" s="11">
        <f t="shared" si="2"/>
        <v>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</row>
    <row r="48" spans="1:63" x14ac:dyDescent="0.3">
      <c r="A48" s="23"/>
      <c r="B48" s="10">
        <f t="shared" si="3"/>
        <v>0</v>
      </c>
      <c r="C48" s="11">
        <f t="shared" si="2"/>
        <v>0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</row>
    <row r="49" spans="1:63" x14ac:dyDescent="0.3">
      <c r="A49" s="23"/>
      <c r="B49" s="10">
        <f t="shared" si="3"/>
        <v>0</v>
      </c>
      <c r="C49" s="11">
        <f t="shared" si="2"/>
        <v>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</row>
    <row r="50" spans="1:63" x14ac:dyDescent="0.3">
      <c r="A50" s="23"/>
      <c r="B50" s="10">
        <f t="shared" si="3"/>
        <v>0</v>
      </c>
      <c r="C50" s="11">
        <f t="shared" si="2"/>
        <v>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</row>
    <row r="51" spans="1:63" x14ac:dyDescent="0.3">
      <c r="A51" s="23"/>
      <c r="B51" s="10">
        <f t="shared" si="3"/>
        <v>0</v>
      </c>
      <c r="C51" s="11">
        <f t="shared" si="2"/>
        <v>0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</row>
    <row r="52" spans="1:63" x14ac:dyDescent="0.3">
      <c r="A52" s="23"/>
      <c r="B52" s="10">
        <f t="shared" si="3"/>
        <v>0</v>
      </c>
      <c r="C52" s="11">
        <f t="shared" si="2"/>
        <v>0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</row>
    <row r="53" spans="1:63" x14ac:dyDescent="0.3">
      <c r="A53" s="23"/>
      <c r="B53" s="10">
        <f t="shared" si="3"/>
        <v>0</v>
      </c>
      <c r="C53" s="11">
        <f t="shared" si="2"/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</row>
    <row r="54" spans="1:63" x14ac:dyDescent="0.3">
      <c r="A54" s="23"/>
      <c r="B54" s="10">
        <f t="shared" si="3"/>
        <v>0</v>
      </c>
      <c r="C54" s="11">
        <f t="shared" si="2"/>
        <v>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</row>
    <row r="55" spans="1:63" x14ac:dyDescent="0.3">
      <c r="A55" s="23"/>
      <c r="B55" s="10">
        <f t="shared" si="3"/>
        <v>0</v>
      </c>
      <c r="C55" s="11">
        <f t="shared" si="2"/>
        <v>0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</row>
    <row r="56" spans="1:63" x14ac:dyDescent="0.3">
      <c r="A56" s="23"/>
      <c r="B56" s="10">
        <f t="shared" si="3"/>
        <v>0</v>
      </c>
      <c r="C56" s="11">
        <f t="shared" si="2"/>
        <v>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</row>
    <row r="57" spans="1:63" x14ac:dyDescent="0.3">
      <c r="A57" s="23"/>
      <c r="B57" s="10">
        <f t="shared" si="3"/>
        <v>0</v>
      </c>
      <c r="C57" s="11">
        <f t="shared" si="2"/>
        <v>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</row>
    <row r="58" spans="1:63" x14ac:dyDescent="0.3">
      <c r="A58" s="23"/>
      <c r="B58" s="10">
        <f t="shared" si="3"/>
        <v>0</v>
      </c>
      <c r="C58" s="11">
        <f t="shared" si="2"/>
        <v>0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</row>
    <row r="59" spans="1:63" x14ac:dyDescent="0.3">
      <c r="A59" s="23"/>
      <c r="B59" s="10">
        <f t="shared" si="3"/>
        <v>0</v>
      </c>
      <c r="C59" s="11">
        <f t="shared" si="2"/>
        <v>0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</row>
    <row r="60" spans="1:63" x14ac:dyDescent="0.3">
      <c r="A60" s="23"/>
      <c r="B60" s="10">
        <f t="shared" si="3"/>
        <v>0</v>
      </c>
      <c r="C60" s="11">
        <f t="shared" si="2"/>
        <v>0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</row>
    <row r="61" spans="1:63" x14ac:dyDescent="0.3">
      <c r="A61" s="23"/>
      <c r="B61" s="10">
        <f t="shared" si="3"/>
        <v>0</v>
      </c>
      <c r="C61" s="11">
        <f t="shared" si="2"/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</row>
    <row r="62" spans="1:63" x14ac:dyDescent="0.3">
      <c r="A62" s="23"/>
      <c r="B62" s="10">
        <f t="shared" si="3"/>
        <v>0</v>
      </c>
      <c r="C62" s="11">
        <f t="shared" si="2"/>
        <v>0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</row>
    <row r="63" spans="1:63" x14ac:dyDescent="0.3">
      <c r="A63" s="23"/>
      <c r="B63" s="10">
        <f t="shared" si="3"/>
        <v>0</v>
      </c>
      <c r="C63" s="11">
        <f t="shared" si="2"/>
        <v>0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</row>
    <row r="64" spans="1:63" x14ac:dyDescent="0.3">
      <c r="A64" s="23"/>
      <c r="B64" s="10">
        <f t="shared" si="3"/>
        <v>0</v>
      </c>
      <c r="C64" s="11">
        <f t="shared" si="2"/>
        <v>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</row>
    <row r="65" spans="1:63" x14ac:dyDescent="0.3">
      <c r="A65" s="23"/>
      <c r="B65" s="10">
        <f t="shared" si="3"/>
        <v>0</v>
      </c>
      <c r="C65" s="11">
        <f t="shared" si="2"/>
        <v>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</row>
    <row r="66" spans="1:63" x14ac:dyDescent="0.3">
      <c r="A66" s="23"/>
      <c r="B66" s="10">
        <f t="shared" si="3"/>
        <v>0</v>
      </c>
      <c r="C66" s="11">
        <f t="shared" si="2"/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</row>
    <row r="67" spans="1:63" x14ac:dyDescent="0.3">
      <c r="A67" s="23"/>
      <c r="B67" s="10">
        <f t="shared" ref="B67:B103" si="4">SUM(D67:BK67)</f>
        <v>0</v>
      </c>
      <c r="C67" s="11">
        <f t="shared" si="2"/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</row>
    <row r="68" spans="1:63" x14ac:dyDescent="0.3">
      <c r="A68" s="23"/>
      <c r="B68" s="10">
        <f t="shared" si="4"/>
        <v>0</v>
      </c>
      <c r="C68" s="11">
        <f t="shared" ref="C68:C103" si="5">B68/SUM($B$3:$B$103)</f>
        <v>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</row>
    <row r="69" spans="1:63" x14ac:dyDescent="0.3">
      <c r="A69" s="23"/>
      <c r="B69" s="10">
        <f t="shared" si="4"/>
        <v>0</v>
      </c>
      <c r="C69" s="11">
        <f t="shared" si="5"/>
        <v>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</row>
    <row r="70" spans="1:63" x14ac:dyDescent="0.3">
      <c r="A70" s="23"/>
      <c r="B70" s="10">
        <f t="shared" si="4"/>
        <v>0</v>
      </c>
      <c r="C70" s="11">
        <f t="shared" si="5"/>
        <v>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</row>
    <row r="71" spans="1:63" x14ac:dyDescent="0.3">
      <c r="A71" s="23"/>
      <c r="B71" s="10">
        <f t="shared" si="4"/>
        <v>0</v>
      </c>
      <c r="C71" s="11">
        <f t="shared" si="5"/>
        <v>0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</row>
    <row r="72" spans="1:63" x14ac:dyDescent="0.3">
      <c r="A72" s="23"/>
      <c r="B72" s="10">
        <f t="shared" si="4"/>
        <v>0</v>
      </c>
      <c r="C72" s="11">
        <f t="shared" si="5"/>
        <v>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</row>
    <row r="73" spans="1:63" x14ac:dyDescent="0.3">
      <c r="A73" s="23"/>
      <c r="B73" s="10">
        <f t="shared" si="4"/>
        <v>0</v>
      </c>
      <c r="C73" s="11">
        <f t="shared" si="5"/>
        <v>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</row>
    <row r="74" spans="1:63" x14ac:dyDescent="0.3">
      <c r="A74" s="23"/>
      <c r="B74" s="10">
        <f t="shared" si="4"/>
        <v>0</v>
      </c>
      <c r="C74" s="11">
        <f t="shared" si="5"/>
        <v>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</row>
    <row r="75" spans="1:63" x14ac:dyDescent="0.3">
      <c r="A75" s="23"/>
      <c r="B75" s="10">
        <f t="shared" si="4"/>
        <v>0</v>
      </c>
      <c r="C75" s="11">
        <f t="shared" si="5"/>
        <v>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</row>
    <row r="76" spans="1:63" x14ac:dyDescent="0.3">
      <c r="A76" s="23"/>
      <c r="B76" s="10">
        <f t="shared" si="4"/>
        <v>0</v>
      </c>
      <c r="C76" s="11">
        <f t="shared" si="5"/>
        <v>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</row>
    <row r="77" spans="1:63" x14ac:dyDescent="0.3">
      <c r="A77" s="23"/>
      <c r="B77" s="10">
        <f t="shared" si="4"/>
        <v>0</v>
      </c>
      <c r="C77" s="11">
        <f t="shared" si="5"/>
        <v>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</row>
    <row r="78" spans="1:63" x14ac:dyDescent="0.3">
      <c r="A78" s="23"/>
      <c r="B78" s="10">
        <f t="shared" si="4"/>
        <v>0</v>
      </c>
      <c r="C78" s="11">
        <f t="shared" si="5"/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</row>
    <row r="79" spans="1:63" x14ac:dyDescent="0.3">
      <c r="A79" s="23"/>
      <c r="B79" s="10">
        <f t="shared" si="4"/>
        <v>0</v>
      </c>
      <c r="C79" s="11">
        <f t="shared" si="5"/>
        <v>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</row>
    <row r="80" spans="1:63" x14ac:dyDescent="0.3">
      <c r="A80" s="23"/>
      <c r="B80" s="10">
        <f t="shared" si="4"/>
        <v>0</v>
      </c>
      <c r="C80" s="11">
        <f t="shared" si="5"/>
        <v>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</row>
    <row r="81" spans="1:63" x14ac:dyDescent="0.3">
      <c r="A81" s="23"/>
      <c r="B81" s="10">
        <f t="shared" si="4"/>
        <v>0</v>
      </c>
      <c r="C81" s="11">
        <f t="shared" si="5"/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</row>
    <row r="82" spans="1:63" x14ac:dyDescent="0.3">
      <c r="A82" s="23"/>
      <c r="B82" s="10">
        <f t="shared" si="4"/>
        <v>0</v>
      </c>
      <c r="C82" s="11">
        <f t="shared" si="5"/>
        <v>0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</row>
    <row r="83" spans="1:63" x14ac:dyDescent="0.3">
      <c r="A83" s="23"/>
      <c r="B83" s="10">
        <f t="shared" si="4"/>
        <v>0</v>
      </c>
      <c r="C83" s="11">
        <f t="shared" si="5"/>
        <v>0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</row>
    <row r="84" spans="1:63" x14ac:dyDescent="0.3">
      <c r="A84" s="23"/>
      <c r="B84" s="10">
        <f t="shared" si="4"/>
        <v>0</v>
      </c>
      <c r="C84" s="11">
        <f t="shared" si="5"/>
        <v>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</row>
    <row r="85" spans="1:63" x14ac:dyDescent="0.3">
      <c r="A85" s="23"/>
      <c r="B85" s="10">
        <f t="shared" si="4"/>
        <v>0</v>
      </c>
      <c r="C85" s="11">
        <f t="shared" si="5"/>
        <v>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</row>
    <row r="86" spans="1:63" x14ac:dyDescent="0.3">
      <c r="A86" s="23"/>
      <c r="B86" s="10">
        <f t="shared" si="4"/>
        <v>0</v>
      </c>
      <c r="C86" s="11">
        <f t="shared" si="5"/>
        <v>0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</row>
    <row r="87" spans="1:63" x14ac:dyDescent="0.3">
      <c r="A87" s="23"/>
      <c r="B87" s="10">
        <f t="shared" si="4"/>
        <v>0</v>
      </c>
      <c r="C87" s="11">
        <f t="shared" si="5"/>
        <v>0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</row>
    <row r="88" spans="1:63" x14ac:dyDescent="0.3">
      <c r="A88" s="23"/>
      <c r="B88" s="10">
        <f t="shared" si="4"/>
        <v>0</v>
      </c>
      <c r="C88" s="11">
        <f t="shared" si="5"/>
        <v>0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</row>
    <row r="89" spans="1:63" x14ac:dyDescent="0.3">
      <c r="A89" s="23"/>
      <c r="B89" s="10">
        <f t="shared" si="4"/>
        <v>0</v>
      </c>
      <c r="C89" s="11">
        <f t="shared" si="5"/>
        <v>0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</row>
    <row r="90" spans="1:63" x14ac:dyDescent="0.3">
      <c r="A90" s="23"/>
      <c r="B90" s="10">
        <f t="shared" si="4"/>
        <v>0</v>
      </c>
      <c r="C90" s="11">
        <f t="shared" si="5"/>
        <v>0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</row>
    <row r="91" spans="1:63" x14ac:dyDescent="0.3">
      <c r="A91" s="23"/>
      <c r="B91" s="10">
        <f t="shared" si="4"/>
        <v>0</v>
      </c>
      <c r="C91" s="11">
        <f t="shared" si="5"/>
        <v>0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</row>
    <row r="92" spans="1:63" x14ac:dyDescent="0.3">
      <c r="A92" s="23"/>
      <c r="B92" s="10">
        <f t="shared" si="4"/>
        <v>0</v>
      </c>
      <c r="C92" s="11">
        <f t="shared" si="5"/>
        <v>0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</row>
    <row r="93" spans="1:63" x14ac:dyDescent="0.3">
      <c r="A93" s="23"/>
      <c r="B93" s="10">
        <f t="shared" si="4"/>
        <v>0</v>
      </c>
      <c r="C93" s="11">
        <f t="shared" si="5"/>
        <v>0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</row>
    <row r="94" spans="1:63" x14ac:dyDescent="0.3">
      <c r="A94" s="23"/>
      <c r="B94" s="10">
        <f t="shared" si="4"/>
        <v>0</v>
      </c>
      <c r="C94" s="11">
        <f t="shared" si="5"/>
        <v>0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</row>
    <row r="95" spans="1:63" x14ac:dyDescent="0.3">
      <c r="A95" s="23"/>
      <c r="B95" s="10">
        <f t="shared" si="4"/>
        <v>0</v>
      </c>
      <c r="C95" s="11">
        <f t="shared" si="5"/>
        <v>0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</row>
    <row r="96" spans="1:63" x14ac:dyDescent="0.3">
      <c r="A96" s="23"/>
      <c r="B96" s="10">
        <f t="shared" si="4"/>
        <v>0</v>
      </c>
      <c r="C96" s="11">
        <f t="shared" si="5"/>
        <v>0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</row>
    <row r="97" spans="1:63" x14ac:dyDescent="0.3">
      <c r="A97" s="23"/>
      <c r="B97" s="10">
        <f t="shared" si="4"/>
        <v>0</v>
      </c>
      <c r="C97" s="11">
        <f t="shared" si="5"/>
        <v>0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</row>
    <row r="98" spans="1:63" x14ac:dyDescent="0.3">
      <c r="A98" s="23"/>
      <c r="B98" s="10">
        <f t="shared" si="4"/>
        <v>0</v>
      </c>
      <c r="C98" s="11">
        <f t="shared" si="5"/>
        <v>0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</row>
    <row r="99" spans="1:63" x14ac:dyDescent="0.3">
      <c r="A99" s="23"/>
      <c r="B99" s="10">
        <f t="shared" si="4"/>
        <v>0</v>
      </c>
      <c r="C99" s="11">
        <f t="shared" si="5"/>
        <v>0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</row>
    <row r="100" spans="1:63" x14ac:dyDescent="0.3">
      <c r="A100" s="23"/>
      <c r="B100" s="10">
        <f t="shared" si="4"/>
        <v>0</v>
      </c>
      <c r="C100" s="11">
        <f t="shared" si="5"/>
        <v>0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</row>
    <row r="101" spans="1:63" x14ac:dyDescent="0.3">
      <c r="A101" s="23"/>
      <c r="B101" s="10">
        <f t="shared" si="4"/>
        <v>0</v>
      </c>
      <c r="C101" s="11">
        <f t="shared" si="5"/>
        <v>0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</row>
    <row r="102" spans="1:63" x14ac:dyDescent="0.3">
      <c r="A102" s="23"/>
      <c r="B102" s="10">
        <f t="shared" si="4"/>
        <v>0</v>
      </c>
      <c r="C102" s="11">
        <f t="shared" si="5"/>
        <v>0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</row>
    <row r="103" spans="1:63" x14ac:dyDescent="0.3">
      <c r="A103" s="23"/>
      <c r="B103" s="10">
        <f t="shared" si="4"/>
        <v>0</v>
      </c>
      <c r="C103" s="11">
        <f t="shared" si="5"/>
        <v>0</v>
      </c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I103"/>
  <sheetViews>
    <sheetView showGridLines="0" workbookViewId="0">
      <pane xSplit="3" ySplit="2" topLeftCell="BX3" activePane="bottomRight" state="frozen"/>
      <selection pane="topRight" activeCell="D1" sqref="D1"/>
      <selection pane="bottomLeft" activeCell="A3" sqref="A3"/>
      <selection pane="bottomRight" activeCell="CH3" sqref="CH3"/>
    </sheetView>
  </sheetViews>
  <sheetFormatPr defaultColWidth="9.109375" defaultRowHeight="14.4" x14ac:dyDescent="0.3"/>
  <cols>
    <col min="1" max="1" width="29" style="1" customWidth="1"/>
    <col min="2" max="2" width="15.6640625" style="1" bestFit="1" customWidth="1"/>
    <col min="3" max="3" width="8.44140625" style="5" customWidth="1"/>
    <col min="4" max="7" width="12.6640625" style="2" bestFit="1" customWidth="1"/>
    <col min="8" max="15" width="13.109375" style="2" bestFit="1" customWidth="1"/>
    <col min="16" max="19" width="12.6640625" style="2" bestFit="1" customWidth="1"/>
    <col min="20" max="30" width="13.109375" style="2" bestFit="1" customWidth="1"/>
    <col min="31" max="31" width="14.6640625" style="2" bestFit="1" customWidth="1"/>
    <col min="32" max="34" width="13.109375" style="2" bestFit="1" customWidth="1"/>
    <col min="35" max="35" width="14.6640625" style="2" bestFit="1" customWidth="1"/>
    <col min="36" max="42" width="13.109375" style="2" bestFit="1" customWidth="1"/>
    <col min="43" max="43" width="14.6640625" style="2" bestFit="1" customWidth="1"/>
    <col min="44" max="46" width="13.109375" style="2" bestFit="1" customWidth="1"/>
    <col min="47" max="47" width="14.6640625" style="2" bestFit="1" customWidth="1"/>
    <col min="48" max="54" width="13.109375" style="2" bestFit="1" customWidth="1"/>
    <col min="55" max="55" width="14.6640625" style="2" bestFit="1" customWidth="1"/>
    <col min="56" max="58" width="13.109375" style="2" bestFit="1" customWidth="1"/>
    <col min="59" max="59" width="14.6640625" style="2" bestFit="1" customWidth="1"/>
    <col min="60" max="62" width="13.109375" style="2" bestFit="1" customWidth="1"/>
    <col min="63" max="63" width="14.6640625" style="2" bestFit="1" customWidth="1"/>
    <col min="64" max="66" width="13.109375" style="2" bestFit="1" customWidth="1"/>
    <col min="67" max="67" width="14.6640625" style="2" bestFit="1" customWidth="1"/>
    <col min="68" max="70" width="13.109375" style="2" bestFit="1" customWidth="1"/>
    <col min="71" max="71" width="14.6640625" style="2" bestFit="1" customWidth="1"/>
    <col min="72" max="78" width="13.109375" style="2" bestFit="1" customWidth="1"/>
    <col min="79" max="79" width="14.6640625" style="2" bestFit="1" customWidth="1"/>
    <col min="80" max="82" width="13.109375" style="2" bestFit="1" customWidth="1"/>
    <col min="83" max="83" width="14.6640625" style="2" bestFit="1" customWidth="1"/>
    <col min="84" max="86" width="13.109375" style="2" bestFit="1" customWidth="1"/>
    <col min="87" max="87" width="14.6640625" style="2" bestFit="1" customWidth="1"/>
    <col min="88" max="16384" width="9.109375" style="1"/>
  </cols>
  <sheetData>
    <row r="1" spans="1:87" s="27" customFormat="1" ht="57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87" s="3" customFormat="1" x14ac:dyDescent="0.3">
      <c r="A2" s="6" t="s">
        <v>2</v>
      </c>
      <c r="B2" s="6" t="s">
        <v>0</v>
      </c>
      <c r="C2" s="7" t="s">
        <v>1</v>
      </c>
      <c r="D2" s="8">
        <v>45292</v>
      </c>
      <c r="E2" s="8">
        <v>45323</v>
      </c>
      <c r="F2" s="8">
        <v>45352</v>
      </c>
      <c r="G2" s="8">
        <v>45383</v>
      </c>
      <c r="H2" s="8">
        <v>45413</v>
      </c>
      <c r="I2" s="8">
        <v>45444</v>
      </c>
      <c r="J2" s="8">
        <v>45474</v>
      </c>
      <c r="K2" s="8">
        <v>45505</v>
      </c>
      <c r="L2" s="8">
        <v>45536</v>
      </c>
      <c r="M2" s="8">
        <v>45566</v>
      </c>
      <c r="N2" s="8">
        <v>45597</v>
      </c>
      <c r="O2" s="8">
        <v>45627</v>
      </c>
      <c r="P2" s="8">
        <v>45658</v>
      </c>
      <c r="Q2" s="8">
        <v>45689</v>
      </c>
      <c r="R2" s="8">
        <v>45717</v>
      </c>
      <c r="S2" s="8">
        <v>45748</v>
      </c>
      <c r="T2" s="8">
        <v>45778</v>
      </c>
      <c r="U2" s="8">
        <v>45809</v>
      </c>
      <c r="V2" s="8">
        <v>45839</v>
      </c>
      <c r="W2" s="8">
        <v>45870</v>
      </c>
      <c r="X2" s="8">
        <v>45901</v>
      </c>
      <c r="Y2" s="8">
        <v>45931</v>
      </c>
      <c r="Z2" s="8">
        <v>45962</v>
      </c>
      <c r="AA2" s="8">
        <v>45992</v>
      </c>
      <c r="AB2" s="8">
        <v>46023</v>
      </c>
      <c r="AC2" s="8">
        <v>46054</v>
      </c>
      <c r="AD2" s="8">
        <v>46082</v>
      </c>
      <c r="AE2" s="8">
        <v>46113</v>
      </c>
      <c r="AF2" s="8">
        <v>46143</v>
      </c>
      <c r="AG2" s="8">
        <v>46174</v>
      </c>
      <c r="AH2" s="8">
        <v>46204</v>
      </c>
      <c r="AI2" s="8">
        <v>46235</v>
      </c>
      <c r="AJ2" s="8">
        <v>46266</v>
      </c>
      <c r="AK2" s="8">
        <v>46296</v>
      </c>
      <c r="AL2" s="8">
        <v>46327</v>
      </c>
      <c r="AM2" s="8">
        <v>46357</v>
      </c>
      <c r="AN2" s="8">
        <v>46388</v>
      </c>
      <c r="AO2" s="8">
        <v>46419</v>
      </c>
      <c r="AP2" s="8">
        <v>46447</v>
      </c>
      <c r="AQ2" s="8">
        <v>46478</v>
      </c>
      <c r="AR2" s="8">
        <v>46508</v>
      </c>
      <c r="AS2" s="8">
        <v>46539</v>
      </c>
      <c r="AT2" s="8">
        <v>46569</v>
      </c>
      <c r="AU2" s="8">
        <v>46600</v>
      </c>
      <c r="AV2" s="8">
        <v>46631</v>
      </c>
      <c r="AW2" s="8">
        <v>46661</v>
      </c>
      <c r="AX2" s="8">
        <v>46692</v>
      </c>
      <c r="AY2" s="8">
        <v>46722</v>
      </c>
      <c r="AZ2" s="8">
        <v>46753</v>
      </c>
      <c r="BA2" s="8">
        <v>46784</v>
      </c>
      <c r="BB2" s="8">
        <v>46813</v>
      </c>
      <c r="BC2" s="8">
        <v>46844</v>
      </c>
      <c r="BD2" s="8">
        <v>46874</v>
      </c>
      <c r="BE2" s="8">
        <v>46905</v>
      </c>
      <c r="BF2" s="8">
        <v>46935</v>
      </c>
      <c r="BG2" s="8">
        <v>46966</v>
      </c>
      <c r="BH2" s="8">
        <v>46997</v>
      </c>
      <c r="BI2" s="8">
        <v>47027</v>
      </c>
      <c r="BJ2" s="8">
        <v>47058</v>
      </c>
      <c r="BK2" s="8">
        <v>47088</v>
      </c>
      <c r="BL2" s="8">
        <v>47119</v>
      </c>
      <c r="BM2" s="8">
        <v>47150</v>
      </c>
      <c r="BN2" s="8">
        <v>47178</v>
      </c>
      <c r="BO2" s="8">
        <v>47209</v>
      </c>
      <c r="BP2" s="8">
        <v>47239</v>
      </c>
      <c r="BQ2" s="8">
        <v>47270</v>
      </c>
      <c r="BR2" s="8">
        <v>47300</v>
      </c>
      <c r="BS2" s="8">
        <v>47331</v>
      </c>
      <c r="BT2" s="8">
        <v>47362</v>
      </c>
      <c r="BU2" s="8">
        <v>47392</v>
      </c>
      <c r="BV2" s="8">
        <v>47423</v>
      </c>
      <c r="BW2" s="8">
        <v>47453</v>
      </c>
      <c r="BX2" s="8">
        <v>47484</v>
      </c>
      <c r="BY2" s="8">
        <v>47515</v>
      </c>
      <c r="BZ2" s="8">
        <v>47543</v>
      </c>
      <c r="CA2" s="8">
        <v>47574</v>
      </c>
      <c r="CB2" s="8">
        <v>47604</v>
      </c>
      <c r="CC2" s="8">
        <v>47635</v>
      </c>
      <c r="CD2" s="8">
        <v>47665</v>
      </c>
      <c r="CE2" s="8">
        <v>47696</v>
      </c>
      <c r="CF2" s="8">
        <v>47727</v>
      </c>
      <c r="CG2" s="8">
        <v>47757</v>
      </c>
      <c r="CH2" s="8">
        <v>47788</v>
      </c>
      <c r="CI2" s="8">
        <v>47818</v>
      </c>
    </row>
    <row r="3" spans="1:87" x14ac:dyDescent="0.3">
      <c r="A3" s="23" t="s">
        <v>188</v>
      </c>
      <c r="B3" s="10">
        <f>SUM(P3:BK3)</f>
        <v>5800000</v>
      </c>
      <c r="C3" s="11">
        <f>B3/SUM($B$3:$B$103)</f>
        <v>0.3215077605321508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>
        <f>'Projeção Fin. StartUp 1'!C20</f>
        <v>0</v>
      </c>
      <c r="Q3" s="24">
        <f>'Projeção Fin. StartUp 1'!D20</f>
        <v>0</v>
      </c>
      <c r="R3" s="24">
        <f>'Projeção Fin. StartUp 1'!E20</f>
        <v>0</v>
      </c>
      <c r="S3" s="24">
        <f>'Projeção Fin. StartUp 1'!G20</f>
        <v>0</v>
      </c>
      <c r="T3" s="24">
        <f>'Projeção Fin. StartUp 1'!H20</f>
        <v>50000</v>
      </c>
      <c r="U3" s="24">
        <f>'Projeção Fin. StartUp 1'!I20</f>
        <v>50000</v>
      </c>
      <c r="V3" s="24">
        <f>'Projeção Fin. StartUp 1'!K20</f>
        <v>50000</v>
      </c>
      <c r="W3" s="24">
        <f>'Projeção Fin. StartUp 1'!L20</f>
        <v>50000</v>
      </c>
      <c r="X3" s="24">
        <f>'Projeção Fin. StartUp 1'!M20</f>
        <v>50000</v>
      </c>
      <c r="Y3" s="24">
        <f>'Projeção Fin. StartUp 1'!O20</f>
        <v>50000</v>
      </c>
      <c r="Z3" s="24">
        <f>'Projeção Fin. StartUp 1'!P20</f>
        <v>50000</v>
      </c>
      <c r="AA3" s="24">
        <f>'Projeção Fin. StartUp 1'!Q20</f>
        <v>50000</v>
      </c>
      <c r="AB3" s="24">
        <f>'Projeção Fin. StartUp 2'!C20</f>
        <v>100000</v>
      </c>
      <c r="AC3" s="24">
        <f>'Projeção Fin. StartUp 2'!D20</f>
        <v>100000</v>
      </c>
      <c r="AD3" s="24">
        <f>'Projeção Fin. StartUp 2'!E20</f>
        <v>100000</v>
      </c>
      <c r="AE3" s="24">
        <f>'Projeção Fin. StartUp 2'!G20</f>
        <v>100000</v>
      </c>
      <c r="AF3" s="24">
        <f>'Projeção Fin. StartUp 2'!H20</f>
        <v>100000</v>
      </c>
      <c r="AG3" s="24">
        <f>'Projeção Fin. StartUp 2'!I20</f>
        <v>100000</v>
      </c>
      <c r="AH3" s="24">
        <f>'Projeção Fin. StartUp 2'!K20</f>
        <v>100000</v>
      </c>
      <c r="AI3" s="24">
        <f>'Projeção Fin. StartUp 2'!L20</f>
        <v>100000</v>
      </c>
      <c r="AJ3" s="24">
        <f>'Projeção Fin. StartUp 2'!M20</f>
        <v>100000</v>
      </c>
      <c r="AK3" s="24">
        <f>'Projeção Fin. StartUp 2'!O20</f>
        <v>100000</v>
      </c>
      <c r="AL3" s="24">
        <f>'Projeção Fin. StartUp 2'!P20</f>
        <v>100000</v>
      </c>
      <c r="AM3" s="24">
        <f>'Projeção Fin. StartUp 2'!Q20</f>
        <v>100000</v>
      </c>
      <c r="AN3" s="24">
        <f>'Projeção Fin. StartUp 3'!C20</f>
        <v>150000</v>
      </c>
      <c r="AO3" s="24">
        <f>'Projeção Fin. StartUp 3'!D20</f>
        <v>150000</v>
      </c>
      <c r="AP3" s="24">
        <f>'Projeção Fin. StartUp 3'!E20</f>
        <v>150000</v>
      </c>
      <c r="AQ3" s="24">
        <f>'Projeção Fin. StartUp 3'!G20</f>
        <v>150000</v>
      </c>
      <c r="AR3" s="24">
        <f>'Projeção Fin. StartUp 3'!H20</f>
        <v>150000</v>
      </c>
      <c r="AS3" s="24">
        <f>'Projeção Fin. StartUp 3'!I20</f>
        <v>150000</v>
      </c>
      <c r="AT3" s="24">
        <f>'Projeção Fin. StartUp 3'!K20</f>
        <v>150000</v>
      </c>
      <c r="AU3" s="24">
        <f>'Projeção Fin. StartUp 3'!L20</f>
        <v>150000</v>
      </c>
      <c r="AV3" s="24">
        <f>'Projeção Fin. StartUp 3'!M20</f>
        <v>150000</v>
      </c>
      <c r="AW3" s="24">
        <f>'Projeção Fin. StartUp 3'!O20</f>
        <v>150000</v>
      </c>
      <c r="AX3" s="24">
        <f>'Projeção Fin. StartUp 3'!P20</f>
        <v>150000</v>
      </c>
      <c r="AY3" s="24">
        <f>'Projeção Fin. StartUp 3'!Q20</f>
        <v>150000</v>
      </c>
      <c r="AZ3" s="24">
        <f>'Projeção Fin. StartUp 4'!$C$20</f>
        <v>200000</v>
      </c>
      <c r="BA3" s="24">
        <f>'Projeção Fin. StartUp 4'!$D$20</f>
        <v>200000</v>
      </c>
      <c r="BB3" s="24">
        <f>'Projeção Fin. StartUp 4'!$E$20</f>
        <v>200000</v>
      </c>
      <c r="BC3" s="24">
        <f>'Projeção Fin. StartUp 4'!$G$20</f>
        <v>200000</v>
      </c>
      <c r="BD3" s="24">
        <f>'Projeção Fin. StartUp 4'!$H$20</f>
        <v>200000</v>
      </c>
      <c r="BE3" s="24">
        <f>'Projeção Fin. StartUp 4'!$I$20</f>
        <v>200000</v>
      </c>
      <c r="BF3" s="24">
        <f>'Projeção Fin. StartUp 4'!$K$20</f>
        <v>200000</v>
      </c>
      <c r="BG3" s="24">
        <f>'Projeção Fin. StartUp 4'!$L$20</f>
        <v>200000</v>
      </c>
      <c r="BH3" s="24">
        <f>'Projeção Fin. StartUp 4'!$M$20</f>
        <v>200000</v>
      </c>
      <c r="BI3" s="24">
        <f>'Projeção Fin. StartUp 4'!$O$20</f>
        <v>200000</v>
      </c>
      <c r="BJ3" s="24">
        <f>'Projeção Fin. StartUp 4'!$P$20</f>
        <v>200000</v>
      </c>
      <c r="BK3" s="24">
        <f>'Projeção Fin. StartUp 4'!$Q$20</f>
        <v>200000</v>
      </c>
      <c r="BL3" s="24">
        <f>'Projeção Fin. StartUp 5'!C20</f>
        <v>300000</v>
      </c>
      <c r="BM3" s="24">
        <f>'Projeção Fin. StartUp 5'!D20</f>
        <v>300000</v>
      </c>
      <c r="BN3" s="24">
        <f>'Projeção Fin. StartUp 5'!E20</f>
        <v>300000</v>
      </c>
      <c r="BO3" s="24">
        <f>'Projeção Fin. StartUp 5'!G20</f>
        <v>300000</v>
      </c>
      <c r="BP3" s="24">
        <f>'Projeção Fin. StartUp 5'!H20</f>
        <v>300000</v>
      </c>
      <c r="BQ3" s="24">
        <f>'Projeção Fin. StartUp 5'!I20</f>
        <v>300000</v>
      </c>
      <c r="BR3" s="24">
        <f>'Projeção Fin. StartUp 5'!K20</f>
        <v>300000</v>
      </c>
      <c r="BS3" s="24">
        <f>'Projeção Fin. StartUp 5'!L20</f>
        <v>300000</v>
      </c>
      <c r="BT3" s="24">
        <f>'Projeção Fin. StartUp 5'!M20</f>
        <v>300000</v>
      </c>
      <c r="BU3" s="24">
        <f>'Projeção Fin. StartUp 5'!O20</f>
        <v>300000</v>
      </c>
      <c r="BV3" s="24">
        <f>'Projeção Fin. StartUp 5'!P20</f>
        <v>300000</v>
      </c>
      <c r="BW3" s="24">
        <f>'Projeção Fin. StartUp 5'!Q20</f>
        <v>300000</v>
      </c>
      <c r="BX3" s="24">
        <f>'Projeção Fin. StartUp 6'!C20</f>
        <v>300000</v>
      </c>
      <c r="BY3" s="24">
        <f>'Projeção Fin. StartUp 6'!D20</f>
        <v>300000</v>
      </c>
      <c r="BZ3" s="24">
        <f>'Projeção Fin. StartUp 6'!E20</f>
        <v>300000</v>
      </c>
      <c r="CA3" s="24">
        <f>'Projeção Fin. StartUp 6'!G20</f>
        <v>300000</v>
      </c>
      <c r="CB3" s="24">
        <f>'Projeção Fin. StartUp 6'!H20</f>
        <v>300000</v>
      </c>
      <c r="CC3" s="24">
        <f>'Projeção Fin. StartUp 6'!I20</f>
        <v>300000</v>
      </c>
      <c r="CD3" s="24">
        <f>'Projeção Fin. StartUp 6'!K20</f>
        <v>300000</v>
      </c>
      <c r="CE3" s="24">
        <f>'Projeção Fin. StartUp 6'!L20</f>
        <v>300000</v>
      </c>
      <c r="CF3" s="24">
        <f>'Projeção Fin. StartUp 6'!M20</f>
        <v>300000</v>
      </c>
      <c r="CG3" s="24">
        <f>'Projeção Fin. StartUp 6'!O20</f>
        <v>300000</v>
      </c>
      <c r="CH3" s="24">
        <f>'Projeção Fin. StartUp 6'!P20</f>
        <v>300000</v>
      </c>
      <c r="CI3" s="24">
        <f>'Projeção Fin. StartUp 6'!Q20</f>
        <v>300000</v>
      </c>
    </row>
    <row r="4" spans="1:87" x14ac:dyDescent="0.3">
      <c r="A4" s="23" t="s">
        <v>189</v>
      </c>
      <c r="B4" s="10">
        <f>SUM(P4:BK4)</f>
        <v>12240000</v>
      </c>
      <c r="C4" s="11">
        <f t="shared" ref="C4:C67" si="0">B4/SUM($B$3:$B$103)</f>
        <v>0.6784922394678492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>
        <f>'Projeção Fin. StartUp 1'!C21</f>
        <v>0</v>
      </c>
      <c r="Q4" s="24">
        <f>'Projeção Fin. StartUp 1'!D21</f>
        <v>0</v>
      </c>
      <c r="R4" s="24">
        <f>'Projeção Fin. StartUp 1'!E21</f>
        <v>0</v>
      </c>
      <c r="S4" s="24">
        <f>'Projeção Fin. StartUp 1'!G21</f>
        <v>0</v>
      </c>
      <c r="T4" s="24">
        <f>'Projeção Fin. StartUp 1'!H21</f>
        <v>80000</v>
      </c>
      <c r="U4" s="24">
        <f>'Projeção Fin. StartUp 1'!I21</f>
        <v>80000</v>
      </c>
      <c r="V4" s="24">
        <f>'Projeção Fin. StartUp 1'!J21</f>
        <v>160000</v>
      </c>
      <c r="W4" s="24">
        <f>'Projeção Fin. StartUp 1'!K21</f>
        <v>80000</v>
      </c>
      <c r="X4" s="24">
        <f>'Projeção Fin. StartUp 1'!L21</f>
        <v>80000</v>
      </c>
      <c r="Y4" s="24">
        <f>'Projeção Fin. StartUp 1'!M21</f>
        <v>80000</v>
      </c>
      <c r="Z4" s="24">
        <f>'Projeção Fin. StartUp 1'!P21</f>
        <v>80000</v>
      </c>
      <c r="AA4" s="24">
        <f>'Projeção Fin. StartUp 1'!O21</f>
        <v>80000</v>
      </c>
      <c r="AB4" s="24">
        <f>'Projeção Fin. StartUp 2'!C21</f>
        <v>160000</v>
      </c>
      <c r="AC4" s="24">
        <f>'Projeção Fin. StartUp 2'!D21</f>
        <v>160000</v>
      </c>
      <c r="AD4" s="24">
        <f>'Projeção Fin. StartUp 2'!E21</f>
        <v>160000</v>
      </c>
      <c r="AE4" s="24">
        <f>'Projeção Fin. StartUp 2'!G21</f>
        <v>160000</v>
      </c>
      <c r="AF4" s="24">
        <f>'Projeção Fin. StartUp 2'!H21</f>
        <v>160000</v>
      </c>
      <c r="AG4" s="24">
        <f>'Projeção Fin. StartUp 2'!I21</f>
        <v>160000</v>
      </c>
      <c r="AH4" s="24">
        <f>'Projeção Fin. StartUp 2'!K21</f>
        <v>160000</v>
      </c>
      <c r="AI4" s="24">
        <f>'Projeção Fin. StartUp 2'!L21</f>
        <v>160000</v>
      </c>
      <c r="AJ4" s="24">
        <f>'Projeção Fin. StartUp 2'!M21</f>
        <v>160000</v>
      </c>
      <c r="AK4" s="24">
        <f>'Projeção Fin. StartUp 2'!O21</f>
        <v>160000</v>
      </c>
      <c r="AL4" s="24">
        <f>'Projeção Fin. StartUp 2'!P21</f>
        <v>160000</v>
      </c>
      <c r="AM4" s="24">
        <f>'Projeção Fin. StartUp 2'!Q21</f>
        <v>160000</v>
      </c>
      <c r="AN4" s="24">
        <f>'Projeção Fin. StartUp 3'!C21</f>
        <v>320000</v>
      </c>
      <c r="AO4" s="24">
        <f>'Projeção Fin. StartUp 3'!D21</f>
        <v>320000</v>
      </c>
      <c r="AP4" s="24">
        <f>'Projeção Fin. StartUp 3'!E21</f>
        <v>320000</v>
      </c>
      <c r="AQ4" s="24">
        <f>'Projeção Fin. StartUp 3'!G21</f>
        <v>320000</v>
      </c>
      <c r="AR4" s="24">
        <f>'Projeção Fin. StartUp 3'!H21</f>
        <v>320000</v>
      </c>
      <c r="AS4" s="24">
        <f>'Projeção Fin. StartUp 3'!I21</f>
        <v>320000</v>
      </c>
      <c r="AT4" s="24">
        <f>'Projeção Fin. StartUp 3'!K21</f>
        <v>320000</v>
      </c>
      <c r="AU4" s="24">
        <f>'Projeção Fin. StartUp 3'!L21</f>
        <v>320000</v>
      </c>
      <c r="AV4" s="24">
        <f>'Projeção Fin. StartUp 3'!M21</f>
        <v>320000</v>
      </c>
      <c r="AW4" s="24">
        <f>'Projeção Fin. StartUp 3'!O21</f>
        <v>320000</v>
      </c>
      <c r="AX4" s="24">
        <f>'Projeção Fin. StartUp 3'!P21</f>
        <v>320000</v>
      </c>
      <c r="AY4" s="24">
        <f>'Projeção Fin. StartUp 3'!Q21</f>
        <v>320000</v>
      </c>
      <c r="AZ4" s="24">
        <f>'Projeção Fin. StartUp 4'!$C$21</f>
        <v>480000</v>
      </c>
      <c r="BA4" s="24">
        <f>'Projeção Fin. StartUp 4'!$D$21</f>
        <v>480000</v>
      </c>
      <c r="BB4" s="24">
        <f>'Projeção Fin. StartUp 4'!$E$21</f>
        <v>480000</v>
      </c>
      <c r="BC4" s="24">
        <f>'Projeção Fin. StartUp 4'!$G$21</f>
        <v>480000</v>
      </c>
      <c r="BD4" s="24">
        <f>'Projeção Fin. StartUp 4'!$H$21</f>
        <v>480000</v>
      </c>
      <c r="BE4" s="24">
        <f>'Projeção Fin. StartUp 4'!$I$21</f>
        <v>480000</v>
      </c>
      <c r="BF4" s="24">
        <f>'Projeção Fin. StartUp 4'!$K$21</f>
        <v>480000</v>
      </c>
      <c r="BG4" s="24">
        <f>'Projeção Fin. StartUp 4'!$L$21</f>
        <v>480000</v>
      </c>
      <c r="BH4" s="24">
        <f>'Projeção Fin. StartUp 4'!$M$21</f>
        <v>480000</v>
      </c>
      <c r="BI4" s="24">
        <f>'Projeção Fin. StartUp 4'!$O$21</f>
        <v>480000</v>
      </c>
      <c r="BJ4" s="24">
        <f>'Projeção Fin. StartUp 4'!$P$21</f>
        <v>480000</v>
      </c>
      <c r="BK4" s="24">
        <f>'Projeção Fin. StartUp 4'!$Q$21</f>
        <v>480000</v>
      </c>
      <c r="BL4" s="24">
        <f>'Projeção Fin. StartUp 5'!C21</f>
        <v>800000</v>
      </c>
      <c r="BM4" s="24">
        <f>'Projeção Fin. StartUp 5'!D21</f>
        <v>800000</v>
      </c>
      <c r="BN4" s="24">
        <f>'Projeção Fin. StartUp 5'!E21</f>
        <v>800000</v>
      </c>
      <c r="BO4" s="24">
        <f>'Projeção Fin. StartUp 5'!G21</f>
        <v>800000</v>
      </c>
      <c r="BP4" s="24">
        <f>'Projeção Fin. StartUp 5'!H21</f>
        <v>800000</v>
      </c>
      <c r="BQ4" s="24">
        <f>'Projeção Fin. StartUp 5'!I21</f>
        <v>800000</v>
      </c>
      <c r="BR4" s="24">
        <f>'Projeção Fin. StartUp 5'!K21</f>
        <v>800000</v>
      </c>
      <c r="BS4" s="24">
        <f>'Projeção Fin. StartUp 5'!L21</f>
        <v>800000</v>
      </c>
      <c r="BT4" s="24">
        <f>'Projeção Fin. StartUp 5'!M21</f>
        <v>800000</v>
      </c>
      <c r="BU4" s="24">
        <f>'Projeção Fin. StartUp 5'!O21</f>
        <v>800000</v>
      </c>
      <c r="BV4" s="24">
        <f>'Projeção Fin. StartUp 5'!P21</f>
        <v>800000</v>
      </c>
      <c r="BW4" s="24">
        <f>'Projeção Fin. StartUp 5'!Q21</f>
        <v>800000</v>
      </c>
      <c r="BX4" s="24">
        <f>'Projeção Fin. StartUp 6'!C21</f>
        <v>960000</v>
      </c>
      <c r="BY4" s="24">
        <f>'Projeção Fin. StartUp 6'!D21</f>
        <v>960000</v>
      </c>
      <c r="BZ4" s="24">
        <f>'Projeção Fin. StartUp 6'!E21</f>
        <v>960000</v>
      </c>
      <c r="CA4" s="24">
        <f>'Projeção Fin. StartUp 6'!G21</f>
        <v>960000</v>
      </c>
      <c r="CB4" s="24">
        <f>'Projeção Fin. StartUp 6'!H21</f>
        <v>960000</v>
      </c>
      <c r="CC4" s="24">
        <f>'Projeção Fin. StartUp 6'!I21</f>
        <v>960000</v>
      </c>
      <c r="CD4" s="24">
        <f>'Projeção Fin. StartUp 6'!K21</f>
        <v>960000</v>
      </c>
      <c r="CE4" s="24">
        <f>'Projeção Fin. StartUp 6'!L21</f>
        <v>960000</v>
      </c>
      <c r="CF4" s="24">
        <f>'Projeção Fin. StartUp 6'!M21</f>
        <v>960000</v>
      </c>
      <c r="CG4" s="24">
        <f>'Projeção Fin. StartUp 6'!O21</f>
        <v>960000</v>
      </c>
      <c r="CH4" s="24">
        <f>'Projeção Fin. StartUp 6'!P21</f>
        <v>960000</v>
      </c>
      <c r="CI4" s="24">
        <f>'Projeção Fin. StartUp 6'!Q21</f>
        <v>960000</v>
      </c>
    </row>
    <row r="5" spans="1:87" x14ac:dyDescent="0.3">
      <c r="A5" s="23" t="s">
        <v>191</v>
      </c>
      <c r="B5" s="10">
        <f t="shared" ref="B5:B34" si="1">SUM(D5:BK5)</f>
        <v>0</v>
      </c>
      <c r="C5" s="11">
        <f t="shared" si="0"/>
        <v>0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17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</row>
    <row r="6" spans="1:87" x14ac:dyDescent="0.3">
      <c r="A6" s="23"/>
      <c r="B6" s="10">
        <f t="shared" si="1"/>
        <v>0</v>
      </c>
      <c r="C6" s="11">
        <f t="shared" si="0"/>
        <v>0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</row>
    <row r="7" spans="1:87" x14ac:dyDescent="0.3">
      <c r="A7" s="23"/>
      <c r="B7" s="10">
        <f t="shared" si="1"/>
        <v>0</v>
      </c>
      <c r="C7" s="11">
        <f t="shared" si="0"/>
        <v>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</row>
    <row r="8" spans="1:87" x14ac:dyDescent="0.3">
      <c r="A8" s="23"/>
      <c r="B8" s="10">
        <f t="shared" si="1"/>
        <v>0</v>
      </c>
      <c r="C8" s="11">
        <f t="shared" si="0"/>
        <v>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</row>
    <row r="9" spans="1:87" x14ac:dyDescent="0.3">
      <c r="A9" s="23"/>
      <c r="B9" s="10">
        <f t="shared" si="1"/>
        <v>0</v>
      </c>
      <c r="C9" s="11">
        <f t="shared" si="0"/>
        <v>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</row>
    <row r="10" spans="1:87" x14ac:dyDescent="0.3">
      <c r="A10" s="23"/>
      <c r="B10" s="10">
        <f t="shared" si="1"/>
        <v>0</v>
      </c>
      <c r="C10" s="11">
        <f t="shared" si="0"/>
        <v>0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</row>
    <row r="11" spans="1:87" x14ac:dyDescent="0.3">
      <c r="A11" s="23"/>
      <c r="B11" s="10">
        <f t="shared" si="1"/>
        <v>0</v>
      </c>
      <c r="C11" s="11">
        <f t="shared" si="0"/>
        <v>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</row>
    <row r="12" spans="1:87" x14ac:dyDescent="0.3">
      <c r="A12" s="23"/>
      <c r="B12" s="10">
        <f t="shared" si="1"/>
        <v>0</v>
      </c>
      <c r="C12" s="11">
        <f t="shared" si="0"/>
        <v>0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</row>
    <row r="13" spans="1:87" x14ac:dyDescent="0.3">
      <c r="A13" s="23"/>
      <c r="B13" s="10">
        <f t="shared" si="1"/>
        <v>0</v>
      </c>
      <c r="C13" s="11">
        <f t="shared" si="0"/>
        <v>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</row>
    <row r="14" spans="1:87" x14ac:dyDescent="0.3">
      <c r="A14" s="23"/>
      <c r="B14" s="10">
        <f t="shared" si="1"/>
        <v>0</v>
      </c>
      <c r="C14" s="11">
        <f t="shared" si="0"/>
        <v>0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</row>
    <row r="15" spans="1:87" x14ac:dyDescent="0.3">
      <c r="A15" s="23"/>
      <c r="B15" s="10">
        <f t="shared" si="1"/>
        <v>0</v>
      </c>
      <c r="C15" s="11">
        <f t="shared" si="0"/>
        <v>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</row>
    <row r="16" spans="1:87" x14ac:dyDescent="0.3">
      <c r="A16" s="23"/>
      <c r="B16" s="10">
        <f t="shared" si="1"/>
        <v>0</v>
      </c>
      <c r="C16" s="11">
        <f t="shared" si="0"/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</row>
    <row r="17" spans="1:87" x14ac:dyDescent="0.3">
      <c r="A17" s="23"/>
      <c r="B17" s="10">
        <f t="shared" si="1"/>
        <v>0</v>
      </c>
      <c r="C17" s="11">
        <f t="shared" si="0"/>
        <v>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</row>
    <row r="18" spans="1:87" x14ac:dyDescent="0.3">
      <c r="A18" s="23"/>
      <c r="B18" s="10">
        <f t="shared" si="1"/>
        <v>0</v>
      </c>
      <c r="C18" s="11">
        <f t="shared" si="0"/>
        <v>0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</row>
    <row r="19" spans="1:87" x14ac:dyDescent="0.3">
      <c r="A19" s="23"/>
      <c r="B19" s="10">
        <f t="shared" si="1"/>
        <v>0</v>
      </c>
      <c r="C19" s="11">
        <f t="shared" si="0"/>
        <v>0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</row>
    <row r="20" spans="1:87" x14ac:dyDescent="0.3">
      <c r="A20" s="23"/>
      <c r="B20" s="10">
        <f t="shared" si="1"/>
        <v>0</v>
      </c>
      <c r="C20" s="11">
        <f t="shared" si="0"/>
        <v>0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</row>
    <row r="21" spans="1:87" x14ac:dyDescent="0.3">
      <c r="A21" s="23"/>
      <c r="B21" s="10">
        <f t="shared" si="1"/>
        <v>0</v>
      </c>
      <c r="C21" s="11">
        <f t="shared" si="0"/>
        <v>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</row>
    <row r="22" spans="1:87" x14ac:dyDescent="0.3">
      <c r="A22" s="23"/>
      <c r="B22" s="10">
        <f t="shared" si="1"/>
        <v>0</v>
      </c>
      <c r="C22" s="11">
        <f t="shared" si="0"/>
        <v>0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</row>
    <row r="23" spans="1:87" x14ac:dyDescent="0.3">
      <c r="A23" s="23"/>
      <c r="B23" s="10">
        <f t="shared" si="1"/>
        <v>0</v>
      </c>
      <c r="C23" s="11">
        <f t="shared" si="0"/>
        <v>0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</row>
    <row r="24" spans="1:87" x14ac:dyDescent="0.3">
      <c r="A24" s="23"/>
      <c r="B24" s="10">
        <f t="shared" si="1"/>
        <v>0</v>
      </c>
      <c r="C24" s="11">
        <f t="shared" si="0"/>
        <v>0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</row>
    <row r="25" spans="1:87" x14ac:dyDescent="0.3">
      <c r="A25" s="23"/>
      <c r="B25" s="10">
        <f t="shared" si="1"/>
        <v>0</v>
      </c>
      <c r="C25" s="11">
        <f t="shared" si="0"/>
        <v>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</row>
    <row r="26" spans="1:87" x14ac:dyDescent="0.3">
      <c r="A26" s="23"/>
      <c r="B26" s="10">
        <f t="shared" si="1"/>
        <v>0</v>
      </c>
      <c r="C26" s="11">
        <f t="shared" si="0"/>
        <v>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</row>
    <row r="27" spans="1:87" x14ac:dyDescent="0.3">
      <c r="A27" s="23"/>
      <c r="B27" s="10">
        <f t="shared" si="1"/>
        <v>0</v>
      </c>
      <c r="C27" s="11">
        <f t="shared" si="0"/>
        <v>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</row>
    <row r="28" spans="1:87" x14ac:dyDescent="0.3">
      <c r="A28" s="23"/>
      <c r="B28" s="10">
        <f t="shared" si="1"/>
        <v>0</v>
      </c>
      <c r="C28" s="11">
        <f t="shared" si="0"/>
        <v>0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</row>
    <row r="29" spans="1:87" x14ac:dyDescent="0.3">
      <c r="A29" s="23"/>
      <c r="B29" s="10">
        <f t="shared" si="1"/>
        <v>0</v>
      </c>
      <c r="C29" s="11">
        <f t="shared" si="0"/>
        <v>0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</row>
    <row r="30" spans="1:87" x14ac:dyDescent="0.3">
      <c r="A30" s="23"/>
      <c r="B30" s="10">
        <f t="shared" si="1"/>
        <v>0</v>
      </c>
      <c r="C30" s="11">
        <f t="shared" si="0"/>
        <v>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</row>
    <row r="31" spans="1:87" x14ac:dyDescent="0.3">
      <c r="A31" s="23"/>
      <c r="B31" s="10">
        <f t="shared" si="1"/>
        <v>0</v>
      </c>
      <c r="C31" s="11">
        <f t="shared" si="0"/>
        <v>0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</row>
    <row r="32" spans="1:87" x14ac:dyDescent="0.3">
      <c r="A32" s="23"/>
      <c r="B32" s="10">
        <f t="shared" si="1"/>
        <v>0</v>
      </c>
      <c r="C32" s="11">
        <f t="shared" si="0"/>
        <v>0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</row>
    <row r="33" spans="1:87" x14ac:dyDescent="0.3">
      <c r="A33" s="23"/>
      <c r="B33" s="10">
        <f t="shared" si="1"/>
        <v>0</v>
      </c>
      <c r="C33" s="11">
        <f t="shared" si="0"/>
        <v>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</row>
    <row r="34" spans="1:87" x14ac:dyDescent="0.3">
      <c r="A34" s="23"/>
      <c r="B34" s="10">
        <f t="shared" si="1"/>
        <v>0</v>
      </c>
      <c r="C34" s="11">
        <f t="shared" si="0"/>
        <v>0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</row>
    <row r="35" spans="1:87" x14ac:dyDescent="0.3">
      <c r="A35" s="23"/>
      <c r="B35" s="10">
        <f t="shared" ref="B35:B66" si="2">SUM(D35:BK35)</f>
        <v>0</v>
      </c>
      <c r="C35" s="11">
        <f t="shared" si="0"/>
        <v>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</row>
    <row r="36" spans="1:87" x14ac:dyDescent="0.3">
      <c r="A36" s="23"/>
      <c r="B36" s="10">
        <f t="shared" si="2"/>
        <v>0</v>
      </c>
      <c r="C36" s="11">
        <f t="shared" si="0"/>
        <v>0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</row>
    <row r="37" spans="1:87" x14ac:dyDescent="0.3">
      <c r="A37" s="23"/>
      <c r="B37" s="10">
        <f t="shared" si="2"/>
        <v>0</v>
      </c>
      <c r="C37" s="11">
        <f t="shared" si="0"/>
        <v>0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</row>
    <row r="38" spans="1:87" x14ac:dyDescent="0.3">
      <c r="A38" s="23"/>
      <c r="B38" s="10">
        <f t="shared" si="2"/>
        <v>0</v>
      </c>
      <c r="C38" s="11">
        <f t="shared" si="0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</row>
    <row r="39" spans="1:87" x14ac:dyDescent="0.3">
      <c r="A39" s="23"/>
      <c r="B39" s="10">
        <f t="shared" si="2"/>
        <v>0</v>
      </c>
      <c r="C39" s="11">
        <f t="shared" si="0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</row>
    <row r="40" spans="1:87" x14ac:dyDescent="0.3">
      <c r="A40" s="23"/>
      <c r="B40" s="10">
        <f t="shared" si="2"/>
        <v>0</v>
      </c>
      <c r="C40" s="11">
        <f t="shared" si="0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</row>
    <row r="41" spans="1:87" x14ac:dyDescent="0.3">
      <c r="A41" s="23"/>
      <c r="B41" s="10">
        <f t="shared" si="2"/>
        <v>0</v>
      </c>
      <c r="C41" s="11">
        <f t="shared" si="0"/>
        <v>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</row>
    <row r="42" spans="1:87" x14ac:dyDescent="0.3">
      <c r="A42" s="23"/>
      <c r="B42" s="10">
        <f t="shared" si="2"/>
        <v>0</v>
      </c>
      <c r="C42" s="11">
        <f t="shared" si="0"/>
        <v>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</row>
    <row r="43" spans="1:87" x14ac:dyDescent="0.3">
      <c r="A43" s="23"/>
      <c r="B43" s="10">
        <f t="shared" si="2"/>
        <v>0</v>
      </c>
      <c r="C43" s="11">
        <f t="shared" si="0"/>
        <v>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</row>
    <row r="44" spans="1:87" x14ac:dyDescent="0.3">
      <c r="A44" s="23"/>
      <c r="B44" s="10">
        <f t="shared" si="2"/>
        <v>0</v>
      </c>
      <c r="C44" s="11">
        <f t="shared" si="0"/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</row>
    <row r="45" spans="1:87" x14ac:dyDescent="0.3">
      <c r="A45" s="23"/>
      <c r="B45" s="10">
        <f t="shared" si="2"/>
        <v>0</v>
      </c>
      <c r="C45" s="11">
        <f t="shared" si="0"/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</row>
    <row r="46" spans="1:87" x14ac:dyDescent="0.3">
      <c r="A46" s="23"/>
      <c r="B46" s="10">
        <f t="shared" si="2"/>
        <v>0</v>
      </c>
      <c r="C46" s="11">
        <f t="shared" si="0"/>
        <v>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</row>
    <row r="47" spans="1:87" x14ac:dyDescent="0.3">
      <c r="A47" s="23"/>
      <c r="B47" s="10">
        <f t="shared" si="2"/>
        <v>0</v>
      </c>
      <c r="C47" s="11">
        <f t="shared" si="0"/>
        <v>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</row>
    <row r="48" spans="1:87" x14ac:dyDescent="0.3">
      <c r="A48" s="23"/>
      <c r="B48" s="10">
        <f t="shared" si="2"/>
        <v>0</v>
      </c>
      <c r="C48" s="11">
        <f t="shared" si="0"/>
        <v>0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</row>
    <row r="49" spans="1:87" x14ac:dyDescent="0.3">
      <c r="A49" s="23"/>
      <c r="B49" s="10">
        <f t="shared" si="2"/>
        <v>0</v>
      </c>
      <c r="C49" s="11">
        <f t="shared" si="0"/>
        <v>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</row>
    <row r="50" spans="1:87" x14ac:dyDescent="0.3">
      <c r="A50" s="23"/>
      <c r="B50" s="10">
        <f t="shared" si="2"/>
        <v>0</v>
      </c>
      <c r="C50" s="11">
        <f t="shared" si="0"/>
        <v>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</row>
    <row r="51" spans="1:87" x14ac:dyDescent="0.3">
      <c r="A51" s="23"/>
      <c r="B51" s="10">
        <f t="shared" si="2"/>
        <v>0</v>
      </c>
      <c r="C51" s="11">
        <f t="shared" si="0"/>
        <v>0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</row>
    <row r="52" spans="1:87" x14ac:dyDescent="0.3">
      <c r="A52" s="23"/>
      <c r="B52" s="10">
        <f t="shared" si="2"/>
        <v>0</v>
      </c>
      <c r="C52" s="11">
        <f t="shared" si="0"/>
        <v>0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</row>
    <row r="53" spans="1:87" x14ac:dyDescent="0.3">
      <c r="A53" s="23"/>
      <c r="B53" s="10">
        <f t="shared" si="2"/>
        <v>0</v>
      </c>
      <c r="C53" s="11">
        <f t="shared" si="0"/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</row>
    <row r="54" spans="1:87" x14ac:dyDescent="0.3">
      <c r="A54" s="23"/>
      <c r="B54" s="10">
        <f t="shared" si="2"/>
        <v>0</v>
      </c>
      <c r="C54" s="11">
        <f t="shared" si="0"/>
        <v>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</row>
    <row r="55" spans="1:87" x14ac:dyDescent="0.3">
      <c r="A55" s="23"/>
      <c r="B55" s="10">
        <f t="shared" si="2"/>
        <v>0</v>
      </c>
      <c r="C55" s="11">
        <f t="shared" si="0"/>
        <v>0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</row>
    <row r="56" spans="1:87" x14ac:dyDescent="0.3">
      <c r="A56" s="23"/>
      <c r="B56" s="10">
        <f t="shared" si="2"/>
        <v>0</v>
      </c>
      <c r="C56" s="11">
        <f t="shared" si="0"/>
        <v>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</row>
    <row r="57" spans="1:87" x14ac:dyDescent="0.3">
      <c r="A57" s="23"/>
      <c r="B57" s="10">
        <f t="shared" si="2"/>
        <v>0</v>
      </c>
      <c r="C57" s="11">
        <f t="shared" si="0"/>
        <v>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</row>
    <row r="58" spans="1:87" x14ac:dyDescent="0.3">
      <c r="A58" s="23"/>
      <c r="B58" s="10">
        <f t="shared" si="2"/>
        <v>0</v>
      </c>
      <c r="C58" s="11">
        <f t="shared" si="0"/>
        <v>0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</row>
    <row r="59" spans="1:87" x14ac:dyDescent="0.3">
      <c r="A59" s="23"/>
      <c r="B59" s="10">
        <f t="shared" si="2"/>
        <v>0</v>
      </c>
      <c r="C59" s="11">
        <f t="shared" si="0"/>
        <v>0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</row>
    <row r="60" spans="1:87" x14ac:dyDescent="0.3">
      <c r="A60" s="23"/>
      <c r="B60" s="10">
        <f t="shared" si="2"/>
        <v>0</v>
      </c>
      <c r="C60" s="11">
        <f t="shared" si="0"/>
        <v>0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</row>
    <row r="61" spans="1:87" x14ac:dyDescent="0.3">
      <c r="A61" s="23"/>
      <c r="B61" s="10">
        <f t="shared" si="2"/>
        <v>0</v>
      </c>
      <c r="C61" s="11">
        <f t="shared" si="0"/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</row>
    <row r="62" spans="1:87" x14ac:dyDescent="0.3">
      <c r="A62" s="23"/>
      <c r="B62" s="10">
        <f t="shared" si="2"/>
        <v>0</v>
      </c>
      <c r="C62" s="11">
        <f t="shared" si="0"/>
        <v>0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</row>
    <row r="63" spans="1:87" x14ac:dyDescent="0.3">
      <c r="A63" s="23"/>
      <c r="B63" s="10">
        <f t="shared" si="2"/>
        <v>0</v>
      </c>
      <c r="C63" s="11">
        <f t="shared" si="0"/>
        <v>0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</row>
    <row r="64" spans="1:87" x14ac:dyDescent="0.3">
      <c r="A64" s="23"/>
      <c r="B64" s="10">
        <f t="shared" si="2"/>
        <v>0</v>
      </c>
      <c r="C64" s="11">
        <f t="shared" si="0"/>
        <v>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</row>
    <row r="65" spans="1:87" x14ac:dyDescent="0.3">
      <c r="A65" s="23"/>
      <c r="B65" s="10">
        <f t="shared" si="2"/>
        <v>0</v>
      </c>
      <c r="C65" s="11">
        <f t="shared" si="0"/>
        <v>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</row>
    <row r="66" spans="1:87" x14ac:dyDescent="0.3">
      <c r="A66" s="23"/>
      <c r="B66" s="10">
        <f t="shared" si="2"/>
        <v>0</v>
      </c>
      <c r="C66" s="11">
        <f t="shared" si="0"/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</row>
    <row r="67" spans="1:87" x14ac:dyDescent="0.3">
      <c r="A67" s="23"/>
      <c r="B67" s="10">
        <f t="shared" ref="B67:B103" si="3">SUM(D67:BK67)</f>
        <v>0</v>
      </c>
      <c r="C67" s="11">
        <f t="shared" si="0"/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</row>
    <row r="68" spans="1:87" x14ac:dyDescent="0.3">
      <c r="A68" s="23"/>
      <c r="B68" s="10">
        <f t="shared" si="3"/>
        <v>0</v>
      </c>
      <c r="C68" s="11">
        <f t="shared" ref="C68:C103" si="4">B68/SUM($B$3:$B$103)</f>
        <v>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</row>
    <row r="69" spans="1:87" x14ac:dyDescent="0.3">
      <c r="A69" s="23"/>
      <c r="B69" s="10">
        <f t="shared" si="3"/>
        <v>0</v>
      </c>
      <c r="C69" s="11">
        <f t="shared" si="4"/>
        <v>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</row>
    <row r="70" spans="1:87" x14ac:dyDescent="0.3">
      <c r="A70" s="23"/>
      <c r="B70" s="10">
        <f t="shared" si="3"/>
        <v>0</v>
      </c>
      <c r="C70" s="11">
        <f t="shared" si="4"/>
        <v>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</row>
    <row r="71" spans="1:87" x14ac:dyDescent="0.3">
      <c r="A71" s="23"/>
      <c r="B71" s="10">
        <f t="shared" si="3"/>
        <v>0</v>
      </c>
      <c r="C71" s="11">
        <f t="shared" si="4"/>
        <v>0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</row>
    <row r="72" spans="1:87" x14ac:dyDescent="0.3">
      <c r="A72" s="23"/>
      <c r="B72" s="10">
        <f t="shared" si="3"/>
        <v>0</v>
      </c>
      <c r="C72" s="11">
        <f t="shared" si="4"/>
        <v>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</row>
    <row r="73" spans="1:87" x14ac:dyDescent="0.3">
      <c r="A73" s="23"/>
      <c r="B73" s="10">
        <f t="shared" si="3"/>
        <v>0</v>
      </c>
      <c r="C73" s="11">
        <f t="shared" si="4"/>
        <v>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</row>
    <row r="74" spans="1:87" x14ac:dyDescent="0.3">
      <c r="A74" s="23"/>
      <c r="B74" s="10">
        <f t="shared" si="3"/>
        <v>0</v>
      </c>
      <c r="C74" s="11">
        <f t="shared" si="4"/>
        <v>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</row>
    <row r="75" spans="1:87" x14ac:dyDescent="0.3">
      <c r="A75" s="23"/>
      <c r="B75" s="10">
        <f t="shared" si="3"/>
        <v>0</v>
      </c>
      <c r="C75" s="11">
        <f t="shared" si="4"/>
        <v>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</row>
    <row r="76" spans="1:87" x14ac:dyDescent="0.3">
      <c r="A76" s="23"/>
      <c r="B76" s="10">
        <f t="shared" si="3"/>
        <v>0</v>
      </c>
      <c r="C76" s="11">
        <f t="shared" si="4"/>
        <v>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</row>
    <row r="77" spans="1:87" x14ac:dyDescent="0.3">
      <c r="A77" s="23"/>
      <c r="B77" s="10">
        <f t="shared" si="3"/>
        <v>0</v>
      </c>
      <c r="C77" s="11">
        <f t="shared" si="4"/>
        <v>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</row>
    <row r="78" spans="1:87" x14ac:dyDescent="0.3">
      <c r="A78" s="23"/>
      <c r="B78" s="10">
        <f t="shared" si="3"/>
        <v>0</v>
      </c>
      <c r="C78" s="11">
        <f t="shared" si="4"/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</row>
    <row r="79" spans="1:87" x14ac:dyDescent="0.3">
      <c r="A79" s="23"/>
      <c r="B79" s="10">
        <f t="shared" si="3"/>
        <v>0</v>
      </c>
      <c r="C79" s="11">
        <f t="shared" si="4"/>
        <v>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</row>
    <row r="80" spans="1:87" x14ac:dyDescent="0.3">
      <c r="A80" s="23"/>
      <c r="B80" s="10">
        <f t="shared" si="3"/>
        <v>0</v>
      </c>
      <c r="C80" s="11">
        <f t="shared" si="4"/>
        <v>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</row>
    <row r="81" spans="1:87" x14ac:dyDescent="0.3">
      <c r="A81" s="23"/>
      <c r="B81" s="10">
        <f t="shared" si="3"/>
        <v>0</v>
      </c>
      <c r="C81" s="11">
        <f t="shared" si="4"/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</row>
    <row r="82" spans="1:87" x14ac:dyDescent="0.3">
      <c r="A82" s="23"/>
      <c r="B82" s="10">
        <f t="shared" si="3"/>
        <v>0</v>
      </c>
      <c r="C82" s="11">
        <f t="shared" si="4"/>
        <v>0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</row>
    <row r="83" spans="1:87" x14ac:dyDescent="0.3">
      <c r="A83" s="23"/>
      <c r="B83" s="10">
        <f t="shared" si="3"/>
        <v>0</v>
      </c>
      <c r="C83" s="11">
        <f t="shared" si="4"/>
        <v>0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</row>
    <row r="84" spans="1:87" x14ac:dyDescent="0.3">
      <c r="A84" s="23"/>
      <c r="B84" s="10">
        <f t="shared" si="3"/>
        <v>0</v>
      </c>
      <c r="C84" s="11">
        <f t="shared" si="4"/>
        <v>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</row>
    <row r="85" spans="1:87" x14ac:dyDescent="0.3">
      <c r="A85" s="23"/>
      <c r="B85" s="10">
        <f t="shared" si="3"/>
        <v>0</v>
      </c>
      <c r="C85" s="11">
        <f t="shared" si="4"/>
        <v>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</row>
    <row r="86" spans="1:87" x14ac:dyDescent="0.3">
      <c r="A86" s="23"/>
      <c r="B86" s="10">
        <f t="shared" si="3"/>
        <v>0</v>
      </c>
      <c r="C86" s="11">
        <f t="shared" si="4"/>
        <v>0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</row>
    <row r="87" spans="1:87" x14ac:dyDescent="0.3">
      <c r="A87" s="23"/>
      <c r="B87" s="10">
        <f t="shared" si="3"/>
        <v>0</v>
      </c>
      <c r="C87" s="11">
        <f t="shared" si="4"/>
        <v>0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</row>
    <row r="88" spans="1:87" x14ac:dyDescent="0.3">
      <c r="A88" s="23"/>
      <c r="B88" s="10">
        <f t="shared" si="3"/>
        <v>0</v>
      </c>
      <c r="C88" s="11">
        <f t="shared" si="4"/>
        <v>0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</row>
    <row r="89" spans="1:87" x14ac:dyDescent="0.3">
      <c r="A89" s="23"/>
      <c r="B89" s="10">
        <f t="shared" si="3"/>
        <v>0</v>
      </c>
      <c r="C89" s="11">
        <f t="shared" si="4"/>
        <v>0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</row>
    <row r="90" spans="1:87" x14ac:dyDescent="0.3">
      <c r="A90" s="23"/>
      <c r="B90" s="10">
        <f t="shared" si="3"/>
        <v>0</v>
      </c>
      <c r="C90" s="11">
        <f t="shared" si="4"/>
        <v>0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</row>
    <row r="91" spans="1:87" x14ac:dyDescent="0.3">
      <c r="A91" s="23"/>
      <c r="B91" s="10">
        <f t="shared" si="3"/>
        <v>0</v>
      </c>
      <c r="C91" s="11">
        <f t="shared" si="4"/>
        <v>0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</row>
    <row r="92" spans="1:87" x14ac:dyDescent="0.3">
      <c r="A92" s="23"/>
      <c r="B92" s="10">
        <f t="shared" si="3"/>
        <v>0</v>
      </c>
      <c r="C92" s="11">
        <f t="shared" si="4"/>
        <v>0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</row>
    <row r="93" spans="1:87" x14ac:dyDescent="0.3">
      <c r="A93" s="23"/>
      <c r="B93" s="10">
        <f t="shared" si="3"/>
        <v>0</v>
      </c>
      <c r="C93" s="11">
        <f t="shared" si="4"/>
        <v>0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</row>
    <row r="94" spans="1:87" x14ac:dyDescent="0.3">
      <c r="A94" s="23"/>
      <c r="B94" s="10">
        <f t="shared" si="3"/>
        <v>0</v>
      </c>
      <c r="C94" s="11">
        <f t="shared" si="4"/>
        <v>0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</row>
    <row r="95" spans="1:87" x14ac:dyDescent="0.3">
      <c r="A95" s="23"/>
      <c r="B95" s="10">
        <f t="shared" si="3"/>
        <v>0</v>
      </c>
      <c r="C95" s="11">
        <f t="shared" si="4"/>
        <v>0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</row>
    <row r="96" spans="1:87" x14ac:dyDescent="0.3">
      <c r="A96" s="23"/>
      <c r="B96" s="10">
        <f t="shared" si="3"/>
        <v>0</v>
      </c>
      <c r="C96" s="11">
        <f t="shared" si="4"/>
        <v>0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</row>
    <row r="97" spans="1:87" x14ac:dyDescent="0.3">
      <c r="A97" s="23"/>
      <c r="B97" s="10">
        <f t="shared" si="3"/>
        <v>0</v>
      </c>
      <c r="C97" s="11">
        <f t="shared" si="4"/>
        <v>0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</row>
    <row r="98" spans="1:87" x14ac:dyDescent="0.3">
      <c r="A98" s="23"/>
      <c r="B98" s="10">
        <f t="shared" si="3"/>
        <v>0</v>
      </c>
      <c r="C98" s="11">
        <f t="shared" si="4"/>
        <v>0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</row>
    <row r="99" spans="1:87" x14ac:dyDescent="0.3">
      <c r="A99" s="23"/>
      <c r="B99" s="10">
        <f t="shared" si="3"/>
        <v>0</v>
      </c>
      <c r="C99" s="11">
        <f t="shared" si="4"/>
        <v>0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</row>
    <row r="100" spans="1:87" x14ac:dyDescent="0.3">
      <c r="A100" s="23"/>
      <c r="B100" s="10">
        <f t="shared" si="3"/>
        <v>0</v>
      </c>
      <c r="C100" s="11">
        <f t="shared" si="4"/>
        <v>0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</row>
    <row r="101" spans="1:87" x14ac:dyDescent="0.3">
      <c r="A101" s="23"/>
      <c r="B101" s="10">
        <f t="shared" si="3"/>
        <v>0</v>
      </c>
      <c r="C101" s="11">
        <f t="shared" si="4"/>
        <v>0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</row>
    <row r="102" spans="1:87" x14ac:dyDescent="0.3">
      <c r="A102" s="23"/>
      <c r="B102" s="10">
        <f t="shared" si="3"/>
        <v>0</v>
      </c>
      <c r="C102" s="11">
        <f t="shared" si="4"/>
        <v>0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</row>
    <row r="103" spans="1:87" x14ac:dyDescent="0.3">
      <c r="A103" s="23"/>
      <c r="B103" s="10">
        <f t="shared" si="3"/>
        <v>0</v>
      </c>
      <c r="C103" s="11">
        <f t="shared" si="4"/>
        <v>0</v>
      </c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K101"/>
  <sheetViews>
    <sheetView showGridLines="0" zoomScaleNormal="100" workbookViewId="0">
      <pane xSplit="3" ySplit="2" topLeftCell="BT60" activePane="bottomRight" state="frozen"/>
      <selection pane="topRight" activeCell="D1" sqref="D1"/>
      <selection pane="bottomLeft" activeCell="A3" sqref="A3"/>
      <selection pane="bottomRight" activeCell="BY82" sqref="BY82"/>
    </sheetView>
  </sheetViews>
  <sheetFormatPr defaultColWidth="9.109375" defaultRowHeight="14.4" x14ac:dyDescent="0.3"/>
  <cols>
    <col min="1" max="1" width="29" style="1" customWidth="1"/>
    <col min="2" max="2" width="15.6640625" style="1" bestFit="1" customWidth="1"/>
    <col min="3" max="3" width="8.44140625" style="5" customWidth="1"/>
    <col min="4" max="8" width="12.6640625" style="2" bestFit="1" customWidth="1"/>
    <col min="9" max="15" width="13.109375" style="2" bestFit="1" customWidth="1"/>
    <col min="16" max="19" width="12.6640625" style="2" bestFit="1" customWidth="1"/>
    <col min="20" max="33" width="13.109375" style="2" bestFit="1" customWidth="1"/>
    <col min="34" max="34" width="14.6640625" style="2" bestFit="1" customWidth="1"/>
    <col min="35" max="39" width="13.109375" style="2" bestFit="1" customWidth="1"/>
    <col min="40" max="63" width="14.6640625" style="2" bestFit="1" customWidth="1"/>
    <col min="64" max="78" width="14.6640625" style="1" bestFit="1" customWidth="1"/>
    <col min="79" max="79" width="19.109375" style="1" bestFit="1" customWidth="1"/>
    <col min="80" max="82" width="14.6640625" style="1" bestFit="1" customWidth="1"/>
    <col min="83" max="83" width="19.109375" style="1" bestFit="1" customWidth="1"/>
    <col min="84" max="86" width="14.6640625" style="1" bestFit="1" customWidth="1"/>
    <col min="87" max="87" width="19.109375" style="1" bestFit="1" customWidth="1"/>
    <col min="88" max="16384" width="9.109375" style="1"/>
  </cols>
  <sheetData>
    <row r="1" spans="1:89" s="27" customFormat="1" ht="57" customHeight="1" x14ac:dyDescent="0.3">
      <c r="A1" s="210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89" s="3" customFormat="1" x14ac:dyDescent="0.3">
      <c r="A2" s="6" t="s">
        <v>208</v>
      </c>
      <c r="B2" s="6" t="s">
        <v>0</v>
      </c>
      <c r="C2" s="7" t="s">
        <v>1</v>
      </c>
      <c r="D2" s="8">
        <v>45292</v>
      </c>
      <c r="E2" s="8">
        <v>45323</v>
      </c>
      <c r="F2" s="8">
        <v>45352</v>
      </c>
      <c r="G2" s="8">
        <v>45383</v>
      </c>
      <c r="H2" s="8">
        <v>45413</v>
      </c>
      <c r="I2" s="8">
        <v>45444</v>
      </c>
      <c r="J2" s="8">
        <v>45474</v>
      </c>
      <c r="K2" s="8">
        <v>45505</v>
      </c>
      <c r="L2" s="8">
        <v>45536</v>
      </c>
      <c r="M2" s="8">
        <v>45566</v>
      </c>
      <c r="N2" s="8">
        <v>45597</v>
      </c>
      <c r="O2" s="8">
        <v>45627</v>
      </c>
      <c r="P2" s="8">
        <v>45658</v>
      </c>
      <c r="Q2" s="8">
        <v>45689</v>
      </c>
      <c r="R2" s="8">
        <v>45717</v>
      </c>
      <c r="S2" s="8">
        <v>45748</v>
      </c>
      <c r="T2" s="8">
        <v>45778</v>
      </c>
      <c r="U2" s="8">
        <v>45809</v>
      </c>
      <c r="V2" s="8">
        <v>45839</v>
      </c>
      <c r="W2" s="8">
        <v>45870</v>
      </c>
      <c r="X2" s="8">
        <v>45901</v>
      </c>
      <c r="Y2" s="8">
        <v>45931</v>
      </c>
      <c r="Z2" s="8">
        <v>45962</v>
      </c>
      <c r="AA2" s="8">
        <v>45992</v>
      </c>
      <c r="AB2" s="8">
        <v>46023</v>
      </c>
      <c r="AC2" s="8">
        <v>46054</v>
      </c>
      <c r="AD2" s="8">
        <v>46082</v>
      </c>
      <c r="AE2" s="8">
        <v>46113</v>
      </c>
      <c r="AF2" s="8">
        <v>46143</v>
      </c>
      <c r="AG2" s="8">
        <v>46174</v>
      </c>
      <c r="AH2" s="8">
        <v>46204</v>
      </c>
      <c r="AI2" s="8">
        <v>46235</v>
      </c>
      <c r="AJ2" s="8">
        <v>46266</v>
      </c>
      <c r="AK2" s="8">
        <v>46296</v>
      </c>
      <c r="AL2" s="8">
        <v>46327</v>
      </c>
      <c r="AM2" s="8">
        <v>46357</v>
      </c>
      <c r="AN2" s="8">
        <v>46388</v>
      </c>
      <c r="AO2" s="8">
        <v>46419</v>
      </c>
      <c r="AP2" s="8">
        <v>46447</v>
      </c>
      <c r="AQ2" s="8">
        <v>46478</v>
      </c>
      <c r="AR2" s="8">
        <v>46508</v>
      </c>
      <c r="AS2" s="8">
        <v>46539</v>
      </c>
      <c r="AT2" s="8">
        <v>46569</v>
      </c>
      <c r="AU2" s="8">
        <v>46600</v>
      </c>
      <c r="AV2" s="8">
        <v>46631</v>
      </c>
      <c r="AW2" s="8">
        <v>46661</v>
      </c>
      <c r="AX2" s="8">
        <v>46692</v>
      </c>
      <c r="AY2" s="8">
        <v>46722</v>
      </c>
      <c r="AZ2" s="8">
        <v>46753</v>
      </c>
      <c r="BA2" s="8">
        <v>46784</v>
      </c>
      <c r="BB2" s="8">
        <v>46813</v>
      </c>
      <c r="BC2" s="8">
        <v>46844</v>
      </c>
      <c r="BD2" s="8">
        <v>46874</v>
      </c>
      <c r="BE2" s="8">
        <v>46905</v>
      </c>
      <c r="BF2" s="8">
        <v>46935</v>
      </c>
      <c r="BG2" s="8">
        <v>46966</v>
      </c>
      <c r="BH2" s="8">
        <v>46997</v>
      </c>
      <c r="BI2" s="8">
        <v>47027</v>
      </c>
      <c r="BJ2" s="8">
        <v>47058</v>
      </c>
      <c r="BK2" s="8">
        <v>47088</v>
      </c>
      <c r="BL2" s="8">
        <v>47119</v>
      </c>
      <c r="BM2" s="8">
        <v>47150</v>
      </c>
      <c r="BN2" s="8">
        <v>47178</v>
      </c>
      <c r="BO2" s="8">
        <v>47209</v>
      </c>
      <c r="BP2" s="8">
        <v>47239</v>
      </c>
      <c r="BQ2" s="8">
        <v>47270</v>
      </c>
      <c r="BR2" s="8">
        <v>47300</v>
      </c>
      <c r="BS2" s="8">
        <v>47331</v>
      </c>
      <c r="BT2" s="8">
        <v>47362</v>
      </c>
      <c r="BU2" s="8">
        <v>47392</v>
      </c>
      <c r="BV2" s="8">
        <v>47423</v>
      </c>
      <c r="BW2" s="8">
        <v>47453</v>
      </c>
      <c r="BX2" s="8">
        <v>47484</v>
      </c>
      <c r="BY2" s="8">
        <v>47515</v>
      </c>
      <c r="BZ2" s="8">
        <v>47543</v>
      </c>
      <c r="CA2" s="8">
        <v>47574</v>
      </c>
      <c r="CB2" s="8">
        <v>47604</v>
      </c>
      <c r="CC2" s="8">
        <v>47635</v>
      </c>
      <c r="CD2" s="8">
        <v>47665</v>
      </c>
      <c r="CE2" s="8">
        <v>47696</v>
      </c>
      <c r="CF2" s="8">
        <v>47727</v>
      </c>
      <c r="CG2" s="8">
        <v>47757</v>
      </c>
      <c r="CH2" s="8">
        <v>47788</v>
      </c>
      <c r="CI2" s="8">
        <v>47818</v>
      </c>
    </row>
    <row r="3" spans="1:89" x14ac:dyDescent="0.3">
      <c r="A3" s="215" t="s">
        <v>90</v>
      </c>
      <c r="B3" s="211">
        <f t="shared" ref="B3:B32" si="0">SUM(D3:BK3)</f>
        <v>0</v>
      </c>
      <c r="C3" s="11">
        <f t="shared" ref="C3:C34" si="1">B3/SUM($B$3:$B$101)</f>
        <v>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>
        <f>'Projeção Fin. StartUp 1'!C25</f>
        <v>0</v>
      </c>
      <c r="Q3" s="24">
        <f>'Projeção Fin. StartUp 1'!D25</f>
        <v>0</v>
      </c>
      <c r="R3" s="24">
        <f>'Projeção Fin. StartUp 1'!E25</f>
        <v>0</v>
      </c>
      <c r="S3" s="24">
        <f>'Projeção Fin. StartUp 1'!G25</f>
        <v>0</v>
      </c>
      <c r="T3" s="24">
        <f>'Projeção Fin. StartUp 1'!H25</f>
        <v>0</v>
      </c>
      <c r="U3" s="24">
        <f>'Projeção Fin. StartUp 1'!I25</f>
        <v>0</v>
      </c>
      <c r="V3" s="24">
        <f>'Projeção Fin. StartUp 1'!K25</f>
        <v>0</v>
      </c>
      <c r="W3" s="24">
        <f>'Projeção Fin. StartUp 1'!L25</f>
        <v>0</v>
      </c>
      <c r="X3" s="24">
        <f>'Projeção Fin. StartUp 1'!M25</f>
        <v>0</v>
      </c>
      <c r="Y3" s="24">
        <f>'Projeção Fin. StartUp 1'!O25</f>
        <v>0</v>
      </c>
      <c r="Z3" s="24">
        <f>'Projeção Fin. StartUp 1'!P25</f>
        <v>0</v>
      </c>
      <c r="AA3" s="24">
        <f>'Projeção Fin. StartUp 1'!Q25</f>
        <v>0</v>
      </c>
      <c r="AB3" s="24">
        <f>'Projeção Fin. StartUp 2'!C25</f>
        <v>0</v>
      </c>
      <c r="AC3" s="24">
        <f>'Projeção Fin. StartUp 2'!D25</f>
        <v>0</v>
      </c>
      <c r="AD3" s="24">
        <f>'Projeção Fin. StartUp 2'!E25</f>
        <v>0</v>
      </c>
      <c r="AE3" s="24">
        <f>'Projeção Fin. StartUp 2'!G25</f>
        <v>0</v>
      </c>
      <c r="AF3" s="24">
        <f>'Projeção Fin. StartUp 2'!H25</f>
        <v>0</v>
      </c>
      <c r="AG3" s="24">
        <f>'Projeção Fin. StartUp 2'!I25</f>
        <v>0</v>
      </c>
      <c r="AH3" s="24">
        <f>'Projeção Fin. StartUp 2'!K25</f>
        <v>0</v>
      </c>
      <c r="AI3" s="24">
        <f>'Projeção Fin. StartUp 2'!L25</f>
        <v>0</v>
      </c>
      <c r="AJ3" s="24">
        <f>'Projeção Fin. StartUp 2'!M25</f>
        <v>0</v>
      </c>
      <c r="AK3" s="24">
        <f>'Projeção Fin. StartUp 2'!O25</f>
        <v>0</v>
      </c>
      <c r="AL3" s="24">
        <f>'Projeção Fin. StartUp 2'!P25</f>
        <v>0</v>
      </c>
      <c r="AM3" s="24">
        <f>'Projeção Fin. StartUp 2'!Q25</f>
        <v>0</v>
      </c>
      <c r="AN3" s="24">
        <f>'Projeção Fin. StartUp 3'!C25</f>
        <v>0</v>
      </c>
      <c r="AO3" s="24">
        <f>'Projeção Fin. StartUp 3'!D25</f>
        <v>0</v>
      </c>
      <c r="AP3" s="24">
        <f>'Projeção Fin. StartUp 3'!E25</f>
        <v>0</v>
      </c>
      <c r="AQ3" s="24">
        <f>'Projeção Fin. StartUp 3'!G25</f>
        <v>0</v>
      </c>
      <c r="AR3" s="24">
        <f>'Projeção Fin. StartUp 3'!H25</f>
        <v>0</v>
      </c>
      <c r="AS3" s="24">
        <f>'Projeção Fin. StartUp 3'!I25</f>
        <v>0</v>
      </c>
      <c r="AT3" s="24">
        <f>'Projeção Fin. StartUp 3'!K25</f>
        <v>0</v>
      </c>
      <c r="AU3" s="24">
        <f>'Projeção Fin. StartUp 3'!L25</f>
        <v>0</v>
      </c>
      <c r="AV3" s="24">
        <f>'Projeção Fin. StartUp 3'!M25</f>
        <v>0</v>
      </c>
      <c r="AW3" s="24">
        <f>'Projeção Fin. StartUp 3'!O25</f>
        <v>0</v>
      </c>
      <c r="AX3" s="24">
        <f>'Projeção Fin. StartUp 3'!P25</f>
        <v>0</v>
      </c>
      <c r="AY3" s="24">
        <f>'Projeção Fin. StartUp 3'!Q25</f>
        <v>0</v>
      </c>
      <c r="AZ3" s="24">
        <f>'Projeção Fin. StartUp 4'!C25</f>
        <v>0</v>
      </c>
      <c r="BA3" s="24">
        <f>'Projeção Fin. StartUp 4'!D25</f>
        <v>0</v>
      </c>
      <c r="BB3" s="24">
        <f>'Projeção Fin. StartUp 4'!E25</f>
        <v>0</v>
      </c>
      <c r="BC3" s="24">
        <f>'Projeção Fin. StartUp 4'!G25</f>
        <v>0</v>
      </c>
      <c r="BD3" s="24">
        <f>'Projeção Fin. StartUp 4'!H25</f>
        <v>0</v>
      </c>
      <c r="BE3" s="24">
        <f>'Projeção Fin. StartUp 4'!I25</f>
        <v>0</v>
      </c>
      <c r="BF3" s="24">
        <f>'Projeção Fin. StartUp 4'!K25</f>
        <v>0</v>
      </c>
      <c r="BG3" s="24">
        <f>'Projeção Fin. StartUp 4'!L25</f>
        <v>0</v>
      </c>
      <c r="BH3" s="24">
        <f>'Projeção Fin. StartUp 4'!M25</f>
        <v>0</v>
      </c>
      <c r="BI3" s="24">
        <f>'Projeção Fin. StartUp 4'!O25</f>
        <v>0</v>
      </c>
      <c r="BJ3" s="24">
        <f>'Projeção Fin. StartUp 4'!P25</f>
        <v>0</v>
      </c>
      <c r="BK3" s="24">
        <f>'Projeção Fin. StartUp 4'!Q25</f>
        <v>0</v>
      </c>
      <c r="BL3" s="24">
        <f>'Projeção Fin. StartUp 5'!C25</f>
        <v>0</v>
      </c>
      <c r="BM3" s="24">
        <f>'Projeção Fin. StartUp 5'!D25</f>
        <v>0</v>
      </c>
      <c r="BN3" s="24">
        <f>'Projeção Fin. StartUp 5'!E25</f>
        <v>0</v>
      </c>
      <c r="BO3" s="24">
        <f>'Projeção Fin. StartUp 5'!G25</f>
        <v>0</v>
      </c>
      <c r="BP3" s="24">
        <f>'Projeção Fin. StartUp 5'!H25</f>
        <v>0</v>
      </c>
      <c r="BQ3" s="24">
        <f>'Projeção Fin. StartUp 5'!I25</f>
        <v>0</v>
      </c>
      <c r="BR3" s="24">
        <f>'Projeção Fin. StartUp 5'!K25</f>
        <v>0</v>
      </c>
      <c r="BS3" s="24">
        <f>'Projeção Fin. StartUp 5'!L25</f>
        <v>0</v>
      </c>
      <c r="BT3" s="24">
        <f>'Projeção Fin. StartUp 5'!M25</f>
        <v>0</v>
      </c>
      <c r="BU3" s="24">
        <f>'Projeção Fin. StartUp 5'!O25</f>
        <v>0</v>
      </c>
      <c r="BV3" s="24">
        <f>'Projeção Fin. StartUp 5'!P25</f>
        <v>0</v>
      </c>
      <c r="BW3" s="24">
        <f>'Projeção Fin. StartUp 5'!Q25</f>
        <v>0</v>
      </c>
      <c r="BX3" s="24">
        <f>'Projeção Fin. StartUp 6'!C25</f>
        <v>0</v>
      </c>
      <c r="BY3" s="24">
        <f>'Projeção Fin. StartUp 6'!D25</f>
        <v>0</v>
      </c>
      <c r="BZ3" s="24">
        <f>'Projeção Fin. StartUp 6'!E25</f>
        <v>0</v>
      </c>
      <c r="CA3" s="24">
        <f>'Projeção Fin. StartUp 6'!F25</f>
        <v>0</v>
      </c>
      <c r="CB3" s="24">
        <f>'Projeção Fin. StartUp 6'!G25</f>
        <v>0</v>
      </c>
      <c r="CC3" s="24">
        <f>'Projeção Fin. StartUp 6'!H25</f>
        <v>0</v>
      </c>
      <c r="CD3" s="24">
        <f>'Projeção Fin. StartUp 6'!I25</f>
        <v>0</v>
      </c>
      <c r="CE3" s="24">
        <f>'Projeção Fin. StartUp 6'!J25</f>
        <v>0</v>
      </c>
      <c r="CF3" s="24">
        <f>'Projeção Fin. StartUp 6'!K25</f>
        <v>0</v>
      </c>
      <c r="CG3" s="24">
        <f>'Projeção Fin. StartUp 6'!L25</f>
        <v>0</v>
      </c>
      <c r="CH3" s="24">
        <f>'Projeção Fin. StartUp 6'!M25</f>
        <v>0</v>
      </c>
      <c r="CI3" s="24">
        <f>'Projeção Fin. StartUp 6'!N25</f>
        <v>0</v>
      </c>
    </row>
    <row r="4" spans="1:89" x14ac:dyDescent="0.3">
      <c r="A4" s="215" t="s">
        <v>91</v>
      </c>
      <c r="B4" s="211">
        <f t="shared" si="0"/>
        <v>1077600</v>
      </c>
      <c r="C4" s="11">
        <f t="shared" si="1"/>
        <v>5.0985511584915259E-2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>
        <f>'Projeção Fin. StartUp 1'!C26</f>
        <v>0</v>
      </c>
      <c r="Q4" s="24">
        <f>'Projeção Fin. StartUp 1'!D26</f>
        <v>0</v>
      </c>
      <c r="R4" s="24">
        <f>'Projeção Fin. StartUp 1'!E26</f>
        <v>0</v>
      </c>
      <c r="S4" s="24">
        <f>'Projeção Fin. StartUp 1'!G26</f>
        <v>0</v>
      </c>
      <c r="T4" s="24">
        <f>'Projeção Fin. StartUp 1'!H26</f>
        <v>7800</v>
      </c>
      <c r="U4" s="24">
        <f>'Projeção Fin. StartUp 1'!I26</f>
        <v>7800</v>
      </c>
      <c r="V4" s="24">
        <f>'Projeção Fin. StartUp 1'!K26</f>
        <v>7800</v>
      </c>
      <c r="W4" s="24">
        <f>'Projeção Fin. StartUp 1'!L26</f>
        <v>7800</v>
      </c>
      <c r="X4" s="24">
        <f>'Projeção Fin. StartUp 1'!M26</f>
        <v>7800</v>
      </c>
      <c r="Y4" s="24">
        <f>'Projeção Fin. StartUp 1'!O26</f>
        <v>7800</v>
      </c>
      <c r="Z4" s="24">
        <f>'Projeção Fin. StartUp 1'!P26</f>
        <v>7800</v>
      </c>
      <c r="AA4" s="24">
        <f>'Projeção Fin. StartUp 1'!Q26</f>
        <v>7800</v>
      </c>
      <c r="AB4" s="24">
        <f>'Projeção Fin. StartUp 2'!C26</f>
        <v>15600</v>
      </c>
      <c r="AC4" s="24">
        <f>'Projeção Fin. StartUp 2'!D26</f>
        <v>15600</v>
      </c>
      <c r="AD4" s="24">
        <f>'Projeção Fin. StartUp 2'!E26</f>
        <v>15600</v>
      </c>
      <c r="AE4" s="24">
        <f>'Projeção Fin. StartUp 2'!G26</f>
        <v>15600</v>
      </c>
      <c r="AF4" s="24">
        <f>'Projeção Fin. StartUp 2'!H26</f>
        <v>15600</v>
      </c>
      <c r="AG4" s="24">
        <f>'Projeção Fin. StartUp 2'!I26</f>
        <v>15600</v>
      </c>
      <c r="AH4" s="24">
        <f>'Projeção Fin. StartUp 2'!K26</f>
        <v>15600</v>
      </c>
      <c r="AI4" s="24">
        <f>'Projeção Fin. StartUp 2'!L26</f>
        <v>15600</v>
      </c>
      <c r="AJ4" s="24">
        <f>'Projeção Fin. StartUp 2'!M26</f>
        <v>15600</v>
      </c>
      <c r="AK4" s="24">
        <f>'Projeção Fin. StartUp 2'!O26</f>
        <v>15600</v>
      </c>
      <c r="AL4" s="24">
        <f>'Projeção Fin. StartUp 2'!P26</f>
        <v>15600</v>
      </c>
      <c r="AM4" s="24">
        <f>'Projeção Fin. StartUp 2'!Q26</f>
        <v>15600</v>
      </c>
      <c r="AN4" s="24">
        <f>'Projeção Fin. StartUp 3'!C26</f>
        <v>28200</v>
      </c>
      <c r="AO4" s="24">
        <f>'Projeção Fin. StartUp 3'!D26</f>
        <v>28200</v>
      </c>
      <c r="AP4" s="24">
        <f>'Projeção Fin. StartUp 3'!E26</f>
        <v>28200</v>
      </c>
      <c r="AQ4" s="24">
        <f>'Projeção Fin. StartUp 3'!G26</f>
        <v>28200</v>
      </c>
      <c r="AR4" s="24">
        <f>'Projeção Fin. StartUp 3'!H26</f>
        <v>28200</v>
      </c>
      <c r="AS4" s="24">
        <f>'Projeção Fin. StartUp 3'!I26</f>
        <v>28200</v>
      </c>
      <c r="AT4" s="24">
        <f>'Projeção Fin. StartUp 3'!K26</f>
        <v>28200</v>
      </c>
      <c r="AU4" s="24">
        <f>'Projeção Fin. StartUp 3'!L26</f>
        <v>28200</v>
      </c>
      <c r="AV4" s="24">
        <f>'Projeção Fin. StartUp 3'!M26</f>
        <v>28200</v>
      </c>
      <c r="AW4" s="24">
        <f>'Projeção Fin. StartUp 3'!O26</f>
        <v>28200</v>
      </c>
      <c r="AX4" s="24">
        <f>'Projeção Fin. StartUp 3'!P26</f>
        <v>28200</v>
      </c>
      <c r="AY4" s="24">
        <f>'Projeção Fin. StartUp 3'!Q26</f>
        <v>28200</v>
      </c>
      <c r="AZ4" s="24">
        <f>'Projeção Fin. StartUp 4'!C26</f>
        <v>40800</v>
      </c>
      <c r="BA4" s="24">
        <f>'Projeção Fin. StartUp 4'!D26</f>
        <v>40800</v>
      </c>
      <c r="BB4" s="24">
        <f>'Projeção Fin. StartUp 4'!E26</f>
        <v>40800</v>
      </c>
      <c r="BC4" s="24">
        <f>'Projeção Fin. StartUp 4'!G26</f>
        <v>40800</v>
      </c>
      <c r="BD4" s="24">
        <f>'Projeção Fin. StartUp 4'!H26</f>
        <v>40800</v>
      </c>
      <c r="BE4" s="24">
        <f>'Projeção Fin. StartUp 4'!I26</f>
        <v>40800</v>
      </c>
      <c r="BF4" s="24">
        <f>'Projeção Fin. StartUp 4'!K26</f>
        <v>40800</v>
      </c>
      <c r="BG4" s="24">
        <f>'Projeção Fin. StartUp 4'!L26</f>
        <v>40800</v>
      </c>
      <c r="BH4" s="24">
        <f>'Projeção Fin. StartUp 4'!M26</f>
        <v>40800</v>
      </c>
      <c r="BI4" s="24">
        <f>'Projeção Fin. StartUp 4'!O26</f>
        <v>40800</v>
      </c>
      <c r="BJ4" s="24">
        <f>'Projeção Fin. StartUp 4'!P26</f>
        <v>40800</v>
      </c>
      <c r="BK4" s="24">
        <f>'Projeção Fin. StartUp 4'!Q26</f>
        <v>40800</v>
      </c>
      <c r="BL4" s="24">
        <f>'Projeção Fin. StartUp 5'!C26</f>
        <v>66000</v>
      </c>
      <c r="BM4" s="24">
        <f>'Projeção Fin. StartUp 5'!D26</f>
        <v>66000</v>
      </c>
      <c r="BN4" s="24">
        <f>'Projeção Fin. StartUp 5'!E26</f>
        <v>66000</v>
      </c>
      <c r="BO4" s="24">
        <f>'Projeção Fin. StartUp 5'!G26</f>
        <v>66000</v>
      </c>
      <c r="BP4" s="24">
        <f>'Projeção Fin. StartUp 5'!H26</f>
        <v>66000</v>
      </c>
      <c r="BQ4" s="24">
        <f>'Projeção Fin. StartUp 5'!I26</f>
        <v>66000</v>
      </c>
      <c r="BR4" s="24">
        <f>'Projeção Fin. StartUp 5'!K26</f>
        <v>66000</v>
      </c>
      <c r="BS4" s="24">
        <f>'Projeção Fin. StartUp 5'!L26</f>
        <v>66000</v>
      </c>
      <c r="BT4" s="24">
        <f>'Projeção Fin. StartUp 5'!M26</f>
        <v>66000</v>
      </c>
      <c r="BU4" s="24">
        <f>'Projeção Fin. StartUp 5'!O26</f>
        <v>66000</v>
      </c>
      <c r="BV4" s="24">
        <f>'Projeção Fin. StartUp 5'!P26</f>
        <v>66000</v>
      </c>
      <c r="BW4" s="24">
        <f>'Projeção Fin. StartUp 5'!Q26</f>
        <v>66000</v>
      </c>
      <c r="BX4" s="24">
        <f>'Projeção Fin. StartUp 6'!C26</f>
        <v>75600</v>
      </c>
      <c r="BY4" s="24">
        <f>'Projeção Fin. StartUp 6'!D26</f>
        <v>75600</v>
      </c>
      <c r="BZ4" s="24">
        <f>'Projeção Fin. StartUp 6'!E26</f>
        <v>75600</v>
      </c>
      <c r="CA4" s="24">
        <f>'Projeção Fin. StartUp 6'!F26</f>
        <v>226800</v>
      </c>
      <c r="CB4" s="24">
        <f>'Projeção Fin. StartUp 6'!G26</f>
        <v>75600</v>
      </c>
      <c r="CC4" s="24">
        <f>'Projeção Fin. StartUp 6'!H26</f>
        <v>75600</v>
      </c>
      <c r="CD4" s="24">
        <f>'Projeção Fin. StartUp 6'!I26</f>
        <v>75600</v>
      </c>
      <c r="CE4" s="24">
        <f>'Projeção Fin. StartUp 6'!J26</f>
        <v>226800</v>
      </c>
      <c r="CF4" s="24">
        <f>'Projeção Fin. StartUp 6'!K26</f>
        <v>75600</v>
      </c>
      <c r="CG4" s="24">
        <f>'Projeção Fin. StartUp 6'!L26</f>
        <v>75600</v>
      </c>
      <c r="CH4" s="24">
        <f>'Projeção Fin. StartUp 6'!M26</f>
        <v>75600</v>
      </c>
      <c r="CI4" s="24">
        <f>'Projeção Fin. StartUp 6'!N26</f>
        <v>226800</v>
      </c>
      <c r="CK4" s="12"/>
    </row>
    <row r="5" spans="1:89" x14ac:dyDescent="0.3">
      <c r="A5" s="215" t="s">
        <v>190</v>
      </c>
      <c r="B5" s="211">
        <f t="shared" si="0"/>
        <v>8980000</v>
      </c>
      <c r="C5" s="11">
        <f t="shared" si="1"/>
        <v>0.42487926320762714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>
        <f>'Projeção Fin. StartUp 1'!C30</f>
        <v>0</v>
      </c>
      <c r="Q5" s="24">
        <f>'Projeção Fin. StartUp 1'!D30</f>
        <v>0</v>
      </c>
      <c r="R5" s="24">
        <f>'Projeção Fin. StartUp 1'!E30</f>
        <v>0</v>
      </c>
      <c r="S5" s="24">
        <f>'Projeção Fin. StartUp 1'!G30</f>
        <v>0</v>
      </c>
      <c r="T5" s="24">
        <f>'Projeção Fin. StartUp 1'!H30</f>
        <v>65000</v>
      </c>
      <c r="U5" s="24">
        <f>'Projeção Fin. StartUp 1'!I30</f>
        <v>65000</v>
      </c>
      <c r="V5" s="24">
        <f>'Projeção Fin. StartUp 1'!K30</f>
        <v>65000</v>
      </c>
      <c r="W5" s="24">
        <f>'Projeção Fin. StartUp 1'!L30</f>
        <v>65000</v>
      </c>
      <c r="X5" s="24">
        <f>'Projeção Fin. StartUp 1'!M30</f>
        <v>65000</v>
      </c>
      <c r="Y5" s="24">
        <f>'Projeção Fin. StartUp 1'!O30</f>
        <v>65000</v>
      </c>
      <c r="Z5" s="24">
        <f>'Projeção Fin. StartUp 1'!P30</f>
        <v>65000</v>
      </c>
      <c r="AA5" s="24">
        <f>'Projeção Fin. StartUp 1'!Q30</f>
        <v>65000</v>
      </c>
      <c r="AB5" s="24">
        <f>'Projeção Fin. StartUp 2'!C30</f>
        <v>130000</v>
      </c>
      <c r="AC5" s="24">
        <f>'Projeção Fin. StartUp 2'!D30</f>
        <v>130000</v>
      </c>
      <c r="AD5" s="24">
        <f>'Projeção Fin. StartUp 2'!E30</f>
        <v>130000</v>
      </c>
      <c r="AE5" s="24">
        <f>'Projeção Fin. StartUp 2'!G30</f>
        <v>130000</v>
      </c>
      <c r="AF5" s="24">
        <f>'Projeção Fin. StartUp 2'!H30</f>
        <v>130000</v>
      </c>
      <c r="AG5" s="24">
        <f>'Projeção Fin. StartUp 2'!I30</f>
        <v>130000</v>
      </c>
      <c r="AH5" s="24">
        <f>'Projeção Fin. StartUp 2'!K30</f>
        <v>130000</v>
      </c>
      <c r="AI5" s="24">
        <f>'Projeção Fin. StartUp 2'!L30</f>
        <v>130000</v>
      </c>
      <c r="AJ5" s="24">
        <f>'Projeção Fin. StartUp 2'!M30</f>
        <v>130000</v>
      </c>
      <c r="AK5" s="24">
        <f>'Projeção Fin. StartUp 2'!O30</f>
        <v>130000</v>
      </c>
      <c r="AL5" s="24">
        <f>'Projeção Fin. StartUp 2'!P30</f>
        <v>130000</v>
      </c>
      <c r="AM5" s="24">
        <f>'Projeção Fin. StartUp 2'!Q30</f>
        <v>130000</v>
      </c>
      <c r="AN5" s="24">
        <f>'Projeção Fin. StartUp 3'!C30</f>
        <v>235000</v>
      </c>
      <c r="AO5" s="24">
        <f>'Projeção Fin. StartUp 3'!D30</f>
        <v>235000</v>
      </c>
      <c r="AP5" s="24">
        <f>'Projeção Fin. StartUp 3'!E30</f>
        <v>235000</v>
      </c>
      <c r="AQ5" s="24">
        <f>'Projeção Fin. StartUp 3'!G30</f>
        <v>235000</v>
      </c>
      <c r="AR5" s="24">
        <f>'Projeção Fin. StartUp 3'!H30</f>
        <v>235000</v>
      </c>
      <c r="AS5" s="24">
        <f>'Projeção Fin. StartUp 3'!I30</f>
        <v>235000</v>
      </c>
      <c r="AT5" s="24">
        <f>'Projeção Fin. StartUp 3'!K30</f>
        <v>235000</v>
      </c>
      <c r="AU5" s="24">
        <f>'Projeção Fin. StartUp 3'!L30</f>
        <v>235000</v>
      </c>
      <c r="AV5" s="24">
        <f>'Projeção Fin. StartUp 3'!M30</f>
        <v>235000</v>
      </c>
      <c r="AW5" s="24">
        <f>'Projeção Fin. StartUp 3'!O30</f>
        <v>235000</v>
      </c>
      <c r="AX5" s="24">
        <f>'Projeção Fin. StartUp 3'!P30</f>
        <v>235000</v>
      </c>
      <c r="AY5" s="24">
        <f>'Projeção Fin. StartUp 3'!Q30</f>
        <v>235000</v>
      </c>
      <c r="AZ5" s="24">
        <f>'Projeção Fin. StartUp 4'!C30</f>
        <v>340000</v>
      </c>
      <c r="BA5" s="24">
        <f>'Projeção Fin. StartUp 4'!D30</f>
        <v>340000</v>
      </c>
      <c r="BB5" s="24">
        <f>'Projeção Fin. StartUp 4'!E30</f>
        <v>340000</v>
      </c>
      <c r="BC5" s="24">
        <f>'Projeção Fin. StartUp 4'!G30</f>
        <v>340000</v>
      </c>
      <c r="BD5" s="24">
        <f>'Projeção Fin. StartUp 4'!H30</f>
        <v>340000</v>
      </c>
      <c r="BE5" s="24">
        <f>'Projeção Fin. StartUp 4'!I30</f>
        <v>340000</v>
      </c>
      <c r="BF5" s="24">
        <f>'Projeção Fin. StartUp 4'!K30</f>
        <v>340000</v>
      </c>
      <c r="BG5" s="24">
        <f>'Projeção Fin. StartUp 4'!L30</f>
        <v>340000</v>
      </c>
      <c r="BH5" s="24">
        <f>'Projeção Fin. StartUp 4'!M30</f>
        <v>340000</v>
      </c>
      <c r="BI5" s="24">
        <f>'Projeção Fin. StartUp 4'!O30</f>
        <v>340000</v>
      </c>
      <c r="BJ5" s="24">
        <f>'Projeção Fin. StartUp 4'!P30</f>
        <v>340000</v>
      </c>
      <c r="BK5" s="24">
        <f>'Projeção Fin. StartUp 4'!Q30</f>
        <v>340000</v>
      </c>
      <c r="BL5" s="24">
        <f>'Projeção Fin. StartUp 5'!C30</f>
        <v>550000</v>
      </c>
      <c r="BM5" s="24">
        <f>'Projeção Fin. StartUp 5'!D30</f>
        <v>550000</v>
      </c>
      <c r="BN5" s="24">
        <f>'Projeção Fin. StartUp 5'!E30</f>
        <v>550000</v>
      </c>
      <c r="BO5" s="24">
        <f>'Projeção Fin. StartUp 5'!G30</f>
        <v>550000</v>
      </c>
      <c r="BP5" s="24">
        <f>'Projeção Fin. StartUp 5'!H30</f>
        <v>550000</v>
      </c>
      <c r="BQ5" s="24">
        <f>'Projeção Fin. StartUp 5'!I30</f>
        <v>550000</v>
      </c>
      <c r="BR5" s="24">
        <f>'Projeção Fin. StartUp 5'!K30</f>
        <v>550000</v>
      </c>
      <c r="BS5" s="24">
        <f>'Projeção Fin. StartUp 5'!L30</f>
        <v>550000</v>
      </c>
      <c r="BT5" s="24">
        <f>'Projeção Fin. StartUp 5'!M30</f>
        <v>550000</v>
      </c>
      <c r="BU5" s="24">
        <f>'Projeção Fin. StartUp 5'!O30</f>
        <v>550000</v>
      </c>
      <c r="BV5" s="24">
        <f>'Projeção Fin. StartUp 5'!P30</f>
        <v>550000</v>
      </c>
      <c r="BW5" s="24">
        <f>'Projeção Fin. StartUp 5'!Q30</f>
        <v>550000</v>
      </c>
      <c r="BX5" s="24">
        <f>'Projeção Fin. StartUp 6'!C30</f>
        <v>630000</v>
      </c>
      <c r="BY5" s="24">
        <f>'Projeção Fin. StartUp 6'!D30</f>
        <v>630000</v>
      </c>
      <c r="BZ5" s="24">
        <f>'Projeção Fin. StartUp 6'!E30</f>
        <v>630000</v>
      </c>
      <c r="CA5" s="24">
        <f>'Projeção Fin. StartUp 6'!G30</f>
        <v>630000</v>
      </c>
      <c r="CB5" s="24">
        <f>'Projeção Fin. StartUp 6'!H30</f>
        <v>630000</v>
      </c>
      <c r="CC5" s="24">
        <f>'Projeção Fin. StartUp 6'!I30</f>
        <v>630000</v>
      </c>
      <c r="CD5" s="24">
        <f>'Projeção Fin. StartUp 6'!K30</f>
        <v>630000</v>
      </c>
      <c r="CE5" s="24">
        <f>'Projeção Fin. StartUp 6'!L30</f>
        <v>630000</v>
      </c>
      <c r="CF5" s="24">
        <f>'Projeção Fin. StartUp 6'!M30</f>
        <v>630000</v>
      </c>
      <c r="CG5" s="24">
        <f>'Projeção Fin. StartUp 6'!LO30</f>
        <v>0</v>
      </c>
      <c r="CH5" s="24">
        <f>'Projeção Fin. StartUp 6'!LP30</f>
        <v>0</v>
      </c>
      <c r="CI5" s="24">
        <f>'Projeção Fin. StartUp 6'!LQ30</f>
        <v>0</v>
      </c>
    </row>
    <row r="6" spans="1:89" x14ac:dyDescent="0.3">
      <c r="A6" s="215" t="s">
        <v>55</v>
      </c>
      <c r="B6" s="211">
        <f t="shared" si="0"/>
        <v>0</v>
      </c>
      <c r="C6" s="11">
        <f t="shared" si="1"/>
        <v>0</v>
      </c>
      <c r="D6" s="21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>
        <f>'Projeção Fin. StartUp 1'!C31</f>
        <v>0</v>
      </c>
      <c r="Q6" s="24">
        <f>'Projeção Fin. StartUp 1'!D31</f>
        <v>0</v>
      </c>
      <c r="R6" s="24">
        <f>'Projeção Fin. StartUp 1'!E31</f>
        <v>0</v>
      </c>
      <c r="S6" s="24">
        <f>'Projeção Fin. StartUp 1'!G31</f>
        <v>0</v>
      </c>
      <c r="T6" s="24">
        <f>'Projeção Fin. StartUp 1'!H31</f>
        <v>0</v>
      </c>
      <c r="U6" s="24">
        <f>'Projeção Fin. StartUp 1'!I31</f>
        <v>0</v>
      </c>
      <c r="V6" s="24">
        <f>'Projeção Fin. StartUp 1'!K31</f>
        <v>0</v>
      </c>
      <c r="W6" s="24">
        <f>'Projeção Fin. StartUp 1'!L31</f>
        <v>0</v>
      </c>
      <c r="X6" s="24">
        <f>'Projeção Fin. StartUp 1'!M31</f>
        <v>0</v>
      </c>
      <c r="Y6" s="24">
        <f>'Projeção Fin. StartUp 1'!O31</f>
        <v>0</v>
      </c>
      <c r="Z6" s="24">
        <f>'Projeção Fin. StartUp 1'!P31</f>
        <v>0</v>
      </c>
      <c r="AA6" s="24">
        <f>'Projeção Fin. StartUp 1'!Q31</f>
        <v>0</v>
      </c>
      <c r="AB6" s="24">
        <f>'Projeção Fin. StartUp 2'!C31</f>
        <v>0</v>
      </c>
      <c r="AC6" s="24">
        <f>'Projeção Fin. StartUp 2'!D31</f>
        <v>0</v>
      </c>
      <c r="AD6" s="24">
        <f>'Projeção Fin. StartUp 2'!E31</f>
        <v>0</v>
      </c>
      <c r="AE6" s="24">
        <f>'Projeção Fin. StartUp 2'!G31</f>
        <v>0</v>
      </c>
      <c r="AF6" s="24">
        <f>'Projeção Fin. StartUp 2'!H31</f>
        <v>0</v>
      </c>
      <c r="AG6" s="24">
        <f>'Projeção Fin. StartUp 2'!I31</f>
        <v>0</v>
      </c>
      <c r="AH6" s="24">
        <f>'Projeção Fin. StartUp 2'!K31</f>
        <v>0</v>
      </c>
      <c r="AI6" s="24">
        <f>'Projeção Fin. StartUp 2'!L31</f>
        <v>0</v>
      </c>
      <c r="AJ6" s="24">
        <f>'Projeção Fin. StartUp 2'!M31</f>
        <v>0</v>
      </c>
      <c r="AK6" s="24">
        <f>'Projeção Fin. StartUp 2'!O31</f>
        <v>0</v>
      </c>
      <c r="AL6" s="24">
        <f>'Projeção Fin. StartUp 2'!P31</f>
        <v>0</v>
      </c>
      <c r="AM6" s="24">
        <f>'Projeção Fin. StartUp 2'!Q31</f>
        <v>0</v>
      </c>
      <c r="AN6" s="24">
        <f>'Projeção Fin. StartUp 3'!C31</f>
        <v>0</v>
      </c>
      <c r="AO6" s="24">
        <f>'Projeção Fin. StartUp 3'!D31</f>
        <v>0</v>
      </c>
      <c r="AP6" s="24">
        <f>'Projeção Fin. StartUp 3'!E31</f>
        <v>0</v>
      </c>
      <c r="AQ6" s="24">
        <f>'Projeção Fin. StartUp 3'!G31</f>
        <v>0</v>
      </c>
      <c r="AR6" s="24">
        <f>'Projeção Fin. StartUp 3'!H31</f>
        <v>0</v>
      </c>
      <c r="AS6" s="24">
        <f>'Projeção Fin. StartUp 3'!I31</f>
        <v>0</v>
      </c>
      <c r="AT6" s="24">
        <f>'Projeção Fin. StartUp 3'!K31</f>
        <v>0</v>
      </c>
      <c r="AU6" s="24">
        <f>'Projeção Fin. StartUp 3'!L31</f>
        <v>0</v>
      </c>
      <c r="AV6" s="24">
        <f>'Projeção Fin. StartUp 3'!M31</f>
        <v>0</v>
      </c>
      <c r="AW6" s="24">
        <f>'Projeção Fin. StartUp 3'!O31</f>
        <v>0</v>
      </c>
      <c r="AX6" s="24">
        <f>'Projeção Fin. StartUp 3'!P31</f>
        <v>0</v>
      </c>
      <c r="AY6" s="24">
        <f>'Projeção Fin. StartUp 3'!Q31</f>
        <v>0</v>
      </c>
      <c r="AZ6" s="24">
        <f>'Projeção Fin. StartUp 4'!C31</f>
        <v>0</v>
      </c>
      <c r="BA6" s="24">
        <f>'Projeção Fin. StartUp 4'!D31</f>
        <v>0</v>
      </c>
      <c r="BB6" s="24">
        <f>'Projeção Fin. StartUp 4'!E31</f>
        <v>0</v>
      </c>
      <c r="BC6" s="24">
        <f>'Projeção Fin. StartUp 4'!G31</f>
        <v>0</v>
      </c>
      <c r="BD6" s="24">
        <f>'Projeção Fin. StartUp 4'!H31</f>
        <v>0</v>
      </c>
      <c r="BE6" s="24">
        <f>'Projeção Fin. StartUp 4'!I31</f>
        <v>0</v>
      </c>
      <c r="BF6" s="24">
        <f>'Projeção Fin. StartUp 4'!K31</f>
        <v>0</v>
      </c>
      <c r="BG6" s="24">
        <f>'Projeção Fin. StartUp 4'!L31</f>
        <v>0</v>
      </c>
      <c r="BH6" s="24">
        <f>'Projeção Fin. StartUp 4'!M31</f>
        <v>0</v>
      </c>
      <c r="BI6" s="24">
        <f>'Projeção Fin. StartUp 4'!O31</f>
        <v>0</v>
      </c>
      <c r="BJ6" s="24">
        <f>'Projeção Fin. StartUp 4'!P31</f>
        <v>0</v>
      </c>
      <c r="BK6" s="24">
        <f>'Projeção Fin. StartUp 4'!Q31</f>
        <v>0</v>
      </c>
      <c r="BL6" s="24">
        <f>'Projeção Fin. StartUp 5'!C31</f>
        <v>0</v>
      </c>
      <c r="BM6" s="24">
        <f>'Projeção Fin. StartUp 5'!D31</f>
        <v>0</v>
      </c>
      <c r="BN6" s="24">
        <f>'Projeção Fin. StartUp 5'!E31</f>
        <v>0</v>
      </c>
      <c r="BO6" s="24">
        <f>'Projeção Fin. StartUp 5'!G31</f>
        <v>0</v>
      </c>
      <c r="BP6" s="24">
        <f>'Projeção Fin. StartUp 5'!H31</f>
        <v>0</v>
      </c>
      <c r="BQ6" s="24">
        <f>'Projeção Fin. StartUp 5'!I31</f>
        <v>0</v>
      </c>
      <c r="BR6" s="24">
        <f>'Projeção Fin. StartUp 5'!K31</f>
        <v>0</v>
      </c>
      <c r="BS6" s="24">
        <f>'Projeção Fin. StartUp 5'!L31</f>
        <v>0</v>
      </c>
      <c r="BT6" s="24">
        <f>'Projeção Fin. StartUp 5'!M31</f>
        <v>0</v>
      </c>
      <c r="BU6" s="24">
        <f>'Projeção Fin. StartUp 5'!O31</f>
        <v>0</v>
      </c>
      <c r="BV6" s="24">
        <f>'Projeção Fin. StartUp 5'!P31</f>
        <v>0</v>
      </c>
      <c r="BW6" s="24">
        <f>'Projeção Fin. StartUp 5'!Q31</f>
        <v>0</v>
      </c>
      <c r="BX6" s="24">
        <f>'Projeção Fin. StartUp 6'!C31</f>
        <v>0</v>
      </c>
      <c r="BY6" s="24">
        <f>'Projeção Fin. StartUp 6'!D31</f>
        <v>0</v>
      </c>
      <c r="BZ6" s="24">
        <f>'Projeção Fin. StartUp 6'!E31</f>
        <v>0</v>
      </c>
      <c r="CA6" s="24">
        <f>'Projeção Fin. StartUp 6'!G31</f>
        <v>0</v>
      </c>
      <c r="CB6" s="24">
        <f>'Projeção Fin. StartUp 6'!H31</f>
        <v>0</v>
      </c>
      <c r="CC6" s="24">
        <f>'Projeção Fin. StartUp 6'!I31</f>
        <v>0</v>
      </c>
      <c r="CD6" s="24">
        <f>'Projeção Fin. StartUp 6'!K31</f>
        <v>0</v>
      </c>
      <c r="CE6" s="24">
        <f>'Projeção Fin. StartUp 6'!L31</f>
        <v>0</v>
      </c>
      <c r="CF6" s="24">
        <f>'Projeção Fin. StartUp 6'!M31</f>
        <v>0</v>
      </c>
      <c r="CG6" s="24">
        <f>'Projeção Fin. StartUp 6'!LO31</f>
        <v>0</v>
      </c>
      <c r="CH6" s="24">
        <f>'Projeção Fin. StartUp 6'!LP31</f>
        <v>0</v>
      </c>
      <c r="CI6" s="24">
        <f>'Projeção Fin. StartUp 6'!LQ31</f>
        <v>0</v>
      </c>
    </row>
    <row r="7" spans="1:89" x14ac:dyDescent="0.3">
      <c r="A7" s="215" t="s">
        <v>96</v>
      </c>
      <c r="B7" s="211">
        <f t="shared" si="0"/>
        <v>0</v>
      </c>
      <c r="C7" s="11">
        <f t="shared" si="1"/>
        <v>0</v>
      </c>
      <c r="D7" s="21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>
        <f>'Projeção Fin. StartUp 1'!C33</f>
        <v>0</v>
      </c>
      <c r="Q7" s="24">
        <f>'Projeção Fin. StartUp 1'!D33</f>
        <v>0</v>
      </c>
      <c r="R7" s="24">
        <f>'Projeção Fin. StartUp 1'!E33</f>
        <v>0</v>
      </c>
      <c r="S7" s="24">
        <f>'Projeção Fin. StartUp 1'!G33</f>
        <v>0</v>
      </c>
      <c r="T7" s="24">
        <f>'Projeção Fin. StartUp 1'!H33</f>
        <v>0</v>
      </c>
      <c r="U7" s="24">
        <f>'Projeção Fin. StartUp 1'!I33</f>
        <v>0</v>
      </c>
      <c r="V7" s="24">
        <f>'Projeção Fin. StartUp 1'!K33</f>
        <v>0</v>
      </c>
      <c r="W7" s="24">
        <f>'Projeção Fin. StartUp 1'!L33</f>
        <v>0</v>
      </c>
      <c r="X7" s="24">
        <f>'Projeção Fin. StartUp 1'!M33</f>
        <v>0</v>
      </c>
      <c r="Y7" s="24">
        <f>'Projeção Fin. StartUp 1'!O33</f>
        <v>0</v>
      </c>
      <c r="Z7" s="24">
        <f>'Projeção Fin. StartUp 1'!P33</f>
        <v>0</v>
      </c>
      <c r="AA7" s="24">
        <f>'Projeção Fin. StartUp 1'!Q33</f>
        <v>0</v>
      </c>
      <c r="AB7" s="24">
        <f>'Projeção Fin. StartUp 2'!C33</f>
        <v>0</v>
      </c>
      <c r="AC7" s="24">
        <f>'Projeção Fin. StartUp 2'!D33</f>
        <v>0</v>
      </c>
      <c r="AD7" s="24">
        <f>'Projeção Fin. StartUp 2'!E33</f>
        <v>0</v>
      </c>
      <c r="AE7" s="24">
        <f>'Projeção Fin. StartUp 2'!G33</f>
        <v>0</v>
      </c>
      <c r="AF7" s="24">
        <f>'Projeção Fin. StartUp 2'!H33</f>
        <v>0</v>
      </c>
      <c r="AG7" s="24">
        <f>'Projeção Fin. StartUp 2'!I33</f>
        <v>0</v>
      </c>
      <c r="AH7" s="24">
        <f>'Projeção Fin. StartUp 2'!K33</f>
        <v>0</v>
      </c>
      <c r="AI7" s="24">
        <f>'Projeção Fin. StartUp 2'!L33</f>
        <v>0</v>
      </c>
      <c r="AJ7" s="24">
        <f>'Projeção Fin. StartUp 2'!M33</f>
        <v>0</v>
      </c>
      <c r="AK7" s="24">
        <f>'Projeção Fin. StartUp 2'!O33</f>
        <v>0</v>
      </c>
      <c r="AL7" s="24">
        <f>'Projeção Fin. StartUp 2'!P33</f>
        <v>0</v>
      </c>
      <c r="AM7" s="24">
        <f>'Projeção Fin. StartUp 2'!Q33</f>
        <v>0</v>
      </c>
      <c r="AN7" s="24">
        <f>'Projeção Fin. StartUp 3'!C33</f>
        <v>0</v>
      </c>
      <c r="AO7" s="24">
        <f>'Projeção Fin. StartUp 3'!D33</f>
        <v>0</v>
      </c>
      <c r="AP7" s="24">
        <f>'Projeção Fin. StartUp 3'!E33</f>
        <v>0</v>
      </c>
      <c r="AQ7" s="24">
        <f>'Projeção Fin. StartUp 3'!G33</f>
        <v>0</v>
      </c>
      <c r="AR7" s="24">
        <f>'Projeção Fin. StartUp 3'!H33</f>
        <v>0</v>
      </c>
      <c r="AS7" s="24">
        <f>'Projeção Fin. StartUp 3'!I33</f>
        <v>0</v>
      </c>
      <c r="AT7" s="24">
        <f>'Projeção Fin. StartUp 3'!K33</f>
        <v>0</v>
      </c>
      <c r="AU7" s="24">
        <f>'Projeção Fin. StartUp 3'!L33</f>
        <v>0</v>
      </c>
      <c r="AV7" s="24">
        <f>'Projeção Fin. StartUp 3'!M33</f>
        <v>0</v>
      </c>
      <c r="AW7" s="24">
        <f>'Projeção Fin. StartUp 3'!O33</f>
        <v>0</v>
      </c>
      <c r="AX7" s="24">
        <f>'Projeção Fin. StartUp 3'!P33</f>
        <v>0</v>
      </c>
      <c r="AY7" s="24">
        <f>'Projeção Fin. StartUp 3'!Q33</f>
        <v>0</v>
      </c>
      <c r="AZ7" s="24">
        <f>'Projeção Fin. StartUp 4'!C33</f>
        <v>0</v>
      </c>
      <c r="BA7" s="24">
        <f>'Projeção Fin. StartUp 4'!D33</f>
        <v>0</v>
      </c>
      <c r="BB7" s="24">
        <f>'Projeção Fin. StartUp 4'!E33</f>
        <v>0</v>
      </c>
      <c r="BC7" s="24">
        <f>'Projeção Fin. StartUp 4'!G33</f>
        <v>0</v>
      </c>
      <c r="BD7" s="24">
        <f>'Projeção Fin. StartUp 4'!H33</f>
        <v>0</v>
      </c>
      <c r="BE7" s="24">
        <f>'Projeção Fin. StartUp 4'!I33</f>
        <v>0</v>
      </c>
      <c r="BF7" s="24">
        <f>'Projeção Fin. StartUp 4'!K33</f>
        <v>0</v>
      </c>
      <c r="BG7" s="24">
        <f>'Projeção Fin. StartUp 4'!L33</f>
        <v>0</v>
      </c>
      <c r="BH7" s="24">
        <f>'Projeção Fin. StartUp 4'!M33</f>
        <v>0</v>
      </c>
      <c r="BI7" s="24">
        <f>'Projeção Fin. StartUp 4'!O33</f>
        <v>0</v>
      </c>
      <c r="BJ7" s="24">
        <f>'Projeção Fin. StartUp 4'!P33</f>
        <v>0</v>
      </c>
      <c r="BK7" s="24">
        <f>'Projeção Fin. StartUp 4'!Q33</f>
        <v>0</v>
      </c>
      <c r="BL7" s="24">
        <f>'Projeção Fin. StartUp 5'!C33</f>
        <v>0</v>
      </c>
      <c r="BM7" s="24">
        <f>'Projeção Fin. StartUp 5'!D33</f>
        <v>0</v>
      </c>
      <c r="BN7" s="24">
        <f>'Projeção Fin. StartUp 5'!E33</f>
        <v>0</v>
      </c>
      <c r="BO7" s="24">
        <f>'Projeção Fin. StartUp 5'!G33</f>
        <v>0</v>
      </c>
      <c r="BP7" s="24">
        <f>'Projeção Fin. StartUp 5'!H33</f>
        <v>0</v>
      </c>
      <c r="BQ7" s="24">
        <f>'Projeção Fin. StartUp 5'!I33</f>
        <v>0</v>
      </c>
      <c r="BR7" s="24">
        <f>'Projeção Fin. StartUp 5'!K33</f>
        <v>0</v>
      </c>
      <c r="BS7" s="24">
        <f>'Projeção Fin. StartUp 5'!L33</f>
        <v>0</v>
      </c>
      <c r="BT7" s="24">
        <f>'Projeção Fin. StartUp 5'!M33</f>
        <v>0</v>
      </c>
      <c r="BU7" s="24">
        <f>'Projeção Fin. StartUp 5'!O33</f>
        <v>0</v>
      </c>
      <c r="BV7" s="24">
        <f>'Projeção Fin. StartUp 5'!P33</f>
        <v>0</v>
      </c>
      <c r="BW7" s="24">
        <f>'Projeção Fin. StartUp 5'!Q33</f>
        <v>0</v>
      </c>
      <c r="BX7" s="24">
        <f>'Projeção Fin. StartUp 6'!C33</f>
        <v>0</v>
      </c>
      <c r="BY7" s="24">
        <f>'Projeção Fin. StartUp 6'!D33</f>
        <v>0</v>
      </c>
      <c r="BZ7" s="24">
        <f>'Projeção Fin. StartUp 6'!E33</f>
        <v>0</v>
      </c>
      <c r="CA7" s="24">
        <f>'Projeção Fin. StartUp 6'!F33</f>
        <v>0</v>
      </c>
      <c r="CB7" s="24">
        <f>'Projeção Fin. StartUp 6'!G33</f>
        <v>0</v>
      </c>
      <c r="CC7" s="24">
        <f>'Projeção Fin. StartUp 6'!H33</f>
        <v>0</v>
      </c>
      <c r="CD7" s="24">
        <f>'Projeção Fin. StartUp 6'!K33</f>
        <v>0</v>
      </c>
      <c r="CE7" s="24">
        <f>'Projeção Fin. StartUp 6'!L33</f>
        <v>0</v>
      </c>
      <c r="CF7" s="24">
        <f>'Projeção Fin. StartUp 6'!M33</f>
        <v>0</v>
      </c>
      <c r="CG7" s="24">
        <f>'Projeção Fin. StartUp 6'!O33</f>
        <v>0</v>
      </c>
      <c r="CH7" s="24">
        <f>'Projeção Fin. StartUp 6'!P33</f>
        <v>0</v>
      </c>
      <c r="CI7" s="24">
        <f>'Projeção Fin. StartUp 6'!Q33</f>
        <v>0</v>
      </c>
    </row>
    <row r="8" spans="1:89" x14ac:dyDescent="0.3">
      <c r="A8" s="215" t="s">
        <v>100</v>
      </c>
      <c r="B8" s="211">
        <f t="shared" si="0"/>
        <v>8219.0280000000021</v>
      </c>
      <c r="C8" s="11">
        <f t="shared" si="1"/>
        <v>3.8887467270855882E-4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>
        <f>'Projeção Fin. StartUp 1'!C40</f>
        <v>0</v>
      </c>
      <c r="Q8" s="24">
        <f>'Projeção Fin. StartUp 1'!D40</f>
        <v>0</v>
      </c>
      <c r="R8" s="24">
        <f>'Projeção Fin. StartUp 1'!E40</f>
        <v>0</v>
      </c>
      <c r="S8" s="24">
        <f>'Projeção Fin. StartUp 1'!G40</f>
        <v>0</v>
      </c>
      <c r="T8" s="24">
        <f>'Projeção Fin. StartUp 1'!H40</f>
        <v>159</v>
      </c>
      <c r="U8" s="24">
        <f>'Projeção Fin. StartUp 1'!I40</f>
        <v>159</v>
      </c>
      <c r="V8" s="24">
        <f>'Projeção Fin. StartUp 1'!K40</f>
        <v>159</v>
      </c>
      <c r="W8" s="24">
        <f>'Projeção Fin. StartUp 1'!L40</f>
        <v>159</v>
      </c>
      <c r="X8" s="24">
        <f>'Projeção Fin. StartUp 1'!M40</f>
        <v>159</v>
      </c>
      <c r="Y8" s="24">
        <f>'Projeção Fin. StartUp 1'!O40</f>
        <v>159</v>
      </c>
      <c r="Z8" s="24">
        <f>'Projeção Fin. StartUp 1'!P40</f>
        <v>159</v>
      </c>
      <c r="AA8" s="24">
        <f>'Projeção Fin. StartUp 1'!Q40</f>
        <v>159</v>
      </c>
      <c r="AB8" s="24">
        <f>'Projeção Fin. StartUp 2'!C40</f>
        <v>174.9</v>
      </c>
      <c r="AC8" s="24">
        <f>'Projeção Fin. StartUp 2'!D40</f>
        <v>174.9</v>
      </c>
      <c r="AD8" s="24">
        <f>'Projeção Fin. StartUp 2'!E40</f>
        <v>174.9</v>
      </c>
      <c r="AE8" s="24">
        <f>'Projeção Fin. StartUp 2'!G40</f>
        <v>174.9</v>
      </c>
      <c r="AF8" s="24">
        <f>'Projeção Fin. StartUp 2'!H40</f>
        <v>174.9</v>
      </c>
      <c r="AG8" s="24">
        <f>'Projeção Fin. StartUp 2'!I40</f>
        <v>174.9</v>
      </c>
      <c r="AH8" s="24">
        <f>'Projeção Fin. StartUp 2'!K40</f>
        <v>174.9</v>
      </c>
      <c r="AI8" s="24">
        <f>'Projeção Fin. StartUp 2'!L40</f>
        <v>174.9</v>
      </c>
      <c r="AJ8" s="24">
        <f>'Projeção Fin. StartUp 2'!M40</f>
        <v>174.9</v>
      </c>
      <c r="AK8" s="24">
        <f>'Projeção Fin. StartUp 2'!O40</f>
        <v>174.9</v>
      </c>
      <c r="AL8" s="24">
        <f>'Projeção Fin. StartUp 2'!P40</f>
        <v>174.9</v>
      </c>
      <c r="AM8" s="24">
        <f>'Projeção Fin. StartUp 2'!Q40</f>
        <v>174.9</v>
      </c>
      <c r="AN8" s="24">
        <f>'Projeção Fin. StartUp 3'!C40</f>
        <v>192.39000000000001</v>
      </c>
      <c r="AO8" s="24">
        <f>'Projeção Fin. StartUp 3'!D40</f>
        <v>192.39000000000001</v>
      </c>
      <c r="AP8" s="24">
        <f>'Projeção Fin. StartUp 3'!E40</f>
        <v>192.39000000000001</v>
      </c>
      <c r="AQ8" s="24">
        <f>'Projeção Fin. StartUp 3'!G40</f>
        <v>192.39000000000001</v>
      </c>
      <c r="AR8" s="24">
        <f>'Projeção Fin. StartUp 3'!H40</f>
        <v>192.39000000000001</v>
      </c>
      <c r="AS8" s="24">
        <f>'Projeção Fin. StartUp 3'!I40</f>
        <v>192.39000000000001</v>
      </c>
      <c r="AT8" s="24">
        <f>'Projeção Fin. StartUp 3'!K40</f>
        <v>192.39000000000001</v>
      </c>
      <c r="AU8" s="24">
        <f>'Projeção Fin. StartUp 3'!L40</f>
        <v>192.39000000000001</v>
      </c>
      <c r="AV8" s="24">
        <f>'Projeção Fin. StartUp 3'!M40</f>
        <v>192.39000000000001</v>
      </c>
      <c r="AW8" s="24">
        <f>'Projeção Fin. StartUp 3'!O40</f>
        <v>192.39000000000001</v>
      </c>
      <c r="AX8" s="24">
        <f>'Projeção Fin. StartUp 3'!P40</f>
        <v>192.39000000000001</v>
      </c>
      <c r="AY8" s="24">
        <f>'Projeção Fin. StartUp 3'!Q40</f>
        <v>192.39000000000001</v>
      </c>
      <c r="AZ8" s="24">
        <f>'Projeção Fin. StartUp 4'!C40</f>
        <v>211.62900000000002</v>
      </c>
      <c r="BA8" s="24">
        <f>'Projeção Fin. StartUp 4'!D40</f>
        <v>211.62900000000002</v>
      </c>
      <c r="BB8" s="24">
        <f>'Projeção Fin. StartUp 4'!E40</f>
        <v>211.62900000000002</v>
      </c>
      <c r="BC8" s="24">
        <f>'Projeção Fin. StartUp 4'!G40</f>
        <v>211.62900000000002</v>
      </c>
      <c r="BD8" s="24">
        <f>'Projeção Fin. StartUp 4'!H40</f>
        <v>211.62900000000002</v>
      </c>
      <c r="BE8" s="24">
        <f>'Projeção Fin. StartUp 4'!I40</f>
        <v>211.62900000000002</v>
      </c>
      <c r="BF8" s="24">
        <f>'Projeção Fin. StartUp 4'!K40</f>
        <v>211.62900000000002</v>
      </c>
      <c r="BG8" s="24">
        <f>'Projeção Fin. StartUp 4'!L40</f>
        <v>211.62900000000002</v>
      </c>
      <c r="BH8" s="24">
        <f>'Projeção Fin. StartUp 4'!M40</f>
        <v>211.62900000000002</v>
      </c>
      <c r="BI8" s="24">
        <f>'Projeção Fin. StartUp 4'!O40</f>
        <v>211.62900000000002</v>
      </c>
      <c r="BJ8" s="24">
        <f>'Projeção Fin. StartUp 4'!P40</f>
        <v>211.62900000000002</v>
      </c>
      <c r="BK8" s="24">
        <f>'Projeção Fin. StartUp 4'!Q40</f>
        <v>211.62900000000002</v>
      </c>
      <c r="BL8" s="24">
        <f>'Projeção Fin. StartUp 5'!C40</f>
        <v>215</v>
      </c>
      <c r="BM8" s="24">
        <f>'Projeção Fin. StartUp 5'!D40</f>
        <v>215</v>
      </c>
      <c r="BN8" s="24">
        <f>'Projeção Fin. StartUp 5'!E40</f>
        <v>215</v>
      </c>
      <c r="BO8" s="24">
        <f>'Projeção Fin. StartUp 5'!G40</f>
        <v>215</v>
      </c>
      <c r="BP8" s="24">
        <f>'Projeção Fin. StartUp 5'!H40</f>
        <v>215</v>
      </c>
      <c r="BQ8" s="24">
        <f>'Projeção Fin. StartUp 5'!I40</f>
        <v>215</v>
      </c>
      <c r="BR8" s="24">
        <f>'Projeção Fin. StartUp 5'!K40</f>
        <v>215</v>
      </c>
      <c r="BS8" s="24">
        <f>'Projeção Fin. StartUp 5'!L40</f>
        <v>215</v>
      </c>
      <c r="BT8" s="24">
        <f>'Projeção Fin. StartUp 5'!M40</f>
        <v>215</v>
      </c>
      <c r="BU8" s="24">
        <f>'Projeção Fin. StartUp 5'!O40</f>
        <v>215</v>
      </c>
      <c r="BV8" s="24">
        <f>'Projeção Fin. StartUp 5'!P40</f>
        <v>215</v>
      </c>
      <c r="BW8" s="24">
        <f>'Projeção Fin. StartUp 5'!Q40</f>
        <v>215</v>
      </c>
      <c r="BX8" s="24">
        <f>'Projeção Fin. StartUp 6'!C40</f>
        <v>220</v>
      </c>
      <c r="BY8" s="24">
        <f>'Projeção Fin. StartUp 6'!D40</f>
        <v>220</v>
      </c>
      <c r="BZ8" s="24">
        <f>'Projeção Fin. StartUp 6'!E40</f>
        <v>220</v>
      </c>
      <c r="CA8" s="24">
        <f>'Projeção Fin. StartUp 6'!G40</f>
        <v>220</v>
      </c>
      <c r="CB8" s="24">
        <f>'Projeção Fin. StartUp 6'!H40</f>
        <v>220</v>
      </c>
      <c r="CC8" s="24">
        <f>'Projeção Fin. StartUp 6'!I40</f>
        <v>220</v>
      </c>
      <c r="CD8" s="24">
        <f>'Projeção Fin. StartUp 6'!K40</f>
        <v>220</v>
      </c>
      <c r="CE8" s="24">
        <f>'Projeção Fin. StartUp 6'!L40</f>
        <v>220</v>
      </c>
      <c r="CF8" s="24">
        <f>'Projeção Fin. StartUp 6'!M40</f>
        <v>220</v>
      </c>
      <c r="CG8" s="24">
        <f>'Projeção Fin. StartUp 6'!O40</f>
        <v>220</v>
      </c>
      <c r="CH8" s="24">
        <f>'Projeção Fin. StartUp 6'!P40</f>
        <v>220</v>
      </c>
      <c r="CI8" s="24">
        <f>'Projeção Fin. StartUp 6'!Q40</f>
        <v>220</v>
      </c>
    </row>
    <row r="9" spans="1:89" x14ac:dyDescent="0.3">
      <c r="A9" s="215" t="s">
        <v>101</v>
      </c>
      <c r="B9" s="211">
        <f t="shared" si="0"/>
        <v>0</v>
      </c>
      <c r="C9" s="11">
        <f t="shared" si="1"/>
        <v>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>
        <f>'Projeção Fin. StartUp 1'!C41</f>
        <v>0</v>
      </c>
      <c r="Q9" s="24">
        <f>'Projeção Fin. StartUp 1'!D41</f>
        <v>0</v>
      </c>
      <c r="R9" s="24">
        <f>'Projeção Fin. StartUp 1'!E41</f>
        <v>0</v>
      </c>
      <c r="S9" s="24">
        <f>'Projeção Fin. StartUp 1'!G41</f>
        <v>0</v>
      </c>
      <c r="T9" s="24">
        <f>'Projeção Fin. StartUp 1'!H41</f>
        <v>0</v>
      </c>
      <c r="U9" s="24">
        <f>'Projeção Fin. StartUp 1'!I41</f>
        <v>0</v>
      </c>
      <c r="V9" s="24">
        <f>'Projeção Fin. StartUp 1'!K41</f>
        <v>0</v>
      </c>
      <c r="W9" s="24">
        <f>'Projeção Fin. StartUp 1'!L41</f>
        <v>0</v>
      </c>
      <c r="X9" s="24">
        <f>'Projeção Fin. StartUp 1'!M41</f>
        <v>0</v>
      </c>
      <c r="Y9" s="24">
        <f>'Projeção Fin. StartUp 1'!O41</f>
        <v>0</v>
      </c>
      <c r="Z9" s="24">
        <f>'Projeção Fin. StartUp 1'!P41</f>
        <v>0</v>
      </c>
      <c r="AA9" s="24">
        <f>'Projeção Fin. StartUp 1'!Q41</f>
        <v>0</v>
      </c>
      <c r="AB9" s="24">
        <f>'Projeção Fin. StartUp 2'!C41</f>
        <v>0</v>
      </c>
      <c r="AC9" s="24">
        <f>'Projeção Fin. StartUp 2'!D41</f>
        <v>0</v>
      </c>
      <c r="AD9" s="24">
        <f>'Projeção Fin. StartUp 2'!E41</f>
        <v>0</v>
      </c>
      <c r="AE9" s="24">
        <f>'Projeção Fin. StartUp 2'!G41</f>
        <v>0</v>
      </c>
      <c r="AF9" s="24">
        <f>'Projeção Fin. StartUp 2'!H41</f>
        <v>0</v>
      </c>
      <c r="AG9" s="24">
        <f>'Projeção Fin. StartUp 2'!I41</f>
        <v>0</v>
      </c>
      <c r="AH9" s="24">
        <f>'Projeção Fin. StartUp 2'!K41</f>
        <v>0</v>
      </c>
      <c r="AI9" s="24">
        <f>'Projeção Fin. StartUp 2'!L41</f>
        <v>0</v>
      </c>
      <c r="AJ9" s="24">
        <f>'Projeção Fin. StartUp 2'!M41</f>
        <v>0</v>
      </c>
      <c r="AK9" s="24">
        <f>'Projeção Fin. StartUp 2'!O41</f>
        <v>0</v>
      </c>
      <c r="AL9" s="24">
        <f>'Projeção Fin. StartUp 2'!P41</f>
        <v>0</v>
      </c>
      <c r="AM9" s="24">
        <f>'Projeção Fin. StartUp 2'!Q41</f>
        <v>0</v>
      </c>
      <c r="AN9" s="24">
        <f>'Projeção Fin. StartUp 3'!C41</f>
        <v>0</v>
      </c>
      <c r="AO9" s="24">
        <f>'Projeção Fin. StartUp 3'!D41</f>
        <v>0</v>
      </c>
      <c r="AP9" s="24">
        <f>'Projeção Fin. StartUp 3'!E41</f>
        <v>0</v>
      </c>
      <c r="AQ9" s="24">
        <f>'Projeção Fin. StartUp 3'!G41</f>
        <v>0</v>
      </c>
      <c r="AR9" s="24">
        <f>'Projeção Fin. StartUp 3'!H41</f>
        <v>0</v>
      </c>
      <c r="AS9" s="24">
        <f>'Projeção Fin. StartUp 3'!I41</f>
        <v>0</v>
      </c>
      <c r="AT9" s="24">
        <f>'Projeção Fin. StartUp 3'!K41</f>
        <v>0</v>
      </c>
      <c r="AU9" s="24">
        <f>'Projeção Fin. StartUp 3'!L41</f>
        <v>0</v>
      </c>
      <c r="AV9" s="24">
        <f>'Projeção Fin. StartUp 3'!M41</f>
        <v>0</v>
      </c>
      <c r="AW9" s="24">
        <f>'Projeção Fin. StartUp 3'!O41</f>
        <v>0</v>
      </c>
      <c r="AX9" s="24">
        <f>'Projeção Fin. StartUp 3'!P41</f>
        <v>0</v>
      </c>
      <c r="AY9" s="24">
        <f>'Projeção Fin. StartUp 3'!Q41</f>
        <v>0</v>
      </c>
      <c r="AZ9" s="24">
        <f>'Projeção Fin. StartUp 4'!C41</f>
        <v>0</v>
      </c>
      <c r="BA9" s="24">
        <f>'Projeção Fin. StartUp 4'!D41</f>
        <v>0</v>
      </c>
      <c r="BB9" s="24">
        <f>'Projeção Fin. StartUp 4'!E41</f>
        <v>0</v>
      </c>
      <c r="BC9" s="24">
        <f>'Projeção Fin. StartUp 4'!G31</f>
        <v>0</v>
      </c>
      <c r="BD9" s="24">
        <f>'Projeção Fin. StartUp 4'!H31</f>
        <v>0</v>
      </c>
      <c r="BE9" s="24">
        <f>'Projeção Fin. StartUp 4'!I31</f>
        <v>0</v>
      </c>
      <c r="BF9" s="24">
        <f>'Projeção Fin. StartUp 4'!K31</f>
        <v>0</v>
      </c>
      <c r="BG9" s="24">
        <f>'Projeção Fin. StartUp 4'!L31</f>
        <v>0</v>
      </c>
      <c r="BH9" s="24">
        <f>'Projeção Fin. StartUp 4'!M31</f>
        <v>0</v>
      </c>
      <c r="BI9" s="24">
        <f>'Projeção Fin. StartUp 4'!O31</f>
        <v>0</v>
      </c>
      <c r="BJ9" s="24">
        <f>'Projeção Fin. StartUp 4'!P31</f>
        <v>0</v>
      </c>
      <c r="BK9" s="24">
        <f>'Projeção Fin. StartUp 4'!Q41</f>
        <v>0</v>
      </c>
      <c r="BL9" s="24">
        <f>'Projeção Fin. StartUp 5'!C41</f>
        <v>0</v>
      </c>
      <c r="BM9" s="24">
        <f>'Projeção Fin. StartUp 5'!D41</f>
        <v>0</v>
      </c>
      <c r="BN9" s="24">
        <f>'Projeção Fin. StartUp 5'!E41</f>
        <v>0</v>
      </c>
      <c r="BO9" s="24">
        <f>'Projeção Fin. StartUp 5'!G41</f>
        <v>0</v>
      </c>
      <c r="BP9" s="24">
        <f>'Projeção Fin. StartUp 5'!H41</f>
        <v>0</v>
      </c>
      <c r="BQ9" s="24">
        <f>'Projeção Fin. StartUp 5'!I41</f>
        <v>0</v>
      </c>
      <c r="BR9" s="24">
        <f>'Projeção Fin. StartUp 5'!K41</f>
        <v>0</v>
      </c>
      <c r="BS9" s="24">
        <f>'Projeção Fin. StartUp 5'!L41</f>
        <v>0</v>
      </c>
      <c r="BT9" s="24">
        <f>'Projeção Fin. StartUp 5'!M41</f>
        <v>0</v>
      </c>
      <c r="BU9" s="24">
        <f>'Projeção Fin. StartUp 5'!O41</f>
        <v>0</v>
      </c>
      <c r="BV9" s="24">
        <f>'Projeção Fin. StartUp 5'!P41</f>
        <v>0</v>
      </c>
      <c r="BW9" s="24">
        <f>'Projeção Fin. StartUp 5'!Q41</f>
        <v>0</v>
      </c>
      <c r="BX9" s="24">
        <f>'Projeção Fin. StartUp 6'!C41</f>
        <v>0</v>
      </c>
      <c r="BY9" s="24">
        <f>'Projeção Fin. StartUp 6'!D41</f>
        <v>0</v>
      </c>
      <c r="BZ9" s="24">
        <f>'Projeção Fin. StartUp 6'!E41</f>
        <v>0</v>
      </c>
      <c r="CA9" s="24">
        <f>'Projeção Fin. StartUp 6'!G41</f>
        <v>0</v>
      </c>
      <c r="CB9" s="24">
        <f>'Projeção Fin. StartUp 6'!H41</f>
        <v>0</v>
      </c>
      <c r="CC9" s="24">
        <f>'Projeção Fin. StartUp 6'!I41</f>
        <v>0</v>
      </c>
      <c r="CD9" s="24">
        <f>'Projeção Fin. StartUp 6'!K41</f>
        <v>0</v>
      </c>
      <c r="CE9" s="24">
        <f>'Projeção Fin. StartUp 6'!L41</f>
        <v>0</v>
      </c>
      <c r="CF9" s="24">
        <f>'Projeção Fin. StartUp 6'!M41</f>
        <v>0</v>
      </c>
      <c r="CG9" s="24">
        <f>'Projeção Fin. StartUp 6'!O41</f>
        <v>0</v>
      </c>
      <c r="CH9" s="24">
        <f>'Projeção Fin. StartUp 6'!P41</f>
        <v>0</v>
      </c>
      <c r="CI9" s="24">
        <f>'Projeção Fin. StartUp 6'!Q41</f>
        <v>0</v>
      </c>
    </row>
    <row r="10" spans="1:89" x14ac:dyDescent="0.3">
      <c r="A10" s="215" t="s">
        <v>102</v>
      </c>
      <c r="B10" s="211">
        <f t="shared" si="0"/>
        <v>14703.900000000009</v>
      </c>
      <c r="C10" s="11">
        <f t="shared" si="1"/>
        <v>6.9569957664572751E-4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>
        <f>'Projeção Fin. StartUp 1'!C42</f>
        <v>0</v>
      </c>
      <c r="Q10" s="24">
        <f>'Projeção Fin. StartUp 1'!D42</f>
        <v>0</v>
      </c>
      <c r="R10" s="24">
        <f>'Projeção Fin. StartUp 1'!E42</f>
        <v>0</v>
      </c>
      <c r="S10" s="24">
        <f>'Projeção Fin. StartUp 1'!G42</f>
        <v>0</v>
      </c>
      <c r="T10" s="24">
        <f>'Projeção Fin. StartUp 1'!H42</f>
        <v>300</v>
      </c>
      <c r="U10" s="24">
        <f>'Projeção Fin. StartUp 1'!I42</f>
        <v>300</v>
      </c>
      <c r="V10" s="24">
        <f>'Projeção Fin. StartUp 1'!K42</f>
        <v>300</v>
      </c>
      <c r="W10" s="24">
        <f>'Projeção Fin. StartUp 1'!L42</f>
        <v>300</v>
      </c>
      <c r="X10" s="24">
        <f>'Projeção Fin. StartUp 1'!M42</f>
        <v>300</v>
      </c>
      <c r="Y10" s="24">
        <f>'Projeção Fin. StartUp 1'!O42</f>
        <v>300</v>
      </c>
      <c r="Z10" s="24">
        <f>'Projeção Fin. StartUp 1'!P42</f>
        <v>300</v>
      </c>
      <c r="AA10" s="24">
        <f>'Projeção Fin. StartUp 1'!Q42</f>
        <v>300</v>
      </c>
      <c r="AB10" s="24">
        <f>'Projeção Fin. StartUp 2'!C42</f>
        <v>315</v>
      </c>
      <c r="AC10" s="24">
        <f>'Projeção Fin. StartUp 2'!D42</f>
        <v>315</v>
      </c>
      <c r="AD10" s="24">
        <f>'Projeção Fin. StartUp 2'!E42</f>
        <v>315</v>
      </c>
      <c r="AE10" s="24">
        <f>'Projeção Fin. StartUp 2'!G42</f>
        <v>315</v>
      </c>
      <c r="AF10" s="24">
        <f>'Projeção Fin. StartUp 2'!H42</f>
        <v>315</v>
      </c>
      <c r="AG10" s="24">
        <f>'Projeção Fin. StartUp 2'!I42</f>
        <v>315</v>
      </c>
      <c r="AH10" s="24">
        <f>'Projeção Fin. StartUp 2'!K42</f>
        <v>315</v>
      </c>
      <c r="AI10" s="24">
        <f>'Projeção Fin. StartUp 2'!L42</f>
        <v>315</v>
      </c>
      <c r="AJ10" s="24">
        <f>'Projeção Fin. StartUp 2'!M42</f>
        <v>315</v>
      </c>
      <c r="AK10" s="24">
        <f>'Projeção Fin. StartUp 2'!O42</f>
        <v>315</v>
      </c>
      <c r="AL10" s="24">
        <f>'Projeção Fin. StartUp 2'!P42</f>
        <v>315</v>
      </c>
      <c r="AM10" s="24">
        <f>'Projeção Fin. StartUp 2'!Q42</f>
        <v>315</v>
      </c>
      <c r="AN10" s="24">
        <f>'Projeção Fin. StartUp 3'!C42</f>
        <v>346.5</v>
      </c>
      <c r="AO10" s="24">
        <f>'Projeção Fin. StartUp 3'!D42</f>
        <v>346.5</v>
      </c>
      <c r="AP10" s="24">
        <f>'Projeção Fin. StartUp 3'!E42</f>
        <v>346.5</v>
      </c>
      <c r="AQ10" s="24">
        <f>'Projeção Fin. StartUp 3'!G42</f>
        <v>346.5</v>
      </c>
      <c r="AR10" s="24">
        <f>'Projeção Fin. StartUp 3'!H42</f>
        <v>346.5</v>
      </c>
      <c r="AS10" s="24">
        <f>'Projeção Fin. StartUp 3'!I42</f>
        <v>346.5</v>
      </c>
      <c r="AT10" s="24">
        <f>'Projeção Fin. StartUp 3'!K42</f>
        <v>346.5</v>
      </c>
      <c r="AU10" s="24">
        <f>'Projeção Fin. StartUp 3'!L42</f>
        <v>346.5</v>
      </c>
      <c r="AV10" s="24">
        <f>'Projeção Fin. StartUp 3'!M42</f>
        <v>346.5</v>
      </c>
      <c r="AW10" s="24">
        <f>'Projeção Fin. StartUp 3'!O42</f>
        <v>346.5</v>
      </c>
      <c r="AX10" s="24">
        <f>'Projeção Fin. StartUp 3'!P42</f>
        <v>346.5</v>
      </c>
      <c r="AY10" s="24">
        <f>'Projeção Fin. StartUp 3'!Q42</f>
        <v>346.5</v>
      </c>
      <c r="AZ10" s="24">
        <f>'Projeção Fin. StartUp 4'!C42</f>
        <v>363.82499999999999</v>
      </c>
      <c r="BA10" s="24">
        <f>'Projeção Fin. StartUp 4'!D42</f>
        <v>363.82499999999999</v>
      </c>
      <c r="BB10" s="24">
        <f>'Projeção Fin. StartUp 4'!E42</f>
        <v>363.82499999999999</v>
      </c>
      <c r="BC10" s="24">
        <f>'Projeção Fin. StartUp 4'!G42</f>
        <v>363.82499999999999</v>
      </c>
      <c r="BD10" s="24">
        <f>'Projeção Fin. StartUp 4'!H42</f>
        <v>363.82499999999999</v>
      </c>
      <c r="BE10" s="24">
        <f>'Projeção Fin. StartUp 4'!I42</f>
        <v>363.82499999999999</v>
      </c>
      <c r="BF10" s="24">
        <f>'Projeção Fin. StartUp 4'!K42</f>
        <v>363.82499999999999</v>
      </c>
      <c r="BG10" s="24">
        <f>'Projeção Fin. StartUp 4'!L42</f>
        <v>363.82499999999999</v>
      </c>
      <c r="BH10" s="24">
        <f>'Projeção Fin. StartUp 4'!M42</f>
        <v>363.82499999999999</v>
      </c>
      <c r="BI10" s="24">
        <f>'Projeção Fin. StartUp 4'!O42</f>
        <v>363.82499999999999</v>
      </c>
      <c r="BJ10" s="24">
        <f>'Projeção Fin. StartUp 4'!P42</f>
        <v>363.82499999999999</v>
      </c>
      <c r="BK10" s="24">
        <f>'Projeção Fin. StartUp 4'!Q42</f>
        <v>363.82499999999999</v>
      </c>
      <c r="BL10" s="24">
        <f>'Projeção Fin. StartUp 5'!C42</f>
        <v>370</v>
      </c>
      <c r="BM10" s="24">
        <f>'Projeção Fin. StartUp 5'!D42</f>
        <v>370</v>
      </c>
      <c r="BN10" s="24">
        <f>'Projeção Fin. StartUp 5'!E42</f>
        <v>370</v>
      </c>
      <c r="BO10" s="24">
        <f>'Projeção Fin. StartUp 5'!G42</f>
        <v>370</v>
      </c>
      <c r="BP10" s="24">
        <f>'Projeção Fin. StartUp 5'!H42</f>
        <v>370</v>
      </c>
      <c r="BQ10" s="24">
        <f>'Projeção Fin. StartUp 5'!I42</f>
        <v>370</v>
      </c>
      <c r="BR10" s="24">
        <f>'Projeção Fin. StartUp 5'!K42</f>
        <v>370</v>
      </c>
      <c r="BS10" s="24">
        <f>'Projeção Fin. StartUp 5'!L42</f>
        <v>370</v>
      </c>
      <c r="BT10" s="24">
        <f>'Projeção Fin. StartUp 5'!M42</f>
        <v>370</v>
      </c>
      <c r="BU10" s="24">
        <f>'Projeção Fin. StartUp 5'!O42</f>
        <v>370</v>
      </c>
      <c r="BV10" s="24">
        <f>'Projeção Fin. StartUp 5'!P42</f>
        <v>370</v>
      </c>
      <c r="BW10" s="24">
        <f>'Projeção Fin. StartUp 5'!Q42</f>
        <v>370</v>
      </c>
      <c r="BX10" s="24">
        <f>'Projeção Fin. StartUp 6'!C42</f>
        <v>370</v>
      </c>
      <c r="BY10" s="24">
        <f>'Projeção Fin. StartUp 6'!D42</f>
        <v>370</v>
      </c>
      <c r="BZ10" s="24">
        <f>'Projeção Fin. StartUp 6'!E42</f>
        <v>370</v>
      </c>
      <c r="CA10" s="24">
        <f>'Projeção Fin. StartUp 6'!G42</f>
        <v>370</v>
      </c>
      <c r="CB10" s="24">
        <f>'Projeção Fin. StartUp 6'!H42</f>
        <v>370</v>
      </c>
      <c r="CC10" s="24">
        <f>'Projeção Fin. StartUp 6'!I42</f>
        <v>370</v>
      </c>
      <c r="CD10" s="24">
        <f>'Projeção Fin. StartUp 6'!K42</f>
        <v>370</v>
      </c>
      <c r="CE10" s="24">
        <f>'Projeção Fin. StartUp 6'!L42</f>
        <v>370</v>
      </c>
      <c r="CF10" s="24">
        <f>'Projeção Fin. StartUp 6'!M42</f>
        <v>370</v>
      </c>
      <c r="CG10" s="24">
        <f>'Projeção Fin. StartUp 6'!O42</f>
        <v>370</v>
      </c>
      <c r="CH10" s="24">
        <f>'Projeção Fin. StartUp 6'!P42</f>
        <v>370</v>
      </c>
      <c r="CI10" s="24">
        <f>'Projeção Fin. StartUp 6'!Q42</f>
        <v>370</v>
      </c>
    </row>
    <row r="11" spans="1:89" x14ac:dyDescent="0.3">
      <c r="A11" s="215" t="s">
        <v>103</v>
      </c>
      <c r="B11" s="211">
        <f t="shared" si="0"/>
        <v>0</v>
      </c>
      <c r="C11" s="11">
        <f t="shared" si="1"/>
        <v>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>
        <f>'Projeção Fin. StartUp 1'!C43</f>
        <v>0</v>
      </c>
      <c r="Q11" s="24">
        <f>'Projeção Fin. StartUp 1'!D43</f>
        <v>0</v>
      </c>
      <c r="R11" s="24">
        <f>'Projeção Fin. StartUp 1'!E43</f>
        <v>0</v>
      </c>
      <c r="S11" s="24">
        <f>'Projeção Fin. StartUp 1'!G43</f>
        <v>0</v>
      </c>
      <c r="T11" s="24">
        <f>'Projeção Fin. StartUp 1'!H43</f>
        <v>0</v>
      </c>
      <c r="U11" s="24">
        <f>'Projeção Fin. StartUp 1'!I43</f>
        <v>0</v>
      </c>
      <c r="V11" s="24">
        <f>'Projeção Fin. StartUp 1'!K43</f>
        <v>0</v>
      </c>
      <c r="W11" s="24">
        <f>'Projeção Fin. StartUp 1'!L43</f>
        <v>0</v>
      </c>
      <c r="X11" s="24">
        <f>'Projeção Fin. StartUp 1'!M43</f>
        <v>0</v>
      </c>
      <c r="Y11" s="24">
        <f>'Projeção Fin. StartUp 1'!O43</f>
        <v>0</v>
      </c>
      <c r="Z11" s="24">
        <f>'Projeção Fin. StartUp 1'!P43</f>
        <v>0</v>
      </c>
      <c r="AA11" s="24">
        <f>'Projeção Fin. StartUp 1'!Q43</f>
        <v>0</v>
      </c>
      <c r="AB11" s="24">
        <f>'Projeção Fin. StartUp 2'!C43</f>
        <v>0</v>
      </c>
      <c r="AC11" s="24">
        <f>'Projeção Fin. StartUp 2'!D43</f>
        <v>0</v>
      </c>
      <c r="AD11" s="24">
        <f>'Projeção Fin. StartUp 2'!E43</f>
        <v>0</v>
      </c>
      <c r="AE11" s="24">
        <f>'Projeção Fin. StartUp 2'!G43</f>
        <v>0</v>
      </c>
      <c r="AF11" s="24">
        <f>'Projeção Fin. StartUp 2'!H43</f>
        <v>0</v>
      </c>
      <c r="AG11" s="24">
        <f>'Projeção Fin. StartUp 2'!I43</f>
        <v>0</v>
      </c>
      <c r="AH11" s="24">
        <f>'Projeção Fin. StartUp 2'!K43</f>
        <v>0</v>
      </c>
      <c r="AI11" s="24">
        <f>'Projeção Fin. StartUp 2'!L43</f>
        <v>0</v>
      </c>
      <c r="AJ11" s="24">
        <f>'Projeção Fin. StartUp 2'!M43</f>
        <v>0</v>
      </c>
      <c r="AK11" s="24">
        <f>'Projeção Fin. StartUp 2'!O43</f>
        <v>0</v>
      </c>
      <c r="AL11" s="24">
        <f>'Projeção Fin. StartUp 2'!P43</f>
        <v>0</v>
      </c>
      <c r="AM11" s="24">
        <f>'Projeção Fin. StartUp 2'!Q43</f>
        <v>0</v>
      </c>
      <c r="AN11" s="24">
        <f>'Projeção Fin. StartUp 3'!C43</f>
        <v>0</v>
      </c>
      <c r="AO11" s="24">
        <f>'Projeção Fin. StartUp 3'!D43</f>
        <v>0</v>
      </c>
      <c r="AP11" s="24">
        <f>'Projeção Fin. StartUp 3'!E43</f>
        <v>0</v>
      </c>
      <c r="AQ11" s="24">
        <f>'Projeção Fin. StartUp 3'!G43</f>
        <v>0</v>
      </c>
      <c r="AR11" s="24">
        <f>'Projeção Fin. StartUp 3'!H43</f>
        <v>0</v>
      </c>
      <c r="AS11" s="24">
        <f>'Projeção Fin. StartUp 3'!I43</f>
        <v>0</v>
      </c>
      <c r="AT11" s="24">
        <f>'Projeção Fin. StartUp 3'!K43</f>
        <v>0</v>
      </c>
      <c r="AU11" s="24">
        <f>'Projeção Fin. StartUp 3'!L43</f>
        <v>0</v>
      </c>
      <c r="AV11" s="24">
        <f>'Projeção Fin. StartUp 3'!M43</f>
        <v>0</v>
      </c>
      <c r="AW11" s="24">
        <f>'Projeção Fin. StartUp 3'!O43</f>
        <v>0</v>
      </c>
      <c r="AX11" s="24">
        <f>'Projeção Fin. StartUp 3'!P43</f>
        <v>0</v>
      </c>
      <c r="AY11" s="24">
        <f>'Projeção Fin. StartUp 3'!Q43</f>
        <v>0</v>
      </c>
      <c r="AZ11" s="24">
        <f>'Projeção Fin. StartUp 4'!C43</f>
        <v>0</v>
      </c>
      <c r="BA11" s="24">
        <f>'Projeção Fin. StartUp 4'!D43</f>
        <v>0</v>
      </c>
      <c r="BB11" s="24">
        <f>'Projeção Fin. StartUp 4'!E43</f>
        <v>0</v>
      </c>
      <c r="BC11" s="24">
        <f>'Projeção Fin. StartUp 4'!G33</f>
        <v>0</v>
      </c>
      <c r="BD11" s="24">
        <f>'Projeção Fin. StartUp 4'!H33</f>
        <v>0</v>
      </c>
      <c r="BE11" s="24">
        <f>'Projeção Fin. StartUp 4'!I33</f>
        <v>0</v>
      </c>
      <c r="BF11" s="24">
        <f>'Projeção Fin. StartUp 4'!K33</f>
        <v>0</v>
      </c>
      <c r="BG11" s="24">
        <f>'Projeção Fin. StartUp 4'!L33</f>
        <v>0</v>
      </c>
      <c r="BH11" s="24">
        <f>'Projeção Fin. StartUp 4'!M33</f>
        <v>0</v>
      </c>
      <c r="BI11" s="24">
        <f>'Projeção Fin. StartUp 4'!O33</f>
        <v>0</v>
      </c>
      <c r="BJ11" s="24">
        <f>'Projeção Fin. StartUp 4'!P33</f>
        <v>0</v>
      </c>
      <c r="BK11" s="24">
        <f>'Projeção Fin. StartUp 4'!Q43</f>
        <v>0</v>
      </c>
      <c r="BL11" s="24">
        <f>'Projeção Fin. StartUp 5'!C43</f>
        <v>0</v>
      </c>
      <c r="BM11" s="24">
        <f>'Projeção Fin. StartUp 5'!D43</f>
        <v>0</v>
      </c>
      <c r="BN11" s="24">
        <f>'Projeção Fin. StartUp 5'!E43</f>
        <v>0</v>
      </c>
      <c r="BO11" s="24">
        <f>'Projeção Fin. StartUp 5'!G43</f>
        <v>0</v>
      </c>
      <c r="BP11" s="24">
        <f>'Projeção Fin. StartUp 5'!H43</f>
        <v>0</v>
      </c>
      <c r="BQ11" s="24">
        <f>'Projeção Fin. StartUp 5'!I43</f>
        <v>0</v>
      </c>
      <c r="BR11" s="24">
        <f>'Projeção Fin. StartUp 5'!K43</f>
        <v>0</v>
      </c>
      <c r="BS11" s="24">
        <f>'Projeção Fin. StartUp 5'!L43</f>
        <v>0</v>
      </c>
      <c r="BT11" s="24">
        <f>'Projeção Fin. StartUp 5'!M43</f>
        <v>0</v>
      </c>
      <c r="BU11" s="24">
        <f>'Projeção Fin. StartUp 5'!O43</f>
        <v>0</v>
      </c>
      <c r="BV11" s="24">
        <f>'Projeção Fin. StartUp 5'!P43</f>
        <v>0</v>
      </c>
      <c r="BW11" s="24">
        <f>'Projeção Fin. StartUp 5'!Q43</f>
        <v>0</v>
      </c>
      <c r="BX11" s="24">
        <f>'Projeção Fin. StartUp 6'!C43</f>
        <v>0</v>
      </c>
      <c r="BY11" s="24">
        <f>'Projeção Fin. StartUp 6'!D43</f>
        <v>0</v>
      </c>
      <c r="BZ11" s="24">
        <f>'Projeção Fin. StartUp 6'!E43</f>
        <v>0</v>
      </c>
      <c r="CA11" s="24">
        <f>'Projeção Fin. StartUp 6'!G43</f>
        <v>0</v>
      </c>
      <c r="CB11" s="24">
        <f>'Projeção Fin. StartUp 6'!H43</f>
        <v>0</v>
      </c>
      <c r="CC11" s="24">
        <f>'Projeção Fin. StartUp 6'!I43</f>
        <v>0</v>
      </c>
      <c r="CD11" s="24">
        <f>'Projeção Fin. StartUp 6'!K43</f>
        <v>0</v>
      </c>
      <c r="CE11" s="24">
        <f>'Projeção Fin. StartUp 6'!L43</f>
        <v>0</v>
      </c>
      <c r="CF11" s="24">
        <f>'Projeção Fin. StartUp 6'!M43</f>
        <v>0</v>
      </c>
      <c r="CG11" s="24">
        <f>'Projeção Fin. StartUp 6'!O43</f>
        <v>0</v>
      </c>
      <c r="CH11" s="24">
        <f>'Projeção Fin. StartUp 6'!P43</f>
        <v>0</v>
      </c>
      <c r="CI11" s="24">
        <f>'Projeção Fin. StartUp 6'!Q43</f>
        <v>0</v>
      </c>
    </row>
    <row r="12" spans="1:89" x14ac:dyDescent="0.3">
      <c r="A12" s="215" t="s">
        <v>104</v>
      </c>
      <c r="B12" s="211">
        <f t="shared" si="0"/>
        <v>5169.2000000000025</v>
      </c>
      <c r="C12" s="11">
        <f t="shared" si="1"/>
        <v>2.4457526585443956E-4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>
        <f>'Projeção Fin. StartUp 1'!C44</f>
        <v>0</v>
      </c>
      <c r="Q12" s="24">
        <f>'Projeção Fin. StartUp 1'!D44</f>
        <v>0</v>
      </c>
      <c r="R12" s="24">
        <f>'Projeção Fin. StartUp 1'!E44</f>
        <v>0</v>
      </c>
      <c r="S12" s="24">
        <f>'Projeção Fin. StartUp 1'!G44</f>
        <v>0</v>
      </c>
      <c r="T12" s="24">
        <f>'Projeção Fin. StartUp 1'!H44</f>
        <v>100</v>
      </c>
      <c r="U12" s="24">
        <f>'Projeção Fin. StartUp 1'!I44</f>
        <v>100</v>
      </c>
      <c r="V12" s="24">
        <f>'Projeção Fin. StartUp 1'!K44</f>
        <v>100</v>
      </c>
      <c r="W12" s="24">
        <f>'Projeção Fin. StartUp 1'!L44</f>
        <v>100</v>
      </c>
      <c r="X12" s="24">
        <f>'Projeção Fin. StartUp 1'!M44</f>
        <v>100</v>
      </c>
      <c r="Y12" s="24">
        <f>'Projeção Fin. StartUp 1'!O44</f>
        <v>100</v>
      </c>
      <c r="Z12" s="24">
        <f>'Projeção Fin. StartUp 1'!P44</f>
        <v>100</v>
      </c>
      <c r="AA12" s="24">
        <f>'Projeção Fin. StartUp 1'!Q44</f>
        <v>100</v>
      </c>
      <c r="AB12" s="24">
        <f>'Projeção Fin. StartUp 2'!C44</f>
        <v>110</v>
      </c>
      <c r="AC12" s="24">
        <f>'Projeção Fin. StartUp 2'!D44</f>
        <v>110</v>
      </c>
      <c r="AD12" s="24">
        <f>'Projeção Fin. StartUp 2'!E44</f>
        <v>110</v>
      </c>
      <c r="AE12" s="24">
        <f>'Projeção Fin. StartUp 2'!G44</f>
        <v>110</v>
      </c>
      <c r="AF12" s="24">
        <f>'Projeção Fin. StartUp 2'!H44</f>
        <v>110</v>
      </c>
      <c r="AG12" s="24">
        <f>'Projeção Fin. StartUp 2'!I44</f>
        <v>110</v>
      </c>
      <c r="AH12" s="24">
        <f>'Projeção Fin. StartUp 2'!K44</f>
        <v>110</v>
      </c>
      <c r="AI12" s="24">
        <f>'Projeção Fin. StartUp 2'!L44</f>
        <v>110</v>
      </c>
      <c r="AJ12" s="24">
        <f>'Projeção Fin. StartUp 2'!M44</f>
        <v>110</v>
      </c>
      <c r="AK12" s="24">
        <f>'Projeção Fin. StartUp 2'!O44</f>
        <v>110</v>
      </c>
      <c r="AL12" s="24">
        <f>'Projeção Fin. StartUp 2'!P44</f>
        <v>110</v>
      </c>
      <c r="AM12" s="24">
        <f>'Projeção Fin. StartUp 2'!Q44</f>
        <v>110</v>
      </c>
      <c r="AN12" s="24">
        <f>'Projeção Fin. StartUp 3'!C44</f>
        <v>121</v>
      </c>
      <c r="AO12" s="24">
        <f>'Projeção Fin. StartUp 3'!D44</f>
        <v>121</v>
      </c>
      <c r="AP12" s="24">
        <f>'Projeção Fin. StartUp 3'!E44</f>
        <v>121</v>
      </c>
      <c r="AQ12" s="24">
        <f>'Projeção Fin. StartUp 3'!G44</f>
        <v>121</v>
      </c>
      <c r="AR12" s="24">
        <f>'Projeção Fin. StartUp 3'!H44</f>
        <v>121</v>
      </c>
      <c r="AS12" s="24">
        <f>'Projeção Fin. StartUp 3'!I44</f>
        <v>121</v>
      </c>
      <c r="AT12" s="24">
        <f>'Projeção Fin. StartUp 3'!K44</f>
        <v>121</v>
      </c>
      <c r="AU12" s="24">
        <f>'Projeção Fin. StartUp 3'!L44</f>
        <v>121</v>
      </c>
      <c r="AV12" s="24">
        <f>'Projeção Fin. StartUp 3'!M44</f>
        <v>121</v>
      </c>
      <c r="AW12" s="24">
        <f>'Projeção Fin. StartUp 3'!O44</f>
        <v>121</v>
      </c>
      <c r="AX12" s="24">
        <f>'Projeção Fin. StartUp 3'!P44</f>
        <v>121</v>
      </c>
      <c r="AY12" s="24">
        <f>'Projeção Fin. StartUp 3'!Q44</f>
        <v>121</v>
      </c>
      <c r="AZ12" s="24">
        <f>'Projeção Fin. StartUp 4'!C44</f>
        <v>133.1</v>
      </c>
      <c r="BA12" s="24">
        <f>'Projeção Fin. StartUp 4'!D44</f>
        <v>133.1</v>
      </c>
      <c r="BB12" s="24">
        <f>'Projeção Fin. StartUp 4'!E44</f>
        <v>133.1</v>
      </c>
      <c r="BC12" s="24">
        <f>'Projeção Fin. StartUp 4'!G44</f>
        <v>133.1</v>
      </c>
      <c r="BD12" s="24">
        <f>'Projeção Fin. StartUp 4'!H44</f>
        <v>133.1</v>
      </c>
      <c r="BE12" s="24">
        <f>'Projeção Fin. StartUp 4'!I44</f>
        <v>133.1</v>
      </c>
      <c r="BF12" s="24">
        <f>'Projeção Fin. StartUp 4'!K44</f>
        <v>133.1</v>
      </c>
      <c r="BG12" s="24">
        <f>'Projeção Fin. StartUp 4'!L44</f>
        <v>133.1</v>
      </c>
      <c r="BH12" s="24">
        <f>'Projeção Fin. StartUp 4'!M44</f>
        <v>133.1</v>
      </c>
      <c r="BI12" s="24">
        <f>'Projeção Fin. StartUp 4'!O44</f>
        <v>133.1</v>
      </c>
      <c r="BJ12" s="24">
        <f>'Projeção Fin. StartUp 4'!P44</f>
        <v>133.1</v>
      </c>
      <c r="BK12" s="24">
        <f>'Projeção Fin. StartUp 4'!Q44</f>
        <v>133.1</v>
      </c>
      <c r="BL12" s="24">
        <f>'Projeção Fin. StartUp 5'!C44</f>
        <v>140</v>
      </c>
      <c r="BM12" s="24">
        <f>'Projeção Fin. StartUp 5'!D44</f>
        <v>140</v>
      </c>
      <c r="BN12" s="24">
        <f>'Projeção Fin. StartUp 5'!E44</f>
        <v>140</v>
      </c>
      <c r="BO12" s="24">
        <f>'Projeção Fin. StartUp 5'!G44</f>
        <v>140</v>
      </c>
      <c r="BP12" s="24">
        <f>'Projeção Fin. StartUp 5'!H44</f>
        <v>140</v>
      </c>
      <c r="BQ12" s="24">
        <f>'Projeção Fin. StartUp 5'!I44</f>
        <v>140</v>
      </c>
      <c r="BR12" s="24">
        <f>'Projeção Fin. StartUp 5'!K44</f>
        <v>140</v>
      </c>
      <c r="BS12" s="24">
        <f>'Projeção Fin. StartUp 5'!L44</f>
        <v>140</v>
      </c>
      <c r="BT12" s="24">
        <f>'Projeção Fin. StartUp 5'!M44</f>
        <v>140</v>
      </c>
      <c r="BU12" s="24">
        <f>'Projeção Fin. StartUp 5'!O44</f>
        <v>140</v>
      </c>
      <c r="BV12" s="24">
        <f>'Projeção Fin. StartUp 5'!P44</f>
        <v>140</v>
      </c>
      <c r="BW12" s="24">
        <f>'Projeção Fin. StartUp 5'!Q44</f>
        <v>140</v>
      </c>
      <c r="BX12" s="24">
        <f>'Projeção Fin. StartUp 6'!C44</f>
        <v>150</v>
      </c>
      <c r="BY12" s="24">
        <f>'Projeção Fin. StartUp 6'!D44</f>
        <v>150</v>
      </c>
      <c r="BZ12" s="24">
        <f>'Projeção Fin. StartUp 6'!E44</f>
        <v>150</v>
      </c>
      <c r="CA12" s="24">
        <f>'Projeção Fin. StartUp 6'!G44</f>
        <v>150</v>
      </c>
      <c r="CB12" s="24">
        <f>'Projeção Fin. StartUp 6'!H44</f>
        <v>150</v>
      </c>
      <c r="CC12" s="24">
        <f>'Projeção Fin. StartUp 6'!I44</f>
        <v>150</v>
      </c>
      <c r="CD12" s="24">
        <f>'Projeção Fin. StartUp 6'!K44</f>
        <v>150</v>
      </c>
      <c r="CE12" s="24">
        <f>'Projeção Fin. StartUp 6'!L44</f>
        <v>150</v>
      </c>
      <c r="CF12" s="24">
        <f>'Projeção Fin. StartUp 6'!M44</f>
        <v>150</v>
      </c>
      <c r="CG12" s="24">
        <f>'Projeção Fin. StartUp 6'!O44</f>
        <v>150</v>
      </c>
      <c r="CH12" s="24">
        <f>'Projeção Fin. StartUp 6'!P44</f>
        <v>150</v>
      </c>
      <c r="CI12" s="24">
        <f>'Projeção Fin. StartUp 6'!Q44</f>
        <v>150</v>
      </c>
    </row>
    <row r="13" spans="1:89" x14ac:dyDescent="0.3">
      <c r="A13" s="215" t="s">
        <v>183</v>
      </c>
      <c r="B13" s="211">
        <f t="shared" si="0"/>
        <v>23261.400000000009</v>
      </c>
      <c r="C13" s="11">
        <f t="shared" si="1"/>
        <v>1.100588696344978E-3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>
        <f>'Projeção Fin. StartUp 1'!C45</f>
        <v>0</v>
      </c>
      <c r="Q13" s="24">
        <f>'Projeção Fin. StartUp 1'!D45</f>
        <v>0</v>
      </c>
      <c r="R13" s="24">
        <f>'Projeção Fin. StartUp 1'!E45</f>
        <v>0</v>
      </c>
      <c r="S13" s="24">
        <f>'Projeção Fin. StartUp 1'!G45</f>
        <v>0</v>
      </c>
      <c r="T13" s="24">
        <f>'Projeção Fin. StartUp 1'!H45</f>
        <v>450</v>
      </c>
      <c r="U13" s="24">
        <f>'Projeção Fin. StartUp 1'!I45</f>
        <v>450</v>
      </c>
      <c r="V13" s="24">
        <f>'Projeção Fin. StartUp 1'!K45</f>
        <v>450</v>
      </c>
      <c r="W13" s="24">
        <f>'Projeção Fin. StartUp 1'!L45</f>
        <v>450</v>
      </c>
      <c r="X13" s="24">
        <f>'Projeção Fin. StartUp 1'!M45</f>
        <v>450</v>
      </c>
      <c r="Y13" s="24">
        <f>'Projeção Fin. StartUp 1'!O45</f>
        <v>450</v>
      </c>
      <c r="Z13" s="24">
        <f>'Projeção Fin. StartUp 1'!P45</f>
        <v>450</v>
      </c>
      <c r="AA13" s="24">
        <f>'Projeção Fin. StartUp 1'!Q45</f>
        <v>450</v>
      </c>
      <c r="AB13" s="24">
        <f>'Projeção Fin. StartUp 2'!C45</f>
        <v>495</v>
      </c>
      <c r="AC13" s="24">
        <f>'Projeção Fin. StartUp 2'!D45</f>
        <v>495</v>
      </c>
      <c r="AD13" s="24">
        <f>'Projeção Fin. StartUp 2'!E45</f>
        <v>495</v>
      </c>
      <c r="AE13" s="24">
        <f>'Projeção Fin. StartUp 2'!G45</f>
        <v>495</v>
      </c>
      <c r="AF13" s="24">
        <f>'Projeção Fin. StartUp 2'!H45</f>
        <v>495</v>
      </c>
      <c r="AG13" s="24">
        <f>'Projeção Fin. StartUp 2'!I45</f>
        <v>495</v>
      </c>
      <c r="AH13" s="24">
        <f>'Projeção Fin. StartUp 2'!K45</f>
        <v>495</v>
      </c>
      <c r="AI13" s="24">
        <f>'Projeção Fin. StartUp 2'!L45</f>
        <v>495</v>
      </c>
      <c r="AJ13" s="24">
        <f>'Projeção Fin. StartUp 2'!M45</f>
        <v>495</v>
      </c>
      <c r="AK13" s="24">
        <f>'Projeção Fin. StartUp 2'!O45</f>
        <v>495</v>
      </c>
      <c r="AL13" s="24">
        <f>'Projeção Fin. StartUp 2'!P45</f>
        <v>495</v>
      </c>
      <c r="AM13" s="24">
        <f>'Projeção Fin. StartUp 2'!Q45</f>
        <v>495</v>
      </c>
      <c r="AN13" s="24">
        <f>'Projeção Fin. StartUp 3'!C45</f>
        <v>544.5</v>
      </c>
      <c r="AO13" s="24">
        <f>'Projeção Fin. StartUp 3'!D45</f>
        <v>544.5</v>
      </c>
      <c r="AP13" s="24">
        <f>'Projeção Fin. StartUp 3'!E45</f>
        <v>544.5</v>
      </c>
      <c r="AQ13" s="24">
        <f>'Projeção Fin. StartUp 3'!G45</f>
        <v>544.5</v>
      </c>
      <c r="AR13" s="24">
        <f>'Projeção Fin. StartUp 3'!H45</f>
        <v>544.5</v>
      </c>
      <c r="AS13" s="24">
        <f>'Projeção Fin. StartUp 3'!I45</f>
        <v>544.5</v>
      </c>
      <c r="AT13" s="24">
        <f>'Projeção Fin. StartUp 3'!K45</f>
        <v>544.5</v>
      </c>
      <c r="AU13" s="24">
        <f>'Projeção Fin. StartUp 3'!L45</f>
        <v>544.5</v>
      </c>
      <c r="AV13" s="24">
        <f>'Projeção Fin. StartUp 3'!M45</f>
        <v>544.5</v>
      </c>
      <c r="AW13" s="24">
        <f>'Projeção Fin. StartUp 3'!O45</f>
        <v>544.5</v>
      </c>
      <c r="AX13" s="24">
        <f>'Projeção Fin. StartUp 3'!P45</f>
        <v>544.5</v>
      </c>
      <c r="AY13" s="24">
        <f>'Projeção Fin. StartUp 3'!Q45</f>
        <v>544.5</v>
      </c>
      <c r="AZ13" s="24">
        <f>'Projeção Fin. StartUp 4'!C45</f>
        <v>598.95000000000005</v>
      </c>
      <c r="BA13" s="24">
        <f>'Projeção Fin. StartUp 4'!D45</f>
        <v>598.95000000000005</v>
      </c>
      <c r="BB13" s="24">
        <f>'Projeção Fin. StartUp 4'!E45</f>
        <v>598.95000000000005</v>
      </c>
      <c r="BC13" s="24">
        <f>'Projeção Fin. StartUp 4'!G45</f>
        <v>598.95000000000005</v>
      </c>
      <c r="BD13" s="24">
        <f>'Projeção Fin. StartUp 4'!H45</f>
        <v>598.95000000000005</v>
      </c>
      <c r="BE13" s="24">
        <f>'Projeção Fin. StartUp 4'!I45</f>
        <v>598.95000000000005</v>
      </c>
      <c r="BF13" s="24">
        <f>'Projeção Fin. StartUp 4'!K45</f>
        <v>598.95000000000005</v>
      </c>
      <c r="BG13" s="24">
        <f>'Projeção Fin. StartUp 4'!L45</f>
        <v>598.95000000000005</v>
      </c>
      <c r="BH13" s="24">
        <f>'Projeção Fin. StartUp 4'!M45</f>
        <v>598.95000000000005</v>
      </c>
      <c r="BI13" s="24">
        <f>'Projeção Fin. StartUp 4'!O45</f>
        <v>598.95000000000005</v>
      </c>
      <c r="BJ13" s="24">
        <f>'Projeção Fin. StartUp 4'!P45</f>
        <v>598.95000000000005</v>
      </c>
      <c r="BK13" s="24">
        <f>'Projeção Fin. StartUp 4'!Q45</f>
        <v>598.95000000000005</v>
      </c>
      <c r="BL13" s="24">
        <f>'Projeção Fin. StartUp 5'!C45</f>
        <v>600</v>
      </c>
      <c r="BM13" s="24">
        <f>'Projeção Fin. StartUp 5'!D45</f>
        <v>600</v>
      </c>
      <c r="BN13" s="24">
        <f>'Projeção Fin. StartUp 5'!E45</f>
        <v>600</v>
      </c>
      <c r="BO13" s="24">
        <f>'Projeção Fin. StartUp 5'!G45</f>
        <v>600</v>
      </c>
      <c r="BP13" s="24">
        <f>'Projeção Fin. StartUp 5'!H45</f>
        <v>600</v>
      </c>
      <c r="BQ13" s="24">
        <f>'Projeção Fin. StartUp 5'!I45</f>
        <v>600</v>
      </c>
      <c r="BR13" s="24">
        <f>'Projeção Fin. StartUp 5'!K45</f>
        <v>600</v>
      </c>
      <c r="BS13" s="24">
        <f>'Projeção Fin. StartUp 5'!L45</f>
        <v>600</v>
      </c>
      <c r="BT13" s="24">
        <f>'Projeção Fin. StartUp 5'!M45</f>
        <v>600</v>
      </c>
      <c r="BU13" s="24">
        <f>'Projeção Fin. StartUp 5'!O45</f>
        <v>600</v>
      </c>
      <c r="BV13" s="24">
        <f>'Projeção Fin. StartUp 5'!P45</f>
        <v>600</v>
      </c>
      <c r="BW13" s="24">
        <f>'Projeção Fin. StartUp 5'!Q45</f>
        <v>600</v>
      </c>
      <c r="BX13" s="24">
        <f>'Projeção Fin. StartUp 6'!C45</f>
        <v>600</v>
      </c>
      <c r="BY13" s="24">
        <f>'Projeção Fin. StartUp 6'!D45</f>
        <v>600</v>
      </c>
      <c r="BZ13" s="24">
        <f>'Projeção Fin. StartUp 6'!E45</f>
        <v>600</v>
      </c>
      <c r="CA13" s="24">
        <f>'Projeção Fin. StartUp 6'!G45</f>
        <v>600</v>
      </c>
      <c r="CB13" s="24">
        <f>'Projeção Fin. StartUp 6'!H45</f>
        <v>600</v>
      </c>
      <c r="CC13" s="24">
        <f>'Projeção Fin. StartUp 6'!I45</f>
        <v>600</v>
      </c>
      <c r="CD13" s="24">
        <f>'Projeção Fin. StartUp 6'!K45</f>
        <v>600</v>
      </c>
      <c r="CE13" s="24">
        <f>'Projeção Fin. StartUp 6'!L45</f>
        <v>600</v>
      </c>
      <c r="CF13" s="24">
        <f>'Projeção Fin. StartUp 6'!M45</f>
        <v>600</v>
      </c>
      <c r="CG13" s="24">
        <f>'Projeção Fin. StartUp 6'!O45</f>
        <v>600</v>
      </c>
      <c r="CH13" s="24">
        <f>'Projeção Fin. StartUp 6'!P45</f>
        <v>600</v>
      </c>
      <c r="CI13" s="24">
        <f>'Projeção Fin. StartUp 6'!Q45</f>
        <v>600</v>
      </c>
    </row>
    <row r="14" spans="1:89" x14ac:dyDescent="0.3">
      <c r="A14" s="215" t="s">
        <v>55</v>
      </c>
      <c r="B14" s="211">
        <f t="shared" si="0"/>
        <v>0</v>
      </c>
      <c r="C14" s="11">
        <f t="shared" si="1"/>
        <v>0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>
        <f>'Projeção Fin. StartUp 1'!C47</f>
        <v>0</v>
      </c>
      <c r="Q14" s="24">
        <f>'Projeção Fin. StartUp 1'!D47</f>
        <v>0</v>
      </c>
      <c r="R14" s="24">
        <f>'Projeção Fin. StartUp 1'!E47</f>
        <v>0</v>
      </c>
      <c r="S14" s="24">
        <f>'Projeção Fin. StartUp 1'!G47</f>
        <v>0</v>
      </c>
      <c r="T14" s="24">
        <f>'Projeção Fin. StartUp 1'!H47</f>
        <v>0</v>
      </c>
      <c r="U14" s="24">
        <f>'Projeção Fin. StartUp 1'!I47</f>
        <v>0</v>
      </c>
      <c r="V14" s="24">
        <f>'Projeção Fin. StartUp 1'!K47</f>
        <v>0</v>
      </c>
      <c r="W14" s="24">
        <f>'Projeção Fin. StartUp 1'!L47</f>
        <v>0</v>
      </c>
      <c r="X14" s="24">
        <f>'Projeção Fin. StartUp 1'!M47</f>
        <v>0</v>
      </c>
      <c r="Y14" s="24">
        <f>'Projeção Fin. StartUp 1'!O47</f>
        <v>0</v>
      </c>
      <c r="Z14" s="24">
        <f>'Projeção Fin. StartUp 1'!P47</f>
        <v>0</v>
      </c>
      <c r="AA14" s="24">
        <f>'Projeção Fin. StartUp 1'!Q47</f>
        <v>0</v>
      </c>
      <c r="AB14" s="24">
        <f>'Projeção Fin. StartUp 2'!C47</f>
        <v>0</v>
      </c>
      <c r="AC14" s="24">
        <f>'Projeção Fin. StartUp 2'!D47</f>
        <v>0</v>
      </c>
      <c r="AD14" s="24">
        <f>'Projeção Fin. StartUp 2'!E47</f>
        <v>0</v>
      </c>
      <c r="AE14" s="24">
        <f>'Projeção Fin. StartUp 2'!G47</f>
        <v>0</v>
      </c>
      <c r="AF14" s="24">
        <f>'Projeção Fin. StartUp 2'!H47</f>
        <v>0</v>
      </c>
      <c r="AG14" s="24">
        <f>'Projeção Fin. StartUp 2'!I47</f>
        <v>0</v>
      </c>
      <c r="AH14" s="24">
        <f>'Projeção Fin. StartUp 2'!K47</f>
        <v>0</v>
      </c>
      <c r="AI14" s="24">
        <f>'Projeção Fin. StartUp 2'!L47</f>
        <v>0</v>
      </c>
      <c r="AJ14" s="24">
        <f>'Projeção Fin. StartUp 2'!M47</f>
        <v>0</v>
      </c>
      <c r="AK14" s="24">
        <f>'Projeção Fin. StartUp 2'!O47</f>
        <v>0</v>
      </c>
      <c r="AL14" s="24">
        <f>'Projeção Fin. StartUp 2'!P47</f>
        <v>0</v>
      </c>
      <c r="AM14" s="24">
        <f>'Projeção Fin. StartUp 2'!Q47</f>
        <v>0</v>
      </c>
      <c r="AN14" s="24">
        <f>'Projeção Fin. StartUp 3'!C47</f>
        <v>0</v>
      </c>
      <c r="AO14" s="24">
        <f>'Projeção Fin. StartUp 3'!D47</f>
        <v>0</v>
      </c>
      <c r="AP14" s="24">
        <f>'Projeção Fin. StartUp 3'!E47</f>
        <v>0</v>
      </c>
      <c r="AQ14" s="24">
        <f>'Projeção Fin. StartUp 3'!G47</f>
        <v>0</v>
      </c>
      <c r="AR14" s="24">
        <f>'Projeção Fin. StartUp 3'!H47</f>
        <v>0</v>
      </c>
      <c r="AS14" s="24">
        <f>'Projeção Fin. StartUp 3'!I47</f>
        <v>0</v>
      </c>
      <c r="AT14" s="24">
        <f>'Projeção Fin. StartUp 3'!K47</f>
        <v>0</v>
      </c>
      <c r="AU14" s="24">
        <f>'Projeção Fin. StartUp 3'!L47</f>
        <v>0</v>
      </c>
      <c r="AV14" s="24">
        <f>'Projeção Fin. StartUp 3'!M47</f>
        <v>0</v>
      </c>
      <c r="AW14" s="24">
        <f>'Projeção Fin. StartUp 3'!O47</f>
        <v>0</v>
      </c>
      <c r="AX14" s="24">
        <f>'Projeção Fin. StartUp 3'!P47</f>
        <v>0</v>
      </c>
      <c r="AY14" s="24">
        <f>'Projeção Fin. StartUp 3'!Q47</f>
        <v>0</v>
      </c>
      <c r="AZ14" s="24">
        <f>'Projeção Fin. StartUp 4'!C47</f>
        <v>0</v>
      </c>
      <c r="BA14" s="24">
        <f>'Projeção Fin. StartUp 4'!D47</f>
        <v>0</v>
      </c>
      <c r="BB14" s="24">
        <f>'Projeção Fin. StartUp 4'!E47</f>
        <v>0</v>
      </c>
      <c r="BC14" s="24">
        <f>'Projeção Fin. StartUp 4'!G47</f>
        <v>0</v>
      </c>
      <c r="BD14" s="24">
        <f>'Projeção Fin. StartUp 4'!H47</f>
        <v>0</v>
      </c>
      <c r="BE14" s="24">
        <f>'Projeção Fin. StartUp 4'!I47</f>
        <v>0</v>
      </c>
      <c r="BF14" s="24">
        <f>'Projeção Fin. StartUp 4'!K47</f>
        <v>0</v>
      </c>
      <c r="BG14" s="24">
        <f>'Projeção Fin. StartUp 4'!L47</f>
        <v>0</v>
      </c>
      <c r="BH14" s="24">
        <f>'Projeção Fin. StartUp 4'!M47</f>
        <v>0</v>
      </c>
      <c r="BI14" s="24">
        <f>'Projeção Fin. StartUp 4'!O47</f>
        <v>0</v>
      </c>
      <c r="BJ14" s="24">
        <f>'Projeção Fin. StartUp 4'!P47</f>
        <v>0</v>
      </c>
      <c r="BK14" s="24">
        <f>'Projeção Fin. StartUp 4'!Q47</f>
        <v>0</v>
      </c>
      <c r="BL14" s="24">
        <f>'Projeção Fin. StartUp 5'!C47</f>
        <v>0</v>
      </c>
      <c r="BM14" s="24">
        <f>'Projeção Fin. StartUp 5'!D47</f>
        <v>0</v>
      </c>
      <c r="BN14" s="24">
        <f>'Projeção Fin. StartUp 5'!E47</f>
        <v>0</v>
      </c>
      <c r="BO14" s="24">
        <f>'Projeção Fin. StartUp 5'!G47</f>
        <v>0</v>
      </c>
      <c r="BP14" s="24">
        <f>'Projeção Fin. StartUp 5'!H47</f>
        <v>0</v>
      </c>
      <c r="BQ14" s="24">
        <f>'Projeção Fin. StartUp 5'!I47</f>
        <v>0</v>
      </c>
      <c r="BR14" s="24">
        <f>'Projeção Fin. StartUp 5'!K47</f>
        <v>0</v>
      </c>
      <c r="BS14" s="24">
        <f>'Projeção Fin. StartUp 5'!L47</f>
        <v>0</v>
      </c>
      <c r="BT14" s="24">
        <f>'Projeção Fin. StartUp 5'!M47</f>
        <v>0</v>
      </c>
      <c r="BU14" s="24">
        <f>'Projeção Fin. StartUp 5'!O47</f>
        <v>0</v>
      </c>
      <c r="BV14" s="24">
        <f>'Projeção Fin. StartUp 5'!P47</f>
        <v>0</v>
      </c>
      <c r="BW14" s="24">
        <f>'Projeção Fin. StartUp 5'!Q47</f>
        <v>0</v>
      </c>
      <c r="BX14" s="24">
        <f>'Projeção Fin. StartUp 6'!C47</f>
        <v>0</v>
      </c>
      <c r="BY14" s="24">
        <f>'Projeção Fin. StartUp 6'!D47</f>
        <v>0</v>
      </c>
      <c r="BZ14" s="24">
        <f>'Projeção Fin. StartUp 6'!E47</f>
        <v>0</v>
      </c>
      <c r="CA14" s="24">
        <f>'Projeção Fin. StartUp 6'!F47</f>
        <v>0</v>
      </c>
      <c r="CB14" s="24">
        <f>'Projeção Fin. StartUp 6'!G47</f>
        <v>0</v>
      </c>
      <c r="CC14" s="24">
        <f>'Projeção Fin. StartUp 6'!H47</f>
        <v>0</v>
      </c>
      <c r="CD14" s="24">
        <f>'Projeção Fin. StartUp 6'!K47</f>
        <v>0</v>
      </c>
      <c r="CE14" s="24">
        <f>'Projeção Fin. StartUp 6'!L47</f>
        <v>0</v>
      </c>
      <c r="CF14" s="24">
        <f>'Projeção Fin. StartUp 6'!M47</f>
        <v>0</v>
      </c>
      <c r="CG14" s="24">
        <f>'Projeção Fin. StartUp 6'!O47</f>
        <v>0</v>
      </c>
      <c r="CH14" s="24">
        <f>'Projeção Fin. StartUp 6'!P47</f>
        <v>0</v>
      </c>
      <c r="CI14" s="24">
        <f>'Projeção Fin. StartUp 6'!Q47</f>
        <v>0</v>
      </c>
    </row>
    <row r="15" spans="1:89" x14ac:dyDescent="0.3">
      <c r="A15" s="215" t="s">
        <v>107</v>
      </c>
      <c r="B15" s="211">
        <f t="shared" si="0"/>
        <v>0</v>
      </c>
      <c r="C15" s="11">
        <f t="shared" si="1"/>
        <v>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>
        <f>'Projeção Fin. StartUp 1'!C50</f>
        <v>0</v>
      </c>
      <c r="Q15" s="24">
        <f>'Projeção Fin. StartUp 1'!D50</f>
        <v>0</v>
      </c>
      <c r="R15" s="24">
        <f>'Projeção Fin. StartUp 1'!E50</f>
        <v>0</v>
      </c>
      <c r="S15" s="24">
        <f>'Projeção Fin. StartUp 1'!G50</f>
        <v>0</v>
      </c>
      <c r="T15" s="24">
        <f>'Projeção Fin. StartUp 1'!H50</f>
        <v>0</v>
      </c>
      <c r="U15" s="24">
        <f>'Projeção Fin. StartUp 1'!I50</f>
        <v>0</v>
      </c>
      <c r="V15" s="24">
        <f>'Projeção Fin. StartUp 1'!K50</f>
        <v>0</v>
      </c>
      <c r="W15" s="24">
        <f>'Projeção Fin. StartUp 1'!L50</f>
        <v>0</v>
      </c>
      <c r="X15" s="24">
        <f>'Projeção Fin. StartUp 1'!M50</f>
        <v>0</v>
      </c>
      <c r="Y15" s="24">
        <f>'Projeção Fin. StartUp 1'!O50</f>
        <v>0</v>
      </c>
      <c r="Z15" s="24">
        <f>'Projeção Fin. StartUp 1'!P50</f>
        <v>0</v>
      </c>
      <c r="AA15" s="24">
        <f>'Projeção Fin. StartUp 1'!Q50</f>
        <v>0</v>
      </c>
      <c r="AB15" s="24">
        <f>'Projeção Fin. StartUp 2'!C50</f>
        <v>0</v>
      </c>
      <c r="AC15" s="24">
        <f>'Projeção Fin. StartUp 2'!D50</f>
        <v>0</v>
      </c>
      <c r="AD15" s="24">
        <f>'Projeção Fin. StartUp 2'!E50</f>
        <v>0</v>
      </c>
      <c r="AE15" s="24">
        <f>'Projeção Fin. StartUp 2'!G50</f>
        <v>0</v>
      </c>
      <c r="AF15" s="24">
        <f>'Projeção Fin. StartUp 2'!H50</f>
        <v>0</v>
      </c>
      <c r="AG15" s="24">
        <f>'Projeção Fin. StartUp 2'!I50</f>
        <v>0</v>
      </c>
      <c r="AH15" s="24">
        <f>'Projeção Fin. StartUp 2'!K50</f>
        <v>0</v>
      </c>
      <c r="AI15" s="24">
        <f>'Projeção Fin. StartUp 2'!L50</f>
        <v>0</v>
      </c>
      <c r="AJ15" s="24">
        <f>'Projeção Fin. StartUp 2'!M50</f>
        <v>0</v>
      </c>
      <c r="AK15" s="24">
        <f>'Projeção Fin. StartUp 2'!O50</f>
        <v>0</v>
      </c>
      <c r="AL15" s="24">
        <f>'Projeção Fin. StartUp 2'!P50</f>
        <v>0</v>
      </c>
      <c r="AM15" s="24">
        <f>'Projeção Fin. StartUp 2'!Q50</f>
        <v>0</v>
      </c>
      <c r="AN15" s="24">
        <f>'Projeção Fin. StartUp 3'!C50</f>
        <v>0</v>
      </c>
      <c r="AO15" s="24">
        <f>'Projeção Fin. StartUp 3'!D50</f>
        <v>0</v>
      </c>
      <c r="AP15" s="24">
        <f>'Projeção Fin. StartUp 3'!E50</f>
        <v>0</v>
      </c>
      <c r="AQ15" s="24">
        <f>'Projeção Fin. StartUp 3'!G50</f>
        <v>0</v>
      </c>
      <c r="AR15" s="24">
        <f>'Projeção Fin. StartUp 3'!H50</f>
        <v>0</v>
      </c>
      <c r="AS15" s="24">
        <f>'Projeção Fin. StartUp 3'!I50</f>
        <v>0</v>
      </c>
      <c r="AT15" s="24">
        <f>'Projeção Fin. StartUp 3'!K50</f>
        <v>0</v>
      </c>
      <c r="AU15" s="24">
        <f>'Projeção Fin. StartUp 3'!L50</f>
        <v>0</v>
      </c>
      <c r="AV15" s="24">
        <f>'Projeção Fin. StartUp 3'!M50</f>
        <v>0</v>
      </c>
      <c r="AW15" s="24">
        <f>'Projeção Fin. StartUp 3'!O50</f>
        <v>0</v>
      </c>
      <c r="AX15" s="24">
        <f>'Projeção Fin. StartUp 3'!P50</f>
        <v>0</v>
      </c>
      <c r="AY15" s="24">
        <f>'Projeção Fin. StartUp 3'!Q50</f>
        <v>0</v>
      </c>
      <c r="AZ15" s="24">
        <f>'Projeção Fin. StartUp 4'!C50</f>
        <v>0</v>
      </c>
      <c r="BA15" s="24">
        <f>'Projeção Fin. StartUp 4'!D50</f>
        <v>0</v>
      </c>
      <c r="BB15" s="24">
        <f>'Projeção Fin. StartUp 4'!E50</f>
        <v>0</v>
      </c>
      <c r="BC15" s="24">
        <f>'Projeção Fin. StartUp 4'!G50</f>
        <v>0</v>
      </c>
      <c r="BD15" s="24">
        <f>'Projeção Fin. StartUp 4'!H50</f>
        <v>0</v>
      </c>
      <c r="BE15" s="24">
        <f>'Projeção Fin. StartUp 4'!I50</f>
        <v>0</v>
      </c>
      <c r="BF15" s="24">
        <f>'Projeção Fin. StartUp 4'!K50</f>
        <v>0</v>
      </c>
      <c r="BG15" s="24">
        <f>'Projeção Fin. StartUp 4'!L50</f>
        <v>0</v>
      </c>
      <c r="BH15" s="24">
        <f>'Projeção Fin. StartUp 4'!M50</f>
        <v>0</v>
      </c>
      <c r="BI15" s="24">
        <f>'Projeção Fin. StartUp 4'!O50</f>
        <v>0</v>
      </c>
      <c r="BJ15" s="24">
        <f>'Projeção Fin. StartUp 4'!P50</f>
        <v>0</v>
      </c>
      <c r="BK15" s="24">
        <f>'Projeção Fin. StartUp 4'!Q50</f>
        <v>0</v>
      </c>
      <c r="BL15" s="24">
        <f>'Projeção Fin. StartUp 5'!C50</f>
        <v>0</v>
      </c>
      <c r="BM15" s="24">
        <f>'Projeção Fin. StartUp 5'!D50</f>
        <v>0</v>
      </c>
      <c r="BN15" s="24">
        <f>'Projeção Fin. StartUp 5'!E50</f>
        <v>0</v>
      </c>
      <c r="BO15" s="24">
        <f>'Projeção Fin. StartUp 5'!G50</f>
        <v>0</v>
      </c>
      <c r="BP15" s="24">
        <f>'Projeção Fin. StartUp 5'!H50</f>
        <v>0</v>
      </c>
      <c r="BQ15" s="24">
        <f>'Projeção Fin. StartUp 5'!I50</f>
        <v>0</v>
      </c>
      <c r="BR15" s="24">
        <f>'Projeção Fin. StartUp 5'!K50</f>
        <v>0</v>
      </c>
      <c r="BS15" s="24">
        <f>'Projeção Fin. StartUp 5'!L50</f>
        <v>0</v>
      </c>
      <c r="BT15" s="24">
        <f>'Projeção Fin. StartUp 5'!M50</f>
        <v>0</v>
      </c>
      <c r="BU15" s="24">
        <f>'Projeção Fin. StartUp 5'!O50</f>
        <v>0</v>
      </c>
      <c r="BV15" s="24">
        <f>'Projeção Fin. StartUp 5'!P50</f>
        <v>0</v>
      </c>
      <c r="BW15" s="24">
        <f>'Projeção Fin. StartUp 5'!Q50</f>
        <v>0</v>
      </c>
      <c r="BX15" s="24">
        <f>'Projeção Fin. StartUp 6'!C50</f>
        <v>0</v>
      </c>
      <c r="BY15" s="24">
        <f>'Projeção Fin. StartUp 6'!D50</f>
        <v>0</v>
      </c>
      <c r="BZ15" s="24">
        <f>'Projeção Fin. StartUp 6'!E50</f>
        <v>0</v>
      </c>
      <c r="CA15" s="24">
        <f>'Projeção Fin. StartUp 6'!G50</f>
        <v>0</v>
      </c>
      <c r="CB15" s="24">
        <f>'Projeção Fin. StartUp 6'!H50</f>
        <v>0</v>
      </c>
      <c r="CC15" s="24">
        <f>'Projeção Fin. StartUp 6'!I50</f>
        <v>0</v>
      </c>
      <c r="CD15" s="24">
        <f>'Projeção Fin. StartUp 6'!K50</f>
        <v>0</v>
      </c>
      <c r="CE15" s="24">
        <f>'Projeção Fin. StartUp 6'!L50</f>
        <v>0</v>
      </c>
      <c r="CF15" s="24">
        <f>'Projeção Fin. StartUp 6'!M50</f>
        <v>0</v>
      </c>
      <c r="CG15" s="24">
        <f>'Projeção Fin. StartUp 6'!O50</f>
        <v>0</v>
      </c>
      <c r="CH15" s="24">
        <f>'Projeção Fin. StartUp 6'!P50</f>
        <v>0</v>
      </c>
      <c r="CI15" s="24">
        <f>'Projeção Fin. StartUp 6'!Q50</f>
        <v>0</v>
      </c>
    </row>
    <row r="16" spans="1:89" x14ac:dyDescent="0.3">
      <c r="A16" s="215" t="s">
        <v>108</v>
      </c>
      <c r="B16" s="211">
        <f t="shared" si="0"/>
        <v>0</v>
      </c>
      <c r="C16" s="11">
        <f t="shared" si="1"/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>
        <f>'Projeção Fin. StartUp 1'!C51</f>
        <v>0</v>
      </c>
      <c r="Q16" s="24">
        <f>'Projeção Fin. StartUp 1'!D51</f>
        <v>0</v>
      </c>
      <c r="R16" s="24">
        <f>'Projeção Fin. StartUp 1'!E51</f>
        <v>0</v>
      </c>
      <c r="S16" s="24">
        <f>'Projeção Fin. StartUp 1'!G51</f>
        <v>0</v>
      </c>
      <c r="T16" s="24">
        <f>'Projeção Fin. StartUp 1'!H51</f>
        <v>0</v>
      </c>
      <c r="U16" s="24">
        <f>'Projeção Fin. StartUp 1'!I51</f>
        <v>0</v>
      </c>
      <c r="V16" s="24">
        <f>'Projeção Fin. StartUp 1'!K51</f>
        <v>0</v>
      </c>
      <c r="W16" s="24">
        <f>'Projeção Fin. StartUp 1'!L51</f>
        <v>0</v>
      </c>
      <c r="X16" s="24">
        <f>'Projeção Fin. StartUp 1'!M51</f>
        <v>0</v>
      </c>
      <c r="Y16" s="24">
        <f>'Projeção Fin. StartUp 1'!O51</f>
        <v>0</v>
      </c>
      <c r="Z16" s="24">
        <f>'Projeção Fin. StartUp 1'!P51</f>
        <v>0</v>
      </c>
      <c r="AA16" s="24">
        <f>'Projeção Fin. StartUp 1'!Q51</f>
        <v>0</v>
      </c>
      <c r="AB16" s="24">
        <f>'Projeção Fin. StartUp 2'!C51</f>
        <v>0</v>
      </c>
      <c r="AC16" s="24">
        <f>'Projeção Fin. StartUp 2'!D51</f>
        <v>0</v>
      </c>
      <c r="AD16" s="24">
        <f>'Projeção Fin. StartUp 2'!E51</f>
        <v>0</v>
      </c>
      <c r="AE16" s="24">
        <f>'Projeção Fin. StartUp 2'!G51</f>
        <v>0</v>
      </c>
      <c r="AF16" s="24">
        <f>'Projeção Fin. StartUp 2'!H51</f>
        <v>0</v>
      </c>
      <c r="AG16" s="24">
        <f>'Projeção Fin. StartUp 2'!I51</f>
        <v>0</v>
      </c>
      <c r="AH16" s="24">
        <f>'Projeção Fin. StartUp 2'!K51</f>
        <v>0</v>
      </c>
      <c r="AI16" s="24">
        <f>'Projeção Fin. StartUp 2'!L51</f>
        <v>0</v>
      </c>
      <c r="AJ16" s="24">
        <f>'Projeção Fin. StartUp 2'!M51</f>
        <v>0</v>
      </c>
      <c r="AK16" s="24">
        <f>'Projeção Fin. StartUp 2'!O51</f>
        <v>0</v>
      </c>
      <c r="AL16" s="24">
        <f>'Projeção Fin. StartUp 2'!P51</f>
        <v>0</v>
      </c>
      <c r="AM16" s="24">
        <f>'Projeção Fin. StartUp 2'!Q51</f>
        <v>0</v>
      </c>
      <c r="AN16" s="24">
        <f>'Projeção Fin. StartUp 3'!C51</f>
        <v>0</v>
      </c>
      <c r="AO16" s="24">
        <f>'Projeção Fin. StartUp 3'!D51</f>
        <v>0</v>
      </c>
      <c r="AP16" s="24">
        <f>'Projeção Fin. StartUp 3'!E51</f>
        <v>0</v>
      </c>
      <c r="AQ16" s="24">
        <f>'Projeção Fin. StartUp 3'!G51</f>
        <v>0</v>
      </c>
      <c r="AR16" s="24">
        <f>'Projeção Fin. StartUp 3'!H51</f>
        <v>0</v>
      </c>
      <c r="AS16" s="24">
        <f>'Projeção Fin. StartUp 3'!I51</f>
        <v>0</v>
      </c>
      <c r="AT16" s="24">
        <f>'Projeção Fin. StartUp 3'!K51</f>
        <v>0</v>
      </c>
      <c r="AU16" s="24">
        <f>'Projeção Fin. StartUp 3'!L51</f>
        <v>0</v>
      </c>
      <c r="AV16" s="24">
        <f>'Projeção Fin. StartUp 3'!M51</f>
        <v>0</v>
      </c>
      <c r="AW16" s="24">
        <f>'Projeção Fin. StartUp 3'!O51</f>
        <v>0</v>
      </c>
      <c r="AX16" s="24">
        <f>'Projeção Fin. StartUp 3'!P51</f>
        <v>0</v>
      </c>
      <c r="AY16" s="24">
        <f>'Projeção Fin. StartUp 3'!Q51</f>
        <v>0</v>
      </c>
      <c r="AZ16" s="24">
        <f>'Projeção Fin. StartUp 4'!C51</f>
        <v>0</v>
      </c>
      <c r="BA16" s="24">
        <f>'Projeção Fin. StartUp 4'!D51</f>
        <v>0</v>
      </c>
      <c r="BB16" s="24">
        <f>'Projeção Fin. StartUp 4'!E51</f>
        <v>0</v>
      </c>
      <c r="BC16" s="24">
        <f>'Projeção Fin. StartUp 4'!G51</f>
        <v>0</v>
      </c>
      <c r="BD16" s="24">
        <f>'Projeção Fin. StartUp 4'!H51</f>
        <v>0</v>
      </c>
      <c r="BE16" s="24">
        <f>'Projeção Fin. StartUp 4'!I51</f>
        <v>0</v>
      </c>
      <c r="BF16" s="24">
        <f>'Projeção Fin. StartUp 4'!K51</f>
        <v>0</v>
      </c>
      <c r="BG16" s="24">
        <f>'Projeção Fin. StartUp 4'!L51</f>
        <v>0</v>
      </c>
      <c r="BH16" s="24">
        <f>'Projeção Fin. StartUp 4'!M51</f>
        <v>0</v>
      </c>
      <c r="BI16" s="24">
        <f>'Projeção Fin. StartUp 4'!O51</f>
        <v>0</v>
      </c>
      <c r="BJ16" s="24">
        <f>'Projeção Fin. StartUp 4'!P51</f>
        <v>0</v>
      </c>
      <c r="BK16" s="24">
        <f>'Projeção Fin. StartUp 4'!Q51</f>
        <v>0</v>
      </c>
      <c r="BL16" s="24">
        <f>'Projeção Fin. StartUp 5'!C51</f>
        <v>0</v>
      </c>
      <c r="BM16" s="24">
        <f>'Projeção Fin. StartUp 5'!D51</f>
        <v>0</v>
      </c>
      <c r="BN16" s="24">
        <f>'Projeção Fin. StartUp 5'!E51</f>
        <v>0</v>
      </c>
      <c r="BO16" s="24">
        <f>'Projeção Fin. StartUp 5'!G51</f>
        <v>0</v>
      </c>
      <c r="BP16" s="24">
        <f>'Projeção Fin. StartUp 5'!H51</f>
        <v>0</v>
      </c>
      <c r="BQ16" s="24">
        <f>'Projeção Fin. StartUp 5'!I51</f>
        <v>0</v>
      </c>
      <c r="BR16" s="24">
        <f>'Projeção Fin. StartUp 5'!K51</f>
        <v>0</v>
      </c>
      <c r="BS16" s="24">
        <f>'Projeção Fin. StartUp 5'!L51</f>
        <v>0</v>
      </c>
      <c r="BT16" s="24">
        <f>'Projeção Fin. StartUp 5'!M51</f>
        <v>0</v>
      </c>
      <c r="BU16" s="24">
        <f>'Projeção Fin. StartUp 5'!O51</f>
        <v>0</v>
      </c>
      <c r="BV16" s="24">
        <f>'Projeção Fin. StartUp 5'!P51</f>
        <v>0</v>
      </c>
      <c r="BW16" s="24">
        <f>'Projeção Fin. StartUp 5'!Q51</f>
        <v>0</v>
      </c>
      <c r="BX16" s="24">
        <f>'Projeção Fin. StartUp 6'!C51</f>
        <v>0</v>
      </c>
      <c r="BY16" s="24">
        <f>'Projeção Fin. StartUp 6'!D51</f>
        <v>0</v>
      </c>
      <c r="BZ16" s="24">
        <f>'Projeção Fin. StartUp 6'!E51</f>
        <v>0</v>
      </c>
      <c r="CA16" s="24">
        <f>'Projeção Fin. StartUp 6'!G51</f>
        <v>0</v>
      </c>
      <c r="CB16" s="24">
        <f>'Projeção Fin. StartUp 6'!H51</f>
        <v>0</v>
      </c>
      <c r="CC16" s="24">
        <f>'Projeção Fin. StartUp 6'!I51</f>
        <v>0</v>
      </c>
      <c r="CD16" s="24">
        <f>'Projeção Fin. StartUp 6'!K51</f>
        <v>0</v>
      </c>
      <c r="CE16" s="24">
        <f>'Projeção Fin. StartUp 6'!L51</f>
        <v>0</v>
      </c>
      <c r="CF16" s="24">
        <f>'Projeção Fin. StartUp 6'!M51</f>
        <v>0</v>
      </c>
      <c r="CG16" s="24">
        <f>'Projeção Fin. StartUp 6'!O51</f>
        <v>0</v>
      </c>
      <c r="CH16" s="24">
        <f>'Projeção Fin. StartUp 6'!P51</f>
        <v>0</v>
      </c>
      <c r="CI16" s="24">
        <f>'Projeção Fin. StartUp 6'!Q51</f>
        <v>0</v>
      </c>
    </row>
    <row r="17" spans="1:87" x14ac:dyDescent="0.3">
      <c r="A17" s="215" t="s">
        <v>109</v>
      </c>
      <c r="B17" s="211">
        <f t="shared" si="0"/>
        <v>0</v>
      </c>
      <c r="C17" s="11">
        <f t="shared" si="1"/>
        <v>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>
        <f>'Projeção Fin. StartUp 1'!C52</f>
        <v>0</v>
      </c>
      <c r="Q17" s="24">
        <f>'Projeção Fin. StartUp 1'!D52</f>
        <v>0</v>
      </c>
      <c r="R17" s="24">
        <f>'Projeção Fin. StartUp 1'!E52</f>
        <v>0</v>
      </c>
      <c r="S17" s="24">
        <f>'Projeção Fin. StartUp 1'!G52</f>
        <v>0</v>
      </c>
      <c r="T17" s="24">
        <f>'Projeção Fin. StartUp 1'!H52</f>
        <v>0</v>
      </c>
      <c r="U17" s="24">
        <f>'Projeção Fin. StartUp 1'!I52</f>
        <v>0</v>
      </c>
      <c r="V17" s="24">
        <f>'Projeção Fin. StartUp 1'!K52</f>
        <v>0</v>
      </c>
      <c r="W17" s="24">
        <f>'Projeção Fin. StartUp 1'!L52</f>
        <v>0</v>
      </c>
      <c r="X17" s="24">
        <f>'Projeção Fin. StartUp 1'!M52</f>
        <v>0</v>
      </c>
      <c r="Y17" s="24">
        <f>'Projeção Fin. StartUp 1'!O52</f>
        <v>0</v>
      </c>
      <c r="Z17" s="24">
        <f>'Projeção Fin. StartUp 1'!P52</f>
        <v>0</v>
      </c>
      <c r="AA17" s="24">
        <f>'Projeção Fin. StartUp 1'!Q52</f>
        <v>0</v>
      </c>
      <c r="AB17" s="24">
        <f>'Projeção Fin. StartUp 2'!C52</f>
        <v>0</v>
      </c>
      <c r="AC17" s="24">
        <f>'Projeção Fin. StartUp 2'!D52</f>
        <v>0</v>
      </c>
      <c r="AD17" s="24">
        <f>'Projeção Fin. StartUp 2'!E52</f>
        <v>0</v>
      </c>
      <c r="AE17" s="24">
        <f>'Projeção Fin. StartUp 2'!G52</f>
        <v>0</v>
      </c>
      <c r="AF17" s="24">
        <f>'Projeção Fin. StartUp 2'!H52</f>
        <v>0</v>
      </c>
      <c r="AG17" s="24">
        <f>'Projeção Fin. StartUp 2'!I52</f>
        <v>0</v>
      </c>
      <c r="AH17" s="24">
        <f>'Projeção Fin. StartUp 2'!K52</f>
        <v>0</v>
      </c>
      <c r="AI17" s="24">
        <f>'Projeção Fin. StartUp 2'!L52</f>
        <v>0</v>
      </c>
      <c r="AJ17" s="24">
        <f>'Projeção Fin. StartUp 2'!M52</f>
        <v>0</v>
      </c>
      <c r="AK17" s="24">
        <f>'Projeção Fin. StartUp 2'!O52</f>
        <v>0</v>
      </c>
      <c r="AL17" s="24">
        <f>'Projeção Fin. StartUp 2'!P52</f>
        <v>0</v>
      </c>
      <c r="AM17" s="24">
        <f>'Projeção Fin. StartUp 2'!Q52</f>
        <v>0</v>
      </c>
      <c r="AN17" s="24">
        <f>'Projeção Fin. StartUp 3'!C52</f>
        <v>0</v>
      </c>
      <c r="AO17" s="24">
        <f>'Projeção Fin. StartUp 3'!D52</f>
        <v>0</v>
      </c>
      <c r="AP17" s="24">
        <f>'Projeção Fin. StartUp 3'!E52</f>
        <v>0</v>
      </c>
      <c r="AQ17" s="24">
        <f>'Projeção Fin. StartUp 3'!G52</f>
        <v>0</v>
      </c>
      <c r="AR17" s="24">
        <f>'Projeção Fin. StartUp 3'!H52</f>
        <v>0</v>
      </c>
      <c r="AS17" s="24">
        <f>'Projeção Fin. StartUp 3'!I52</f>
        <v>0</v>
      </c>
      <c r="AT17" s="24">
        <f>'Projeção Fin. StartUp 3'!K52</f>
        <v>0</v>
      </c>
      <c r="AU17" s="24">
        <f>'Projeção Fin. StartUp 3'!L52</f>
        <v>0</v>
      </c>
      <c r="AV17" s="24">
        <f>'Projeção Fin. StartUp 3'!M52</f>
        <v>0</v>
      </c>
      <c r="AW17" s="24">
        <f>'Projeção Fin. StartUp 3'!O52</f>
        <v>0</v>
      </c>
      <c r="AX17" s="24">
        <f>'Projeção Fin. StartUp 3'!P52</f>
        <v>0</v>
      </c>
      <c r="AY17" s="24">
        <f>'Projeção Fin. StartUp 3'!Q52</f>
        <v>0</v>
      </c>
      <c r="AZ17" s="24">
        <f>'Projeção Fin. StartUp 4'!C52</f>
        <v>0</v>
      </c>
      <c r="BA17" s="24">
        <f>'Projeção Fin. StartUp 4'!D52</f>
        <v>0</v>
      </c>
      <c r="BB17" s="24">
        <f>'Projeção Fin. StartUp 4'!E52</f>
        <v>0</v>
      </c>
      <c r="BC17" s="24">
        <f>'Projeção Fin. StartUp 4'!G52</f>
        <v>0</v>
      </c>
      <c r="BD17" s="24">
        <f>'Projeção Fin. StartUp 4'!H52</f>
        <v>0</v>
      </c>
      <c r="BE17" s="24">
        <f>'Projeção Fin. StartUp 4'!I52</f>
        <v>0</v>
      </c>
      <c r="BF17" s="24">
        <f>'Projeção Fin. StartUp 4'!K52</f>
        <v>0</v>
      </c>
      <c r="BG17" s="24">
        <f>'Projeção Fin. StartUp 4'!L52</f>
        <v>0</v>
      </c>
      <c r="BH17" s="24">
        <f>'Projeção Fin. StartUp 4'!M52</f>
        <v>0</v>
      </c>
      <c r="BI17" s="24">
        <f>'Projeção Fin. StartUp 4'!O52</f>
        <v>0</v>
      </c>
      <c r="BJ17" s="24">
        <f>'Projeção Fin. StartUp 4'!P52</f>
        <v>0</v>
      </c>
      <c r="BK17" s="24">
        <f>'Projeção Fin. StartUp 4'!Q52</f>
        <v>0</v>
      </c>
      <c r="BL17" s="24">
        <f>'Projeção Fin. StartUp 5'!C52</f>
        <v>0</v>
      </c>
      <c r="BM17" s="24">
        <f>'Projeção Fin. StartUp 5'!D52</f>
        <v>0</v>
      </c>
      <c r="BN17" s="24">
        <f>'Projeção Fin. StartUp 5'!E52</f>
        <v>0</v>
      </c>
      <c r="BO17" s="24">
        <f>'Projeção Fin. StartUp 5'!G52</f>
        <v>0</v>
      </c>
      <c r="BP17" s="24">
        <f>'Projeção Fin. StartUp 5'!H52</f>
        <v>0</v>
      </c>
      <c r="BQ17" s="24">
        <f>'Projeção Fin. StartUp 5'!I52</f>
        <v>0</v>
      </c>
      <c r="BR17" s="24">
        <f>'Projeção Fin. StartUp 5'!K52</f>
        <v>0</v>
      </c>
      <c r="BS17" s="24">
        <f>'Projeção Fin. StartUp 5'!L52</f>
        <v>0</v>
      </c>
      <c r="BT17" s="24">
        <f>'Projeção Fin. StartUp 5'!M52</f>
        <v>0</v>
      </c>
      <c r="BU17" s="24">
        <f>'Projeção Fin. StartUp 5'!O52</f>
        <v>0</v>
      </c>
      <c r="BV17" s="24">
        <f>'Projeção Fin. StartUp 5'!P52</f>
        <v>0</v>
      </c>
      <c r="BW17" s="24">
        <f>'Projeção Fin. StartUp 5'!Q52</f>
        <v>0</v>
      </c>
      <c r="BX17" s="24">
        <f>'Projeção Fin. StartUp 6'!C52</f>
        <v>0</v>
      </c>
      <c r="BY17" s="24">
        <f>'Projeção Fin. StartUp 6'!D52</f>
        <v>0</v>
      </c>
      <c r="BZ17" s="24">
        <f>'Projeção Fin. StartUp 6'!E52</f>
        <v>0</v>
      </c>
      <c r="CA17" s="24">
        <f>'Projeção Fin. StartUp 6'!G52</f>
        <v>0</v>
      </c>
      <c r="CB17" s="24">
        <f>'Projeção Fin. StartUp 6'!H52</f>
        <v>0</v>
      </c>
      <c r="CC17" s="24">
        <f>'Projeção Fin. StartUp 6'!I52</f>
        <v>0</v>
      </c>
      <c r="CD17" s="24">
        <f>'Projeção Fin. StartUp 6'!K52</f>
        <v>0</v>
      </c>
      <c r="CE17" s="24">
        <f>'Projeção Fin. StartUp 6'!L52</f>
        <v>0</v>
      </c>
      <c r="CF17" s="24">
        <f>'Projeção Fin. StartUp 6'!M52</f>
        <v>0</v>
      </c>
      <c r="CG17" s="24">
        <f>'Projeção Fin. StartUp 6'!O52</f>
        <v>0</v>
      </c>
      <c r="CH17" s="24">
        <f>'Projeção Fin. StartUp 6'!P52</f>
        <v>0</v>
      </c>
      <c r="CI17" s="24">
        <f>'Projeção Fin. StartUp 6'!Q52</f>
        <v>0</v>
      </c>
    </row>
    <row r="18" spans="1:87" x14ac:dyDescent="0.3">
      <c r="A18" s="215" t="s">
        <v>110</v>
      </c>
      <c r="B18" s="211">
        <f t="shared" si="0"/>
        <v>9600</v>
      </c>
      <c r="C18" s="11">
        <f t="shared" si="1"/>
        <v>4.5421391166962371E-4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>
        <f>'Projeção Fin. StartUp 1'!C53</f>
        <v>0</v>
      </c>
      <c r="Q18" s="24">
        <f>'Projeção Fin. StartUp 1'!D53</f>
        <v>0</v>
      </c>
      <c r="R18" s="24">
        <f>'Projeção Fin. StartUp 1'!E53</f>
        <v>0</v>
      </c>
      <c r="S18" s="24">
        <f>'Projeção Fin. StartUp 1'!G53</f>
        <v>0</v>
      </c>
      <c r="T18" s="24">
        <f>'Projeção Fin. StartUp 1'!H53</f>
        <v>150</v>
      </c>
      <c r="U18" s="24">
        <f>'Projeção Fin. StartUp 1'!I53</f>
        <v>150</v>
      </c>
      <c r="V18" s="24">
        <f>'Projeção Fin. StartUp 1'!K53</f>
        <v>150</v>
      </c>
      <c r="W18" s="24">
        <f>'Projeção Fin. StartUp 1'!L53</f>
        <v>150</v>
      </c>
      <c r="X18" s="24">
        <f>'Projeção Fin. StartUp 1'!M53</f>
        <v>150</v>
      </c>
      <c r="Y18" s="24">
        <f>'Projeção Fin. StartUp 1'!O53</f>
        <v>150</v>
      </c>
      <c r="Z18" s="24">
        <f>'Projeção Fin. StartUp 1'!P53</f>
        <v>150</v>
      </c>
      <c r="AA18" s="24">
        <f>'Projeção Fin. StartUp 1'!Q53</f>
        <v>150</v>
      </c>
      <c r="AB18" s="24">
        <f>'Projeção Fin. StartUp 2'!C53</f>
        <v>200</v>
      </c>
      <c r="AC18" s="24">
        <f>'Projeção Fin. StartUp 2'!D53</f>
        <v>200</v>
      </c>
      <c r="AD18" s="24">
        <f>'Projeção Fin. StartUp 2'!E53</f>
        <v>200</v>
      </c>
      <c r="AE18" s="24">
        <f>'Projeção Fin. StartUp 2'!G53</f>
        <v>200</v>
      </c>
      <c r="AF18" s="24">
        <f>'Projeção Fin. StartUp 2'!H53</f>
        <v>200</v>
      </c>
      <c r="AG18" s="24">
        <f>'Projeção Fin. StartUp 2'!I53</f>
        <v>200</v>
      </c>
      <c r="AH18" s="24">
        <f>'Projeção Fin. StartUp 2'!K53</f>
        <v>200</v>
      </c>
      <c r="AI18" s="24">
        <f>'Projeção Fin. StartUp 2'!L53</f>
        <v>200</v>
      </c>
      <c r="AJ18" s="24">
        <f>'Projeção Fin. StartUp 2'!M53</f>
        <v>200</v>
      </c>
      <c r="AK18" s="24">
        <f>'Projeção Fin. StartUp 2'!O53</f>
        <v>200</v>
      </c>
      <c r="AL18" s="24">
        <f>'Projeção Fin. StartUp 2'!P53</f>
        <v>200</v>
      </c>
      <c r="AM18" s="24">
        <f>'Projeção Fin. StartUp 2'!Q53</f>
        <v>200</v>
      </c>
      <c r="AN18" s="24">
        <f>'Projeção Fin. StartUp 3'!C53</f>
        <v>250</v>
      </c>
      <c r="AO18" s="24">
        <f>'Projeção Fin. StartUp 3'!D53</f>
        <v>250</v>
      </c>
      <c r="AP18" s="24">
        <f>'Projeção Fin. StartUp 3'!E53</f>
        <v>250</v>
      </c>
      <c r="AQ18" s="24">
        <f>'Projeção Fin. StartUp 3'!G53</f>
        <v>250</v>
      </c>
      <c r="AR18" s="24">
        <f>'Projeção Fin. StartUp 3'!H53</f>
        <v>250</v>
      </c>
      <c r="AS18" s="24">
        <f>'Projeção Fin. StartUp 3'!I53</f>
        <v>250</v>
      </c>
      <c r="AT18" s="24">
        <f>'Projeção Fin. StartUp 3'!K53</f>
        <v>250</v>
      </c>
      <c r="AU18" s="24">
        <f>'Projeção Fin. StartUp 3'!L53</f>
        <v>250</v>
      </c>
      <c r="AV18" s="24">
        <f>'Projeção Fin. StartUp 3'!M53</f>
        <v>250</v>
      </c>
      <c r="AW18" s="24">
        <f>'Projeção Fin. StartUp 3'!O53</f>
        <v>250</v>
      </c>
      <c r="AX18" s="24">
        <f>'Projeção Fin. StartUp 3'!P53</f>
        <v>250</v>
      </c>
      <c r="AY18" s="24">
        <f>'Projeção Fin. StartUp 3'!Q53</f>
        <v>250</v>
      </c>
      <c r="AZ18" s="24">
        <f>'Projeção Fin. StartUp 4'!C53</f>
        <v>250</v>
      </c>
      <c r="BA18" s="24">
        <f>'Projeção Fin. StartUp 4'!D53</f>
        <v>250</v>
      </c>
      <c r="BB18" s="24">
        <f>'Projeção Fin. StartUp 4'!E53</f>
        <v>250</v>
      </c>
      <c r="BC18" s="24">
        <f>'Projeção Fin. StartUp 4'!G53</f>
        <v>250</v>
      </c>
      <c r="BD18" s="24">
        <f>'Projeção Fin. StartUp 4'!H53</f>
        <v>250</v>
      </c>
      <c r="BE18" s="24">
        <f>'Projeção Fin. StartUp 4'!I53</f>
        <v>250</v>
      </c>
      <c r="BF18" s="24">
        <f>'Projeção Fin. StartUp 4'!K53</f>
        <v>250</v>
      </c>
      <c r="BG18" s="24">
        <f>'Projeção Fin. StartUp 4'!L53</f>
        <v>250</v>
      </c>
      <c r="BH18" s="24">
        <f>'Projeção Fin. StartUp 4'!M53</f>
        <v>250</v>
      </c>
      <c r="BI18" s="24">
        <f>'Projeção Fin. StartUp 4'!O53</f>
        <v>250</v>
      </c>
      <c r="BJ18" s="24">
        <f>'Projeção Fin. StartUp 4'!P53</f>
        <v>250</v>
      </c>
      <c r="BK18" s="24">
        <f>'Projeção Fin. StartUp 4'!Q53</f>
        <v>250</v>
      </c>
      <c r="BL18" s="24">
        <f>'Projeção Fin. StartUp 5'!C53</f>
        <v>300</v>
      </c>
      <c r="BM18" s="24">
        <f>'Projeção Fin. StartUp 5'!D53</f>
        <v>300</v>
      </c>
      <c r="BN18" s="24">
        <f>'Projeção Fin. StartUp 5'!E53</f>
        <v>300</v>
      </c>
      <c r="BO18" s="24">
        <f>'Projeção Fin. StartUp 5'!G53</f>
        <v>300</v>
      </c>
      <c r="BP18" s="24">
        <f>'Projeção Fin. StartUp 5'!H53</f>
        <v>300</v>
      </c>
      <c r="BQ18" s="24">
        <f>'Projeção Fin. StartUp 5'!I53</f>
        <v>300</v>
      </c>
      <c r="BR18" s="24">
        <f>'Projeção Fin. StartUp 5'!K53</f>
        <v>300</v>
      </c>
      <c r="BS18" s="24">
        <f>'Projeção Fin. StartUp 5'!L53</f>
        <v>300</v>
      </c>
      <c r="BT18" s="24">
        <f>'Projeção Fin. StartUp 5'!M53</f>
        <v>300</v>
      </c>
      <c r="BU18" s="24">
        <f>'Projeção Fin. StartUp 5'!O53</f>
        <v>300</v>
      </c>
      <c r="BV18" s="24">
        <f>'Projeção Fin. StartUp 5'!P53</f>
        <v>300</v>
      </c>
      <c r="BW18" s="24">
        <f>'Projeção Fin. StartUp 5'!Q53</f>
        <v>300</v>
      </c>
      <c r="BX18" s="24">
        <f>'Projeção Fin. StartUp 6'!C53</f>
        <v>350</v>
      </c>
      <c r="BY18" s="24">
        <f>'Projeção Fin. StartUp 6'!D53</f>
        <v>350</v>
      </c>
      <c r="BZ18" s="24">
        <f>'Projeção Fin. StartUp 6'!E53</f>
        <v>350</v>
      </c>
      <c r="CA18" s="24">
        <f>'Projeção Fin. StartUp 6'!G53</f>
        <v>350</v>
      </c>
      <c r="CB18" s="24">
        <f>'Projeção Fin. StartUp 6'!H53</f>
        <v>350</v>
      </c>
      <c r="CC18" s="24">
        <f>'Projeção Fin. StartUp 6'!I53</f>
        <v>350</v>
      </c>
      <c r="CD18" s="24">
        <f>'Projeção Fin. StartUp 6'!K53</f>
        <v>350</v>
      </c>
      <c r="CE18" s="24">
        <f>'Projeção Fin. StartUp 6'!L53</f>
        <v>350</v>
      </c>
      <c r="CF18" s="24">
        <f>'Projeção Fin. StartUp 6'!M53</f>
        <v>350</v>
      </c>
      <c r="CG18" s="24">
        <f>'Projeção Fin. StartUp 6'!O53</f>
        <v>350</v>
      </c>
      <c r="CH18" s="24">
        <f>'Projeção Fin. StartUp 6'!P53</f>
        <v>350</v>
      </c>
      <c r="CI18" s="24">
        <f>'Projeção Fin. StartUp 6'!Q53</f>
        <v>350</v>
      </c>
    </row>
    <row r="19" spans="1:87" x14ac:dyDescent="0.3">
      <c r="A19" s="215" t="s">
        <v>111</v>
      </c>
      <c r="B19" s="211">
        <f t="shared" si="0"/>
        <v>0</v>
      </c>
      <c r="C19" s="11">
        <f t="shared" si="1"/>
        <v>0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>
        <f>'Projeção Fin. StartUp 1'!C54</f>
        <v>0</v>
      </c>
      <c r="Q19" s="24">
        <f>'Projeção Fin. StartUp 1'!D54</f>
        <v>0</v>
      </c>
      <c r="R19" s="24">
        <f>'Projeção Fin. StartUp 1'!E54</f>
        <v>0</v>
      </c>
      <c r="S19" s="24">
        <f>'Projeção Fin. StartUp 1'!G54</f>
        <v>0</v>
      </c>
      <c r="T19" s="24">
        <f>'Projeção Fin. StartUp 1'!H54</f>
        <v>0</v>
      </c>
      <c r="U19" s="24">
        <f>'Projeção Fin. StartUp 1'!I54</f>
        <v>0</v>
      </c>
      <c r="V19" s="24">
        <f>'Projeção Fin. StartUp 1'!K54</f>
        <v>0</v>
      </c>
      <c r="W19" s="24">
        <f>'Projeção Fin. StartUp 1'!L54</f>
        <v>0</v>
      </c>
      <c r="X19" s="24">
        <f>'Projeção Fin. StartUp 1'!M54</f>
        <v>0</v>
      </c>
      <c r="Y19" s="24">
        <f>'Projeção Fin. StartUp 1'!O54</f>
        <v>0</v>
      </c>
      <c r="Z19" s="24">
        <f>'Projeção Fin. StartUp 1'!P54</f>
        <v>0</v>
      </c>
      <c r="AA19" s="24">
        <f>'Projeção Fin. StartUp 1'!Q54</f>
        <v>0</v>
      </c>
      <c r="AB19" s="24">
        <f>'Projeção Fin. StartUp 2'!C54</f>
        <v>0</v>
      </c>
      <c r="AC19" s="24">
        <f>'Projeção Fin. StartUp 2'!D54</f>
        <v>0</v>
      </c>
      <c r="AD19" s="24">
        <f>'Projeção Fin. StartUp 2'!E54</f>
        <v>0</v>
      </c>
      <c r="AE19" s="24">
        <f>'Projeção Fin. StartUp 2'!G54</f>
        <v>0</v>
      </c>
      <c r="AF19" s="24">
        <f>'Projeção Fin. StartUp 2'!H54</f>
        <v>0</v>
      </c>
      <c r="AG19" s="24">
        <f>'Projeção Fin. StartUp 2'!I54</f>
        <v>0</v>
      </c>
      <c r="AH19" s="24">
        <f>'Projeção Fin. StartUp 2'!K54</f>
        <v>0</v>
      </c>
      <c r="AI19" s="24">
        <f>'Projeção Fin. StartUp 2'!L54</f>
        <v>0</v>
      </c>
      <c r="AJ19" s="24">
        <f>'Projeção Fin. StartUp 2'!M54</f>
        <v>0</v>
      </c>
      <c r="AK19" s="24">
        <f>'Projeção Fin. StartUp 2'!O54</f>
        <v>0</v>
      </c>
      <c r="AL19" s="24">
        <f>'Projeção Fin. StartUp 2'!P54</f>
        <v>0</v>
      </c>
      <c r="AM19" s="24">
        <f>'Projeção Fin. StartUp 2'!Q54</f>
        <v>0</v>
      </c>
      <c r="AN19" s="24">
        <f>'Projeção Fin. StartUp 3'!C54</f>
        <v>0</v>
      </c>
      <c r="AO19" s="24">
        <f>'Projeção Fin. StartUp 3'!D54</f>
        <v>0</v>
      </c>
      <c r="AP19" s="24">
        <f>'Projeção Fin. StartUp 3'!E54</f>
        <v>0</v>
      </c>
      <c r="AQ19" s="24">
        <f>'Projeção Fin. StartUp 3'!G54</f>
        <v>0</v>
      </c>
      <c r="AR19" s="24">
        <f>'Projeção Fin. StartUp 3'!H54</f>
        <v>0</v>
      </c>
      <c r="AS19" s="24">
        <f>'Projeção Fin. StartUp 3'!I54</f>
        <v>0</v>
      </c>
      <c r="AT19" s="24">
        <f>'Projeção Fin. StartUp 3'!K54</f>
        <v>0</v>
      </c>
      <c r="AU19" s="24">
        <f>'Projeção Fin. StartUp 3'!L54</f>
        <v>0</v>
      </c>
      <c r="AV19" s="24">
        <f>'Projeção Fin. StartUp 3'!M54</f>
        <v>0</v>
      </c>
      <c r="AW19" s="24">
        <f>'Projeção Fin. StartUp 3'!O54</f>
        <v>0</v>
      </c>
      <c r="AX19" s="24">
        <f>'Projeção Fin. StartUp 3'!P54</f>
        <v>0</v>
      </c>
      <c r="AY19" s="24">
        <f>'Projeção Fin. StartUp 3'!Q54</f>
        <v>0</v>
      </c>
      <c r="AZ19" s="24">
        <f>'Projeção Fin. StartUp 4'!C54</f>
        <v>0</v>
      </c>
      <c r="BA19" s="24">
        <f>'Projeção Fin. StartUp 4'!D54</f>
        <v>0</v>
      </c>
      <c r="BB19" s="24">
        <f>'Projeção Fin. StartUp 4'!E54</f>
        <v>0</v>
      </c>
      <c r="BC19" s="24">
        <f>'Projeção Fin. StartUp 4'!G54</f>
        <v>0</v>
      </c>
      <c r="BD19" s="24">
        <f>'Projeção Fin. StartUp 4'!H54</f>
        <v>0</v>
      </c>
      <c r="BE19" s="24">
        <f>'Projeção Fin. StartUp 4'!I54</f>
        <v>0</v>
      </c>
      <c r="BF19" s="24">
        <f>'Projeção Fin. StartUp 4'!K54</f>
        <v>0</v>
      </c>
      <c r="BG19" s="24">
        <f>'Projeção Fin. StartUp 4'!L54</f>
        <v>0</v>
      </c>
      <c r="BH19" s="24">
        <f>'Projeção Fin. StartUp 4'!M54</f>
        <v>0</v>
      </c>
      <c r="BI19" s="24">
        <f>'Projeção Fin. StartUp 4'!O54</f>
        <v>0</v>
      </c>
      <c r="BJ19" s="24">
        <f>'Projeção Fin. StartUp 4'!P54</f>
        <v>0</v>
      </c>
      <c r="BK19" s="24">
        <f>'Projeção Fin. StartUp 4'!Q54</f>
        <v>0</v>
      </c>
      <c r="BL19" s="24">
        <f>'Projeção Fin. StartUp 5'!C54</f>
        <v>0</v>
      </c>
      <c r="BM19" s="24">
        <f>'Projeção Fin. StartUp 5'!D54</f>
        <v>0</v>
      </c>
      <c r="BN19" s="24">
        <f>'Projeção Fin. StartUp 5'!E54</f>
        <v>0</v>
      </c>
      <c r="BO19" s="24">
        <f>'Projeção Fin. StartUp 5'!G54</f>
        <v>0</v>
      </c>
      <c r="BP19" s="24">
        <f>'Projeção Fin. StartUp 5'!H54</f>
        <v>0</v>
      </c>
      <c r="BQ19" s="24">
        <f>'Projeção Fin. StartUp 5'!I54</f>
        <v>0</v>
      </c>
      <c r="BR19" s="24">
        <f>'Projeção Fin. StartUp 5'!K54</f>
        <v>0</v>
      </c>
      <c r="BS19" s="24">
        <f>'Projeção Fin. StartUp 5'!L54</f>
        <v>0</v>
      </c>
      <c r="BT19" s="24">
        <f>'Projeção Fin. StartUp 5'!M54</f>
        <v>0</v>
      </c>
      <c r="BU19" s="24">
        <f>'Projeção Fin. StartUp 5'!O54</f>
        <v>0</v>
      </c>
      <c r="BV19" s="24">
        <f>'Projeção Fin. StartUp 5'!P54</f>
        <v>0</v>
      </c>
      <c r="BW19" s="24">
        <f>'Projeção Fin. StartUp 5'!Q54</f>
        <v>0</v>
      </c>
      <c r="BX19" s="24">
        <f>'Projeção Fin. StartUp 6'!C54</f>
        <v>0</v>
      </c>
      <c r="BY19" s="24">
        <f>'Projeção Fin. StartUp 6'!D54</f>
        <v>0</v>
      </c>
      <c r="BZ19" s="24">
        <f>'Projeção Fin. StartUp 6'!E54</f>
        <v>0</v>
      </c>
      <c r="CA19" s="24">
        <f>'Projeção Fin. StartUp 6'!G54</f>
        <v>0</v>
      </c>
      <c r="CB19" s="24">
        <f>'Projeção Fin. StartUp 6'!H54</f>
        <v>0</v>
      </c>
      <c r="CC19" s="24">
        <f>'Projeção Fin. StartUp 6'!I54</f>
        <v>0</v>
      </c>
      <c r="CD19" s="24">
        <f>'Projeção Fin. StartUp 6'!K54</f>
        <v>0</v>
      </c>
      <c r="CE19" s="24">
        <f>'Projeção Fin. StartUp 6'!L54</f>
        <v>0</v>
      </c>
      <c r="CF19" s="24">
        <f>'Projeção Fin. StartUp 6'!M54</f>
        <v>0</v>
      </c>
      <c r="CG19" s="24">
        <f>'Projeção Fin. StartUp 6'!O54</f>
        <v>0</v>
      </c>
      <c r="CH19" s="24">
        <f>'Projeção Fin. StartUp 6'!P54</f>
        <v>0</v>
      </c>
      <c r="CI19" s="24">
        <f>'Projeção Fin. StartUp 6'!Q54</f>
        <v>0</v>
      </c>
    </row>
    <row r="20" spans="1:87" x14ac:dyDescent="0.3">
      <c r="A20" s="215" t="s">
        <v>112</v>
      </c>
      <c r="B20" s="211">
        <f t="shared" si="0"/>
        <v>13200</v>
      </c>
      <c r="C20" s="11">
        <f t="shared" si="1"/>
        <v>6.2454412854573253E-4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>
        <f>'Projeção Fin. StartUp 1'!C55</f>
        <v>0</v>
      </c>
      <c r="Q20" s="24">
        <f>'Projeção Fin. StartUp 1'!D55</f>
        <v>0</v>
      </c>
      <c r="R20" s="24">
        <f>'Projeção Fin. StartUp 1'!E55</f>
        <v>0</v>
      </c>
      <c r="S20" s="24">
        <f>'Projeção Fin. StartUp 1'!G55</f>
        <v>0</v>
      </c>
      <c r="T20" s="24">
        <f>'Projeção Fin. StartUp 1'!H55</f>
        <v>300</v>
      </c>
      <c r="U20" s="24">
        <f>'Projeção Fin. StartUp 1'!I55</f>
        <v>300</v>
      </c>
      <c r="V20" s="24">
        <f>'Projeção Fin. StartUp 1'!K55</f>
        <v>300</v>
      </c>
      <c r="W20" s="24">
        <f>'Projeção Fin. StartUp 1'!L55</f>
        <v>300</v>
      </c>
      <c r="X20" s="24">
        <f>'Projeção Fin. StartUp 1'!M55</f>
        <v>300</v>
      </c>
      <c r="Y20" s="24">
        <f>'Projeção Fin. StartUp 1'!O55</f>
        <v>300</v>
      </c>
      <c r="Z20" s="24">
        <f>'Projeção Fin. StartUp 1'!P55</f>
        <v>300</v>
      </c>
      <c r="AA20" s="24">
        <f>'Projeção Fin. StartUp 1'!Q55</f>
        <v>300</v>
      </c>
      <c r="AB20" s="24">
        <f>'Projeção Fin. StartUp 2'!C55</f>
        <v>300</v>
      </c>
      <c r="AC20" s="24">
        <f>'Projeção Fin. StartUp 2'!D55</f>
        <v>300</v>
      </c>
      <c r="AD20" s="24">
        <f>'Projeção Fin. StartUp 2'!E55</f>
        <v>300</v>
      </c>
      <c r="AE20" s="24">
        <f>'Projeção Fin. StartUp 2'!G55</f>
        <v>300</v>
      </c>
      <c r="AF20" s="24">
        <f>'Projeção Fin. StartUp 2'!H55</f>
        <v>300</v>
      </c>
      <c r="AG20" s="24">
        <f>'Projeção Fin. StartUp 2'!I55</f>
        <v>300</v>
      </c>
      <c r="AH20" s="24">
        <f>'Projeção Fin. StartUp 2'!K55</f>
        <v>300</v>
      </c>
      <c r="AI20" s="24">
        <f>'Projeção Fin. StartUp 2'!L55</f>
        <v>300</v>
      </c>
      <c r="AJ20" s="24">
        <f>'Projeção Fin. StartUp 2'!M55</f>
        <v>300</v>
      </c>
      <c r="AK20" s="24">
        <f>'Projeção Fin. StartUp 2'!O55</f>
        <v>300</v>
      </c>
      <c r="AL20" s="24">
        <f>'Projeção Fin. StartUp 2'!P55</f>
        <v>300</v>
      </c>
      <c r="AM20" s="24">
        <f>'Projeção Fin. StartUp 2'!Q55</f>
        <v>300</v>
      </c>
      <c r="AN20" s="24">
        <f>'Projeção Fin. StartUp 3'!C55</f>
        <v>300</v>
      </c>
      <c r="AO20" s="24">
        <f>'Projeção Fin. StartUp 3'!D55</f>
        <v>300</v>
      </c>
      <c r="AP20" s="24">
        <f>'Projeção Fin. StartUp 3'!E55</f>
        <v>300</v>
      </c>
      <c r="AQ20" s="24">
        <f>'Projeção Fin. StartUp 3'!G55</f>
        <v>300</v>
      </c>
      <c r="AR20" s="24">
        <f>'Projeção Fin. StartUp 3'!H55</f>
        <v>300</v>
      </c>
      <c r="AS20" s="24">
        <f>'Projeção Fin. StartUp 3'!I55</f>
        <v>300</v>
      </c>
      <c r="AT20" s="24">
        <f>'Projeção Fin. StartUp 3'!K55</f>
        <v>300</v>
      </c>
      <c r="AU20" s="24">
        <f>'Projeção Fin. StartUp 3'!L55</f>
        <v>300</v>
      </c>
      <c r="AV20" s="24">
        <f>'Projeção Fin. StartUp 3'!M55</f>
        <v>300</v>
      </c>
      <c r="AW20" s="24">
        <f>'Projeção Fin. StartUp 3'!O55</f>
        <v>300</v>
      </c>
      <c r="AX20" s="24">
        <f>'Projeção Fin. StartUp 3'!P55</f>
        <v>300</v>
      </c>
      <c r="AY20" s="24">
        <f>'Projeção Fin. StartUp 3'!Q55</f>
        <v>300</v>
      </c>
      <c r="AZ20" s="24">
        <f>'Projeção Fin. StartUp 4'!C55</f>
        <v>300</v>
      </c>
      <c r="BA20" s="24">
        <f>'Projeção Fin. StartUp 4'!D55</f>
        <v>300</v>
      </c>
      <c r="BB20" s="24">
        <f>'Projeção Fin. StartUp 4'!E55</f>
        <v>300</v>
      </c>
      <c r="BC20" s="24">
        <f>'Projeção Fin. StartUp 4'!G55</f>
        <v>300</v>
      </c>
      <c r="BD20" s="24">
        <f>'Projeção Fin. StartUp 4'!H55</f>
        <v>300</v>
      </c>
      <c r="BE20" s="24">
        <f>'Projeção Fin. StartUp 4'!I55</f>
        <v>300</v>
      </c>
      <c r="BF20" s="24">
        <f>'Projeção Fin. StartUp 4'!K55</f>
        <v>300</v>
      </c>
      <c r="BG20" s="24">
        <f>'Projeção Fin. StartUp 4'!L55</f>
        <v>300</v>
      </c>
      <c r="BH20" s="24">
        <f>'Projeção Fin. StartUp 4'!M55</f>
        <v>300</v>
      </c>
      <c r="BI20" s="24">
        <f>'Projeção Fin. StartUp 4'!O55</f>
        <v>300</v>
      </c>
      <c r="BJ20" s="24">
        <f>'Projeção Fin. StartUp 4'!P55</f>
        <v>300</v>
      </c>
      <c r="BK20" s="24">
        <f>'Projeção Fin. StartUp 4'!Q55</f>
        <v>300</v>
      </c>
      <c r="BL20" s="24">
        <f>'Projeção Fin. StartUp 5'!C55</f>
        <v>350</v>
      </c>
      <c r="BM20" s="24">
        <f>'Projeção Fin. StartUp 5'!D55</f>
        <v>350</v>
      </c>
      <c r="BN20" s="24">
        <f>'Projeção Fin. StartUp 5'!E55</f>
        <v>350</v>
      </c>
      <c r="BO20" s="24">
        <f>'Projeção Fin. StartUp 5'!G55</f>
        <v>350</v>
      </c>
      <c r="BP20" s="24">
        <f>'Projeção Fin. StartUp 5'!H55</f>
        <v>350</v>
      </c>
      <c r="BQ20" s="24">
        <f>'Projeção Fin. StartUp 5'!I55</f>
        <v>350</v>
      </c>
      <c r="BR20" s="24">
        <f>'Projeção Fin. StartUp 5'!K55</f>
        <v>350</v>
      </c>
      <c r="BS20" s="24">
        <f>'Projeção Fin. StartUp 5'!L55</f>
        <v>350</v>
      </c>
      <c r="BT20" s="24">
        <f>'Projeção Fin. StartUp 5'!M55</f>
        <v>350</v>
      </c>
      <c r="BU20" s="24">
        <f>'Projeção Fin. StartUp 5'!O55</f>
        <v>350</v>
      </c>
      <c r="BV20" s="24">
        <f>'Projeção Fin. StartUp 5'!P55</f>
        <v>350</v>
      </c>
      <c r="BW20" s="24">
        <f>'Projeção Fin. StartUp 5'!Q55</f>
        <v>350</v>
      </c>
      <c r="BX20" s="24">
        <f>'Projeção Fin. StartUp 6'!C55</f>
        <v>350</v>
      </c>
      <c r="BY20" s="24">
        <f>'Projeção Fin. StartUp 6'!D55</f>
        <v>350</v>
      </c>
      <c r="BZ20" s="24">
        <f>'Projeção Fin. StartUp 6'!E55</f>
        <v>350</v>
      </c>
      <c r="CA20" s="24">
        <f>'Projeção Fin. StartUp 6'!G55</f>
        <v>350</v>
      </c>
      <c r="CB20" s="24">
        <f>'Projeção Fin. StartUp 6'!H55</f>
        <v>350</v>
      </c>
      <c r="CC20" s="24">
        <f>'Projeção Fin. StartUp 6'!I55</f>
        <v>350</v>
      </c>
      <c r="CD20" s="24">
        <f>'Projeção Fin. StartUp 6'!K55</f>
        <v>350</v>
      </c>
      <c r="CE20" s="24">
        <f>'Projeção Fin. StartUp 6'!L55</f>
        <v>350</v>
      </c>
      <c r="CF20" s="24">
        <f>'Projeção Fin. StartUp 6'!M55</f>
        <v>350</v>
      </c>
      <c r="CG20" s="24">
        <f>'Projeção Fin. StartUp 6'!O55</f>
        <v>350</v>
      </c>
      <c r="CH20" s="24">
        <f>'Projeção Fin. StartUp 6'!P55</f>
        <v>350</v>
      </c>
      <c r="CI20" s="24">
        <f>'Projeção Fin. StartUp 6'!Q55</f>
        <v>350</v>
      </c>
    </row>
    <row r="21" spans="1:87" x14ac:dyDescent="0.3">
      <c r="A21" s="215" t="s">
        <v>113</v>
      </c>
      <c r="B21" s="211">
        <f t="shared" si="0"/>
        <v>0</v>
      </c>
      <c r="C21" s="11">
        <f t="shared" si="1"/>
        <v>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>
        <f>'Projeção Fin. StartUp 1'!C56</f>
        <v>0</v>
      </c>
      <c r="Q21" s="24">
        <f>'Projeção Fin. StartUp 1'!D56</f>
        <v>0</v>
      </c>
      <c r="R21" s="24">
        <f>'Projeção Fin. StartUp 1'!E56</f>
        <v>0</v>
      </c>
      <c r="S21" s="24">
        <f>'Projeção Fin. StartUp 1'!G56</f>
        <v>0</v>
      </c>
      <c r="T21" s="24">
        <f>'Projeção Fin. StartUp 1'!H56</f>
        <v>0</v>
      </c>
      <c r="U21" s="24">
        <f>'Projeção Fin. StartUp 1'!I56</f>
        <v>0</v>
      </c>
      <c r="V21" s="24">
        <f>'Projeção Fin. StartUp 1'!K56</f>
        <v>0</v>
      </c>
      <c r="W21" s="24">
        <f>'Projeção Fin. StartUp 1'!L56</f>
        <v>0</v>
      </c>
      <c r="X21" s="24">
        <f>'Projeção Fin. StartUp 1'!M56</f>
        <v>0</v>
      </c>
      <c r="Y21" s="24">
        <f>'Projeção Fin. StartUp 1'!O56</f>
        <v>0</v>
      </c>
      <c r="Z21" s="24">
        <f>'Projeção Fin. StartUp 1'!P56</f>
        <v>0</v>
      </c>
      <c r="AA21" s="24">
        <f>'Projeção Fin. StartUp 1'!Q56</f>
        <v>0</v>
      </c>
      <c r="AB21" s="24">
        <f>'Projeção Fin. StartUp 2'!C56</f>
        <v>0</v>
      </c>
      <c r="AC21" s="24">
        <f>'Projeção Fin. StartUp 2'!D56</f>
        <v>0</v>
      </c>
      <c r="AD21" s="24">
        <f>'Projeção Fin. StartUp 2'!E56</f>
        <v>0</v>
      </c>
      <c r="AE21" s="24">
        <f>'Projeção Fin. StartUp 2'!G56</f>
        <v>0</v>
      </c>
      <c r="AF21" s="24">
        <f>'Projeção Fin. StartUp 2'!H56</f>
        <v>0</v>
      </c>
      <c r="AG21" s="24">
        <f>'Projeção Fin. StartUp 2'!I56</f>
        <v>0</v>
      </c>
      <c r="AH21" s="24">
        <f>'Projeção Fin. StartUp 2'!K56</f>
        <v>0</v>
      </c>
      <c r="AI21" s="24">
        <f>'Projeção Fin. StartUp 2'!L56</f>
        <v>0</v>
      </c>
      <c r="AJ21" s="24">
        <f>'Projeção Fin. StartUp 2'!M56</f>
        <v>0</v>
      </c>
      <c r="AK21" s="24">
        <f>'Projeção Fin. StartUp 2'!O56</f>
        <v>0</v>
      </c>
      <c r="AL21" s="24">
        <f>'Projeção Fin. StartUp 2'!P56</f>
        <v>0</v>
      </c>
      <c r="AM21" s="24">
        <f>'Projeção Fin. StartUp 2'!Q56</f>
        <v>0</v>
      </c>
      <c r="AN21" s="24">
        <f>'Projeção Fin. StartUp 3'!C56</f>
        <v>0</v>
      </c>
      <c r="AO21" s="24">
        <f>'Projeção Fin. StartUp 3'!D56</f>
        <v>0</v>
      </c>
      <c r="AP21" s="24">
        <f>'Projeção Fin. StartUp 3'!E56</f>
        <v>0</v>
      </c>
      <c r="AQ21" s="24">
        <f>'Projeção Fin. StartUp 3'!G56</f>
        <v>0</v>
      </c>
      <c r="AR21" s="24">
        <f>'Projeção Fin. StartUp 3'!H56</f>
        <v>0</v>
      </c>
      <c r="AS21" s="24">
        <f>'Projeção Fin. StartUp 3'!I56</f>
        <v>0</v>
      </c>
      <c r="AT21" s="24">
        <f>'Projeção Fin. StartUp 3'!K56</f>
        <v>0</v>
      </c>
      <c r="AU21" s="24">
        <f>'Projeção Fin. StartUp 3'!L56</f>
        <v>0</v>
      </c>
      <c r="AV21" s="24">
        <f>'Projeção Fin. StartUp 3'!M56</f>
        <v>0</v>
      </c>
      <c r="AW21" s="24">
        <f>'Projeção Fin. StartUp 3'!O56</f>
        <v>0</v>
      </c>
      <c r="AX21" s="24">
        <f>'Projeção Fin. StartUp 3'!P56</f>
        <v>0</v>
      </c>
      <c r="AY21" s="24">
        <f>'Projeção Fin. StartUp 3'!Q56</f>
        <v>0</v>
      </c>
      <c r="AZ21" s="24">
        <f>'Projeção Fin. StartUp 4'!C56</f>
        <v>0</v>
      </c>
      <c r="BA21" s="24">
        <f>'Projeção Fin. StartUp 4'!D56</f>
        <v>0</v>
      </c>
      <c r="BB21" s="24">
        <f>'Projeção Fin. StartUp 4'!E56</f>
        <v>0</v>
      </c>
      <c r="BC21" s="24">
        <f>'Projeção Fin. StartUp 4'!G56</f>
        <v>0</v>
      </c>
      <c r="BD21" s="24">
        <f>'Projeção Fin. StartUp 4'!H56</f>
        <v>0</v>
      </c>
      <c r="BE21" s="24">
        <f>'Projeção Fin. StartUp 4'!I56</f>
        <v>0</v>
      </c>
      <c r="BF21" s="24">
        <f>'Projeção Fin. StartUp 4'!K56</f>
        <v>0</v>
      </c>
      <c r="BG21" s="24">
        <f>'Projeção Fin. StartUp 4'!L56</f>
        <v>0</v>
      </c>
      <c r="BH21" s="24">
        <f>'Projeção Fin. StartUp 4'!M56</f>
        <v>0</v>
      </c>
      <c r="BI21" s="24">
        <f>'Projeção Fin. StartUp 4'!O56</f>
        <v>0</v>
      </c>
      <c r="BJ21" s="24">
        <f>'Projeção Fin. StartUp 4'!P56</f>
        <v>0</v>
      </c>
      <c r="BK21" s="24">
        <f>'Projeção Fin. StartUp 4'!Q56</f>
        <v>0</v>
      </c>
      <c r="BL21" s="24">
        <f>'Projeção Fin. StartUp 5'!C56</f>
        <v>0</v>
      </c>
      <c r="BM21" s="24">
        <f>'Projeção Fin. StartUp 5'!D56</f>
        <v>0</v>
      </c>
      <c r="BN21" s="24">
        <f>'Projeção Fin. StartUp 5'!E56</f>
        <v>0</v>
      </c>
      <c r="BO21" s="24">
        <f>'Projeção Fin. StartUp 5'!G56</f>
        <v>0</v>
      </c>
      <c r="BP21" s="24">
        <f>'Projeção Fin. StartUp 5'!H56</f>
        <v>0</v>
      </c>
      <c r="BQ21" s="24">
        <f>'Projeção Fin. StartUp 5'!I56</f>
        <v>0</v>
      </c>
      <c r="BR21" s="24">
        <f>'Projeção Fin. StartUp 5'!K56</f>
        <v>0</v>
      </c>
      <c r="BS21" s="24">
        <f>'Projeção Fin. StartUp 5'!L56</f>
        <v>0</v>
      </c>
      <c r="BT21" s="24">
        <f>'Projeção Fin. StartUp 5'!M56</f>
        <v>0</v>
      </c>
      <c r="BU21" s="24">
        <f>'Projeção Fin. StartUp 5'!O56</f>
        <v>0</v>
      </c>
      <c r="BV21" s="24">
        <f>'Projeção Fin. StartUp 5'!P56</f>
        <v>0</v>
      </c>
      <c r="BW21" s="24">
        <f>'Projeção Fin. StartUp 5'!Q56</f>
        <v>0</v>
      </c>
      <c r="BX21" s="24">
        <f>'Projeção Fin. StartUp 6'!C56</f>
        <v>0</v>
      </c>
      <c r="BY21" s="24">
        <f>'Projeção Fin. StartUp 6'!D56</f>
        <v>0</v>
      </c>
      <c r="BZ21" s="24">
        <f>'Projeção Fin. StartUp 6'!E56</f>
        <v>0</v>
      </c>
      <c r="CA21" s="24">
        <f>'Projeção Fin. StartUp 6'!G56</f>
        <v>0</v>
      </c>
      <c r="CB21" s="24">
        <f>'Projeção Fin. StartUp 6'!H56</f>
        <v>0</v>
      </c>
      <c r="CC21" s="24">
        <f>'Projeção Fin. StartUp 6'!I56</f>
        <v>0</v>
      </c>
      <c r="CD21" s="24">
        <f>'Projeção Fin. StartUp 6'!K56</f>
        <v>0</v>
      </c>
      <c r="CE21" s="24">
        <f>'Projeção Fin. StartUp 6'!L56</f>
        <v>0</v>
      </c>
      <c r="CF21" s="24">
        <f>'Projeção Fin. StartUp 6'!M56</f>
        <v>0</v>
      </c>
      <c r="CG21" s="24">
        <f>'Projeção Fin. StartUp 6'!O56</f>
        <v>0</v>
      </c>
      <c r="CH21" s="24">
        <f>'Projeção Fin. StartUp 6'!P56</f>
        <v>0</v>
      </c>
      <c r="CI21" s="24">
        <f>'Projeção Fin. StartUp 6'!Q56</f>
        <v>0</v>
      </c>
    </row>
    <row r="22" spans="1:87" x14ac:dyDescent="0.3">
      <c r="A22" s="215" t="s">
        <v>55</v>
      </c>
      <c r="B22" s="211">
        <f t="shared" si="0"/>
        <v>0</v>
      </c>
      <c r="C22" s="11">
        <f t="shared" si="1"/>
        <v>0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>
        <f>'Projeção Fin. StartUp 1'!C57</f>
        <v>0</v>
      </c>
      <c r="Q22" s="24">
        <f>'Projeção Fin. StartUp 1'!D57</f>
        <v>0</v>
      </c>
      <c r="R22" s="24">
        <f>'Projeção Fin. StartUp 1'!E57</f>
        <v>0</v>
      </c>
      <c r="S22" s="24">
        <f>'Projeção Fin. StartUp 1'!G57</f>
        <v>0</v>
      </c>
      <c r="T22" s="24">
        <f>'Projeção Fin. StartUp 1'!H57</f>
        <v>0</v>
      </c>
      <c r="U22" s="24">
        <f>'Projeção Fin. StartUp 1'!I57</f>
        <v>0</v>
      </c>
      <c r="V22" s="24">
        <f>'Projeção Fin. StartUp 1'!K57</f>
        <v>0</v>
      </c>
      <c r="W22" s="24">
        <f>'Projeção Fin. StartUp 1'!L57</f>
        <v>0</v>
      </c>
      <c r="X22" s="24">
        <f>'Projeção Fin. StartUp 1'!M57</f>
        <v>0</v>
      </c>
      <c r="Y22" s="24">
        <f>'Projeção Fin. StartUp 1'!O57</f>
        <v>0</v>
      </c>
      <c r="Z22" s="24">
        <f>'Projeção Fin. StartUp 1'!P57</f>
        <v>0</v>
      </c>
      <c r="AA22" s="24">
        <f>'Projeção Fin. StartUp 1'!Q57</f>
        <v>0</v>
      </c>
      <c r="AB22" s="24">
        <f>'Projeção Fin. StartUp 2'!C57</f>
        <v>0</v>
      </c>
      <c r="AC22" s="24">
        <f>'Projeção Fin. StartUp 2'!D57</f>
        <v>0</v>
      </c>
      <c r="AD22" s="24">
        <f>'Projeção Fin. StartUp 2'!E57</f>
        <v>0</v>
      </c>
      <c r="AE22" s="24">
        <f>'Projeção Fin. StartUp 2'!G57</f>
        <v>0</v>
      </c>
      <c r="AF22" s="24">
        <f>'Projeção Fin. StartUp 2'!H57</f>
        <v>0</v>
      </c>
      <c r="AG22" s="24">
        <f>'Projeção Fin. StartUp 2'!I57</f>
        <v>0</v>
      </c>
      <c r="AH22" s="24">
        <f>'Projeção Fin. StartUp 2'!K57</f>
        <v>0</v>
      </c>
      <c r="AI22" s="24">
        <f>'Projeção Fin. StartUp 2'!L57</f>
        <v>0</v>
      </c>
      <c r="AJ22" s="24">
        <f>'Projeção Fin. StartUp 2'!M57</f>
        <v>0</v>
      </c>
      <c r="AK22" s="24">
        <f>'Projeção Fin. StartUp 2'!O57</f>
        <v>0</v>
      </c>
      <c r="AL22" s="24">
        <f>'Projeção Fin. StartUp 2'!P57</f>
        <v>0</v>
      </c>
      <c r="AM22" s="24">
        <f>'Projeção Fin. StartUp 2'!Q57</f>
        <v>0</v>
      </c>
      <c r="AN22" s="24">
        <f>'Projeção Fin. StartUp 3'!C57</f>
        <v>0</v>
      </c>
      <c r="AO22" s="24">
        <f>'Projeção Fin. StartUp 3'!D57</f>
        <v>0</v>
      </c>
      <c r="AP22" s="24">
        <f>'Projeção Fin. StartUp 3'!E57</f>
        <v>0</v>
      </c>
      <c r="AQ22" s="24">
        <f>'Projeção Fin. StartUp 3'!G57</f>
        <v>0</v>
      </c>
      <c r="AR22" s="24">
        <f>'Projeção Fin. StartUp 3'!H57</f>
        <v>0</v>
      </c>
      <c r="AS22" s="24">
        <f>'Projeção Fin. StartUp 3'!I57</f>
        <v>0</v>
      </c>
      <c r="AT22" s="24">
        <f>'Projeção Fin. StartUp 3'!K57</f>
        <v>0</v>
      </c>
      <c r="AU22" s="24">
        <f>'Projeção Fin. StartUp 3'!L57</f>
        <v>0</v>
      </c>
      <c r="AV22" s="24">
        <f>'Projeção Fin. StartUp 3'!M57</f>
        <v>0</v>
      </c>
      <c r="AW22" s="24">
        <f>'Projeção Fin. StartUp 3'!O57</f>
        <v>0</v>
      </c>
      <c r="AX22" s="24">
        <f>'Projeção Fin. StartUp 3'!P57</f>
        <v>0</v>
      </c>
      <c r="AY22" s="24">
        <f>'Projeção Fin. StartUp 3'!Q57</f>
        <v>0</v>
      </c>
      <c r="AZ22" s="24">
        <f>'Projeção Fin. StartUp 4'!C57</f>
        <v>0</v>
      </c>
      <c r="BA22" s="24">
        <f>'Projeção Fin. StartUp 4'!D57</f>
        <v>0</v>
      </c>
      <c r="BB22" s="24">
        <f>'Projeção Fin. StartUp 4'!E57</f>
        <v>0</v>
      </c>
      <c r="BC22" s="24">
        <f>'Projeção Fin. StartUp 4'!G57</f>
        <v>0</v>
      </c>
      <c r="BD22" s="24">
        <f>'Projeção Fin. StartUp 4'!H57</f>
        <v>0</v>
      </c>
      <c r="BE22" s="24">
        <f>'Projeção Fin. StartUp 4'!I57</f>
        <v>0</v>
      </c>
      <c r="BF22" s="24">
        <f>'Projeção Fin. StartUp 4'!K57</f>
        <v>0</v>
      </c>
      <c r="BG22" s="24">
        <f>'Projeção Fin. StartUp 4'!L57</f>
        <v>0</v>
      </c>
      <c r="BH22" s="24">
        <f>'Projeção Fin. StartUp 4'!M57</f>
        <v>0</v>
      </c>
      <c r="BI22" s="24">
        <f>'Projeção Fin. StartUp 4'!O57</f>
        <v>0</v>
      </c>
      <c r="BJ22" s="24">
        <f>'Projeção Fin. StartUp 4'!P57</f>
        <v>0</v>
      </c>
      <c r="BK22" s="24">
        <f>'Projeção Fin. StartUp 4'!Q57</f>
        <v>0</v>
      </c>
      <c r="BL22" s="24">
        <f>'Projeção Fin. StartUp 5'!C57</f>
        <v>0</v>
      </c>
      <c r="BM22" s="24">
        <f>'Projeção Fin. StartUp 5'!D57</f>
        <v>0</v>
      </c>
      <c r="BN22" s="24">
        <f>'Projeção Fin. StartUp 5'!E57</f>
        <v>0</v>
      </c>
      <c r="BO22" s="24">
        <f>'Projeção Fin. StartUp 5'!G57</f>
        <v>0</v>
      </c>
      <c r="BP22" s="24">
        <f>'Projeção Fin. StartUp 5'!H57</f>
        <v>0</v>
      </c>
      <c r="BQ22" s="24">
        <f>'Projeção Fin. StartUp 5'!I57</f>
        <v>0</v>
      </c>
      <c r="BR22" s="24">
        <f>'Projeção Fin. StartUp 5'!K57</f>
        <v>0</v>
      </c>
      <c r="BS22" s="24">
        <f>'Projeção Fin. StartUp 5'!L57</f>
        <v>0</v>
      </c>
      <c r="BT22" s="24">
        <f>'Projeção Fin. StartUp 5'!M57</f>
        <v>0</v>
      </c>
      <c r="BU22" s="24">
        <f>'Projeção Fin. StartUp 5'!O57</f>
        <v>0</v>
      </c>
      <c r="BV22" s="24">
        <f>'Projeção Fin. StartUp 5'!P57</f>
        <v>0</v>
      </c>
      <c r="BW22" s="24">
        <f>'Projeção Fin. StartUp 5'!Q57</f>
        <v>0</v>
      </c>
      <c r="BX22" s="24">
        <f>'Projeção Fin. StartUp 6'!C57</f>
        <v>0</v>
      </c>
      <c r="BY22" s="24">
        <f>'Projeção Fin. StartUp 6'!D57</f>
        <v>0</v>
      </c>
      <c r="BZ22" s="24">
        <f>'Projeção Fin. StartUp 6'!E57</f>
        <v>0</v>
      </c>
      <c r="CA22" s="24">
        <f>'Projeção Fin. StartUp 6'!G57</f>
        <v>0</v>
      </c>
      <c r="CB22" s="24">
        <f>'Projeção Fin. StartUp 6'!H57</f>
        <v>0</v>
      </c>
      <c r="CC22" s="24">
        <f>'Projeção Fin. StartUp 6'!I57</f>
        <v>0</v>
      </c>
      <c r="CD22" s="24">
        <f>'Projeção Fin. StartUp 6'!K57</f>
        <v>0</v>
      </c>
      <c r="CE22" s="24">
        <f>'Projeção Fin. StartUp 6'!L57</f>
        <v>0</v>
      </c>
      <c r="CF22" s="24">
        <f>'Projeção Fin. StartUp 6'!M57</f>
        <v>0</v>
      </c>
      <c r="CG22" s="24">
        <f>'Projeção Fin. StartUp 6'!O57</f>
        <v>0</v>
      </c>
      <c r="CH22" s="24">
        <f>'Projeção Fin. StartUp 6'!P57</f>
        <v>0</v>
      </c>
      <c r="CI22" s="24">
        <f>'Projeção Fin. StartUp 6'!Q57</f>
        <v>0</v>
      </c>
    </row>
    <row r="23" spans="1:87" x14ac:dyDescent="0.3">
      <c r="A23" s="215" t="s">
        <v>55</v>
      </c>
      <c r="B23" s="211">
        <f t="shared" si="0"/>
        <v>0</v>
      </c>
      <c r="C23" s="11">
        <f t="shared" si="1"/>
        <v>0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>
        <f>'Projeção Fin. StartUp 1'!C58</f>
        <v>0</v>
      </c>
      <c r="Q23" s="24">
        <f>'Projeção Fin. StartUp 1'!D58</f>
        <v>0</v>
      </c>
      <c r="R23" s="24">
        <f>'Projeção Fin. StartUp 1'!E58</f>
        <v>0</v>
      </c>
      <c r="S23" s="24">
        <f>'Projeção Fin. StartUp 1'!G58</f>
        <v>0</v>
      </c>
      <c r="T23" s="24">
        <f>'Projeção Fin. StartUp 1'!H58</f>
        <v>0</v>
      </c>
      <c r="U23" s="24">
        <f>'Projeção Fin. StartUp 1'!I58</f>
        <v>0</v>
      </c>
      <c r="V23" s="24">
        <f>'Projeção Fin. StartUp 1'!K58</f>
        <v>0</v>
      </c>
      <c r="W23" s="24">
        <f>'Projeção Fin. StartUp 1'!L58</f>
        <v>0</v>
      </c>
      <c r="X23" s="24">
        <f>'Projeção Fin. StartUp 1'!M58</f>
        <v>0</v>
      </c>
      <c r="Y23" s="24">
        <f>'Projeção Fin. StartUp 1'!O58</f>
        <v>0</v>
      </c>
      <c r="Z23" s="24">
        <f>'Projeção Fin. StartUp 1'!P58</f>
        <v>0</v>
      </c>
      <c r="AA23" s="24">
        <f>'Projeção Fin. StartUp 1'!Q58</f>
        <v>0</v>
      </c>
      <c r="AB23" s="24">
        <f>'Projeção Fin. StartUp 2'!C58</f>
        <v>0</v>
      </c>
      <c r="AC23" s="24">
        <f>'Projeção Fin. StartUp 2'!D58</f>
        <v>0</v>
      </c>
      <c r="AD23" s="24">
        <f>'Projeção Fin. StartUp 2'!E58</f>
        <v>0</v>
      </c>
      <c r="AE23" s="24">
        <f>'Projeção Fin. StartUp 2'!G58</f>
        <v>0</v>
      </c>
      <c r="AF23" s="24">
        <f>'Projeção Fin. StartUp 2'!H58</f>
        <v>0</v>
      </c>
      <c r="AG23" s="24">
        <f>'Projeção Fin. StartUp 2'!I58</f>
        <v>0</v>
      </c>
      <c r="AH23" s="24">
        <f>'Projeção Fin. StartUp 2'!K58</f>
        <v>0</v>
      </c>
      <c r="AI23" s="24">
        <f>'Projeção Fin. StartUp 2'!L58</f>
        <v>0</v>
      </c>
      <c r="AJ23" s="24">
        <f>'Projeção Fin. StartUp 2'!M58</f>
        <v>0</v>
      </c>
      <c r="AK23" s="24">
        <f>'Projeção Fin. StartUp 2'!O58</f>
        <v>0</v>
      </c>
      <c r="AL23" s="24">
        <f>'Projeção Fin. StartUp 2'!P58</f>
        <v>0</v>
      </c>
      <c r="AM23" s="24">
        <f>'Projeção Fin. StartUp 2'!Q58</f>
        <v>0</v>
      </c>
      <c r="AN23" s="24">
        <f>'Projeção Fin. StartUp 3'!C58</f>
        <v>0</v>
      </c>
      <c r="AO23" s="24">
        <f>'Projeção Fin. StartUp 3'!D58</f>
        <v>0</v>
      </c>
      <c r="AP23" s="24">
        <f>'Projeção Fin. StartUp 3'!E58</f>
        <v>0</v>
      </c>
      <c r="AQ23" s="24">
        <f>'Projeção Fin. StartUp 3'!G58</f>
        <v>0</v>
      </c>
      <c r="AR23" s="24">
        <f>'Projeção Fin. StartUp 3'!H58</f>
        <v>0</v>
      </c>
      <c r="AS23" s="24">
        <f>'Projeção Fin. StartUp 3'!I58</f>
        <v>0</v>
      </c>
      <c r="AT23" s="24">
        <f>'Projeção Fin. StartUp 3'!K58</f>
        <v>0</v>
      </c>
      <c r="AU23" s="24">
        <f>'Projeção Fin. StartUp 3'!L58</f>
        <v>0</v>
      </c>
      <c r="AV23" s="24">
        <f>'Projeção Fin. StartUp 3'!M58</f>
        <v>0</v>
      </c>
      <c r="AW23" s="24">
        <f>'Projeção Fin. StartUp 3'!O58</f>
        <v>0</v>
      </c>
      <c r="AX23" s="24">
        <f>'Projeção Fin. StartUp 3'!P58</f>
        <v>0</v>
      </c>
      <c r="AY23" s="24">
        <f>'Projeção Fin. StartUp 3'!Q58</f>
        <v>0</v>
      </c>
      <c r="AZ23" s="24">
        <f>'Projeção Fin. StartUp 4'!C58</f>
        <v>0</v>
      </c>
      <c r="BA23" s="24">
        <f>'Projeção Fin. StartUp 4'!D58</f>
        <v>0</v>
      </c>
      <c r="BB23" s="24">
        <f>'Projeção Fin. StartUp 4'!E58</f>
        <v>0</v>
      </c>
      <c r="BC23" s="24">
        <f>'Projeção Fin. StartUp 4'!G58</f>
        <v>0</v>
      </c>
      <c r="BD23" s="24">
        <f>'Projeção Fin. StartUp 4'!H58</f>
        <v>0</v>
      </c>
      <c r="BE23" s="24">
        <f>'Projeção Fin. StartUp 4'!I58</f>
        <v>0</v>
      </c>
      <c r="BF23" s="24">
        <f>'Projeção Fin. StartUp 4'!K58</f>
        <v>0</v>
      </c>
      <c r="BG23" s="24">
        <f>'Projeção Fin. StartUp 4'!L58</f>
        <v>0</v>
      </c>
      <c r="BH23" s="24">
        <f>'Projeção Fin. StartUp 4'!M58</f>
        <v>0</v>
      </c>
      <c r="BI23" s="24">
        <f>'Projeção Fin. StartUp 4'!O58</f>
        <v>0</v>
      </c>
      <c r="BJ23" s="24">
        <f>'Projeção Fin. StartUp 4'!P58</f>
        <v>0</v>
      </c>
      <c r="BK23" s="24">
        <f>'Projeção Fin. StartUp 4'!Q58</f>
        <v>0</v>
      </c>
      <c r="BL23" s="24">
        <f>'Projeção Fin. StartUp 5'!C58</f>
        <v>0</v>
      </c>
      <c r="BM23" s="24">
        <f>'Projeção Fin. StartUp 5'!D58</f>
        <v>0</v>
      </c>
      <c r="BN23" s="24">
        <f>'Projeção Fin. StartUp 5'!E58</f>
        <v>0</v>
      </c>
      <c r="BO23" s="24">
        <f>'Projeção Fin. StartUp 5'!G58</f>
        <v>0</v>
      </c>
      <c r="BP23" s="24">
        <f>'Projeção Fin. StartUp 5'!H58</f>
        <v>0</v>
      </c>
      <c r="BQ23" s="24">
        <f>'Projeção Fin. StartUp 5'!I58</f>
        <v>0</v>
      </c>
      <c r="BR23" s="24">
        <f>'Projeção Fin. StartUp 5'!K58</f>
        <v>0</v>
      </c>
      <c r="BS23" s="24">
        <f>'Projeção Fin. StartUp 5'!L58</f>
        <v>0</v>
      </c>
      <c r="BT23" s="24">
        <f>'Projeção Fin. StartUp 5'!M58</f>
        <v>0</v>
      </c>
      <c r="BU23" s="24">
        <f>'Projeção Fin. StartUp 5'!O58</f>
        <v>0</v>
      </c>
      <c r="BV23" s="24">
        <f>'Projeção Fin. StartUp 5'!P58</f>
        <v>0</v>
      </c>
      <c r="BW23" s="24">
        <f>'Projeção Fin. StartUp 5'!Q58</f>
        <v>0</v>
      </c>
      <c r="BX23" s="24">
        <f>'Projeção Fin. StartUp 6'!C58</f>
        <v>0</v>
      </c>
      <c r="BY23" s="24">
        <f>'Projeção Fin. StartUp 6'!D58</f>
        <v>0</v>
      </c>
      <c r="BZ23" s="24">
        <f>'Projeção Fin. StartUp 6'!E58</f>
        <v>0</v>
      </c>
      <c r="CA23" s="24">
        <f>'Projeção Fin. StartUp 6'!G58</f>
        <v>0</v>
      </c>
      <c r="CB23" s="24">
        <f>'Projeção Fin. StartUp 6'!H58</f>
        <v>0</v>
      </c>
      <c r="CC23" s="24">
        <f>'Projeção Fin. StartUp 6'!I58</f>
        <v>0</v>
      </c>
      <c r="CD23" s="24">
        <f>'Projeção Fin. StartUp 6'!K58</f>
        <v>0</v>
      </c>
      <c r="CE23" s="24">
        <f>'Projeção Fin. StartUp 6'!L58</f>
        <v>0</v>
      </c>
      <c r="CF23" s="24">
        <f>'Projeção Fin. StartUp 6'!M58</f>
        <v>0</v>
      </c>
      <c r="CG23" s="24">
        <f>'Projeção Fin. StartUp 6'!O58</f>
        <v>0</v>
      </c>
      <c r="CH23" s="24">
        <f>'Projeção Fin. StartUp 6'!P58</f>
        <v>0</v>
      </c>
      <c r="CI23" s="24">
        <f>'Projeção Fin. StartUp 6'!Q58</f>
        <v>0</v>
      </c>
    </row>
    <row r="24" spans="1:87" x14ac:dyDescent="0.3">
      <c r="A24" s="215" t="s">
        <v>55</v>
      </c>
      <c r="B24" s="211">
        <f t="shared" si="0"/>
        <v>0</v>
      </c>
      <c r="C24" s="11">
        <f t="shared" si="1"/>
        <v>0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>
        <f>'Projeção Fin. StartUp 1'!C59</f>
        <v>0</v>
      </c>
      <c r="Q24" s="24">
        <f>'Projeção Fin. StartUp 1'!D59</f>
        <v>0</v>
      </c>
      <c r="R24" s="24">
        <f>'Projeção Fin. StartUp 1'!E59</f>
        <v>0</v>
      </c>
      <c r="S24" s="24">
        <f>'Projeção Fin. StartUp 1'!G59</f>
        <v>0</v>
      </c>
      <c r="T24" s="24">
        <f>'Projeção Fin. StartUp 1'!H59</f>
        <v>0</v>
      </c>
      <c r="U24" s="24">
        <f>'Projeção Fin. StartUp 1'!I59</f>
        <v>0</v>
      </c>
      <c r="V24" s="24">
        <f>'Projeção Fin. StartUp 1'!K59</f>
        <v>0</v>
      </c>
      <c r="W24" s="24">
        <f>'Projeção Fin. StartUp 1'!L59</f>
        <v>0</v>
      </c>
      <c r="X24" s="24">
        <f>'Projeção Fin. StartUp 1'!M59</f>
        <v>0</v>
      </c>
      <c r="Y24" s="24">
        <f>'Projeção Fin. StartUp 1'!O59</f>
        <v>0</v>
      </c>
      <c r="Z24" s="24">
        <f>'Projeção Fin. StartUp 1'!P59</f>
        <v>0</v>
      </c>
      <c r="AA24" s="24">
        <f>'Projeção Fin. StartUp 1'!Q59</f>
        <v>0</v>
      </c>
      <c r="AB24" s="24">
        <f>'Projeção Fin. StartUp 2'!C59</f>
        <v>0</v>
      </c>
      <c r="AC24" s="24">
        <f>'Projeção Fin. StartUp 2'!D59</f>
        <v>0</v>
      </c>
      <c r="AD24" s="24">
        <f>'Projeção Fin. StartUp 2'!E59</f>
        <v>0</v>
      </c>
      <c r="AE24" s="24">
        <f>'Projeção Fin. StartUp 2'!G59</f>
        <v>0</v>
      </c>
      <c r="AF24" s="24">
        <f>'Projeção Fin. StartUp 2'!H59</f>
        <v>0</v>
      </c>
      <c r="AG24" s="24">
        <f>'Projeção Fin. StartUp 2'!I59</f>
        <v>0</v>
      </c>
      <c r="AH24" s="24">
        <f>'Projeção Fin. StartUp 2'!K59</f>
        <v>0</v>
      </c>
      <c r="AI24" s="24">
        <f>'Projeção Fin. StartUp 2'!L59</f>
        <v>0</v>
      </c>
      <c r="AJ24" s="24">
        <f>'Projeção Fin. StartUp 2'!M59</f>
        <v>0</v>
      </c>
      <c r="AK24" s="24">
        <f>'Projeção Fin. StartUp 2'!O59</f>
        <v>0</v>
      </c>
      <c r="AL24" s="24">
        <f>'Projeção Fin. StartUp 2'!P59</f>
        <v>0</v>
      </c>
      <c r="AM24" s="24">
        <f>'Projeção Fin. StartUp 2'!Q59</f>
        <v>0</v>
      </c>
      <c r="AN24" s="24">
        <f>'Projeção Fin. StartUp 3'!C59</f>
        <v>0</v>
      </c>
      <c r="AO24" s="24">
        <f>'Projeção Fin. StartUp 3'!D59</f>
        <v>0</v>
      </c>
      <c r="AP24" s="24">
        <f>'Projeção Fin. StartUp 3'!E59</f>
        <v>0</v>
      </c>
      <c r="AQ24" s="24">
        <f>'Projeção Fin. StartUp 3'!G59</f>
        <v>0</v>
      </c>
      <c r="AR24" s="24">
        <f>'Projeção Fin. StartUp 3'!H59</f>
        <v>0</v>
      </c>
      <c r="AS24" s="24">
        <f>'Projeção Fin. StartUp 3'!I59</f>
        <v>0</v>
      </c>
      <c r="AT24" s="24">
        <f>'Projeção Fin. StartUp 3'!K59</f>
        <v>0</v>
      </c>
      <c r="AU24" s="24">
        <f>'Projeção Fin. StartUp 3'!L59</f>
        <v>0</v>
      </c>
      <c r="AV24" s="24">
        <f>'Projeção Fin. StartUp 3'!M59</f>
        <v>0</v>
      </c>
      <c r="AW24" s="24">
        <f>'Projeção Fin. StartUp 3'!O59</f>
        <v>0</v>
      </c>
      <c r="AX24" s="24">
        <f>'Projeção Fin. StartUp 3'!P59</f>
        <v>0</v>
      </c>
      <c r="AY24" s="24">
        <f>'Projeção Fin. StartUp 3'!Q59</f>
        <v>0</v>
      </c>
      <c r="AZ24" s="24">
        <f>'Projeção Fin. StartUp 4'!C59</f>
        <v>0</v>
      </c>
      <c r="BA24" s="24">
        <f>'Projeção Fin. StartUp 4'!D59</f>
        <v>0</v>
      </c>
      <c r="BB24" s="24">
        <f>'Projeção Fin. StartUp 4'!E59</f>
        <v>0</v>
      </c>
      <c r="BC24" s="24">
        <f>'Projeção Fin. StartUp 4'!G59</f>
        <v>0</v>
      </c>
      <c r="BD24" s="24">
        <f>'Projeção Fin. StartUp 4'!H59</f>
        <v>0</v>
      </c>
      <c r="BE24" s="24">
        <f>'Projeção Fin. StartUp 4'!I59</f>
        <v>0</v>
      </c>
      <c r="BF24" s="24">
        <f>'Projeção Fin. StartUp 4'!K59</f>
        <v>0</v>
      </c>
      <c r="BG24" s="24">
        <f>'Projeção Fin. StartUp 4'!L59</f>
        <v>0</v>
      </c>
      <c r="BH24" s="24">
        <f>'Projeção Fin. StartUp 4'!M59</f>
        <v>0</v>
      </c>
      <c r="BI24" s="24">
        <f>'Projeção Fin. StartUp 4'!O59</f>
        <v>0</v>
      </c>
      <c r="BJ24" s="24">
        <f>'Projeção Fin. StartUp 4'!P59</f>
        <v>0</v>
      </c>
      <c r="BK24" s="24">
        <f>'Projeção Fin. StartUp 4'!Q59</f>
        <v>0</v>
      </c>
      <c r="BL24" s="24">
        <f>'Projeção Fin. StartUp 5'!C59</f>
        <v>0</v>
      </c>
      <c r="BM24" s="24">
        <f>'Projeção Fin. StartUp 5'!D59</f>
        <v>0</v>
      </c>
      <c r="BN24" s="24">
        <f>'Projeção Fin. StartUp 5'!E59</f>
        <v>0</v>
      </c>
      <c r="BO24" s="24">
        <f>'Projeção Fin. StartUp 5'!G59</f>
        <v>0</v>
      </c>
      <c r="BP24" s="24">
        <f>'Projeção Fin. StartUp 5'!H59</f>
        <v>0</v>
      </c>
      <c r="BQ24" s="24">
        <f>'Projeção Fin. StartUp 5'!I59</f>
        <v>0</v>
      </c>
      <c r="BR24" s="24">
        <f>'Projeção Fin. StartUp 5'!K59</f>
        <v>0</v>
      </c>
      <c r="BS24" s="24">
        <f>'Projeção Fin. StartUp 5'!L59</f>
        <v>0</v>
      </c>
      <c r="BT24" s="24">
        <f>'Projeção Fin. StartUp 5'!M59</f>
        <v>0</v>
      </c>
      <c r="BU24" s="24">
        <f>'Projeção Fin. StartUp 5'!O59</f>
        <v>0</v>
      </c>
      <c r="BV24" s="24">
        <f>'Projeção Fin. StartUp 5'!P59</f>
        <v>0</v>
      </c>
      <c r="BW24" s="24">
        <f>'Projeção Fin. StartUp 5'!Q59</f>
        <v>0</v>
      </c>
      <c r="BX24" s="24">
        <f>'Projeção Fin. StartUp 6'!C59</f>
        <v>0</v>
      </c>
      <c r="BY24" s="24">
        <f>'Projeção Fin. StartUp 6'!D59</f>
        <v>0</v>
      </c>
      <c r="BZ24" s="24">
        <f>'Projeção Fin. StartUp 6'!E59</f>
        <v>0</v>
      </c>
      <c r="CA24" s="24">
        <f>'Projeção Fin. StartUp 6'!G59</f>
        <v>0</v>
      </c>
      <c r="CB24" s="24">
        <f>'Projeção Fin. StartUp 6'!H59</f>
        <v>0</v>
      </c>
      <c r="CC24" s="24">
        <f>'Projeção Fin. StartUp 6'!I59</f>
        <v>0</v>
      </c>
      <c r="CD24" s="24">
        <f>'Projeção Fin. StartUp 6'!K59</f>
        <v>0</v>
      </c>
      <c r="CE24" s="24">
        <f>'Projeção Fin. StartUp 6'!L59</f>
        <v>0</v>
      </c>
      <c r="CF24" s="24">
        <f>'Projeção Fin. StartUp 6'!M59</f>
        <v>0</v>
      </c>
      <c r="CG24" s="24">
        <f>'Projeção Fin. StartUp 6'!O59</f>
        <v>0</v>
      </c>
      <c r="CH24" s="24">
        <f>'Projeção Fin. StartUp 6'!P59</f>
        <v>0</v>
      </c>
      <c r="CI24" s="24">
        <f>'Projeção Fin. StartUp 6'!Q59</f>
        <v>0</v>
      </c>
    </row>
    <row r="25" spans="1:87" x14ac:dyDescent="0.3">
      <c r="A25" s="215" t="s">
        <v>116</v>
      </c>
      <c r="B25" s="211">
        <f t="shared" si="0"/>
        <v>18000</v>
      </c>
      <c r="C25" s="11">
        <f t="shared" si="1"/>
        <v>8.5165108438054447E-4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>
        <f>'Projeção Fin. StartUp 1'!C62</f>
        <v>0</v>
      </c>
      <c r="Q25" s="24">
        <f>'Projeção Fin. StartUp 1'!D62</f>
        <v>0</v>
      </c>
      <c r="R25" s="24">
        <f>'Projeção Fin. StartUp 1'!E62</f>
        <v>0</v>
      </c>
      <c r="S25" s="24">
        <f>'Projeção Fin. StartUp 1'!G62</f>
        <v>0</v>
      </c>
      <c r="T25" s="24">
        <f>'Projeção Fin. StartUp 1'!H62</f>
        <v>18000</v>
      </c>
      <c r="U25" s="24">
        <f>'Projeção Fin. StartUp 1'!I62</f>
        <v>0</v>
      </c>
      <c r="V25" s="24">
        <f>'Projeção Fin. StartUp 1'!K62</f>
        <v>0</v>
      </c>
      <c r="W25" s="24">
        <f>'Projeção Fin. StartUp 1'!L62</f>
        <v>0</v>
      </c>
      <c r="X25" s="24">
        <f>'Projeção Fin. StartUp 1'!M62</f>
        <v>0</v>
      </c>
      <c r="Y25" s="24">
        <f>'Projeção Fin. StartUp 1'!O62</f>
        <v>0</v>
      </c>
      <c r="Z25" s="24">
        <f>'Projeção Fin. StartUp 1'!P62</f>
        <v>0</v>
      </c>
      <c r="AA25" s="24">
        <f>'Projeção Fin. StartUp 1'!Q62</f>
        <v>0</v>
      </c>
      <c r="AB25" s="24">
        <f>'Projeção Fin. StartUp 2'!C62</f>
        <v>0</v>
      </c>
      <c r="AC25" s="24">
        <f>'Projeção Fin. StartUp 2'!D62</f>
        <v>0</v>
      </c>
      <c r="AD25" s="24">
        <f>'Projeção Fin. StartUp 2'!E62</f>
        <v>0</v>
      </c>
      <c r="AE25" s="24">
        <f>'Projeção Fin. StartUp 2'!G62</f>
        <v>0</v>
      </c>
      <c r="AF25" s="24">
        <f>'Projeção Fin. StartUp 2'!H62</f>
        <v>0</v>
      </c>
      <c r="AG25" s="24">
        <f>'Projeção Fin. StartUp 2'!I62</f>
        <v>0</v>
      </c>
      <c r="AH25" s="24">
        <f>'Projeção Fin. StartUp 2'!K62</f>
        <v>0</v>
      </c>
      <c r="AI25" s="24">
        <f>'Projeção Fin. StartUp 2'!L62</f>
        <v>0</v>
      </c>
      <c r="AJ25" s="24">
        <f>'Projeção Fin. StartUp 2'!M62</f>
        <v>0</v>
      </c>
      <c r="AK25" s="24">
        <f>'Projeção Fin. StartUp 2'!O62</f>
        <v>0</v>
      </c>
      <c r="AL25" s="24">
        <f>'Projeção Fin. StartUp 2'!P62</f>
        <v>0</v>
      </c>
      <c r="AM25" s="24">
        <f>'Projeção Fin. StartUp 2'!Q62</f>
        <v>0</v>
      </c>
      <c r="AN25" s="24">
        <f>'Projeção Fin. StartUp 3'!C62</f>
        <v>0</v>
      </c>
      <c r="AO25" s="24">
        <f>'Projeção Fin. StartUp 3'!D62</f>
        <v>0</v>
      </c>
      <c r="AP25" s="24">
        <f>'Projeção Fin. StartUp 3'!E62</f>
        <v>0</v>
      </c>
      <c r="AQ25" s="24">
        <f>'Projeção Fin. StartUp 3'!G62</f>
        <v>0</v>
      </c>
      <c r="AR25" s="24">
        <f>'Projeção Fin. StartUp 3'!H62</f>
        <v>0</v>
      </c>
      <c r="AS25" s="24">
        <f>'Projeção Fin. StartUp 3'!I62</f>
        <v>0</v>
      </c>
      <c r="AT25" s="24">
        <f>'Projeção Fin. StartUp 3'!K62</f>
        <v>0</v>
      </c>
      <c r="AU25" s="24">
        <f>'Projeção Fin. StartUp 3'!L62</f>
        <v>0</v>
      </c>
      <c r="AV25" s="24">
        <f>'Projeção Fin. StartUp 3'!M62</f>
        <v>0</v>
      </c>
      <c r="AW25" s="24">
        <f>'Projeção Fin. StartUp 3'!O62</f>
        <v>0</v>
      </c>
      <c r="AX25" s="24">
        <f>'Projeção Fin. StartUp 3'!P62</f>
        <v>0</v>
      </c>
      <c r="AY25" s="24">
        <f>'Projeção Fin. StartUp 3'!Q62</f>
        <v>0</v>
      </c>
      <c r="AZ25" s="24">
        <f>'Projeção Fin. StartUp 4'!C62</f>
        <v>0</v>
      </c>
      <c r="BA25" s="24">
        <f>'Projeção Fin. StartUp 4'!D62</f>
        <v>0</v>
      </c>
      <c r="BB25" s="24">
        <f>'Projeção Fin. StartUp 4'!E62</f>
        <v>0</v>
      </c>
      <c r="BC25" s="24">
        <f>'Projeção Fin. StartUp 4'!G62</f>
        <v>0</v>
      </c>
      <c r="BD25" s="24">
        <f>'Projeção Fin. StartUp 4'!H62</f>
        <v>0</v>
      </c>
      <c r="BE25" s="24">
        <f>'Projeção Fin. StartUp 4'!I62</f>
        <v>0</v>
      </c>
      <c r="BF25" s="24">
        <f>'Projeção Fin. StartUp 4'!K62</f>
        <v>0</v>
      </c>
      <c r="BG25" s="24">
        <f>'Projeção Fin. StartUp 4'!L62</f>
        <v>0</v>
      </c>
      <c r="BH25" s="24">
        <f>'Projeção Fin. StartUp 4'!M62</f>
        <v>0</v>
      </c>
      <c r="BI25" s="24">
        <f>'Projeção Fin. StartUp 4'!O62</f>
        <v>0</v>
      </c>
      <c r="BJ25" s="24">
        <f>'Projeção Fin. StartUp 4'!P62</f>
        <v>0</v>
      </c>
      <c r="BK25" s="24">
        <f>'Projeção Fin. StartUp 4'!Q62</f>
        <v>0</v>
      </c>
      <c r="BL25" s="24">
        <f>'Projeção Fin. StartUp 5'!C62</f>
        <v>0</v>
      </c>
      <c r="BM25" s="24">
        <f>'Projeção Fin. StartUp 5'!D62</f>
        <v>0</v>
      </c>
      <c r="BN25" s="24">
        <f>'Projeção Fin. StartUp 5'!E62</f>
        <v>0</v>
      </c>
      <c r="BO25" s="24">
        <f>'Projeção Fin. StartUp 5'!G62</f>
        <v>0</v>
      </c>
      <c r="BP25" s="24">
        <f>'Projeção Fin. StartUp 5'!H62</f>
        <v>0</v>
      </c>
      <c r="BQ25" s="24">
        <f>'Projeção Fin. StartUp 5'!I62</f>
        <v>0</v>
      </c>
      <c r="BR25" s="24">
        <f>'Projeção Fin. StartUp 5'!K62</f>
        <v>0</v>
      </c>
      <c r="BS25" s="24">
        <f>'Projeção Fin. StartUp 5'!L62</f>
        <v>0</v>
      </c>
      <c r="BT25" s="24">
        <f>'Projeção Fin. StartUp 5'!M62</f>
        <v>0</v>
      </c>
      <c r="BU25" s="24">
        <f>'Projeção Fin. StartUp 5'!O62</f>
        <v>0</v>
      </c>
      <c r="BV25" s="24">
        <f>'Projeção Fin. StartUp 5'!P62</f>
        <v>0</v>
      </c>
      <c r="BW25" s="24">
        <f>'Projeção Fin. StartUp 5'!Q62</f>
        <v>0</v>
      </c>
      <c r="BX25" s="24">
        <f>'Projeção Fin. StartUp 6'!C62</f>
        <v>0</v>
      </c>
      <c r="BY25" s="24">
        <f>'Projeção Fin. StartUp 6'!D62</f>
        <v>0</v>
      </c>
      <c r="BZ25" s="24">
        <f>'Projeção Fin. StartUp 6'!E62</f>
        <v>0</v>
      </c>
      <c r="CA25" s="24">
        <f>'Projeção Fin. StartUp 6'!G62</f>
        <v>0</v>
      </c>
      <c r="CB25" s="24">
        <f>'Projeção Fin. StartUp 6'!H62</f>
        <v>0</v>
      </c>
      <c r="CC25" s="24">
        <f>'Projeção Fin. StartUp 6'!I62</f>
        <v>0</v>
      </c>
      <c r="CD25" s="24">
        <f>'Projeção Fin. StartUp 6'!K62</f>
        <v>0</v>
      </c>
      <c r="CE25" s="24">
        <f>'Projeção Fin. StartUp 6'!L62</f>
        <v>0</v>
      </c>
      <c r="CF25" s="24">
        <f>'Projeção Fin. StartUp 6'!M62</f>
        <v>0</v>
      </c>
      <c r="CG25" s="24">
        <f>'Projeção Fin. StartUp 6'!O62</f>
        <v>0</v>
      </c>
      <c r="CH25" s="24">
        <f>'Projeção Fin. StartUp 6'!P62</f>
        <v>0</v>
      </c>
      <c r="CI25" s="24">
        <f>'Projeção Fin. StartUp 6'!Q62</f>
        <v>0</v>
      </c>
    </row>
    <row r="26" spans="1:87" x14ac:dyDescent="0.3">
      <c r="A26" s="215" t="s">
        <v>117</v>
      </c>
      <c r="B26" s="211">
        <f t="shared" si="0"/>
        <v>0</v>
      </c>
      <c r="C26" s="11">
        <f t="shared" si="1"/>
        <v>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>
        <f>'Projeção Fin. StartUp 1'!C63</f>
        <v>0</v>
      </c>
      <c r="Q26" s="24">
        <f>'Projeção Fin. StartUp 1'!D63</f>
        <v>0</v>
      </c>
      <c r="R26" s="24">
        <f>'Projeção Fin. StartUp 1'!E63</f>
        <v>0</v>
      </c>
      <c r="S26" s="24">
        <f>'Projeção Fin. StartUp 1'!G63</f>
        <v>0</v>
      </c>
      <c r="T26" s="24">
        <f>'Projeção Fin. StartUp 1'!H63</f>
        <v>0</v>
      </c>
      <c r="U26" s="24">
        <f>'Projeção Fin. StartUp 1'!I63</f>
        <v>0</v>
      </c>
      <c r="V26" s="24">
        <f>'Projeção Fin. StartUp 1'!K63</f>
        <v>0</v>
      </c>
      <c r="W26" s="24">
        <f>'Projeção Fin. StartUp 1'!L63</f>
        <v>0</v>
      </c>
      <c r="X26" s="24">
        <f>'Projeção Fin. StartUp 1'!M63</f>
        <v>0</v>
      </c>
      <c r="Y26" s="24">
        <f>'Projeção Fin. StartUp 1'!O63</f>
        <v>0</v>
      </c>
      <c r="Z26" s="24">
        <f>'Projeção Fin. StartUp 1'!P63</f>
        <v>0</v>
      </c>
      <c r="AA26" s="24">
        <f>'Projeção Fin. StartUp 1'!Q63</f>
        <v>0</v>
      </c>
      <c r="AB26" s="24">
        <f>'Projeção Fin. StartUp 2'!C63</f>
        <v>0</v>
      </c>
      <c r="AC26" s="24">
        <f>'Projeção Fin. StartUp 2'!D63</f>
        <v>0</v>
      </c>
      <c r="AD26" s="24">
        <f>'Projeção Fin. StartUp 2'!E63</f>
        <v>0</v>
      </c>
      <c r="AE26" s="24">
        <f>'Projeção Fin. StartUp 2'!G63</f>
        <v>0</v>
      </c>
      <c r="AF26" s="24">
        <f>'Projeção Fin. StartUp 2'!H63</f>
        <v>0</v>
      </c>
      <c r="AG26" s="24">
        <f>'Projeção Fin. StartUp 2'!I63</f>
        <v>0</v>
      </c>
      <c r="AH26" s="24">
        <f>'Projeção Fin. StartUp 2'!K63</f>
        <v>0</v>
      </c>
      <c r="AI26" s="24">
        <f>'Projeção Fin. StartUp 2'!L63</f>
        <v>0</v>
      </c>
      <c r="AJ26" s="24">
        <f>'Projeção Fin. StartUp 2'!M63</f>
        <v>0</v>
      </c>
      <c r="AK26" s="24">
        <f>'Projeção Fin. StartUp 2'!O63</f>
        <v>0</v>
      </c>
      <c r="AL26" s="24">
        <f>'Projeção Fin. StartUp 2'!P63</f>
        <v>0</v>
      </c>
      <c r="AM26" s="24">
        <f>'Projeção Fin. StartUp 2'!Q63</f>
        <v>0</v>
      </c>
      <c r="AN26" s="24">
        <f>'Projeção Fin. StartUp 3'!C63</f>
        <v>0</v>
      </c>
      <c r="AO26" s="24">
        <f>'Projeção Fin. StartUp 3'!D63</f>
        <v>0</v>
      </c>
      <c r="AP26" s="24">
        <f>'Projeção Fin. StartUp 3'!E63</f>
        <v>0</v>
      </c>
      <c r="AQ26" s="24">
        <f>'Projeção Fin. StartUp 3'!G63</f>
        <v>0</v>
      </c>
      <c r="AR26" s="24">
        <f>'Projeção Fin. StartUp 3'!H63</f>
        <v>0</v>
      </c>
      <c r="AS26" s="24">
        <f>'Projeção Fin. StartUp 3'!I63</f>
        <v>0</v>
      </c>
      <c r="AT26" s="24">
        <f>'Projeção Fin. StartUp 3'!K63</f>
        <v>0</v>
      </c>
      <c r="AU26" s="24">
        <f>'Projeção Fin. StartUp 3'!L63</f>
        <v>0</v>
      </c>
      <c r="AV26" s="24">
        <f>'Projeção Fin. StartUp 3'!M63</f>
        <v>0</v>
      </c>
      <c r="AW26" s="24">
        <f>'Projeção Fin. StartUp 3'!O63</f>
        <v>0</v>
      </c>
      <c r="AX26" s="24">
        <f>'Projeção Fin. StartUp 3'!P63</f>
        <v>0</v>
      </c>
      <c r="AY26" s="24">
        <f>'Projeção Fin. StartUp 3'!Q63</f>
        <v>0</v>
      </c>
      <c r="AZ26" s="24">
        <f>'Projeção Fin. StartUp 4'!C63</f>
        <v>0</v>
      </c>
      <c r="BA26" s="24">
        <f>'Projeção Fin. StartUp 4'!D63</f>
        <v>0</v>
      </c>
      <c r="BB26" s="24">
        <f>'Projeção Fin. StartUp 4'!E63</f>
        <v>0</v>
      </c>
      <c r="BC26" s="24">
        <f>'Projeção Fin. StartUp 4'!G63</f>
        <v>0</v>
      </c>
      <c r="BD26" s="24">
        <f>'Projeção Fin. StartUp 4'!H63</f>
        <v>0</v>
      </c>
      <c r="BE26" s="24">
        <f>'Projeção Fin. StartUp 4'!I63</f>
        <v>0</v>
      </c>
      <c r="BF26" s="24">
        <f>'Projeção Fin. StartUp 4'!K63</f>
        <v>0</v>
      </c>
      <c r="BG26" s="24">
        <f>'Projeção Fin. StartUp 4'!L63</f>
        <v>0</v>
      </c>
      <c r="BH26" s="24">
        <f>'Projeção Fin. StartUp 4'!M63</f>
        <v>0</v>
      </c>
      <c r="BI26" s="24">
        <f>'Projeção Fin. StartUp 4'!O63</f>
        <v>0</v>
      </c>
      <c r="BJ26" s="24">
        <f>'Projeção Fin. StartUp 4'!P63</f>
        <v>0</v>
      </c>
      <c r="BK26" s="24">
        <f>'Projeção Fin. StartUp 4'!Q63</f>
        <v>0</v>
      </c>
      <c r="BL26" s="24">
        <f>'Projeção Fin. StartUp 5'!C63</f>
        <v>0</v>
      </c>
      <c r="BM26" s="24">
        <f>'Projeção Fin. StartUp 5'!D63</f>
        <v>0</v>
      </c>
      <c r="BN26" s="24">
        <f>'Projeção Fin. StartUp 5'!E63</f>
        <v>0</v>
      </c>
      <c r="BO26" s="24">
        <f>'Projeção Fin. StartUp 5'!G63</f>
        <v>0</v>
      </c>
      <c r="BP26" s="24">
        <f>'Projeção Fin. StartUp 5'!H63</f>
        <v>0</v>
      </c>
      <c r="BQ26" s="24">
        <f>'Projeção Fin. StartUp 5'!I63</f>
        <v>0</v>
      </c>
      <c r="BR26" s="24">
        <f>'Projeção Fin. StartUp 5'!K63</f>
        <v>0</v>
      </c>
      <c r="BS26" s="24">
        <f>'Projeção Fin. StartUp 5'!L63</f>
        <v>0</v>
      </c>
      <c r="BT26" s="24">
        <f>'Projeção Fin. StartUp 5'!M63</f>
        <v>0</v>
      </c>
      <c r="BU26" s="24">
        <f>'Projeção Fin. StartUp 5'!O63</f>
        <v>0</v>
      </c>
      <c r="BV26" s="24">
        <f>'Projeção Fin. StartUp 5'!P63</f>
        <v>0</v>
      </c>
      <c r="BW26" s="24">
        <f>'Projeção Fin. StartUp 5'!Q63</f>
        <v>0</v>
      </c>
      <c r="BX26" s="24">
        <f>'Projeção Fin. StartUp 6'!C63</f>
        <v>0</v>
      </c>
      <c r="BY26" s="24">
        <f>'Projeção Fin. StartUp 6'!D63</f>
        <v>0</v>
      </c>
      <c r="BZ26" s="24">
        <f>'Projeção Fin. StartUp 6'!E63</f>
        <v>0</v>
      </c>
      <c r="CA26" s="24">
        <f>'Projeção Fin. StartUp 6'!G63</f>
        <v>0</v>
      </c>
      <c r="CB26" s="24">
        <f>'Projeção Fin. StartUp 6'!H63</f>
        <v>0</v>
      </c>
      <c r="CC26" s="24">
        <f>'Projeção Fin. StartUp 6'!I63</f>
        <v>0</v>
      </c>
      <c r="CD26" s="24">
        <f>'Projeção Fin. StartUp 6'!K63</f>
        <v>0</v>
      </c>
      <c r="CE26" s="24">
        <f>'Projeção Fin. StartUp 6'!L63</f>
        <v>0</v>
      </c>
      <c r="CF26" s="24">
        <f>'Projeção Fin. StartUp 6'!M63</f>
        <v>0</v>
      </c>
      <c r="CG26" s="24">
        <f>'Projeção Fin. StartUp 6'!O63</f>
        <v>0</v>
      </c>
      <c r="CH26" s="24">
        <f>'Projeção Fin. StartUp 6'!P63</f>
        <v>0</v>
      </c>
      <c r="CI26" s="24">
        <f>'Projeção Fin. StartUp 6'!Q63</f>
        <v>0</v>
      </c>
    </row>
    <row r="27" spans="1:87" x14ac:dyDescent="0.3">
      <c r="A27" s="215" t="s">
        <v>184</v>
      </c>
      <c r="B27" s="211">
        <f t="shared" si="0"/>
        <v>88000</v>
      </c>
      <c r="C27" s="11">
        <f t="shared" si="1"/>
        <v>4.1636275236382175E-3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>
        <f>'Projeção Fin. StartUp 1'!C64</f>
        <v>0</v>
      </c>
      <c r="Q27" s="24">
        <f>'Projeção Fin. StartUp 1'!D64</f>
        <v>0</v>
      </c>
      <c r="R27" s="24">
        <f>'Projeção Fin. StartUp 1'!E64</f>
        <v>0</v>
      </c>
      <c r="S27" s="24">
        <f>'Projeção Fin. StartUp 1'!G64</f>
        <v>0</v>
      </c>
      <c r="T27" s="24">
        <f>'Projeção Fin. StartUp 1'!H64</f>
        <v>2000</v>
      </c>
      <c r="U27" s="24">
        <f>'Projeção Fin. StartUp 1'!I64</f>
        <v>2000</v>
      </c>
      <c r="V27" s="24">
        <f>'Projeção Fin. StartUp 1'!K64</f>
        <v>2000</v>
      </c>
      <c r="W27" s="24">
        <f>'Projeção Fin. StartUp 1'!L64</f>
        <v>2000</v>
      </c>
      <c r="X27" s="24">
        <f>'Projeção Fin. StartUp 1'!M64</f>
        <v>2000</v>
      </c>
      <c r="Y27" s="24">
        <f>'Projeção Fin. StartUp 1'!O64</f>
        <v>2000</v>
      </c>
      <c r="Z27" s="24">
        <f>'Projeção Fin. StartUp 1'!P64</f>
        <v>2000</v>
      </c>
      <c r="AA27" s="24">
        <f>'Projeção Fin. StartUp 1'!Q64</f>
        <v>2000</v>
      </c>
      <c r="AB27" s="24">
        <f>'Projeção Fin. StartUp 2'!C64</f>
        <v>2000</v>
      </c>
      <c r="AC27" s="24">
        <f>'Projeção Fin. StartUp 2'!D64</f>
        <v>2000</v>
      </c>
      <c r="AD27" s="24">
        <f>'Projeção Fin. StartUp 2'!E64</f>
        <v>2000</v>
      </c>
      <c r="AE27" s="24">
        <f>'Projeção Fin. StartUp 2'!G64</f>
        <v>2000</v>
      </c>
      <c r="AF27" s="24">
        <f>'Projeção Fin. StartUp 2'!H64</f>
        <v>2000</v>
      </c>
      <c r="AG27" s="24">
        <f>'Projeção Fin. StartUp 2'!I64</f>
        <v>2000</v>
      </c>
      <c r="AH27" s="24">
        <f>'Projeção Fin. StartUp 2'!K64</f>
        <v>2000</v>
      </c>
      <c r="AI27" s="24">
        <f>'Projeção Fin. StartUp 2'!L64</f>
        <v>2000</v>
      </c>
      <c r="AJ27" s="24">
        <f>'Projeção Fin. StartUp 2'!M64</f>
        <v>2000</v>
      </c>
      <c r="AK27" s="24">
        <f>'Projeção Fin. StartUp 2'!O64</f>
        <v>2000</v>
      </c>
      <c r="AL27" s="24">
        <f>'Projeção Fin. StartUp 2'!P64</f>
        <v>2000</v>
      </c>
      <c r="AM27" s="24">
        <f>'Projeção Fin. StartUp 2'!Q64</f>
        <v>2000</v>
      </c>
      <c r="AN27" s="24">
        <f>'Projeção Fin. StartUp 3'!C64</f>
        <v>2000</v>
      </c>
      <c r="AO27" s="24">
        <f>'Projeção Fin. StartUp 3'!D64</f>
        <v>2000</v>
      </c>
      <c r="AP27" s="24">
        <f>'Projeção Fin. StartUp 3'!E64</f>
        <v>2000</v>
      </c>
      <c r="AQ27" s="24">
        <f>'Projeção Fin. StartUp 3'!G64</f>
        <v>2000</v>
      </c>
      <c r="AR27" s="24">
        <f>'Projeção Fin. StartUp 3'!H64</f>
        <v>2000</v>
      </c>
      <c r="AS27" s="24">
        <f>'Projeção Fin. StartUp 3'!I64</f>
        <v>2000</v>
      </c>
      <c r="AT27" s="24">
        <f>'Projeção Fin. StartUp 3'!K64</f>
        <v>2000</v>
      </c>
      <c r="AU27" s="24">
        <f>'Projeção Fin. StartUp 3'!L64</f>
        <v>2000</v>
      </c>
      <c r="AV27" s="24">
        <f>'Projeção Fin. StartUp 3'!M64</f>
        <v>2000</v>
      </c>
      <c r="AW27" s="24">
        <f>'Projeção Fin. StartUp 3'!O64</f>
        <v>2000</v>
      </c>
      <c r="AX27" s="24">
        <f>'Projeção Fin. StartUp 3'!P64</f>
        <v>2000</v>
      </c>
      <c r="AY27" s="24">
        <f>'Projeção Fin. StartUp 3'!Q64</f>
        <v>2000</v>
      </c>
      <c r="AZ27" s="24">
        <f>'Projeção Fin. StartUp 4'!C64</f>
        <v>2000</v>
      </c>
      <c r="BA27" s="24">
        <f>'Projeção Fin. StartUp 4'!D64</f>
        <v>2000</v>
      </c>
      <c r="BB27" s="24">
        <f>'Projeção Fin. StartUp 4'!E64</f>
        <v>2000</v>
      </c>
      <c r="BC27" s="24">
        <f>'Projeção Fin. StartUp 4'!G64</f>
        <v>2000</v>
      </c>
      <c r="BD27" s="24">
        <f>'Projeção Fin. StartUp 4'!H64</f>
        <v>2000</v>
      </c>
      <c r="BE27" s="24">
        <f>'Projeção Fin. StartUp 4'!I64</f>
        <v>2000</v>
      </c>
      <c r="BF27" s="24">
        <f>'Projeção Fin. StartUp 4'!K64</f>
        <v>2000</v>
      </c>
      <c r="BG27" s="24">
        <f>'Projeção Fin. StartUp 4'!L64</f>
        <v>2000</v>
      </c>
      <c r="BH27" s="24">
        <f>'Projeção Fin. StartUp 4'!M64</f>
        <v>2000</v>
      </c>
      <c r="BI27" s="24">
        <f>'Projeção Fin. StartUp 4'!O64</f>
        <v>2000</v>
      </c>
      <c r="BJ27" s="24">
        <f>'Projeção Fin. StartUp 4'!P64</f>
        <v>2000</v>
      </c>
      <c r="BK27" s="24">
        <f>'Projeção Fin. StartUp 4'!Q64</f>
        <v>2000</v>
      </c>
      <c r="BL27" s="24">
        <f>'Projeção Fin. StartUp 5'!C64</f>
        <v>2000</v>
      </c>
      <c r="BM27" s="24">
        <f>'Projeção Fin. StartUp 5'!D64</f>
        <v>2000</v>
      </c>
      <c r="BN27" s="24">
        <f>'Projeção Fin. StartUp 5'!E64</f>
        <v>2000</v>
      </c>
      <c r="BO27" s="24">
        <f>'Projeção Fin. StartUp 5'!G64</f>
        <v>2000</v>
      </c>
      <c r="BP27" s="24">
        <f>'Projeção Fin. StartUp 5'!H64</f>
        <v>2000</v>
      </c>
      <c r="BQ27" s="24">
        <f>'Projeção Fin. StartUp 5'!I64</f>
        <v>2000</v>
      </c>
      <c r="BR27" s="24">
        <f>'Projeção Fin. StartUp 5'!K64</f>
        <v>2000</v>
      </c>
      <c r="BS27" s="24">
        <f>'Projeção Fin. StartUp 5'!L64</f>
        <v>2000</v>
      </c>
      <c r="BT27" s="24">
        <f>'Projeção Fin. StartUp 5'!M64</f>
        <v>2000</v>
      </c>
      <c r="BU27" s="24">
        <f>'Projeção Fin. StartUp 5'!O64</f>
        <v>2000</v>
      </c>
      <c r="BV27" s="24">
        <f>'Projeção Fin. StartUp 5'!P64</f>
        <v>2000</v>
      </c>
      <c r="BW27" s="24">
        <f>'Projeção Fin. StartUp 5'!Q64</f>
        <v>2000</v>
      </c>
      <c r="BX27" s="24">
        <f>'Projeção Fin. StartUp 6'!C64</f>
        <v>2000</v>
      </c>
      <c r="BY27" s="24">
        <f>'Projeção Fin. StartUp 6'!D64</f>
        <v>2000</v>
      </c>
      <c r="BZ27" s="24">
        <f>'Projeção Fin. StartUp 6'!E64</f>
        <v>2000</v>
      </c>
      <c r="CA27" s="24">
        <f>'Projeção Fin. StartUp 6'!G64</f>
        <v>2000</v>
      </c>
      <c r="CB27" s="24">
        <f>'Projeção Fin. StartUp 6'!H64</f>
        <v>2000</v>
      </c>
      <c r="CC27" s="24">
        <f>'Projeção Fin. StartUp 6'!I64</f>
        <v>2000</v>
      </c>
      <c r="CD27" s="24">
        <f>'Projeção Fin. StartUp 6'!K64</f>
        <v>2000</v>
      </c>
      <c r="CE27" s="24">
        <f>'Projeção Fin. StartUp 6'!L64</f>
        <v>2000</v>
      </c>
      <c r="CF27" s="24">
        <f>'Projeção Fin. StartUp 6'!M64</f>
        <v>2000</v>
      </c>
      <c r="CG27" s="24">
        <f>'Projeção Fin. StartUp 6'!O64</f>
        <v>2000</v>
      </c>
      <c r="CH27" s="24">
        <f>'Projeção Fin. StartUp 6'!P64</f>
        <v>2000</v>
      </c>
      <c r="CI27" s="24">
        <f>'Projeção Fin. StartUp 6'!Q64</f>
        <v>2000</v>
      </c>
    </row>
    <row r="28" spans="1:87" x14ac:dyDescent="0.3">
      <c r="A28" s="215" t="s">
        <v>185</v>
      </c>
      <c r="B28" s="211">
        <f t="shared" si="0"/>
        <v>3000</v>
      </c>
      <c r="C28" s="11">
        <f t="shared" si="1"/>
        <v>1.4194184739675739E-4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>
        <f>'Projeção Fin. StartUp 1'!C65</f>
        <v>0</v>
      </c>
      <c r="Q28" s="24">
        <f>'Projeção Fin. StartUp 1'!D65</f>
        <v>0</v>
      </c>
      <c r="R28" s="24">
        <f>'Projeção Fin. StartUp 1'!E65</f>
        <v>0</v>
      </c>
      <c r="S28" s="24">
        <f>'Projeção Fin. StartUp 1'!G65</f>
        <v>0</v>
      </c>
      <c r="T28" s="24">
        <f>'Projeção Fin. StartUp 1'!H65</f>
        <v>3000</v>
      </c>
      <c r="U28" s="24">
        <f>'Projeção Fin. StartUp 1'!I65</f>
        <v>0</v>
      </c>
      <c r="V28" s="24">
        <f>'Projeção Fin. StartUp 1'!K65</f>
        <v>0</v>
      </c>
      <c r="W28" s="24">
        <f>'Projeção Fin. StartUp 1'!L65</f>
        <v>0</v>
      </c>
      <c r="X28" s="24">
        <f>'Projeção Fin. StartUp 1'!M65</f>
        <v>0</v>
      </c>
      <c r="Y28" s="24">
        <f>'Projeção Fin. StartUp 1'!O65</f>
        <v>0</v>
      </c>
      <c r="Z28" s="24">
        <f>'Projeção Fin. StartUp 1'!P65</f>
        <v>0</v>
      </c>
      <c r="AA28" s="24">
        <f>'Projeção Fin. StartUp 1'!Q65</f>
        <v>0</v>
      </c>
      <c r="AB28" s="24">
        <f>'Projeção Fin. StartUp 2'!C65</f>
        <v>0</v>
      </c>
      <c r="AC28" s="24">
        <f>'Projeção Fin. StartUp 2'!D65</f>
        <v>0</v>
      </c>
      <c r="AD28" s="24">
        <f>'Projeção Fin. StartUp 2'!E65</f>
        <v>0</v>
      </c>
      <c r="AE28" s="24">
        <f>'Projeção Fin. StartUp 2'!G65</f>
        <v>0</v>
      </c>
      <c r="AF28" s="24">
        <f>'Projeção Fin. StartUp 2'!H65</f>
        <v>0</v>
      </c>
      <c r="AG28" s="24">
        <f>'Projeção Fin. StartUp 2'!I65</f>
        <v>0</v>
      </c>
      <c r="AH28" s="24">
        <f>'Projeção Fin. StartUp 2'!K65</f>
        <v>0</v>
      </c>
      <c r="AI28" s="24">
        <f>'Projeção Fin. StartUp 2'!L65</f>
        <v>0</v>
      </c>
      <c r="AJ28" s="24">
        <f>'Projeção Fin. StartUp 2'!M65</f>
        <v>0</v>
      </c>
      <c r="AK28" s="24">
        <f>'Projeção Fin. StartUp 2'!O65</f>
        <v>0</v>
      </c>
      <c r="AL28" s="24">
        <f>'Projeção Fin. StartUp 2'!P65</f>
        <v>0</v>
      </c>
      <c r="AM28" s="24">
        <f>'Projeção Fin. StartUp 2'!Q65</f>
        <v>0</v>
      </c>
      <c r="AN28" s="24">
        <f>'Projeção Fin. StartUp 3'!C65</f>
        <v>0</v>
      </c>
      <c r="AO28" s="24">
        <f>'Projeção Fin. StartUp 3'!D65</f>
        <v>0</v>
      </c>
      <c r="AP28" s="24">
        <f>'Projeção Fin. StartUp 3'!E65</f>
        <v>0</v>
      </c>
      <c r="AQ28" s="24">
        <f>'Projeção Fin. StartUp 3'!G65</f>
        <v>0</v>
      </c>
      <c r="AR28" s="24">
        <f>'Projeção Fin. StartUp 3'!H65</f>
        <v>0</v>
      </c>
      <c r="AS28" s="24">
        <f>'Projeção Fin. StartUp 3'!I65</f>
        <v>0</v>
      </c>
      <c r="AT28" s="24">
        <f>'Projeção Fin. StartUp 3'!K65</f>
        <v>0</v>
      </c>
      <c r="AU28" s="24">
        <f>'Projeção Fin. StartUp 3'!L65</f>
        <v>0</v>
      </c>
      <c r="AV28" s="24">
        <f>'Projeção Fin. StartUp 3'!M65</f>
        <v>0</v>
      </c>
      <c r="AW28" s="24">
        <f>'Projeção Fin. StartUp 3'!O65</f>
        <v>0</v>
      </c>
      <c r="AX28" s="24">
        <f>'Projeção Fin. StartUp 3'!P65</f>
        <v>0</v>
      </c>
      <c r="AY28" s="24">
        <f>'Projeção Fin. StartUp 3'!Q65</f>
        <v>0</v>
      </c>
      <c r="AZ28" s="24">
        <f>'Projeção Fin. StartUp 4'!C65</f>
        <v>0</v>
      </c>
      <c r="BA28" s="24">
        <f>'Projeção Fin. StartUp 4'!D65</f>
        <v>0</v>
      </c>
      <c r="BB28" s="24">
        <f>'Projeção Fin. StartUp 4'!E65</f>
        <v>0</v>
      </c>
      <c r="BC28" s="24">
        <f>'Projeção Fin. StartUp 4'!G65</f>
        <v>0</v>
      </c>
      <c r="BD28" s="24">
        <f>'Projeção Fin. StartUp 4'!H65</f>
        <v>0</v>
      </c>
      <c r="BE28" s="24">
        <f>'Projeção Fin. StartUp 4'!I65</f>
        <v>0</v>
      </c>
      <c r="BF28" s="24">
        <f>'Projeção Fin. StartUp 4'!K65</f>
        <v>0</v>
      </c>
      <c r="BG28" s="24">
        <f>'Projeção Fin. StartUp 4'!L65</f>
        <v>0</v>
      </c>
      <c r="BH28" s="24">
        <f>'Projeção Fin. StartUp 4'!M65</f>
        <v>0</v>
      </c>
      <c r="BI28" s="24">
        <f>'Projeção Fin. StartUp 4'!O65</f>
        <v>0</v>
      </c>
      <c r="BJ28" s="24">
        <f>'Projeção Fin. StartUp 4'!P65</f>
        <v>0</v>
      </c>
      <c r="BK28" s="24">
        <f>'Projeção Fin. StartUp 4'!Q65</f>
        <v>0</v>
      </c>
      <c r="BL28" s="24">
        <f>'Projeção Fin. StartUp 5'!C65</f>
        <v>0</v>
      </c>
      <c r="BM28" s="24">
        <f>'Projeção Fin. StartUp 5'!D65</f>
        <v>0</v>
      </c>
      <c r="BN28" s="24">
        <f>'Projeção Fin. StartUp 5'!E65</f>
        <v>0</v>
      </c>
      <c r="BO28" s="24">
        <f>'Projeção Fin. StartUp 5'!G65</f>
        <v>0</v>
      </c>
      <c r="BP28" s="24">
        <f>'Projeção Fin. StartUp 5'!H65</f>
        <v>0</v>
      </c>
      <c r="BQ28" s="24">
        <f>'Projeção Fin. StartUp 5'!I65</f>
        <v>0</v>
      </c>
      <c r="BR28" s="24">
        <f>'Projeção Fin. StartUp 5'!K65</f>
        <v>0</v>
      </c>
      <c r="BS28" s="24">
        <f>'Projeção Fin. StartUp 5'!L65</f>
        <v>0</v>
      </c>
      <c r="BT28" s="24">
        <f>'Projeção Fin. StartUp 5'!M65</f>
        <v>0</v>
      </c>
      <c r="BU28" s="24">
        <f>'Projeção Fin. StartUp 5'!O65</f>
        <v>0</v>
      </c>
      <c r="BV28" s="24">
        <f>'Projeção Fin. StartUp 5'!P65</f>
        <v>0</v>
      </c>
      <c r="BW28" s="24">
        <f>'Projeção Fin. StartUp 5'!Q65</f>
        <v>0</v>
      </c>
      <c r="BX28" s="24">
        <f>'Projeção Fin. StartUp 6'!C65</f>
        <v>0</v>
      </c>
      <c r="BY28" s="24">
        <f>'Projeção Fin. StartUp 6'!D65</f>
        <v>0</v>
      </c>
      <c r="BZ28" s="24">
        <f>'Projeção Fin. StartUp 6'!E65</f>
        <v>0</v>
      </c>
      <c r="CA28" s="24">
        <f>'Projeção Fin. StartUp 6'!G65</f>
        <v>0</v>
      </c>
      <c r="CB28" s="24">
        <f>'Projeção Fin. StartUp 6'!H65</f>
        <v>0</v>
      </c>
      <c r="CC28" s="24">
        <f>'Projeção Fin. StartUp 6'!I65</f>
        <v>0</v>
      </c>
      <c r="CD28" s="24">
        <f>'Projeção Fin. StartUp 6'!K65</f>
        <v>0</v>
      </c>
      <c r="CE28" s="24">
        <f>'Projeção Fin. StartUp 6'!L65</f>
        <v>0</v>
      </c>
      <c r="CF28" s="24">
        <f>'Projeção Fin. StartUp 6'!M65</f>
        <v>0</v>
      </c>
      <c r="CG28" s="24">
        <f>'Projeção Fin. StartUp 6'!O65</f>
        <v>0</v>
      </c>
      <c r="CH28" s="24">
        <f>'Projeção Fin. StartUp 6'!P65</f>
        <v>0</v>
      </c>
      <c r="CI28" s="24">
        <f>'Projeção Fin. StartUp 6'!Q65</f>
        <v>0</v>
      </c>
    </row>
    <row r="29" spans="1:87" x14ac:dyDescent="0.3">
      <c r="A29" s="215" t="s">
        <v>55</v>
      </c>
      <c r="B29" s="211">
        <f t="shared" si="0"/>
        <v>0</v>
      </c>
      <c r="C29" s="11">
        <f t="shared" si="1"/>
        <v>0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>
        <f>'Projeção Fin. StartUp 1'!C66</f>
        <v>0</v>
      </c>
      <c r="Q29" s="24">
        <f>'Projeção Fin. StartUp 1'!D66</f>
        <v>0</v>
      </c>
      <c r="R29" s="24">
        <f>'Projeção Fin. StartUp 1'!E66</f>
        <v>0</v>
      </c>
      <c r="S29" s="24">
        <f>'Projeção Fin. StartUp 1'!G66</f>
        <v>0</v>
      </c>
      <c r="T29" s="24">
        <f>'Projeção Fin. StartUp 1'!H66</f>
        <v>0</v>
      </c>
      <c r="U29" s="24">
        <f>'Projeção Fin. StartUp 1'!I66</f>
        <v>0</v>
      </c>
      <c r="V29" s="24">
        <f>'Projeção Fin. StartUp 1'!K66</f>
        <v>0</v>
      </c>
      <c r="W29" s="24">
        <f>'Projeção Fin. StartUp 1'!L66</f>
        <v>0</v>
      </c>
      <c r="X29" s="24">
        <f>'Projeção Fin. StartUp 1'!M66</f>
        <v>0</v>
      </c>
      <c r="Y29" s="24">
        <f>'Projeção Fin. StartUp 1'!O66</f>
        <v>0</v>
      </c>
      <c r="Z29" s="24">
        <f>'Projeção Fin. StartUp 1'!P66</f>
        <v>0</v>
      </c>
      <c r="AA29" s="24">
        <f>'Projeção Fin. StartUp 1'!Q66</f>
        <v>0</v>
      </c>
      <c r="AB29" s="24">
        <f>'Projeção Fin. StartUp 2'!C66</f>
        <v>0</v>
      </c>
      <c r="AC29" s="24">
        <f>'Projeção Fin. StartUp 2'!D66</f>
        <v>0</v>
      </c>
      <c r="AD29" s="24">
        <f>'Projeção Fin. StartUp 2'!E66</f>
        <v>0</v>
      </c>
      <c r="AE29" s="24">
        <f>'Projeção Fin. StartUp 2'!G66</f>
        <v>0</v>
      </c>
      <c r="AF29" s="24">
        <f>'Projeção Fin. StartUp 2'!H66</f>
        <v>0</v>
      </c>
      <c r="AG29" s="24">
        <f>'Projeção Fin. StartUp 2'!I66</f>
        <v>0</v>
      </c>
      <c r="AH29" s="24">
        <f>'Projeção Fin. StartUp 2'!K66</f>
        <v>0</v>
      </c>
      <c r="AI29" s="24">
        <f>'Projeção Fin. StartUp 2'!L66</f>
        <v>0</v>
      </c>
      <c r="AJ29" s="24">
        <f>'Projeção Fin. StartUp 2'!M66</f>
        <v>0</v>
      </c>
      <c r="AK29" s="24">
        <f>'Projeção Fin. StartUp 2'!O66</f>
        <v>0</v>
      </c>
      <c r="AL29" s="24">
        <f>'Projeção Fin. StartUp 2'!P66</f>
        <v>0</v>
      </c>
      <c r="AM29" s="24">
        <f>'Projeção Fin. StartUp 2'!Q66</f>
        <v>0</v>
      </c>
      <c r="AN29" s="24">
        <f>'Projeção Fin. StartUp 3'!C66</f>
        <v>0</v>
      </c>
      <c r="AO29" s="24">
        <f>'Projeção Fin. StartUp 3'!D66</f>
        <v>0</v>
      </c>
      <c r="AP29" s="24">
        <f>'Projeção Fin. StartUp 3'!E66</f>
        <v>0</v>
      </c>
      <c r="AQ29" s="24">
        <f>'Projeção Fin. StartUp 3'!G66</f>
        <v>0</v>
      </c>
      <c r="AR29" s="24">
        <f>'Projeção Fin. StartUp 3'!H66</f>
        <v>0</v>
      </c>
      <c r="AS29" s="24">
        <f>'Projeção Fin. StartUp 3'!I66</f>
        <v>0</v>
      </c>
      <c r="AT29" s="24">
        <f>'Projeção Fin. StartUp 3'!K66</f>
        <v>0</v>
      </c>
      <c r="AU29" s="24">
        <f>'Projeção Fin. StartUp 3'!L66</f>
        <v>0</v>
      </c>
      <c r="AV29" s="24">
        <f>'Projeção Fin. StartUp 3'!M66</f>
        <v>0</v>
      </c>
      <c r="AW29" s="24">
        <f>'Projeção Fin. StartUp 3'!O66</f>
        <v>0</v>
      </c>
      <c r="AX29" s="24">
        <f>'Projeção Fin. StartUp 3'!P66</f>
        <v>0</v>
      </c>
      <c r="AY29" s="24">
        <f>'Projeção Fin. StartUp 3'!Q66</f>
        <v>0</v>
      </c>
      <c r="AZ29" s="24">
        <f>'Projeção Fin. StartUp 4'!C66</f>
        <v>0</v>
      </c>
      <c r="BA29" s="24">
        <f>'Projeção Fin. StartUp 4'!D66</f>
        <v>0</v>
      </c>
      <c r="BB29" s="24">
        <f>'Projeção Fin. StartUp 4'!E66</f>
        <v>0</v>
      </c>
      <c r="BC29" s="24">
        <f>'Projeção Fin. StartUp 4'!G66</f>
        <v>0</v>
      </c>
      <c r="BD29" s="24">
        <f>'Projeção Fin. StartUp 4'!H66</f>
        <v>0</v>
      </c>
      <c r="BE29" s="24">
        <f>'Projeção Fin. StartUp 4'!I66</f>
        <v>0</v>
      </c>
      <c r="BF29" s="24">
        <f>'Projeção Fin. StartUp 4'!K66</f>
        <v>0</v>
      </c>
      <c r="BG29" s="24">
        <f>'Projeção Fin. StartUp 4'!L66</f>
        <v>0</v>
      </c>
      <c r="BH29" s="24">
        <f>'Projeção Fin. StartUp 4'!M66</f>
        <v>0</v>
      </c>
      <c r="BI29" s="24">
        <f>'Projeção Fin. StartUp 4'!O66</f>
        <v>0</v>
      </c>
      <c r="BJ29" s="24">
        <f>'Projeção Fin. StartUp 4'!P66</f>
        <v>0</v>
      </c>
      <c r="BK29" s="24">
        <f>'Projeção Fin. StartUp 4'!Q66</f>
        <v>0</v>
      </c>
      <c r="BL29" s="24">
        <f>'Projeção Fin. StartUp 5'!C66</f>
        <v>0</v>
      </c>
      <c r="BM29" s="24">
        <f>'Projeção Fin. StartUp 5'!D66</f>
        <v>0</v>
      </c>
      <c r="BN29" s="24">
        <f>'Projeção Fin. StartUp 5'!E66</f>
        <v>0</v>
      </c>
      <c r="BO29" s="24">
        <f>'Projeção Fin. StartUp 5'!G66</f>
        <v>0</v>
      </c>
      <c r="BP29" s="24">
        <f>'Projeção Fin. StartUp 5'!H66</f>
        <v>0</v>
      </c>
      <c r="BQ29" s="24">
        <f>'Projeção Fin. StartUp 5'!I66</f>
        <v>0</v>
      </c>
      <c r="BR29" s="24">
        <f>'Projeção Fin. StartUp 5'!K66</f>
        <v>0</v>
      </c>
      <c r="BS29" s="24">
        <f>'Projeção Fin. StartUp 5'!L66</f>
        <v>0</v>
      </c>
      <c r="BT29" s="24">
        <f>'Projeção Fin. StartUp 5'!M66</f>
        <v>0</v>
      </c>
      <c r="BU29" s="24">
        <f>'Projeção Fin. StartUp 5'!O66</f>
        <v>0</v>
      </c>
      <c r="BV29" s="24">
        <f>'Projeção Fin. StartUp 5'!P66</f>
        <v>0</v>
      </c>
      <c r="BW29" s="24">
        <f>'Projeção Fin. StartUp 5'!Q66</f>
        <v>0</v>
      </c>
      <c r="BX29" s="24">
        <f>'Projeção Fin. StartUp 6'!C66</f>
        <v>0</v>
      </c>
      <c r="BY29" s="24">
        <f>'Projeção Fin. StartUp 6'!D66</f>
        <v>0</v>
      </c>
      <c r="BZ29" s="24">
        <f>'Projeção Fin. StartUp 6'!E66</f>
        <v>0</v>
      </c>
      <c r="CA29" s="24">
        <f>'Projeção Fin. StartUp 6'!G66</f>
        <v>0</v>
      </c>
      <c r="CB29" s="24">
        <f>'Projeção Fin. StartUp 6'!H66</f>
        <v>0</v>
      </c>
      <c r="CC29" s="24">
        <f>'Projeção Fin. StartUp 6'!I66</f>
        <v>0</v>
      </c>
      <c r="CD29" s="24">
        <f>'Projeção Fin. StartUp 6'!K66</f>
        <v>0</v>
      </c>
      <c r="CE29" s="24">
        <f>'Projeção Fin. StartUp 6'!L66</f>
        <v>0</v>
      </c>
      <c r="CF29" s="24">
        <f>'Projeção Fin. StartUp 6'!M66</f>
        <v>0</v>
      </c>
      <c r="CG29" s="24">
        <f>'Projeção Fin. StartUp 6'!O66</f>
        <v>0</v>
      </c>
      <c r="CH29" s="24">
        <f>'Projeção Fin. StartUp 6'!P66</f>
        <v>0</v>
      </c>
      <c r="CI29" s="24">
        <f>'Projeção Fin. StartUp 6'!Q66</f>
        <v>0</v>
      </c>
    </row>
    <row r="30" spans="1:87" x14ac:dyDescent="0.3">
      <c r="A30" s="215" t="s">
        <v>120</v>
      </c>
      <c r="B30" s="211">
        <f t="shared" si="0"/>
        <v>400</v>
      </c>
      <c r="C30" s="11">
        <f t="shared" si="1"/>
        <v>1.8925579652900988E-5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>
        <f>'Projeção Fin. StartUp 1'!C69</f>
        <v>0</v>
      </c>
      <c r="Q30" s="24">
        <f>'Projeção Fin. StartUp 1'!D69</f>
        <v>0</v>
      </c>
      <c r="R30" s="24">
        <f>'Projeção Fin. StartUp 1'!E69</f>
        <v>0</v>
      </c>
      <c r="S30" s="24">
        <f>'Projeção Fin. StartUp 1'!G69</f>
        <v>0</v>
      </c>
      <c r="T30" s="24">
        <f>'Projeção Fin. StartUp 1'!H69</f>
        <v>100</v>
      </c>
      <c r="U30" s="24">
        <f>'Projeção Fin. StartUp 1'!I69</f>
        <v>0</v>
      </c>
      <c r="V30" s="24">
        <f>'Projeção Fin. StartUp 1'!K69</f>
        <v>0</v>
      </c>
      <c r="W30" s="24">
        <f>'Projeção Fin. StartUp 1'!L69</f>
        <v>0</v>
      </c>
      <c r="X30" s="24">
        <f>'Projeção Fin. StartUp 1'!M69</f>
        <v>0</v>
      </c>
      <c r="Y30" s="24">
        <f>'Projeção Fin. StartUp 1'!O69</f>
        <v>0</v>
      </c>
      <c r="Z30" s="24">
        <f>'Projeção Fin. StartUp 1'!P69</f>
        <v>0</v>
      </c>
      <c r="AA30" s="24">
        <f>'Projeção Fin. StartUp 1'!Q69</f>
        <v>0</v>
      </c>
      <c r="AB30" s="24">
        <f>'Projeção Fin. StartUp 2'!C69</f>
        <v>0</v>
      </c>
      <c r="AC30" s="24">
        <f>'Projeção Fin. StartUp 2'!D69</f>
        <v>0</v>
      </c>
      <c r="AD30" s="24">
        <f>'Projeção Fin. StartUp 2'!E69</f>
        <v>0</v>
      </c>
      <c r="AE30" s="24">
        <f>'Projeção Fin. StartUp 2'!G69</f>
        <v>0</v>
      </c>
      <c r="AF30" s="24">
        <f>'Projeção Fin. StartUp 2'!H69</f>
        <v>100</v>
      </c>
      <c r="AG30" s="24">
        <f>'Projeção Fin. StartUp 2'!I69</f>
        <v>0</v>
      </c>
      <c r="AH30" s="24">
        <f>'Projeção Fin. StartUp 2'!K69</f>
        <v>0</v>
      </c>
      <c r="AI30" s="24">
        <f>'Projeção Fin. StartUp 2'!L69</f>
        <v>0</v>
      </c>
      <c r="AJ30" s="24">
        <f>'Projeção Fin. StartUp 2'!M69</f>
        <v>0</v>
      </c>
      <c r="AK30" s="24">
        <f>'Projeção Fin. StartUp 2'!O69</f>
        <v>0</v>
      </c>
      <c r="AL30" s="24">
        <f>'Projeção Fin. StartUp 2'!P69</f>
        <v>0</v>
      </c>
      <c r="AM30" s="24">
        <f>'Projeção Fin. StartUp 2'!Q69</f>
        <v>0</v>
      </c>
      <c r="AN30" s="24">
        <f>'Projeção Fin. StartUp 3'!C69</f>
        <v>0</v>
      </c>
      <c r="AO30" s="24">
        <f>'Projeção Fin. StartUp 3'!D69</f>
        <v>0</v>
      </c>
      <c r="AP30" s="24">
        <f>'Projeção Fin. StartUp 3'!E69</f>
        <v>0</v>
      </c>
      <c r="AQ30" s="24">
        <f>'Projeção Fin. StartUp 3'!G69</f>
        <v>0</v>
      </c>
      <c r="AR30" s="24">
        <f>'Projeção Fin. StartUp 3'!H69</f>
        <v>100</v>
      </c>
      <c r="AS30" s="24">
        <f>'Projeção Fin. StartUp 3'!I69</f>
        <v>0</v>
      </c>
      <c r="AT30" s="24">
        <f>'Projeção Fin. StartUp 3'!K69</f>
        <v>0</v>
      </c>
      <c r="AU30" s="24">
        <f>'Projeção Fin. StartUp 3'!L69</f>
        <v>0</v>
      </c>
      <c r="AV30" s="24">
        <f>'Projeção Fin. StartUp 3'!M69</f>
        <v>0</v>
      </c>
      <c r="AW30" s="24">
        <f>'Projeção Fin. StartUp 3'!O69</f>
        <v>0</v>
      </c>
      <c r="AX30" s="24">
        <f>'Projeção Fin. StartUp 3'!P69</f>
        <v>0</v>
      </c>
      <c r="AY30" s="24">
        <f>'Projeção Fin. StartUp 3'!Q69</f>
        <v>0</v>
      </c>
      <c r="AZ30" s="24">
        <f>'Projeção Fin. StartUp 4'!C69</f>
        <v>0</v>
      </c>
      <c r="BA30" s="24">
        <f>'Projeção Fin. StartUp 4'!D69</f>
        <v>0</v>
      </c>
      <c r="BB30" s="24">
        <f>'Projeção Fin. StartUp 4'!E69</f>
        <v>0</v>
      </c>
      <c r="BC30" s="24">
        <f>'Projeção Fin. StartUp 4'!G69</f>
        <v>0</v>
      </c>
      <c r="BD30" s="24">
        <f>'Projeção Fin. StartUp 4'!H69</f>
        <v>100</v>
      </c>
      <c r="BE30" s="24">
        <f>'Projeção Fin. StartUp 4'!I69</f>
        <v>0</v>
      </c>
      <c r="BF30" s="24">
        <f>'Projeção Fin. StartUp 4'!K69</f>
        <v>0</v>
      </c>
      <c r="BG30" s="24">
        <f>'Projeção Fin. StartUp 4'!L69</f>
        <v>0</v>
      </c>
      <c r="BH30" s="24">
        <f>'Projeção Fin. StartUp 4'!M69</f>
        <v>0</v>
      </c>
      <c r="BI30" s="24">
        <f>'Projeção Fin. StartUp 4'!O69</f>
        <v>0</v>
      </c>
      <c r="BJ30" s="24">
        <f>'Projeção Fin. StartUp 4'!P69</f>
        <v>0</v>
      </c>
      <c r="BK30" s="24">
        <f>'Projeção Fin. StartUp 4'!Q69</f>
        <v>0</v>
      </c>
      <c r="BL30" s="24">
        <f>'Projeção Fin. StartUp 5'!C69</f>
        <v>0</v>
      </c>
      <c r="BM30" s="24">
        <f>'Projeção Fin. StartUp 5'!D69</f>
        <v>0</v>
      </c>
      <c r="BN30" s="24">
        <f>'Projeção Fin. StartUp 5'!E69</f>
        <v>0</v>
      </c>
      <c r="BO30" s="24">
        <f>'Projeção Fin. StartUp 5'!G69</f>
        <v>0</v>
      </c>
      <c r="BP30" s="24">
        <f>'Projeção Fin. StartUp 5'!H69</f>
        <v>100</v>
      </c>
      <c r="BQ30" s="24">
        <f>'Projeção Fin. StartUp 5'!I69</f>
        <v>0</v>
      </c>
      <c r="BR30" s="24">
        <f>'Projeção Fin. StartUp 5'!K69</f>
        <v>0</v>
      </c>
      <c r="BS30" s="24">
        <f>'Projeção Fin. StartUp 5'!L69</f>
        <v>0</v>
      </c>
      <c r="BT30" s="24">
        <f>'Projeção Fin. StartUp 5'!M69</f>
        <v>0</v>
      </c>
      <c r="BU30" s="24">
        <f>'Projeção Fin. StartUp 5'!O69</f>
        <v>0</v>
      </c>
      <c r="BV30" s="24">
        <f>'Projeção Fin. StartUp 5'!P69</f>
        <v>0</v>
      </c>
      <c r="BW30" s="24">
        <f>'Projeção Fin. StartUp 5'!Q69</f>
        <v>0</v>
      </c>
      <c r="BX30" s="24">
        <f>'Projeção Fin. StartUp 6'!C69</f>
        <v>0</v>
      </c>
      <c r="BY30" s="24">
        <f>'Projeção Fin. StartUp 6'!D69</f>
        <v>0</v>
      </c>
      <c r="BZ30" s="24">
        <f>'Projeção Fin. StartUp 6'!E69</f>
        <v>0</v>
      </c>
      <c r="CA30" s="24">
        <f>'Projeção Fin. StartUp 6'!F69</f>
        <v>0</v>
      </c>
      <c r="CB30" s="24">
        <f>'Projeção Fin. StartUp 6'!G69</f>
        <v>0</v>
      </c>
      <c r="CC30" s="24">
        <f>'Projeção Fin. StartUp 6'!H69</f>
        <v>100</v>
      </c>
      <c r="CD30" s="24">
        <f>'Projeção Fin. StartUp 6'!K69</f>
        <v>0</v>
      </c>
      <c r="CE30" s="24">
        <f>'Projeção Fin. StartUp 6'!L69</f>
        <v>0</v>
      </c>
      <c r="CF30" s="24">
        <f>'Projeção Fin. StartUp 6'!M69</f>
        <v>0</v>
      </c>
      <c r="CG30" s="24">
        <f>'Projeção Fin. StartUp 6'!O69</f>
        <v>0</v>
      </c>
      <c r="CH30" s="24">
        <f>'Projeção Fin. StartUp 6'!P69</f>
        <v>0</v>
      </c>
      <c r="CI30" s="24">
        <f>'Projeção Fin. StartUp 6'!Q69</f>
        <v>0</v>
      </c>
    </row>
    <row r="31" spans="1:87" x14ac:dyDescent="0.3">
      <c r="A31" s="215" t="s">
        <v>121</v>
      </c>
      <c r="B31" s="211">
        <f t="shared" si="0"/>
        <v>300</v>
      </c>
      <c r="C31" s="11">
        <f t="shared" si="1"/>
        <v>1.4194184739675741E-5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>
        <f>'Projeção Fin. StartUp 1'!C70</f>
        <v>0</v>
      </c>
      <c r="Q31" s="24">
        <f>'Projeção Fin. StartUp 1'!D70</f>
        <v>0</v>
      </c>
      <c r="R31" s="24">
        <f>'Projeção Fin. StartUp 1'!E70</f>
        <v>0</v>
      </c>
      <c r="S31" s="24">
        <f>'Projeção Fin. StartUp 1'!G70</f>
        <v>0</v>
      </c>
      <c r="T31" s="24">
        <f>'Projeção Fin. StartUp 1'!H70</f>
        <v>75</v>
      </c>
      <c r="U31" s="24">
        <f>'Projeção Fin. StartUp 1'!I70</f>
        <v>0</v>
      </c>
      <c r="V31" s="24">
        <f>'Projeção Fin. StartUp 1'!K70</f>
        <v>0</v>
      </c>
      <c r="W31" s="24">
        <f>'Projeção Fin. StartUp 1'!L70</f>
        <v>0</v>
      </c>
      <c r="X31" s="24">
        <f>'Projeção Fin. StartUp 1'!M70</f>
        <v>0</v>
      </c>
      <c r="Y31" s="24">
        <f>'Projeção Fin. StartUp 1'!O70</f>
        <v>0</v>
      </c>
      <c r="Z31" s="24">
        <f>'Projeção Fin. StartUp 1'!P70</f>
        <v>0</v>
      </c>
      <c r="AA31" s="24">
        <f>'Projeção Fin. StartUp 1'!Q70</f>
        <v>0</v>
      </c>
      <c r="AB31" s="24">
        <f>'Projeção Fin. StartUp 2'!C70</f>
        <v>0</v>
      </c>
      <c r="AC31" s="24">
        <f>'Projeção Fin. StartUp 2'!D70</f>
        <v>0</v>
      </c>
      <c r="AD31" s="24">
        <f>'Projeção Fin. StartUp 2'!E70</f>
        <v>0</v>
      </c>
      <c r="AE31" s="24">
        <f>'Projeção Fin. StartUp 2'!G70</f>
        <v>0</v>
      </c>
      <c r="AF31" s="24">
        <f>'Projeção Fin. StartUp 2'!H70</f>
        <v>75</v>
      </c>
      <c r="AG31" s="24">
        <f>'Projeção Fin. StartUp 2'!I70</f>
        <v>0</v>
      </c>
      <c r="AH31" s="24">
        <f>'Projeção Fin. StartUp 2'!K70</f>
        <v>0</v>
      </c>
      <c r="AI31" s="24">
        <f>'Projeção Fin. StartUp 2'!L70</f>
        <v>0</v>
      </c>
      <c r="AJ31" s="24">
        <f>'Projeção Fin. StartUp 2'!M70</f>
        <v>0</v>
      </c>
      <c r="AK31" s="24">
        <f>'Projeção Fin. StartUp 2'!O70</f>
        <v>0</v>
      </c>
      <c r="AL31" s="24">
        <f>'Projeção Fin. StartUp 2'!P70</f>
        <v>0</v>
      </c>
      <c r="AM31" s="24">
        <f>'Projeção Fin. StartUp 2'!Q70</f>
        <v>0</v>
      </c>
      <c r="AN31" s="24">
        <f>'Projeção Fin. StartUp 3'!C70</f>
        <v>0</v>
      </c>
      <c r="AO31" s="24">
        <f>'Projeção Fin. StartUp 3'!D70</f>
        <v>0</v>
      </c>
      <c r="AP31" s="24">
        <f>'Projeção Fin. StartUp 3'!E70</f>
        <v>0</v>
      </c>
      <c r="AQ31" s="24">
        <f>'Projeção Fin. StartUp 3'!G70</f>
        <v>0</v>
      </c>
      <c r="AR31" s="24">
        <f>'Projeção Fin. StartUp 3'!H70</f>
        <v>75</v>
      </c>
      <c r="AS31" s="24">
        <f>'Projeção Fin. StartUp 3'!I70</f>
        <v>0</v>
      </c>
      <c r="AT31" s="24">
        <f>'Projeção Fin. StartUp 3'!K70</f>
        <v>0</v>
      </c>
      <c r="AU31" s="24">
        <f>'Projeção Fin. StartUp 3'!L70</f>
        <v>0</v>
      </c>
      <c r="AV31" s="24">
        <f>'Projeção Fin. StartUp 3'!M70</f>
        <v>0</v>
      </c>
      <c r="AW31" s="24">
        <f>'Projeção Fin. StartUp 3'!O70</f>
        <v>0</v>
      </c>
      <c r="AX31" s="24">
        <f>'Projeção Fin. StartUp 3'!P70</f>
        <v>0</v>
      </c>
      <c r="AY31" s="24">
        <f>'Projeção Fin. StartUp 3'!Q70</f>
        <v>0</v>
      </c>
      <c r="AZ31" s="24">
        <f>'Projeção Fin. StartUp 4'!C70</f>
        <v>0</v>
      </c>
      <c r="BA31" s="24">
        <f>'Projeção Fin. StartUp 4'!D70</f>
        <v>0</v>
      </c>
      <c r="BB31" s="24">
        <f>'Projeção Fin. StartUp 4'!E70</f>
        <v>0</v>
      </c>
      <c r="BC31" s="24">
        <f>'Projeção Fin. StartUp 4'!G70</f>
        <v>0</v>
      </c>
      <c r="BD31" s="24">
        <f>'Projeção Fin. StartUp 4'!H70</f>
        <v>75</v>
      </c>
      <c r="BE31" s="24">
        <f>'Projeção Fin. StartUp 4'!I70</f>
        <v>0</v>
      </c>
      <c r="BF31" s="24">
        <f>'Projeção Fin. StartUp 4'!K70</f>
        <v>0</v>
      </c>
      <c r="BG31" s="24">
        <f>'Projeção Fin. StartUp 4'!L70</f>
        <v>0</v>
      </c>
      <c r="BH31" s="24">
        <f>'Projeção Fin. StartUp 4'!M70</f>
        <v>0</v>
      </c>
      <c r="BI31" s="24">
        <f>'Projeção Fin. StartUp 4'!O70</f>
        <v>0</v>
      </c>
      <c r="BJ31" s="24">
        <f>'Projeção Fin. StartUp 4'!P70</f>
        <v>0</v>
      </c>
      <c r="BK31" s="24">
        <f>'Projeção Fin. StartUp 4'!Q70</f>
        <v>0</v>
      </c>
      <c r="BL31" s="24">
        <f>'Projeção Fin. StartUp 5'!C70</f>
        <v>0</v>
      </c>
      <c r="BM31" s="24">
        <f>'Projeção Fin. StartUp 5'!D70</f>
        <v>0</v>
      </c>
      <c r="BN31" s="24">
        <f>'Projeção Fin. StartUp 5'!E70</f>
        <v>0</v>
      </c>
      <c r="BO31" s="24">
        <f>'Projeção Fin. StartUp 5'!G70</f>
        <v>0</v>
      </c>
      <c r="BP31" s="24">
        <f>'Projeção Fin. StartUp 5'!H70</f>
        <v>75</v>
      </c>
      <c r="BQ31" s="24">
        <f>'Projeção Fin. StartUp 5'!I70</f>
        <v>0</v>
      </c>
      <c r="BR31" s="24">
        <f>'Projeção Fin. StartUp 5'!K70</f>
        <v>0</v>
      </c>
      <c r="BS31" s="24">
        <f>'Projeção Fin. StartUp 5'!L70</f>
        <v>0</v>
      </c>
      <c r="BT31" s="24">
        <f>'Projeção Fin. StartUp 5'!M70</f>
        <v>0</v>
      </c>
      <c r="BU31" s="24">
        <f>'Projeção Fin. StartUp 5'!O70</f>
        <v>0</v>
      </c>
      <c r="BV31" s="24">
        <f>'Projeção Fin. StartUp 5'!P70</f>
        <v>0</v>
      </c>
      <c r="BW31" s="24">
        <f>'Projeção Fin. StartUp 5'!Q70</f>
        <v>0</v>
      </c>
      <c r="BX31" s="24">
        <f>'Projeção Fin. StartUp 6'!C70</f>
        <v>0</v>
      </c>
      <c r="BY31" s="24">
        <f>'Projeção Fin. StartUp 6'!D70</f>
        <v>0</v>
      </c>
      <c r="BZ31" s="24">
        <f>'Projeção Fin. StartUp 6'!E70</f>
        <v>0</v>
      </c>
      <c r="CA31" s="24">
        <f>'Projeção Fin. StartUp 6'!F70</f>
        <v>0</v>
      </c>
      <c r="CB31" s="24">
        <f>'Projeção Fin. StartUp 6'!G70</f>
        <v>0</v>
      </c>
      <c r="CC31" s="24">
        <f>'Projeção Fin. StartUp 6'!H70</f>
        <v>75</v>
      </c>
      <c r="CD31" s="24">
        <f>'Projeção Fin. StartUp 6'!K70</f>
        <v>0</v>
      </c>
      <c r="CE31" s="24">
        <f>'Projeção Fin. StartUp 6'!L70</f>
        <v>0</v>
      </c>
      <c r="CF31" s="24">
        <f>'Projeção Fin. StartUp 6'!M70</f>
        <v>0</v>
      </c>
      <c r="CG31" s="24">
        <f>'Projeção Fin. StartUp 6'!O70</f>
        <v>0</v>
      </c>
      <c r="CH31" s="24">
        <f>'Projeção Fin. StartUp 6'!P70</f>
        <v>0</v>
      </c>
      <c r="CI31" s="24">
        <f>'Projeção Fin. StartUp 6'!Q70</f>
        <v>0</v>
      </c>
    </row>
    <row r="32" spans="1:87" x14ac:dyDescent="0.3">
      <c r="A32" s="215" t="s">
        <v>55</v>
      </c>
      <c r="B32" s="211">
        <f t="shared" si="0"/>
        <v>0</v>
      </c>
      <c r="C32" s="11">
        <f t="shared" si="1"/>
        <v>0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>
        <f>'Projeção Fin. StartUp 1'!C71</f>
        <v>0</v>
      </c>
      <c r="Q32" s="24">
        <f>'Projeção Fin. StartUp 1'!D71</f>
        <v>0</v>
      </c>
      <c r="R32" s="24">
        <f>'Projeção Fin. StartUp 1'!E71</f>
        <v>0</v>
      </c>
      <c r="S32" s="24">
        <f>'Projeção Fin. StartUp 1'!G71</f>
        <v>0</v>
      </c>
      <c r="T32" s="24">
        <f>'Projeção Fin. StartUp 1'!H71</f>
        <v>0</v>
      </c>
      <c r="U32" s="24">
        <f>'Projeção Fin. StartUp 1'!I71</f>
        <v>0</v>
      </c>
      <c r="V32" s="24">
        <f>'Projeção Fin. StartUp 1'!K71</f>
        <v>0</v>
      </c>
      <c r="W32" s="24">
        <f>'Projeção Fin. StartUp 1'!L71</f>
        <v>0</v>
      </c>
      <c r="X32" s="24">
        <f>'Projeção Fin. StartUp 1'!M71</f>
        <v>0</v>
      </c>
      <c r="Y32" s="24">
        <f>'Projeção Fin. StartUp 1'!O71</f>
        <v>0</v>
      </c>
      <c r="Z32" s="24">
        <f>'Projeção Fin. StartUp 1'!P71</f>
        <v>0</v>
      </c>
      <c r="AA32" s="24">
        <f>'Projeção Fin. StartUp 1'!Q71</f>
        <v>0</v>
      </c>
      <c r="AB32" s="24">
        <f>'Projeção Fin. StartUp 2'!C71</f>
        <v>0</v>
      </c>
      <c r="AC32" s="24">
        <f>'Projeção Fin. StartUp 2'!D71</f>
        <v>0</v>
      </c>
      <c r="AD32" s="24">
        <f>'Projeção Fin. StartUp 2'!E71</f>
        <v>0</v>
      </c>
      <c r="AE32" s="24">
        <f>'Projeção Fin. StartUp 2'!G71</f>
        <v>0</v>
      </c>
      <c r="AF32" s="24">
        <f>'Projeção Fin. StartUp 2'!H71</f>
        <v>0</v>
      </c>
      <c r="AG32" s="24">
        <f>'Projeção Fin. StartUp 2'!I71</f>
        <v>0</v>
      </c>
      <c r="AH32" s="24">
        <f>'Projeção Fin. StartUp 2'!K71</f>
        <v>0</v>
      </c>
      <c r="AI32" s="24">
        <f>'Projeção Fin. StartUp 2'!L71</f>
        <v>0</v>
      </c>
      <c r="AJ32" s="24">
        <f>'Projeção Fin. StartUp 2'!M71</f>
        <v>0</v>
      </c>
      <c r="AK32" s="24">
        <f>'Projeção Fin. StartUp 2'!O71</f>
        <v>0</v>
      </c>
      <c r="AL32" s="24">
        <f>'Projeção Fin. StartUp 2'!P71</f>
        <v>0</v>
      </c>
      <c r="AM32" s="24">
        <f>'Projeção Fin. StartUp 2'!Q71</f>
        <v>0</v>
      </c>
      <c r="AN32" s="24">
        <f>'Projeção Fin. StartUp 3'!C71</f>
        <v>0</v>
      </c>
      <c r="AO32" s="24">
        <f>'Projeção Fin. StartUp 3'!D71</f>
        <v>0</v>
      </c>
      <c r="AP32" s="24">
        <f>'Projeção Fin. StartUp 3'!E71</f>
        <v>0</v>
      </c>
      <c r="AQ32" s="24">
        <f>'Projeção Fin. StartUp 3'!G71</f>
        <v>0</v>
      </c>
      <c r="AR32" s="24">
        <f>'Projeção Fin. StartUp 3'!H71</f>
        <v>0</v>
      </c>
      <c r="AS32" s="24">
        <f>'Projeção Fin. StartUp 3'!I71</f>
        <v>0</v>
      </c>
      <c r="AT32" s="24">
        <f>'Projeção Fin. StartUp 3'!K71</f>
        <v>0</v>
      </c>
      <c r="AU32" s="24">
        <f>'Projeção Fin. StartUp 3'!L71</f>
        <v>0</v>
      </c>
      <c r="AV32" s="24">
        <f>'Projeção Fin. StartUp 3'!M71</f>
        <v>0</v>
      </c>
      <c r="AW32" s="24">
        <f>'Projeção Fin. StartUp 3'!O71</f>
        <v>0</v>
      </c>
      <c r="AX32" s="24">
        <f>'Projeção Fin. StartUp 3'!P71</f>
        <v>0</v>
      </c>
      <c r="AY32" s="24">
        <f>'Projeção Fin. StartUp 3'!Q71</f>
        <v>0</v>
      </c>
      <c r="AZ32" s="24">
        <f>'Projeção Fin. StartUp 4'!C71</f>
        <v>0</v>
      </c>
      <c r="BA32" s="24">
        <f>'Projeção Fin. StartUp 4'!D71</f>
        <v>0</v>
      </c>
      <c r="BB32" s="24">
        <f>'Projeção Fin. StartUp 4'!E71</f>
        <v>0</v>
      </c>
      <c r="BC32" s="24">
        <f>'Projeção Fin. StartUp 4'!G71</f>
        <v>0</v>
      </c>
      <c r="BD32" s="24">
        <f>'Projeção Fin. StartUp 4'!H71</f>
        <v>0</v>
      </c>
      <c r="BE32" s="24">
        <f>'Projeção Fin. StartUp 4'!I71</f>
        <v>0</v>
      </c>
      <c r="BF32" s="24">
        <f>'Projeção Fin. StartUp 4'!K71</f>
        <v>0</v>
      </c>
      <c r="BG32" s="24">
        <f>'Projeção Fin. StartUp 4'!L71</f>
        <v>0</v>
      </c>
      <c r="BH32" s="24">
        <f>'Projeção Fin. StartUp 4'!M71</f>
        <v>0</v>
      </c>
      <c r="BI32" s="24">
        <f>'Projeção Fin. StartUp 4'!O71</f>
        <v>0</v>
      </c>
      <c r="BJ32" s="24">
        <f>'Projeção Fin. StartUp 4'!P71</f>
        <v>0</v>
      </c>
      <c r="BK32" s="24">
        <f>'Projeção Fin. StartUp 4'!Q71</f>
        <v>0</v>
      </c>
      <c r="BL32" s="24">
        <f>'Projeção Fin. StartUp 5'!C71</f>
        <v>0</v>
      </c>
      <c r="BM32" s="24">
        <f>'Projeção Fin. StartUp 5'!D71</f>
        <v>0</v>
      </c>
      <c r="BN32" s="24">
        <f>'Projeção Fin. StartUp 5'!E71</f>
        <v>0</v>
      </c>
      <c r="BO32" s="24">
        <f>'Projeção Fin. StartUp 5'!G71</f>
        <v>0</v>
      </c>
      <c r="BP32" s="24">
        <f>'Projeção Fin. StartUp 5'!H71</f>
        <v>0</v>
      </c>
      <c r="BQ32" s="24">
        <f>'Projeção Fin. StartUp 5'!I71</f>
        <v>0</v>
      </c>
      <c r="BR32" s="24">
        <f>'Projeção Fin. StartUp 5'!K71</f>
        <v>0</v>
      </c>
      <c r="BS32" s="24">
        <f>'Projeção Fin. StartUp 5'!L71</f>
        <v>0</v>
      </c>
      <c r="BT32" s="24">
        <f>'Projeção Fin. StartUp 5'!M71</f>
        <v>0</v>
      </c>
      <c r="BU32" s="24">
        <f>'Projeção Fin. StartUp 5'!O71</f>
        <v>0</v>
      </c>
      <c r="BV32" s="24">
        <f>'Projeção Fin. StartUp 5'!P71</f>
        <v>0</v>
      </c>
      <c r="BW32" s="24">
        <f>'Projeção Fin. StartUp 5'!Q71</f>
        <v>0</v>
      </c>
      <c r="BX32" s="24">
        <f>'Projeção Fin. StartUp 6'!C71</f>
        <v>0</v>
      </c>
      <c r="BY32" s="24">
        <f>'Projeção Fin. StartUp 6'!D71</f>
        <v>0</v>
      </c>
      <c r="BZ32" s="24">
        <f>'Projeção Fin. StartUp 6'!E71</f>
        <v>0</v>
      </c>
      <c r="CA32" s="24">
        <f>'Projeção Fin. StartUp 6'!F71</f>
        <v>0</v>
      </c>
      <c r="CB32" s="24">
        <f>'Projeção Fin. StartUp 6'!G71</f>
        <v>0</v>
      </c>
      <c r="CC32" s="24">
        <f>'Projeção Fin. StartUp 6'!H71</f>
        <v>0</v>
      </c>
      <c r="CD32" s="24">
        <f>'Projeção Fin. StartUp 6'!K71</f>
        <v>0</v>
      </c>
      <c r="CE32" s="24">
        <f>'Projeção Fin. StartUp 6'!L71</f>
        <v>0</v>
      </c>
      <c r="CF32" s="24">
        <f>'Projeção Fin. StartUp 6'!M71</f>
        <v>0</v>
      </c>
      <c r="CG32" s="24">
        <f>'Projeção Fin. StartUp 6'!O71</f>
        <v>0</v>
      </c>
      <c r="CH32" s="24">
        <f>'Projeção Fin. StartUp 6'!P71</f>
        <v>0</v>
      </c>
      <c r="CI32" s="24">
        <f>'Projeção Fin. StartUp 6'!Q71</f>
        <v>0</v>
      </c>
    </row>
    <row r="33" spans="1:87" x14ac:dyDescent="0.3">
      <c r="A33" s="215" t="s">
        <v>55</v>
      </c>
      <c r="B33" s="211">
        <f t="shared" ref="B33:B64" si="2">SUM(D33:BK33)</f>
        <v>0</v>
      </c>
      <c r="C33" s="11">
        <f t="shared" si="1"/>
        <v>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>
        <f>'Projeção Fin. StartUp 1'!C72</f>
        <v>0</v>
      </c>
      <c r="Q33" s="24">
        <f>'Projeção Fin. StartUp 1'!D72</f>
        <v>0</v>
      </c>
      <c r="R33" s="24">
        <f>'Projeção Fin. StartUp 1'!E72</f>
        <v>0</v>
      </c>
      <c r="S33" s="24">
        <f>'Projeção Fin. StartUp 1'!G72</f>
        <v>0</v>
      </c>
      <c r="T33" s="24">
        <f>'Projeção Fin. StartUp 1'!H72</f>
        <v>0</v>
      </c>
      <c r="U33" s="24">
        <f>'Projeção Fin. StartUp 1'!I72</f>
        <v>0</v>
      </c>
      <c r="V33" s="24">
        <f>'Projeção Fin. StartUp 1'!K72</f>
        <v>0</v>
      </c>
      <c r="W33" s="24">
        <f>'Projeção Fin. StartUp 1'!L72</f>
        <v>0</v>
      </c>
      <c r="X33" s="24">
        <f>'Projeção Fin. StartUp 1'!M72</f>
        <v>0</v>
      </c>
      <c r="Y33" s="24">
        <f>'Projeção Fin. StartUp 1'!O72</f>
        <v>0</v>
      </c>
      <c r="Z33" s="24">
        <f>'Projeção Fin. StartUp 1'!P72</f>
        <v>0</v>
      </c>
      <c r="AA33" s="24">
        <f>'Projeção Fin. StartUp 1'!Q72</f>
        <v>0</v>
      </c>
      <c r="AB33" s="24">
        <f>'Projeção Fin. StartUp 2'!C72</f>
        <v>0</v>
      </c>
      <c r="AC33" s="24">
        <f>'Projeção Fin. StartUp 2'!D72</f>
        <v>0</v>
      </c>
      <c r="AD33" s="24">
        <f>'Projeção Fin. StartUp 2'!E72</f>
        <v>0</v>
      </c>
      <c r="AE33" s="24">
        <f>'Projeção Fin. StartUp 2'!G72</f>
        <v>0</v>
      </c>
      <c r="AF33" s="24">
        <f>'Projeção Fin. StartUp 2'!H72</f>
        <v>0</v>
      </c>
      <c r="AG33" s="24">
        <f>'Projeção Fin. StartUp 2'!I72</f>
        <v>0</v>
      </c>
      <c r="AH33" s="24">
        <f>'Projeção Fin. StartUp 2'!K72</f>
        <v>0</v>
      </c>
      <c r="AI33" s="24">
        <f>'Projeção Fin. StartUp 2'!L72</f>
        <v>0</v>
      </c>
      <c r="AJ33" s="24">
        <f>'Projeção Fin. StartUp 2'!M72</f>
        <v>0</v>
      </c>
      <c r="AK33" s="24">
        <f>'Projeção Fin. StartUp 2'!O72</f>
        <v>0</v>
      </c>
      <c r="AL33" s="24">
        <f>'Projeção Fin. StartUp 2'!P72</f>
        <v>0</v>
      </c>
      <c r="AM33" s="24">
        <f>'Projeção Fin. StartUp 2'!Q72</f>
        <v>0</v>
      </c>
      <c r="AN33" s="24">
        <f>'Projeção Fin. StartUp 3'!C72</f>
        <v>0</v>
      </c>
      <c r="AO33" s="24">
        <f>'Projeção Fin. StartUp 3'!D72</f>
        <v>0</v>
      </c>
      <c r="AP33" s="24">
        <f>'Projeção Fin. StartUp 3'!E72</f>
        <v>0</v>
      </c>
      <c r="AQ33" s="24">
        <f>'Projeção Fin. StartUp 3'!G72</f>
        <v>0</v>
      </c>
      <c r="AR33" s="24">
        <f>'Projeção Fin. StartUp 3'!H72</f>
        <v>0</v>
      </c>
      <c r="AS33" s="24">
        <f>'Projeção Fin. StartUp 3'!I72</f>
        <v>0</v>
      </c>
      <c r="AT33" s="24">
        <f>'Projeção Fin. StartUp 3'!K72</f>
        <v>0</v>
      </c>
      <c r="AU33" s="24">
        <f>'Projeção Fin. StartUp 3'!L72</f>
        <v>0</v>
      </c>
      <c r="AV33" s="24">
        <f>'Projeção Fin. StartUp 3'!M72</f>
        <v>0</v>
      </c>
      <c r="AW33" s="24">
        <f>'Projeção Fin. StartUp 3'!O72</f>
        <v>0</v>
      </c>
      <c r="AX33" s="24">
        <f>'Projeção Fin. StartUp 3'!P72</f>
        <v>0</v>
      </c>
      <c r="AY33" s="24">
        <f>'Projeção Fin. StartUp 3'!Q72</f>
        <v>0</v>
      </c>
      <c r="AZ33" s="24">
        <f>'Projeção Fin. StartUp 4'!C72</f>
        <v>0</v>
      </c>
      <c r="BA33" s="24">
        <f>'Projeção Fin. StartUp 4'!D72</f>
        <v>0</v>
      </c>
      <c r="BB33" s="24">
        <f>'Projeção Fin. StartUp 4'!E72</f>
        <v>0</v>
      </c>
      <c r="BC33" s="24">
        <f>'Projeção Fin. StartUp 4'!G72</f>
        <v>0</v>
      </c>
      <c r="BD33" s="24">
        <f>'Projeção Fin. StartUp 4'!H72</f>
        <v>0</v>
      </c>
      <c r="BE33" s="24">
        <f>'Projeção Fin. StartUp 4'!I72</f>
        <v>0</v>
      </c>
      <c r="BF33" s="24">
        <f>'Projeção Fin. StartUp 4'!K72</f>
        <v>0</v>
      </c>
      <c r="BG33" s="24">
        <f>'Projeção Fin. StartUp 4'!L72</f>
        <v>0</v>
      </c>
      <c r="BH33" s="24">
        <f>'Projeção Fin. StartUp 4'!M72</f>
        <v>0</v>
      </c>
      <c r="BI33" s="24">
        <f>'Projeção Fin. StartUp 4'!O72</f>
        <v>0</v>
      </c>
      <c r="BJ33" s="24">
        <f>'Projeção Fin. StartUp 4'!P72</f>
        <v>0</v>
      </c>
      <c r="BK33" s="24">
        <f>'Projeção Fin. StartUp 4'!Q72</f>
        <v>0</v>
      </c>
      <c r="BL33" s="24">
        <f>'Projeção Fin. StartUp 5'!C72</f>
        <v>0</v>
      </c>
      <c r="BM33" s="24">
        <f>'Projeção Fin. StartUp 5'!D72</f>
        <v>0</v>
      </c>
      <c r="BN33" s="24">
        <f>'Projeção Fin. StartUp 5'!E72</f>
        <v>0</v>
      </c>
      <c r="BO33" s="24">
        <f>'Projeção Fin. StartUp 5'!G72</f>
        <v>0</v>
      </c>
      <c r="BP33" s="24">
        <f>'Projeção Fin. StartUp 5'!H72</f>
        <v>0</v>
      </c>
      <c r="BQ33" s="24">
        <f>'Projeção Fin. StartUp 5'!I72</f>
        <v>0</v>
      </c>
      <c r="BR33" s="24">
        <f>'Projeção Fin. StartUp 5'!K72</f>
        <v>0</v>
      </c>
      <c r="BS33" s="24">
        <f>'Projeção Fin. StartUp 5'!L72</f>
        <v>0</v>
      </c>
      <c r="BT33" s="24">
        <f>'Projeção Fin. StartUp 5'!M72</f>
        <v>0</v>
      </c>
      <c r="BU33" s="24">
        <f>'Projeção Fin. StartUp 5'!O72</f>
        <v>0</v>
      </c>
      <c r="BV33" s="24">
        <f>'Projeção Fin. StartUp 5'!P72</f>
        <v>0</v>
      </c>
      <c r="BW33" s="24">
        <f>'Projeção Fin. StartUp 5'!Q72</f>
        <v>0</v>
      </c>
      <c r="BX33" s="24">
        <f>'Projeção Fin. StartUp 6'!C72</f>
        <v>0</v>
      </c>
      <c r="BY33" s="24">
        <f>'Projeção Fin. StartUp 6'!D72</f>
        <v>0</v>
      </c>
      <c r="BZ33" s="24">
        <f>'Projeção Fin. StartUp 6'!E72</f>
        <v>0</v>
      </c>
      <c r="CA33" s="24">
        <f>'Projeção Fin. StartUp 6'!F72</f>
        <v>0</v>
      </c>
      <c r="CB33" s="24">
        <f>'Projeção Fin. StartUp 6'!G72</f>
        <v>0</v>
      </c>
      <c r="CC33" s="24">
        <f>'Projeção Fin. StartUp 6'!H72</f>
        <v>0</v>
      </c>
      <c r="CD33" s="24">
        <f>'Projeção Fin. StartUp 6'!K72</f>
        <v>0</v>
      </c>
      <c r="CE33" s="24">
        <f>'Projeção Fin. StartUp 6'!L72</f>
        <v>0</v>
      </c>
      <c r="CF33" s="24">
        <f>'Projeção Fin. StartUp 6'!M72</f>
        <v>0</v>
      </c>
      <c r="CG33" s="24">
        <f>'Projeção Fin. StartUp 6'!O72</f>
        <v>0</v>
      </c>
      <c r="CH33" s="24">
        <f>'Projeção Fin. StartUp 6'!P72</f>
        <v>0</v>
      </c>
      <c r="CI33" s="24">
        <f>'Projeção Fin. StartUp 6'!Q72</f>
        <v>0</v>
      </c>
    </row>
    <row r="34" spans="1:87" x14ac:dyDescent="0.3">
      <c r="A34" s="215" t="s">
        <v>55</v>
      </c>
      <c r="B34" s="211">
        <f t="shared" si="2"/>
        <v>0</v>
      </c>
      <c r="C34" s="11">
        <f t="shared" si="1"/>
        <v>0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>
        <f>'Projeção Fin. StartUp 1'!C73</f>
        <v>0</v>
      </c>
      <c r="Q34" s="24">
        <f>'Projeção Fin. StartUp 1'!D73</f>
        <v>0</v>
      </c>
      <c r="R34" s="24">
        <f>'Projeção Fin. StartUp 1'!E73</f>
        <v>0</v>
      </c>
      <c r="S34" s="24">
        <f>'Projeção Fin. StartUp 1'!G73</f>
        <v>0</v>
      </c>
      <c r="T34" s="24">
        <f>'Projeção Fin. StartUp 1'!H73</f>
        <v>0</v>
      </c>
      <c r="U34" s="24">
        <f>'Projeção Fin. StartUp 1'!I73</f>
        <v>0</v>
      </c>
      <c r="V34" s="24">
        <f>'Projeção Fin. StartUp 1'!K73</f>
        <v>0</v>
      </c>
      <c r="W34" s="24">
        <f>'Projeção Fin. StartUp 1'!L73</f>
        <v>0</v>
      </c>
      <c r="X34" s="24">
        <f>'Projeção Fin. StartUp 1'!M73</f>
        <v>0</v>
      </c>
      <c r="Y34" s="24">
        <f>'Projeção Fin. StartUp 1'!O73</f>
        <v>0</v>
      </c>
      <c r="Z34" s="24">
        <f>'Projeção Fin. StartUp 1'!P73</f>
        <v>0</v>
      </c>
      <c r="AA34" s="24">
        <f>'Projeção Fin. StartUp 1'!Q73</f>
        <v>0</v>
      </c>
      <c r="AB34" s="24">
        <f>'Projeção Fin. StartUp 2'!C73</f>
        <v>0</v>
      </c>
      <c r="AC34" s="24">
        <f>'Projeção Fin. StartUp 2'!D73</f>
        <v>0</v>
      </c>
      <c r="AD34" s="24">
        <f>'Projeção Fin. StartUp 2'!E73</f>
        <v>0</v>
      </c>
      <c r="AE34" s="24">
        <f>'Projeção Fin. StartUp 2'!G73</f>
        <v>0</v>
      </c>
      <c r="AF34" s="24">
        <f>'Projeção Fin. StartUp 2'!H73</f>
        <v>0</v>
      </c>
      <c r="AG34" s="24">
        <f>'Projeção Fin. StartUp 2'!I73</f>
        <v>0</v>
      </c>
      <c r="AH34" s="24">
        <f>'Projeção Fin. StartUp 2'!K73</f>
        <v>0</v>
      </c>
      <c r="AI34" s="24">
        <f>'Projeção Fin. StartUp 2'!L73</f>
        <v>0</v>
      </c>
      <c r="AJ34" s="24">
        <f>'Projeção Fin. StartUp 2'!M73</f>
        <v>0</v>
      </c>
      <c r="AK34" s="24">
        <f>'Projeção Fin. StartUp 2'!O73</f>
        <v>0</v>
      </c>
      <c r="AL34" s="24">
        <f>'Projeção Fin. StartUp 2'!P73</f>
        <v>0</v>
      </c>
      <c r="AM34" s="24">
        <f>'Projeção Fin. StartUp 2'!Q73</f>
        <v>0</v>
      </c>
      <c r="AN34" s="24">
        <f>'Projeção Fin. StartUp 3'!C73</f>
        <v>0</v>
      </c>
      <c r="AO34" s="24">
        <f>'Projeção Fin. StartUp 3'!D73</f>
        <v>0</v>
      </c>
      <c r="AP34" s="24">
        <f>'Projeção Fin. StartUp 3'!E73</f>
        <v>0</v>
      </c>
      <c r="AQ34" s="24">
        <f>'Projeção Fin. StartUp 3'!G73</f>
        <v>0</v>
      </c>
      <c r="AR34" s="24">
        <f>'Projeção Fin. StartUp 3'!H73</f>
        <v>0</v>
      </c>
      <c r="AS34" s="24">
        <f>'Projeção Fin. StartUp 3'!I73</f>
        <v>0</v>
      </c>
      <c r="AT34" s="24">
        <f>'Projeção Fin. StartUp 3'!K73</f>
        <v>0</v>
      </c>
      <c r="AU34" s="24">
        <f>'Projeção Fin. StartUp 3'!L73</f>
        <v>0</v>
      </c>
      <c r="AV34" s="24">
        <f>'Projeção Fin. StartUp 3'!M73</f>
        <v>0</v>
      </c>
      <c r="AW34" s="24">
        <f>'Projeção Fin. StartUp 3'!O73</f>
        <v>0</v>
      </c>
      <c r="AX34" s="24">
        <f>'Projeção Fin. StartUp 3'!P73</f>
        <v>0</v>
      </c>
      <c r="AY34" s="24">
        <f>'Projeção Fin. StartUp 3'!Q73</f>
        <v>0</v>
      </c>
      <c r="AZ34" s="24">
        <f>'Projeção Fin. StartUp 4'!C73</f>
        <v>0</v>
      </c>
      <c r="BA34" s="24">
        <f>'Projeção Fin. StartUp 4'!D73</f>
        <v>0</v>
      </c>
      <c r="BB34" s="24">
        <f>'Projeção Fin. StartUp 4'!E73</f>
        <v>0</v>
      </c>
      <c r="BC34" s="24">
        <f>'Projeção Fin. StartUp 4'!G73</f>
        <v>0</v>
      </c>
      <c r="BD34" s="24">
        <f>'Projeção Fin. StartUp 4'!H73</f>
        <v>0</v>
      </c>
      <c r="BE34" s="24">
        <f>'Projeção Fin. StartUp 4'!I73</f>
        <v>0</v>
      </c>
      <c r="BF34" s="24">
        <f>'Projeção Fin. StartUp 4'!K73</f>
        <v>0</v>
      </c>
      <c r="BG34" s="24">
        <f>'Projeção Fin. StartUp 4'!L73</f>
        <v>0</v>
      </c>
      <c r="BH34" s="24">
        <f>'Projeção Fin. StartUp 4'!M73</f>
        <v>0</v>
      </c>
      <c r="BI34" s="24">
        <f>'Projeção Fin. StartUp 4'!O73</f>
        <v>0</v>
      </c>
      <c r="BJ34" s="24">
        <f>'Projeção Fin. StartUp 4'!P73</f>
        <v>0</v>
      </c>
      <c r="BK34" s="24">
        <f>'Projeção Fin. StartUp 4'!Q73</f>
        <v>0</v>
      </c>
      <c r="BL34" s="24">
        <f>'Projeção Fin. StartUp 5'!C73</f>
        <v>0</v>
      </c>
      <c r="BM34" s="24">
        <f>'Projeção Fin. StartUp 5'!D73</f>
        <v>0</v>
      </c>
      <c r="BN34" s="24">
        <f>'Projeção Fin. StartUp 5'!E73</f>
        <v>0</v>
      </c>
      <c r="BO34" s="24">
        <f>'Projeção Fin. StartUp 5'!G73</f>
        <v>0</v>
      </c>
      <c r="BP34" s="24">
        <f>'Projeção Fin. StartUp 5'!H73</f>
        <v>0</v>
      </c>
      <c r="BQ34" s="24">
        <f>'Projeção Fin. StartUp 5'!I73</f>
        <v>0</v>
      </c>
      <c r="BR34" s="24">
        <f>'Projeção Fin. StartUp 5'!K73</f>
        <v>0</v>
      </c>
      <c r="BS34" s="24">
        <f>'Projeção Fin. StartUp 5'!L73</f>
        <v>0</v>
      </c>
      <c r="BT34" s="24">
        <f>'Projeção Fin. StartUp 5'!M73</f>
        <v>0</v>
      </c>
      <c r="BU34" s="24">
        <f>'Projeção Fin. StartUp 5'!O73</f>
        <v>0</v>
      </c>
      <c r="BV34" s="24">
        <f>'Projeção Fin. StartUp 5'!P73</f>
        <v>0</v>
      </c>
      <c r="BW34" s="24">
        <f>'Projeção Fin. StartUp 5'!Q73</f>
        <v>0</v>
      </c>
      <c r="BX34" s="24">
        <f>'Projeção Fin. StartUp 6'!C73</f>
        <v>0</v>
      </c>
      <c r="BY34" s="24">
        <f>'Projeção Fin. StartUp 6'!D73</f>
        <v>0</v>
      </c>
      <c r="BZ34" s="24">
        <f>'Projeção Fin. StartUp 6'!E73</f>
        <v>0</v>
      </c>
      <c r="CA34" s="24">
        <f>'Projeção Fin. StartUp 6'!F73</f>
        <v>0</v>
      </c>
      <c r="CB34" s="24">
        <f>'Projeção Fin. StartUp 6'!G73</f>
        <v>0</v>
      </c>
      <c r="CC34" s="24">
        <f>'Projeção Fin. StartUp 6'!H73</f>
        <v>0</v>
      </c>
      <c r="CD34" s="24">
        <f>'Projeção Fin. StartUp 6'!K73</f>
        <v>0</v>
      </c>
      <c r="CE34" s="24">
        <f>'Projeção Fin. StartUp 6'!L73</f>
        <v>0</v>
      </c>
      <c r="CF34" s="24">
        <f>'Projeção Fin. StartUp 6'!M73</f>
        <v>0</v>
      </c>
      <c r="CG34" s="24">
        <f>'Projeção Fin. StartUp 6'!O73</f>
        <v>0</v>
      </c>
      <c r="CH34" s="24">
        <f>'Projeção Fin. StartUp 6'!P73</f>
        <v>0</v>
      </c>
      <c r="CI34" s="24">
        <f>'Projeção Fin. StartUp 6'!Q73</f>
        <v>0</v>
      </c>
    </row>
    <row r="35" spans="1:87" x14ac:dyDescent="0.3">
      <c r="A35" s="215" t="s">
        <v>124</v>
      </c>
      <c r="B35" s="211">
        <f t="shared" si="2"/>
        <v>37256.296875</v>
      </c>
      <c r="C35" s="11">
        <f t="shared" ref="C35:C66" si="3">B35/SUM($B$3:$B$101)</f>
        <v>1.7627425351998465E-3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>
        <f>'Projeção Fin. StartUp 1'!C76</f>
        <v>0</v>
      </c>
      <c r="Q35" s="24">
        <f>'Projeção Fin. StartUp 1'!D76</f>
        <v>0</v>
      </c>
      <c r="R35" s="24">
        <f>'Projeção Fin. StartUp 1'!E76</f>
        <v>0</v>
      </c>
      <c r="S35" s="24">
        <f>'Projeção Fin. StartUp 1'!G76</f>
        <v>0</v>
      </c>
      <c r="T35" s="24">
        <f>'Projeção Fin. StartUp 1'!H76</f>
        <v>750</v>
      </c>
      <c r="U35" s="24">
        <f>'Projeção Fin. StartUp 1'!I76</f>
        <v>750</v>
      </c>
      <c r="V35" s="24">
        <f>'Projeção Fin. StartUp 1'!K76</f>
        <v>750</v>
      </c>
      <c r="W35" s="24">
        <f>'Projeção Fin. StartUp 1'!L76</f>
        <v>750</v>
      </c>
      <c r="X35" s="24">
        <f>'Projeção Fin. StartUp 1'!M76</f>
        <v>750</v>
      </c>
      <c r="Y35" s="24">
        <f>'Projeção Fin. StartUp 1'!O76</f>
        <v>750</v>
      </c>
      <c r="Z35" s="24">
        <f>'Projeção Fin. StartUp 1'!P76</f>
        <v>750</v>
      </c>
      <c r="AA35" s="24">
        <f>'Projeção Fin. StartUp 1'!Q76</f>
        <v>750</v>
      </c>
      <c r="AB35" s="24">
        <f>'Projeção Fin. StartUp 2'!C76</f>
        <v>806.25</v>
      </c>
      <c r="AC35" s="24">
        <f>'Projeção Fin. StartUp 2'!D76</f>
        <v>806.25</v>
      </c>
      <c r="AD35" s="24">
        <f>'Projeção Fin. StartUp 2'!E76</f>
        <v>806.25</v>
      </c>
      <c r="AE35" s="24">
        <f>'Projeção Fin. StartUp 2'!G76</f>
        <v>806.25</v>
      </c>
      <c r="AF35" s="24">
        <f>'Projeção Fin. StartUp 2'!H76</f>
        <v>806.25</v>
      </c>
      <c r="AG35" s="24">
        <f>'Projeção Fin. StartUp 2'!I76</f>
        <v>806.25</v>
      </c>
      <c r="AH35" s="24">
        <f>'Projeção Fin. StartUp 2'!K76</f>
        <v>806.25</v>
      </c>
      <c r="AI35" s="24">
        <f>'Projeção Fin. StartUp 2'!L76</f>
        <v>806.25</v>
      </c>
      <c r="AJ35" s="24">
        <f>'Projeção Fin. StartUp 2'!M76</f>
        <v>806.25</v>
      </c>
      <c r="AK35" s="24">
        <f>'Projeção Fin. StartUp 2'!O76</f>
        <v>806.25</v>
      </c>
      <c r="AL35" s="24">
        <f>'Projeção Fin. StartUp 2'!P76</f>
        <v>806.25</v>
      </c>
      <c r="AM35" s="24">
        <f>'Projeção Fin. StartUp 2'!Q76</f>
        <v>806.25</v>
      </c>
      <c r="AN35" s="24">
        <f>'Projeção Fin. StartUp 3'!C76</f>
        <v>866.71875</v>
      </c>
      <c r="AO35" s="24">
        <f>'Projeção Fin. StartUp 3'!D76</f>
        <v>866.71875</v>
      </c>
      <c r="AP35" s="24">
        <f>'Projeção Fin. StartUp 3'!E76</f>
        <v>866.71875</v>
      </c>
      <c r="AQ35" s="24">
        <f>'Projeção Fin. StartUp 3'!G76</f>
        <v>866.71875</v>
      </c>
      <c r="AR35" s="24">
        <f>'Projeção Fin. StartUp 3'!H76</f>
        <v>866.71875</v>
      </c>
      <c r="AS35" s="24">
        <f>'Projeção Fin. StartUp 3'!I76</f>
        <v>866.71875</v>
      </c>
      <c r="AT35" s="24">
        <f>'Projeção Fin. StartUp 3'!K76</f>
        <v>866.71875</v>
      </c>
      <c r="AU35" s="24">
        <f>'Projeção Fin. StartUp 3'!L76</f>
        <v>866.71875</v>
      </c>
      <c r="AV35" s="24">
        <f>'Projeção Fin. StartUp 3'!M76</f>
        <v>866.71875</v>
      </c>
      <c r="AW35" s="24">
        <f>'Projeção Fin. StartUp 3'!O76</f>
        <v>866.71875</v>
      </c>
      <c r="AX35" s="24">
        <f>'Projeção Fin. StartUp 3'!P76</f>
        <v>866.71875</v>
      </c>
      <c r="AY35" s="24">
        <f>'Projeção Fin. StartUp 3'!Q76</f>
        <v>866.71875</v>
      </c>
      <c r="AZ35" s="24">
        <f>'Projeção Fin. StartUp 4'!C76</f>
        <v>931.72265625</v>
      </c>
      <c r="BA35" s="24">
        <f>'Projeção Fin. StartUp 4'!D76</f>
        <v>931.72265625</v>
      </c>
      <c r="BB35" s="24">
        <f>'Projeção Fin. StartUp 4'!E76</f>
        <v>931.72265625</v>
      </c>
      <c r="BC35" s="24">
        <f>'Projeção Fin. StartUp 4'!G76</f>
        <v>931.72265625</v>
      </c>
      <c r="BD35" s="24">
        <f>'Projeção Fin. StartUp 4'!H76</f>
        <v>931.72265625</v>
      </c>
      <c r="BE35" s="24">
        <f>'Projeção Fin. StartUp 4'!I76</f>
        <v>931.72265625</v>
      </c>
      <c r="BF35" s="24">
        <f>'Projeção Fin. StartUp 4'!K76</f>
        <v>931.72265625</v>
      </c>
      <c r="BG35" s="24">
        <f>'Projeção Fin. StartUp 4'!L76</f>
        <v>931.72265625</v>
      </c>
      <c r="BH35" s="24">
        <f>'Projeção Fin. StartUp 4'!M76</f>
        <v>931.72265625</v>
      </c>
      <c r="BI35" s="24">
        <f>'Projeção Fin. StartUp 4'!O76</f>
        <v>931.72265625</v>
      </c>
      <c r="BJ35" s="24">
        <f>'Projeção Fin. StartUp 4'!P76</f>
        <v>931.72265625</v>
      </c>
      <c r="BK35" s="24">
        <f>'Projeção Fin. StartUp 4'!Q76</f>
        <v>931.72265625</v>
      </c>
      <c r="BL35" s="24">
        <f>'Projeção Fin. StartUp 5'!C76</f>
        <v>1001.60185546875</v>
      </c>
      <c r="BM35" s="24">
        <f>'Projeção Fin. StartUp 5'!D76</f>
        <v>1001.60185546875</v>
      </c>
      <c r="BN35" s="24">
        <f>'Projeção Fin. StartUp 5'!E76</f>
        <v>1001.60185546875</v>
      </c>
      <c r="BO35" s="24">
        <f>'Projeção Fin. StartUp 5'!G76</f>
        <v>1001.60185546875</v>
      </c>
      <c r="BP35" s="24">
        <f>'Projeção Fin. StartUp 5'!H76</f>
        <v>1001.60185546875</v>
      </c>
      <c r="BQ35" s="24">
        <f>'Projeção Fin. StartUp 5'!I76</f>
        <v>1001.60185546875</v>
      </c>
      <c r="BR35" s="24">
        <f>'Projeção Fin. StartUp 5'!K76</f>
        <v>1001.60185546875</v>
      </c>
      <c r="BS35" s="24">
        <f>'Projeção Fin. StartUp 5'!L76</f>
        <v>1001.60185546875</v>
      </c>
      <c r="BT35" s="24">
        <f>'Projeção Fin. StartUp 5'!M76</f>
        <v>1001.60185546875</v>
      </c>
      <c r="BU35" s="24">
        <f>'Projeção Fin. StartUp 5'!O76</f>
        <v>1001.60185546875</v>
      </c>
      <c r="BV35" s="24">
        <f>'Projeção Fin. StartUp 5'!P76</f>
        <v>1001.60185546875</v>
      </c>
      <c r="BW35" s="24">
        <f>'Projeção Fin. StartUp 5'!Q76</f>
        <v>1001.60185546875</v>
      </c>
      <c r="BX35" s="24">
        <f>'Projeção Fin. StartUp 6'!C76</f>
        <v>1076.7219946289063</v>
      </c>
      <c r="BY35" s="24">
        <f>'Projeção Fin. StartUp 6'!D76</f>
        <v>1076.7219946289063</v>
      </c>
      <c r="BZ35" s="24">
        <f>'Projeção Fin. StartUp 6'!E76</f>
        <v>1076.7219946289063</v>
      </c>
      <c r="CA35" s="24">
        <f>'Projeção Fin. StartUp 6'!G76</f>
        <v>1076.7219946289063</v>
      </c>
      <c r="CB35" s="24">
        <f>'Projeção Fin. StartUp 6'!H76</f>
        <v>1076.7219946289063</v>
      </c>
      <c r="CC35" s="24">
        <f>'Projeção Fin. StartUp 6'!I76</f>
        <v>1076.7219946289063</v>
      </c>
      <c r="CD35" s="24">
        <f>'Projeção Fin. StartUp 6'!K76</f>
        <v>1076.7219946289063</v>
      </c>
      <c r="CE35" s="24">
        <f>'Projeção Fin. StartUp 6'!L76</f>
        <v>1076.7219946289063</v>
      </c>
      <c r="CF35" s="24">
        <f>'Projeção Fin. StartUp 6'!M76</f>
        <v>1076.7219946289063</v>
      </c>
      <c r="CG35" s="24">
        <f>'Projeção Fin. StartUp 6'!O76</f>
        <v>1076.7219946289063</v>
      </c>
      <c r="CH35" s="24">
        <f>'Projeção Fin. StartUp 6'!P76</f>
        <v>1076.7219946289063</v>
      </c>
      <c r="CI35" s="24">
        <f>'Projeção Fin. StartUp 6'!Q76</f>
        <v>1076.7219946289063</v>
      </c>
    </row>
    <row r="36" spans="1:87" x14ac:dyDescent="0.3">
      <c r="A36" s="215" t="s">
        <v>125</v>
      </c>
      <c r="B36" s="211">
        <f t="shared" si="2"/>
        <v>3600</v>
      </c>
      <c r="C36" s="11">
        <f t="shared" si="3"/>
        <v>1.7033021687610887E-4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>
        <f>'Projeção Fin. StartUp 1'!C77</f>
        <v>0</v>
      </c>
      <c r="Q36" s="24">
        <f>'Projeção Fin. StartUp 1'!D77</f>
        <v>0</v>
      </c>
      <c r="R36" s="24">
        <f>'Projeção Fin. StartUp 1'!E77</f>
        <v>0</v>
      </c>
      <c r="S36" s="24">
        <f>'Projeção Fin. StartUp 1'!G77</f>
        <v>0</v>
      </c>
      <c r="T36" s="24">
        <f>'Projeção Fin. StartUp 1'!H77</f>
        <v>60</v>
      </c>
      <c r="U36" s="24">
        <f>'Projeção Fin. StartUp 1'!I77</f>
        <v>60</v>
      </c>
      <c r="V36" s="24">
        <f>'Projeção Fin. StartUp 1'!K77</f>
        <v>60</v>
      </c>
      <c r="W36" s="24">
        <f>'Projeção Fin. StartUp 1'!L77</f>
        <v>60</v>
      </c>
      <c r="X36" s="24">
        <f>'Projeção Fin. StartUp 1'!M77</f>
        <v>60</v>
      </c>
      <c r="Y36" s="24">
        <f>'Projeção Fin. StartUp 1'!O77</f>
        <v>60</v>
      </c>
      <c r="Z36" s="24">
        <f>'Projeção Fin. StartUp 1'!P77</f>
        <v>60</v>
      </c>
      <c r="AA36" s="24">
        <f>'Projeção Fin. StartUp 1'!Q77</f>
        <v>60</v>
      </c>
      <c r="AB36" s="24">
        <f>'Projeção Fin. StartUp 2'!C77</f>
        <v>80</v>
      </c>
      <c r="AC36" s="24">
        <f>'Projeção Fin. StartUp 2'!D77</f>
        <v>80</v>
      </c>
      <c r="AD36" s="24">
        <f>'Projeção Fin. StartUp 2'!E77</f>
        <v>80</v>
      </c>
      <c r="AE36" s="24">
        <f>'Projeção Fin. StartUp 2'!G77</f>
        <v>80</v>
      </c>
      <c r="AF36" s="24">
        <f>'Projeção Fin. StartUp 2'!H77</f>
        <v>80</v>
      </c>
      <c r="AG36" s="24">
        <f>'Projeção Fin. StartUp 2'!I77</f>
        <v>80</v>
      </c>
      <c r="AH36" s="24">
        <f>'Projeção Fin. StartUp 2'!K77</f>
        <v>80</v>
      </c>
      <c r="AI36" s="24">
        <f>'Projeção Fin. StartUp 2'!L77</f>
        <v>80</v>
      </c>
      <c r="AJ36" s="24">
        <f>'Projeção Fin. StartUp 2'!M77</f>
        <v>80</v>
      </c>
      <c r="AK36" s="24">
        <f>'Projeção Fin. StartUp 2'!O77</f>
        <v>80</v>
      </c>
      <c r="AL36" s="24">
        <f>'Projeção Fin. StartUp 2'!P77</f>
        <v>80</v>
      </c>
      <c r="AM36" s="24">
        <f>'Projeção Fin. StartUp 2'!Q77</f>
        <v>80</v>
      </c>
      <c r="AN36" s="24">
        <f>'Projeção Fin. StartUp 3'!C77</f>
        <v>90</v>
      </c>
      <c r="AO36" s="24">
        <f>'Projeção Fin. StartUp 3'!D77</f>
        <v>90</v>
      </c>
      <c r="AP36" s="24">
        <f>'Projeção Fin. StartUp 3'!E77</f>
        <v>90</v>
      </c>
      <c r="AQ36" s="24">
        <f>'Projeção Fin. StartUp 3'!G77</f>
        <v>90</v>
      </c>
      <c r="AR36" s="24">
        <f>'Projeção Fin. StartUp 3'!H77</f>
        <v>90</v>
      </c>
      <c r="AS36" s="24">
        <f>'Projeção Fin. StartUp 3'!I77</f>
        <v>90</v>
      </c>
      <c r="AT36" s="24">
        <f>'Projeção Fin. StartUp 3'!K77</f>
        <v>90</v>
      </c>
      <c r="AU36" s="24">
        <f>'Projeção Fin. StartUp 3'!L77</f>
        <v>90</v>
      </c>
      <c r="AV36" s="24">
        <f>'Projeção Fin. StartUp 3'!M77</f>
        <v>90</v>
      </c>
      <c r="AW36" s="24">
        <f>'Projeção Fin. StartUp 3'!O77</f>
        <v>90</v>
      </c>
      <c r="AX36" s="24">
        <f>'Projeção Fin. StartUp 3'!P77</f>
        <v>90</v>
      </c>
      <c r="AY36" s="24">
        <f>'Projeção Fin. StartUp 3'!Q77</f>
        <v>90</v>
      </c>
      <c r="AZ36" s="24">
        <f>'Projeção Fin. StartUp 4'!C77</f>
        <v>90</v>
      </c>
      <c r="BA36" s="24">
        <f>'Projeção Fin. StartUp 4'!D77</f>
        <v>90</v>
      </c>
      <c r="BB36" s="24">
        <f>'Projeção Fin. StartUp 4'!E77</f>
        <v>90</v>
      </c>
      <c r="BC36" s="24">
        <f>'Projeção Fin. StartUp 4'!G77</f>
        <v>90</v>
      </c>
      <c r="BD36" s="24">
        <f>'Projeção Fin. StartUp 4'!H77</f>
        <v>90</v>
      </c>
      <c r="BE36" s="24">
        <f>'Projeção Fin. StartUp 4'!I77</f>
        <v>90</v>
      </c>
      <c r="BF36" s="24">
        <f>'Projeção Fin. StartUp 4'!K77</f>
        <v>90</v>
      </c>
      <c r="BG36" s="24">
        <f>'Projeção Fin. StartUp 4'!L77</f>
        <v>90</v>
      </c>
      <c r="BH36" s="24">
        <f>'Projeção Fin. StartUp 4'!M77</f>
        <v>90</v>
      </c>
      <c r="BI36" s="24">
        <f>'Projeção Fin. StartUp 4'!O77</f>
        <v>90</v>
      </c>
      <c r="BJ36" s="24">
        <f>'Projeção Fin. StartUp 4'!P77</f>
        <v>90</v>
      </c>
      <c r="BK36" s="24">
        <f>'Projeção Fin. StartUp 4'!Q77</f>
        <v>90</v>
      </c>
      <c r="BL36" s="24">
        <f>'Projeção Fin. StartUp 5'!C77</f>
        <v>95</v>
      </c>
      <c r="BM36" s="24">
        <f>'Projeção Fin. StartUp 5'!D77</f>
        <v>95</v>
      </c>
      <c r="BN36" s="24">
        <f>'Projeção Fin. StartUp 5'!E77</f>
        <v>95</v>
      </c>
      <c r="BO36" s="24">
        <f>'Projeção Fin. StartUp 5'!G77</f>
        <v>95</v>
      </c>
      <c r="BP36" s="24">
        <f>'Projeção Fin. StartUp 5'!H77</f>
        <v>95</v>
      </c>
      <c r="BQ36" s="24">
        <f>'Projeção Fin. StartUp 5'!I77</f>
        <v>95</v>
      </c>
      <c r="BR36" s="24">
        <f>'Projeção Fin. StartUp 5'!K77</f>
        <v>95</v>
      </c>
      <c r="BS36" s="24">
        <f>'Projeção Fin. StartUp 5'!L77</f>
        <v>95</v>
      </c>
      <c r="BT36" s="24">
        <f>'Projeção Fin. StartUp 5'!M77</f>
        <v>95</v>
      </c>
      <c r="BU36" s="24">
        <f>'Projeção Fin. StartUp 5'!O77</f>
        <v>95</v>
      </c>
      <c r="BV36" s="24">
        <f>'Projeção Fin. StartUp 5'!P77</f>
        <v>95</v>
      </c>
      <c r="BW36" s="24">
        <f>'Projeção Fin. StartUp 5'!Q77</f>
        <v>95</v>
      </c>
      <c r="BX36" s="24">
        <f>'Projeção Fin. StartUp 6'!C77</f>
        <v>95</v>
      </c>
      <c r="BY36" s="24">
        <f>'Projeção Fin. StartUp 6'!D77</f>
        <v>95</v>
      </c>
      <c r="BZ36" s="24">
        <f>'Projeção Fin. StartUp 6'!E77</f>
        <v>95</v>
      </c>
      <c r="CA36" s="24">
        <f>'Projeção Fin. StartUp 6'!G77</f>
        <v>95</v>
      </c>
      <c r="CB36" s="24">
        <f>'Projeção Fin. StartUp 6'!H77</f>
        <v>95</v>
      </c>
      <c r="CC36" s="24">
        <f>'Projeção Fin. StartUp 6'!I77</f>
        <v>95</v>
      </c>
      <c r="CD36" s="24">
        <f>'Projeção Fin. StartUp 6'!K77</f>
        <v>95</v>
      </c>
      <c r="CE36" s="24">
        <f>'Projeção Fin. StartUp 6'!L77</f>
        <v>95</v>
      </c>
      <c r="CF36" s="24">
        <f>'Projeção Fin. StartUp 6'!M77</f>
        <v>95</v>
      </c>
      <c r="CG36" s="24">
        <f>'Projeção Fin. StartUp 6'!O77</f>
        <v>95</v>
      </c>
      <c r="CH36" s="24">
        <f>'Projeção Fin. StartUp 6'!P77</f>
        <v>95</v>
      </c>
      <c r="CI36" s="24">
        <f>'Projeção Fin. StartUp 6'!Q77</f>
        <v>95</v>
      </c>
    </row>
    <row r="37" spans="1:87" x14ac:dyDescent="0.3">
      <c r="A37" s="215" t="s">
        <v>126</v>
      </c>
      <c r="B37" s="211">
        <f t="shared" si="2"/>
        <v>6480</v>
      </c>
      <c r="C37" s="11">
        <f t="shared" si="3"/>
        <v>3.0659439037699601E-4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>
        <f>'Projeção Fin. StartUp 1'!C78</f>
        <v>0</v>
      </c>
      <c r="Q37" s="24">
        <f>'Projeção Fin. StartUp 1'!D78</f>
        <v>0</v>
      </c>
      <c r="R37" s="24">
        <f>'Projeção Fin. StartUp 1'!E78</f>
        <v>0</v>
      </c>
      <c r="S37" s="24">
        <f>'Projeção Fin. StartUp 1'!G78</f>
        <v>0</v>
      </c>
      <c r="T37" s="24">
        <f>'Projeção Fin. StartUp 1'!H78</f>
        <v>120</v>
      </c>
      <c r="U37" s="24">
        <f>'Projeção Fin. StartUp 1'!I78</f>
        <v>120</v>
      </c>
      <c r="V37" s="24">
        <f>'Projeção Fin. StartUp 1'!K78</f>
        <v>120</v>
      </c>
      <c r="W37" s="24">
        <f>'Projeção Fin. StartUp 1'!L78</f>
        <v>120</v>
      </c>
      <c r="X37" s="24">
        <f>'Projeção Fin. StartUp 1'!M78</f>
        <v>120</v>
      </c>
      <c r="Y37" s="24">
        <f>'Projeção Fin. StartUp 1'!O78</f>
        <v>120</v>
      </c>
      <c r="Z37" s="24">
        <f>'Projeção Fin. StartUp 1'!P78</f>
        <v>120</v>
      </c>
      <c r="AA37" s="24">
        <f>'Projeção Fin. StartUp 1'!Q78</f>
        <v>120</v>
      </c>
      <c r="AB37" s="24">
        <f>'Projeção Fin. StartUp 2'!C78</f>
        <v>150</v>
      </c>
      <c r="AC37" s="24">
        <f>'Projeção Fin. StartUp 2'!D78</f>
        <v>150</v>
      </c>
      <c r="AD37" s="24">
        <f>'Projeção Fin. StartUp 2'!E78</f>
        <v>150</v>
      </c>
      <c r="AE37" s="24">
        <f>'Projeção Fin. StartUp 2'!G78</f>
        <v>150</v>
      </c>
      <c r="AF37" s="24">
        <f>'Projeção Fin. StartUp 2'!H78</f>
        <v>150</v>
      </c>
      <c r="AG37" s="24">
        <f>'Projeção Fin. StartUp 2'!I78</f>
        <v>150</v>
      </c>
      <c r="AH37" s="24">
        <f>'Projeção Fin. StartUp 2'!K78</f>
        <v>150</v>
      </c>
      <c r="AI37" s="24">
        <f>'Projeção Fin. StartUp 2'!L78</f>
        <v>150</v>
      </c>
      <c r="AJ37" s="24">
        <f>'Projeção Fin. StartUp 2'!M78</f>
        <v>150</v>
      </c>
      <c r="AK37" s="24">
        <f>'Projeção Fin. StartUp 2'!O78</f>
        <v>150</v>
      </c>
      <c r="AL37" s="24">
        <f>'Projeção Fin. StartUp 2'!P78</f>
        <v>150</v>
      </c>
      <c r="AM37" s="24">
        <f>'Projeção Fin. StartUp 2'!Q78</f>
        <v>150</v>
      </c>
      <c r="AN37" s="24">
        <f>'Projeção Fin. StartUp 3'!C78</f>
        <v>150</v>
      </c>
      <c r="AO37" s="24">
        <f>'Projeção Fin. StartUp 3'!D78</f>
        <v>150</v>
      </c>
      <c r="AP37" s="24">
        <f>'Projeção Fin. StartUp 3'!E78</f>
        <v>150</v>
      </c>
      <c r="AQ37" s="24">
        <f>'Projeção Fin. StartUp 3'!G78</f>
        <v>150</v>
      </c>
      <c r="AR37" s="24">
        <f>'Projeção Fin. StartUp 3'!H78</f>
        <v>150</v>
      </c>
      <c r="AS37" s="24">
        <f>'Projeção Fin. StartUp 3'!I78</f>
        <v>150</v>
      </c>
      <c r="AT37" s="24">
        <f>'Projeção Fin. StartUp 3'!K78</f>
        <v>150</v>
      </c>
      <c r="AU37" s="24">
        <f>'Projeção Fin. StartUp 3'!L78</f>
        <v>150</v>
      </c>
      <c r="AV37" s="24">
        <f>'Projeção Fin. StartUp 3'!M78</f>
        <v>150</v>
      </c>
      <c r="AW37" s="24">
        <f>'Projeção Fin. StartUp 3'!O78</f>
        <v>150</v>
      </c>
      <c r="AX37" s="24">
        <f>'Projeção Fin. StartUp 3'!P78</f>
        <v>150</v>
      </c>
      <c r="AY37" s="24">
        <f>'Projeção Fin. StartUp 3'!Q78</f>
        <v>150</v>
      </c>
      <c r="AZ37" s="24">
        <f>'Projeção Fin. StartUp 4'!C78</f>
        <v>160</v>
      </c>
      <c r="BA37" s="24">
        <f>'Projeção Fin. StartUp 4'!D78</f>
        <v>160</v>
      </c>
      <c r="BB37" s="24">
        <f>'Projeção Fin. StartUp 4'!E78</f>
        <v>160</v>
      </c>
      <c r="BC37" s="24">
        <f>'Projeção Fin. StartUp 4'!G78</f>
        <v>160</v>
      </c>
      <c r="BD37" s="24">
        <f>'Projeção Fin. StartUp 4'!H78</f>
        <v>160</v>
      </c>
      <c r="BE37" s="24">
        <f>'Projeção Fin. StartUp 4'!I78</f>
        <v>160</v>
      </c>
      <c r="BF37" s="24">
        <f>'Projeção Fin. StartUp 4'!K78</f>
        <v>160</v>
      </c>
      <c r="BG37" s="24">
        <f>'Projeção Fin. StartUp 4'!L78</f>
        <v>160</v>
      </c>
      <c r="BH37" s="24">
        <f>'Projeção Fin. StartUp 4'!M78</f>
        <v>160</v>
      </c>
      <c r="BI37" s="24">
        <f>'Projeção Fin. StartUp 4'!O78</f>
        <v>160</v>
      </c>
      <c r="BJ37" s="24">
        <f>'Projeção Fin. StartUp 4'!P78</f>
        <v>160</v>
      </c>
      <c r="BK37" s="24">
        <f>'Projeção Fin. StartUp 4'!Q78</f>
        <v>160</v>
      </c>
      <c r="BL37" s="24">
        <f>'Projeção Fin. StartUp 5'!C78</f>
        <v>160</v>
      </c>
      <c r="BM37" s="24">
        <f>'Projeção Fin. StartUp 5'!D78</f>
        <v>160</v>
      </c>
      <c r="BN37" s="24">
        <f>'Projeção Fin. StartUp 5'!E78</f>
        <v>160</v>
      </c>
      <c r="BO37" s="24">
        <f>'Projeção Fin. StartUp 5'!G78</f>
        <v>160</v>
      </c>
      <c r="BP37" s="24">
        <f>'Projeção Fin. StartUp 5'!H78</f>
        <v>160</v>
      </c>
      <c r="BQ37" s="24">
        <f>'Projeção Fin. StartUp 5'!I78</f>
        <v>160</v>
      </c>
      <c r="BR37" s="24">
        <f>'Projeção Fin. StartUp 5'!K78</f>
        <v>160</v>
      </c>
      <c r="BS37" s="24">
        <f>'Projeção Fin. StartUp 5'!L78</f>
        <v>160</v>
      </c>
      <c r="BT37" s="24">
        <f>'Projeção Fin. StartUp 5'!M78</f>
        <v>160</v>
      </c>
      <c r="BU37" s="24">
        <f>'Projeção Fin. StartUp 5'!O78</f>
        <v>160</v>
      </c>
      <c r="BV37" s="24">
        <f>'Projeção Fin. StartUp 5'!P78</f>
        <v>160</v>
      </c>
      <c r="BW37" s="24">
        <f>'Projeção Fin. StartUp 5'!Q78</f>
        <v>160</v>
      </c>
      <c r="BX37" s="24">
        <f>'Projeção Fin. StartUp 6'!C78</f>
        <v>160</v>
      </c>
      <c r="BY37" s="24">
        <f>'Projeção Fin. StartUp 6'!D78</f>
        <v>160</v>
      </c>
      <c r="BZ37" s="24">
        <f>'Projeção Fin. StartUp 6'!E78</f>
        <v>160</v>
      </c>
      <c r="CA37" s="24">
        <f>'Projeção Fin. StartUp 6'!G78</f>
        <v>160</v>
      </c>
      <c r="CB37" s="24">
        <f>'Projeção Fin. StartUp 6'!H78</f>
        <v>160</v>
      </c>
      <c r="CC37" s="24">
        <f>'Projeção Fin. StartUp 6'!I78</f>
        <v>160</v>
      </c>
      <c r="CD37" s="24">
        <f>'Projeção Fin. StartUp 6'!K78</f>
        <v>160</v>
      </c>
      <c r="CE37" s="24">
        <f>'Projeção Fin. StartUp 6'!L78</f>
        <v>160</v>
      </c>
      <c r="CF37" s="24">
        <f>'Projeção Fin. StartUp 6'!M78</f>
        <v>160</v>
      </c>
      <c r="CG37" s="24">
        <f>'Projeção Fin. StartUp 6'!O78</f>
        <v>160</v>
      </c>
      <c r="CH37" s="24">
        <f>'Projeção Fin. StartUp 6'!P78</f>
        <v>160</v>
      </c>
      <c r="CI37" s="24">
        <f>'Projeção Fin. StartUp 6'!Q78</f>
        <v>160</v>
      </c>
    </row>
    <row r="38" spans="1:87" x14ac:dyDescent="0.3">
      <c r="A38" s="215" t="s">
        <v>127</v>
      </c>
      <c r="B38" s="211">
        <f t="shared" si="2"/>
        <v>9340</v>
      </c>
      <c r="C38" s="11">
        <f t="shared" si="3"/>
        <v>4.4191228489523802E-4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>
        <f>'Projeção Fin. StartUp 1'!C79</f>
        <v>0</v>
      </c>
      <c r="Q38" s="24">
        <f>'Projeção Fin. StartUp 1'!D79</f>
        <v>0</v>
      </c>
      <c r="R38" s="24">
        <f>'Projeção Fin. StartUp 1'!E79</f>
        <v>0</v>
      </c>
      <c r="S38" s="24">
        <f>'Projeção Fin. StartUp 1'!G79</f>
        <v>0</v>
      </c>
      <c r="T38" s="24">
        <f>'Projeção Fin. StartUp 1'!H79</f>
        <v>200</v>
      </c>
      <c r="U38" s="24">
        <f>'Projeção Fin. StartUp 1'!I79</f>
        <v>200</v>
      </c>
      <c r="V38" s="24">
        <f>'Projeção Fin. StartUp 1'!K79</f>
        <v>200</v>
      </c>
      <c r="W38" s="24">
        <f>'Projeção Fin. StartUp 1'!L79</f>
        <v>200</v>
      </c>
      <c r="X38" s="24">
        <f>'Projeção Fin. StartUp 1'!M79</f>
        <v>200</v>
      </c>
      <c r="Y38" s="24">
        <f>'Projeção Fin. StartUp 1'!O79</f>
        <v>200</v>
      </c>
      <c r="Z38" s="24">
        <f>'Projeção Fin. StartUp 1'!P79</f>
        <v>200</v>
      </c>
      <c r="AA38" s="24">
        <f>'Projeção Fin. StartUp 1'!Q79</f>
        <v>200</v>
      </c>
      <c r="AB38" s="24">
        <f>'Projeção Fin. StartUp 2'!C79</f>
        <v>210</v>
      </c>
      <c r="AC38" s="24">
        <f>'Projeção Fin. StartUp 2'!D79</f>
        <v>210</v>
      </c>
      <c r="AD38" s="24">
        <f>'Projeção Fin. StartUp 2'!E79</f>
        <v>210</v>
      </c>
      <c r="AE38" s="24">
        <f>'Projeção Fin. StartUp 2'!G79</f>
        <v>210</v>
      </c>
      <c r="AF38" s="24">
        <f>'Projeção Fin. StartUp 2'!H79</f>
        <v>210</v>
      </c>
      <c r="AG38" s="24">
        <f>'Projeção Fin. StartUp 2'!I79</f>
        <v>210</v>
      </c>
      <c r="AH38" s="24">
        <f>'Projeção Fin. StartUp 2'!K79</f>
        <v>210</v>
      </c>
      <c r="AI38" s="24">
        <f>'Projeção Fin. StartUp 2'!L79</f>
        <v>210</v>
      </c>
      <c r="AJ38" s="24">
        <f>'Projeção Fin. StartUp 2'!M79</f>
        <v>210</v>
      </c>
      <c r="AK38" s="24">
        <f>'Projeção Fin. StartUp 2'!O79</f>
        <v>210</v>
      </c>
      <c r="AL38" s="24">
        <f>'Projeção Fin. StartUp 2'!P79</f>
        <v>210</v>
      </c>
      <c r="AM38" s="24">
        <f>'Projeção Fin. StartUp 2'!Q79</f>
        <v>210</v>
      </c>
      <c r="AN38" s="24">
        <f>'Projeção Fin. StartUp 3'!C79</f>
        <v>215</v>
      </c>
      <c r="AO38" s="24">
        <f>'Projeção Fin. StartUp 3'!D79</f>
        <v>215</v>
      </c>
      <c r="AP38" s="24">
        <f>'Projeção Fin. StartUp 3'!E79</f>
        <v>215</v>
      </c>
      <c r="AQ38" s="24">
        <f>'Projeção Fin. StartUp 3'!G79</f>
        <v>215</v>
      </c>
      <c r="AR38" s="24">
        <f>'Projeção Fin. StartUp 3'!H79</f>
        <v>215</v>
      </c>
      <c r="AS38" s="24">
        <f>'Projeção Fin. StartUp 3'!I79</f>
        <v>215</v>
      </c>
      <c r="AT38" s="24">
        <f>'Projeção Fin. StartUp 3'!K79</f>
        <v>215</v>
      </c>
      <c r="AU38" s="24">
        <f>'Projeção Fin. StartUp 3'!L79</f>
        <v>215</v>
      </c>
      <c r="AV38" s="24">
        <f>'Projeção Fin. StartUp 3'!M79</f>
        <v>215</v>
      </c>
      <c r="AW38" s="24">
        <f>'Projeção Fin. StartUp 3'!O79</f>
        <v>215</v>
      </c>
      <c r="AX38" s="24">
        <f>'Projeção Fin. StartUp 3'!P79</f>
        <v>215</v>
      </c>
      <c r="AY38" s="24">
        <f>'Projeção Fin. StartUp 3'!Q79</f>
        <v>215</v>
      </c>
      <c r="AZ38" s="24">
        <f>'Projeção Fin. StartUp 4'!C79</f>
        <v>220</v>
      </c>
      <c r="BA38" s="24">
        <f>'Projeção Fin. StartUp 4'!D79</f>
        <v>220</v>
      </c>
      <c r="BB38" s="24">
        <f>'Projeção Fin. StartUp 4'!E79</f>
        <v>220</v>
      </c>
      <c r="BC38" s="24">
        <f>'Projeção Fin. StartUp 4'!G79</f>
        <v>220</v>
      </c>
      <c r="BD38" s="24">
        <f>'Projeção Fin. StartUp 4'!H79</f>
        <v>220</v>
      </c>
      <c r="BE38" s="24">
        <f>'Projeção Fin. StartUp 4'!I79</f>
        <v>220</v>
      </c>
      <c r="BF38" s="24">
        <f>'Projeção Fin. StartUp 4'!K79</f>
        <v>220</v>
      </c>
      <c r="BG38" s="24">
        <f>'Projeção Fin. StartUp 4'!L79</f>
        <v>220</v>
      </c>
      <c r="BH38" s="24">
        <f>'Projeção Fin. StartUp 4'!M79</f>
        <v>220</v>
      </c>
      <c r="BI38" s="24">
        <f>'Projeção Fin. StartUp 4'!O79</f>
        <v>220</v>
      </c>
      <c r="BJ38" s="24">
        <f>'Projeção Fin. StartUp 4'!P79</f>
        <v>220</v>
      </c>
      <c r="BK38" s="24">
        <f>'Projeção Fin. StartUp 4'!Q79</f>
        <v>220</v>
      </c>
      <c r="BL38" s="24">
        <f>'Projeção Fin. StartUp 5'!C79</f>
        <v>225</v>
      </c>
      <c r="BM38" s="24">
        <f>'Projeção Fin. StartUp 5'!D79</f>
        <v>225</v>
      </c>
      <c r="BN38" s="24">
        <f>'Projeção Fin. StartUp 5'!E79</f>
        <v>225</v>
      </c>
      <c r="BO38" s="24">
        <f>'Projeção Fin. StartUp 5'!G79</f>
        <v>225</v>
      </c>
      <c r="BP38" s="24">
        <f>'Projeção Fin. StartUp 5'!H79</f>
        <v>225</v>
      </c>
      <c r="BQ38" s="24">
        <f>'Projeção Fin. StartUp 5'!I79</f>
        <v>225</v>
      </c>
      <c r="BR38" s="24">
        <f>'Projeção Fin. StartUp 5'!K79</f>
        <v>225</v>
      </c>
      <c r="BS38" s="24">
        <f>'Projeção Fin. StartUp 5'!L79</f>
        <v>225</v>
      </c>
      <c r="BT38" s="24">
        <f>'Projeção Fin. StartUp 5'!M79</f>
        <v>225</v>
      </c>
      <c r="BU38" s="24">
        <f>'Projeção Fin. StartUp 5'!O79</f>
        <v>225</v>
      </c>
      <c r="BV38" s="24">
        <f>'Projeção Fin. StartUp 5'!P79</f>
        <v>225</v>
      </c>
      <c r="BW38" s="24">
        <f>'Projeção Fin. StartUp 5'!Q79</f>
        <v>225</v>
      </c>
      <c r="BX38" s="24">
        <f>'Projeção Fin. StartUp 6'!C79</f>
        <v>225</v>
      </c>
      <c r="BY38" s="24">
        <f>'Projeção Fin. StartUp 6'!D79</f>
        <v>225</v>
      </c>
      <c r="BZ38" s="24">
        <f>'Projeção Fin. StartUp 6'!E79</f>
        <v>225</v>
      </c>
      <c r="CA38" s="24">
        <f>'Projeção Fin. StartUp 6'!G79</f>
        <v>225</v>
      </c>
      <c r="CB38" s="24">
        <f>'Projeção Fin. StartUp 6'!H79</f>
        <v>225</v>
      </c>
      <c r="CC38" s="24">
        <f>'Projeção Fin. StartUp 6'!I79</f>
        <v>225</v>
      </c>
      <c r="CD38" s="24">
        <f>'Projeção Fin. StartUp 6'!K79</f>
        <v>225</v>
      </c>
      <c r="CE38" s="24">
        <f>'Projeção Fin. StartUp 6'!L79</f>
        <v>225</v>
      </c>
      <c r="CF38" s="24">
        <f>'Projeção Fin. StartUp 6'!M79</f>
        <v>225</v>
      </c>
      <c r="CG38" s="24">
        <f>'Projeção Fin. StartUp 6'!O79</f>
        <v>225</v>
      </c>
      <c r="CH38" s="24">
        <f>'Projeção Fin. StartUp 6'!P79</f>
        <v>225</v>
      </c>
      <c r="CI38" s="24">
        <f>'Projeção Fin. StartUp 6'!Q79</f>
        <v>225</v>
      </c>
    </row>
    <row r="39" spans="1:87" x14ac:dyDescent="0.3">
      <c r="A39" s="215" t="s">
        <v>128</v>
      </c>
      <c r="B39" s="211">
        <f t="shared" si="2"/>
        <v>0</v>
      </c>
      <c r="C39" s="11">
        <f t="shared" si="3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>
        <f>'Projeção Fin. StartUp 1'!C80</f>
        <v>0</v>
      </c>
      <c r="Q39" s="24">
        <f>'Projeção Fin. StartUp 1'!D80</f>
        <v>0</v>
      </c>
      <c r="R39" s="24">
        <f>'Projeção Fin. StartUp 1'!E80</f>
        <v>0</v>
      </c>
      <c r="S39" s="24">
        <f>'Projeção Fin. StartUp 1'!G80</f>
        <v>0</v>
      </c>
      <c r="T39" s="24">
        <f>'Projeção Fin. StartUp 1'!H80</f>
        <v>0</v>
      </c>
      <c r="U39" s="24">
        <f>'Projeção Fin. StartUp 1'!I80</f>
        <v>0</v>
      </c>
      <c r="V39" s="24">
        <f>'Projeção Fin. StartUp 1'!K80</f>
        <v>0</v>
      </c>
      <c r="W39" s="24">
        <f>'Projeção Fin. StartUp 1'!L80</f>
        <v>0</v>
      </c>
      <c r="X39" s="24">
        <f>'Projeção Fin. StartUp 1'!M80</f>
        <v>0</v>
      </c>
      <c r="Y39" s="24">
        <f>'Projeção Fin. StartUp 1'!O80</f>
        <v>0</v>
      </c>
      <c r="Z39" s="24">
        <f>'Projeção Fin. StartUp 1'!P80</f>
        <v>0</v>
      </c>
      <c r="AA39" s="24">
        <f>'Projeção Fin. StartUp 1'!Q80</f>
        <v>0</v>
      </c>
      <c r="AB39" s="24">
        <f>'Projeção Fin. StartUp 2'!C80</f>
        <v>0</v>
      </c>
      <c r="AC39" s="24">
        <f>'Projeção Fin. StartUp 2'!D80</f>
        <v>0</v>
      </c>
      <c r="AD39" s="24">
        <f>'Projeção Fin. StartUp 2'!E80</f>
        <v>0</v>
      </c>
      <c r="AE39" s="24">
        <f>'Projeção Fin. StartUp 2'!G80</f>
        <v>0</v>
      </c>
      <c r="AF39" s="24">
        <f>'Projeção Fin. StartUp 2'!H80</f>
        <v>0</v>
      </c>
      <c r="AG39" s="24">
        <f>'Projeção Fin. StartUp 2'!I80</f>
        <v>0</v>
      </c>
      <c r="AH39" s="24">
        <f>'Projeção Fin. StartUp 2'!K80</f>
        <v>0</v>
      </c>
      <c r="AI39" s="24">
        <f>'Projeção Fin. StartUp 2'!L80</f>
        <v>0</v>
      </c>
      <c r="AJ39" s="24">
        <f>'Projeção Fin. StartUp 2'!M80</f>
        <v>0</v>
      </c>
      <c r="AK39" s="24">
        <f>'Projeção Fin. StartUp 2'!O80</f>
        <v>0</v>
      </c>
      <c r="AL39" s="24">
        <f>'Projeção Fin. StartUp 2'!P80</f>
        <v>0</v>
      </c>
      <c r="AM39" s="24">
        <f>'Projeção Fin. StartUp 2'!Q80</f>
        <v>0</v>
      </c>
      <c r="AN39" s="24">
        <f>'Projeção Fin. StartUp 3'!C80</f>
        <v>0</v>
      </c>
      <c r="AO39" s="24">
        <f>'Projeção Fin. StartUp 3'!D80</f>
        <v>0</v>
      </c>
      <c r="AP39" s="24">
        <f>'Projeção Fin. StartUp 3'!E80</f>
        <v>0</v>
      </c>
      <c r="AQ39" s="24">
        <f>'Projeção Fin. StartUp 3'!G80</f>
        <v>0</v>
      </c>
      <c r="AR39" s="24">
        <f>'Projeção Fin. StartUp 3'!H80</f>
        <v>0</v>
      </c>
      <c r="AS39" s="24">
        <f>'Projeção Fin. StartUp 3'!I80</f>
        <v>0</v>
      </c>
      <c r="AT39" s="24">
        <f>'Projeção Fin. StartUp 3'!K80</f>
        <v>0</v>
      </c>
      <c r="AU39" s="24">
        <f>'Projeção Fin. StartUp 3'!L80</f>
        <v>0</v>
      </c>
      <c r="AV39" s="24">
        <f>'Projeção Fin. StartUp 3'!M80</f>
        <v>0</v>
      </c>
      <c r="AW39" s="24">
        <f>'Projeção Fin. StartUp 3'!O80</f>
        <v>0</v>
      </c>
      <c r="AX39" s="24">
        <f>'Projeção Fin. StartUp 3'!P80</f>
        <v>0</v>
      </c>
      <c r="AY39" s="24">
        <f>'Projeção Fin. StartUp 3'!Q80</f>
        <v>0</v>
      </c>
      <c r="AZ39" s="24">
        <f>'Projeção Fin. StartUp 4'!C80</f>
        <v>0</v>
      </c>
      <c r="BA39" s="24">
        <f>'Projeção Fin. StartUp 4'!D80</f>
        <v>0</v>
      </c>
      <c r="BB39" s="24">
        <f>'Projeção Fin. StartUp 4'!E80</f>
        <v>0</v>
      </c>
      <c r="BC39" s="24">
        <f>'Projeção Fin. StartUp 4'!G80</f>
        <v>0</v>
      </c>
      <c r="BD39" s="24">
        <f>'Projeção Fin. StartUp 4'!H80</f>
        <v>0</v>
      </c>
      <c r="BE39" s="24">
        <f>'Projeção Fin. StartUp 4'!I80</f>
        <v>0</v>
      </c>
      <c r="BF39" s="24">
        <f>'Projeção Fin. StartUp 4'!K80</f>
        <v>0</v>
      </c>
      <c r="BG39" s="24">
        <f>'Projeção Fin. StartUp 4'!L80</f>
        <v>0</v>
      </c>
      <c r="BH39" s="24">
        <f>'Projeção Fin. StartUp 4'!M80</f>
        <v>0</v>
      </c>
      <c r="BI39" s="24">
        <f>'Projeção Fin. StartUp 4'!O80</f>
        <v>0</v>
      </c>
      <c r="BJ39" s="24">
        <f>'Projeção Fin. StartUp 4'!P80</f>
        <v>0</v>
      </c>
      <c r="BK39" s="24">
        <f>'Projeção Fin. StartUp 4'!Q80</f>
        <v>0</v>
      </c>
      <c r="BL39" s="24">
        <f>'Projeção Fin. StartUp 5'!C80</f>
        <v>0</v>
      </c>
      <c r="BM39" s="24">
        <f>'Projeção Fin. StartUp 5'!D80</f>
        <v>0</v>
      </c>
      <c r="BN39" s="24">
        <f>'Projeção Fin. StartUp 5'!E80</f>
        <v>0</v>
      </c>
      <c r="BO39" s="24">
        <f>'Projeção Fin. StartUp 5'!G80</f>
        <v>0</v>
      </c>
      <c r="BP39" s="24">
        <f>'Projeção Fin. StartUp 5'!H80</f>
        <v>0</v>
      </c>
      <c r="BQ39" s="24">
        <f>'Projeção Fin. StartUp 5'!I80</f>
        <v>0</v>
      </c>
      <c r="BR39" s="24">
        <f>'Projeção Fin. StartUp 5'!K80</f>
        <v>0</v>
      </c>
      <c r="BS39" s="24">
        <f>'Projeção Fin. StartUp 5'!L80</f>
        <v>0</v>
      </c>
      <c r="BT39" s="24">
        <f>'Projeção Fin. StartUp 5'!M80</f>
        <v>0</v>
      </c>
      <c r="BU39" s="24">
        <f>'Projeção Fin. StartUp 5'!O80</f>
        <v>0</v>
      </c>
      <c r="BV39" s="24">
        <f>'Projeção Fin. StartUp 5'!P80</f>
        <v>0</v>
      </c>
      <c r="BW39" s="24">
        <f>'Projeção Fin. StartUp 5'!Q80</f>
        <v>0</v>
      </c>
      <c r="BX39" s="24">
        <f>'Projeção Fin. StartUp 6'!C80</f>
        <v>0</v>
      </c>
      <c r="BY39" s="24">
        <f>'Projeção Fin. StartUp 6'!D80</f>
        <v>0</v>
      </c>
      <c r="BZ39" s="24">
        <f>'Projeção Fin. StartUp 6'!E80</f>
        <v>0</v>
      </c>
      <c r="CA39" s="24">
        <f>'Projeção Fin. StartUp 6'!G80</f>
        <v>0</v>
      </c>
      <c r="CB39" s="24">
        <f>'Projeção Fin. StartUp 6'!H80</f>
        <v>0</v>
      </c>
      <c r="CC39" s="24">
        <f>'Projeção Fin. StartUp 6'!I80</f>
        <v>0</v>
      </c>
      <c r="CD39" s="24">
        <f>'Projeção Fin. StartUp 6'!K80</f>
        <v>0</v>
      </c>
      <c r="CE39" s="24">
        <f>'Projeção Fin. StartUp 6'!L80</f>
        <v>0</v>
      </c>
      <c r="CF39" s="24">
        <f>'Projeção Fin. StartUp 6'!M80</f>
        <v>0</v>
      </c>
      <c r="CG39" s="24">
        <f>'Projeção Fin. StartUp 6'!O80</f>
        <v>0</v>
      </c>
      <c r="CH39" s="24">
        <f>'Projeção Fin. StartUp 6'!P80</f>
        <v>0</v>
      </c>
      <c r="CI39" s="24">
        <f>'Projeção Fin. StartUp 6'!Q80</f>
        <v>0</v>
      </c>
    </row>
    <row r="40" spans="1:87" x14ac:dyDescent="0.3">
      <c r="A40" s="215" t="s">
        <v>129</v>
      </c>
      <c r="B40" s="211">
        <f t="shared" si="2"/>
        <v>2204</v>
      </c>
      <c r="C40" s="11">
        <f t="shared" si="3"/>
        <v>1.0427994388748444E-4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>
        <f>'Projeção Fin. StartUp 1'!C81</f>
        <v>0</v>
      </c>
      <c r="Q40" s="24">
        <f>'Projeção Fin. StartUp 1'!D81</f>
        <v>0</v>
      </c>
      <c r="R40" s="24">
        <f>'Projeção Fin. StartUp 1'!E81</f>
        <v>0</v>
      </c>
      <c r="S40" s="24">
        <f>'Projeção Fin. StartUp 1'!G81</f>
        <v>0</v>
      </c>
      <c r="T40" s="24">
        <f>'Projeção Fin. StartUp 1'!H81</f>
        <v>40</v>
      </c>
      <c r="U40" s="24">
        <f>'Projeção Fin. StartUp 1'!I81</f>
        <v>40</v>
      </c>
      <c r="V40" s="24">
        <f>'Projeção Fin. StartUp 1'!K81</f>
        <v>40</v>
      </c>
      <c r="W40" s="24">
        <f>'Projeção Fin. StartUp 1'!L81</f>
        <v>40</v>
      </c>
      <c r="X40" s="24">
        <f>'Projeção Fin. StartUp 1'!M81</f>
        <v>40</v>
      </c>
      <c r="Y40" s="24">
        <f>'Projeção Fin. StartUp 1'!O81</f>
        <v>40</v>
      </c>
      <c r="Z40" s="24">
        <f>'Projeção Fin. StartUp 1'!P81</f>
        <v>40</v>
      </c>
      <c r="AA40" s="24">
        <f>'Projeção Fin. StartUp 1'!Q81</f>
        <v>40</v>
      </c>
      <c r="AB40" s="24">
        <f>'Projeção Fin. StartUp 2'!C81</f>
        <v>50</v>
      </c>
      <c r="AC40" s="24">
        <f>'Projeção Fin. StartUp 2'!D81</f>
        <v>50</v>
      </c>
      <c r="AD40" s="24">
        <f>'Projeção Fin. StartUp 2'!E81</f>
        <v>50</v>
      </c>
      <c r="AE40" s="24">
        <f>'Projeção Fin. StartUp 2'!G81</f>
        <v>50</v>
      </c>
      <c r="AF40" s="24">
        <f>'Projeção Fin. StartUp 2'!H81</f>
        <v>50</v>
      </c>
      <c r="AG40" s="24">
        <f>'Projeção Fin. StartUp 2'!I81</f>
        <v>50</v>
      </c>
      <c r="AH40" s="24">
        <f>'Projeção Fin. StartUp 2'!K81</f>
        <v>50</v>
      </c>
      <c r="AI40" s="24">
        <f>'Projeção Fin. StartUp 2'!L81</f>
        <v>50</v>
      </c>
      <c r="AJ40" s="24">
        <f>'Projeção Fin. StartUp 2'!M81</f>
        <v>50</v>
      </c>
      <c r="AK40" s="24">
        <f>'Projeção Fin. StartUp 2'!O81</f>
        <v>50</v>
      </c>
      <c r="AL40" s="24">
        <f>'Projeção Fin. StartUp 2'!P81</f>
        <v>50</v>
      </c>
      <c r="AM40" s="24">
        <f>'Projeção Fin. StartUp 2'!Q81</f>
        <v>50</v>
      </c>
      <c r="AN40" s="24">
        <f>'Projeção Fin. StartUp 3'!C81</f>
        <v>52</v>
      </c>
      <c r="AO40" s="24">
        <f>'Projeção Fin. StartUp 3'!D81</f>
        <v>52</v>
      </c>
      <c r="AP40" s="24">
        <f>'Projeção Fin. StartUp 3'!E81</f>
        <v>52</v>
      </c>
      <c r="AQ40" s="24">
        <f>'Projeção Fin. StartUp 3'!G81</f>
        <v>52</v>
      </c>
      <c r="AR40" s="24">
        <f>'Projeção Fin. StartUp 3'!H81</f>
        <v>52</v>
      </c>
      <c r="AS40" s="24">
        <f>'Projeção Fin. StartUp 3'!I81</f>
        <v>52</v>
      </c>
      <c r="AT40" s="24">
        <f>'Projeção Fin. StartUp 3'!K81</f>
        <v>52</v>
      </c>
      <c r="AU40" s="24">
        <f>'Projeção Fin. StartUp 3'!L81</f>
        <v>52</v>
      </c>
      <c r="AV40" s="24">
        <f>'Projeção Fin. StartUp 3'!M81</f>
        <v>52</v>
      </c>
      <c r="AW40" s="24">
        <f>'Projeção Fin. StartUp 3'!O81</f>
        <v>52</v>
      </c>
      <c r="AX40" s="24">
        <f>'Projeção Fin. StartUp 3'!P81</f>
        <v>52</v>
      </c>
      <c r="AY40" s="24">
        <f>'Projeção Fin. StartUp 3'!Q81</f>
        <v>52</v>
      </c>
      <c r="AZ40" s="24">
        <f>'Projeção Fin. StartUp 4'!C81</f>
        <v>55</v>
      </c>
      <c r="BA40" s="24">
        <f>'Projeção Fin. StartUp 4'!D81</f>
        <v>55</v>
      </c>
      <c r="BB40" s="24">
        <f>'Projeção Fin. StartUp 4'!E81</f>
        <v>55</v>
      </c>
      <c r="BC40" s="24">
        <f>'Projeção Fin. StartUp 4'!G81</f>
        <v>55</v>
      </c>
      <c r="BD40" s="24">
        <f>'Projeção Fin. StartUp 4'!H81</f>
        <v>55</v>
      </c>
      <c r="BE40" s="24">
        <f>'Projeção Fin. StartUp 4'!I81</f>
        <v>55</v>
      </c>
      <c r="BF40" s="24">
        <f>'Projeção Fin. StartUp 4'!K81</f>
        <v>55</v>
      </c>
      <c r="BG40" s="24">
        <f>'Projeção Fin. StartUp 4'!L81</f>
        <v>55</v>
      </c>
      <c r="BH40" s="24">
        <f>'Projeção Fin. StartUp 4'!M81</f>
        <v>55</v>
      </c>
      <c r="BI40" s="24">
        <f>'Projeção Fin. StartUp 4'!O81</f>
        <v>55</v>
      </c>
      <c r="BJ40" s="24">
        <f>'Projeção Fin. StartUp 4'!P81</f>
        <v>55</v>
      </c>
      <c r="BK40" s="24">
        <f>'Projeção Fin. StartUp 4'!Q81</f>
        <v>55</v>
      </c>
      <c r="BL40" s="24">
        <f>'Projeção Fin. StartUp 5'!C81</f>
        <v>60</v>
      </c>
      <c r="BM40" s="24">
        <f>'Projeção Fin. StartUp 5'!D81</f>
        <v>60</v>
      </c>
      <c r="BN40" s="24">
        <f>'Projeção Fin. StartUp 5'!E81</f>
        <v>60</v>
      </c>
      <c r="BO40" s="24">
        <f>'Projeção Fin. StartUp 5'!G81</f>
        <v>60</v>
      </c>
      <c r="BP40" s="24">
        <f>'Projeção Fin. StartUp 5'!H81</f>
        <v>60</v>
      </c>
      <c r="BQ40" s="24">
        <f>'Projeção Fin. StartUp 5'!I81</f>
        <v>60</v>
      </c>
      <c r="BR40" s="24">
        <f>'Projeção Fin. StartUp 5'!K81</f>
        <v>60</v>
      </c>
      <c r="BS40" s="24">
        <f>'Projeção Fin. StartUp 5'!L81</f>
        <v>60</v>
      </c>
      <c r="BT40" s="24">
        <f>'Projeção Fin. StartUp 5'!M81</f>
        <v>60</v>
      </c>
      <c r="BU40" s="24">
        <f>'Projeção Fin. StartUp 5'!O81</f>
        <v>60</v>
      </c>
      <c r="BV40" s="24">
        <f>'Projeção Fin. StartUp 5'!P81</f>
        <v>60</v>
      </c>
      <c r="BW40" s="24">
        <f>'Projeção Fin. StartUp 5'!Q81</f>
        <v>60</v>
      </c>
      <c r="BX40" s="24">
        <f>'Projeção Fin. StartUp 6'!C81</f>
        <v>60</v>
      </c>
      <c r="BY40" s="24">
        <f>'Projeção Fin. StartUp 6'!D81</f>
        <v>60</v>
      </c>
      <c r="BZ40" s="24">
        <f>'Projeção Fin. StartUp 6'!E81</f>
        <v>60</v>
      </c>
      <c r="CA40" s="24">
        <f>'Projeção Fin. StartUp 6'!G81</f>
        <v>60</v>
      </c>
      <c r="CB40" s="24">
        <f>'Projeção Fin. StartUp 6'!H81</f>
        <v>60</v>
      </c>
      <c r="CC40" s="24">
        <f>'Projeção Fin. StartUp 6'!I81</f>
        <v>60</v>
      </c>
      <c r="CD40" s="24">
        <f>'Projeção Fin. StartUp 6'!K81</f>
        <v>60</v>
      </c>
      <c r="CE40" s="24">
        <f>'Projeção Fin. StartUp 6'!L81</f>
        <v>60</v>
      </c>
      <c r="CF40" s="24">
        <f>'Projeção Fin. StartUp 6'!M81</f>
        <v>60</v>
      </c>
      <c r="CG40" s="24">
        <f>'Projeção Fin. StartUp 6'!O81</f>
        <v>60</v>
      </c>
      <c r="CH40" s="24">
        <f>'Projeção Fin. StartUp 6'!P81</f>
        <v>60</v>
      </c>
      <c r="CI40" s="24">
        <f>'Projeção Fin. StartUp 6'!Q81</f>
        <v>60</v>
      </c>
    </row>
    <row r="41" spans="1:87" x14ac:dyDescent="0.3">
      <c r="A41" s="215" t="s">
        <v>130</v>
      </c>
      <c r="B41" s="211">
        <f t="shared" si="2"/>
        <v>0</v>
      </c>
      <c r="C41" s="11">
        <f t="shared" si="3"/>
        <v>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>
        <f>'Projeção Fin. StartUp 1'!C82</f>
        <v>0</v>
      </c>
      <c r="Q41" s="24">
        <f>'Projeção Fin. StartUp 1'!D82</f>
        <v>0</v>
      </c>
      <c r="R41" s="24">
        <f>'Projeção Fin. StartUp 1'!E82</f>
        <v>0</v>
      </c>
      <c r="S41" s="24">
        <f>'Projeção Fin. StartUp 1'!G82</f>
        <v>0</v>
      </c>
      <c r="T41" s="24">
        <f>'Projeção Fin. StartUp 1'!H82</f>
        <v>0</v>
      </c>
      <c r="U41" s="24">
        <f>'Projeção Fin. StartUp 1'!I82</f>
        <v>0</v>
      </c>
      <c r="V41" s="24">
        <f>'Projeção Fin. StartUp 1'!K82</f>
        <v>0</v>
      </c>
      <c r="W41" s="24">
        <f>'Projeção Fin. StartUp 1'!L82</f>
        <v>0</v>
      </c>
      <c r="X41" s="24">
        <f>'Projeção Fin. StartUp 1'!M82</f>
        <v>0</v>
      </c>
      <c r="Y41" s="24">
        <f>'Projeção Fin. StartUp 1'!O82</f>
        <v>0</v>
      </c>
      <c r="Z41" s="24">
        <f>'Projeção Fin. StartUp 1'!P82</f>
        <v>0</v>
      </c>
      <c r="AA41" s="24">
        <f>'Projeção Fin. StartUp 1'!Q82</f>
        <v>0</v>
      </c>
      <c r="AB41" s="24">
        <f>'Projeção Fin. StartUp 2'!C82</f>
        <v>0</v>
      </c>
      <c r="AC41" s="24">
        <f>'Projeção Fin. StartUp 2'!D82</f>
        <v>0</v>
      </c>
      <c r="AD41" s="24">
        <f>'Projeção Fin. StartUp 2'!E82</f>
        <v>0</v>
      </c>
      <c r="AE41" s="24">
        <f>'Projeção Fin. StartUp 2'!G82</f>
        <v>0</v>
      </c>
      <c r="AF41" s="24">
        <f>'Projeção Fin. StartUp 2'!H82</f>
        <v>0</v>
      </c>
      <c r="AG41" s="24">
        <f>'Projeção Fin. StartUp 2'!I82</f>
        <v>0</v>
      </c>
      <c r="AH41" s="24">
        <f>'Projeção Fin. StartUp 2'!K82</f>
        <v>0</v>
      </c>
      <c r="AI41" s="24">
        <f>'Projeção Fin. StartUp 2'!L82</f>
        <v>0</v>
      </c>
      <c r="AJ41" s="24">
        <f>'Projeção Fin. StartUp 2'!M82</f>
        <v>0</v>
      </c>
      <c r="AK41" s="24">
        <f>'Projeção Fin. StartUp 2'!O82</f>
        <v>0</v>
      </c>
      <c r="AL41" s="24">
        <f>'Projeção Fin. StartUp 2'!P82</f>
        <v>0</v>
      </c>
      <c r="AM41" s="24">
        <f>'Projeção Fin. StartUp 2'!Q82</f>
        <v>0</v>
      </c>
      <c r="AN41" s="24">
        <f>'Projeção Fin. StartUp 3'!C82</f>
        <v>0</v>
      </c>
      <c r="AO41" s="24">
        <f>'Projeção Fin. StartUp 3'!D82</f>
        <v>0</v>
      </c>
      <c r="AP41" s="24">
        <f>'Projeção Fin. StartUp 3'!E82</f>
        <v>0</v>
      </c>
      <c r="AQ41" s="24">
        <f>'Projeção Fin. StartUp 3'!G82</f>
        <v>0</v>
      </c>
      <c r="AR41" s="24">
        <f>'Projeção Fin. StartUp 3'!H82</f>
        <v>0</v>
      </c>
      <c r="AS41" s="24">
        <f>'Projeção Fin. StartUp 3'!I82</f>
        <v>0</v>
      </c>
      <c r="AT41" s="24">
        <f>'Projeção Fin. StartUp 3'!K82</f>
        <v>0</v>
      </c>
      <c r="AU41" s="24">
        <f>'Projeção Fin. StartUp 3'!L82</f>
        <v>0</v>
      </c>
      <c r="AV41" s="24">
        <f>'Projeção Fin. StartUp 3'!M82</f>
        <v>0</v>
      </c>
      <c r="AW41" s="24">
        <f>'Projeção Fin. StartUp 3'!O82</f>
        <v>0</v>
      </c>
      <c r="AX41" s="24">
        <f>'Projeção Fin. StartUp 3'!P82</f>
        <v>0</v>
      </c>
      <c r="AY41" s="24">
        <f>'Projeção Fin. StartUp 3'!Q82</f>
        <v>0</v>
      </c>
      <c r="AZ41" s="24">
        <f>'Projeção Fin. StartUp 4'!C82</f>
        <v>0</v>
      </c>
      <c r="BA41" s="24">
        <f>'Projeção Fin. StartUp 4'!D82</f>
        <v>0</v>
      </c>
      <c r="BB41" s="24">
        <f>'Projeção Fin. StartUp 4'!E82</f>
        <v>0</v>
      </c>
      <c r="BC41" s="24">
        <f>'Projeção Fin. StartUp 4'!G82</f>
        <v>0</v>
      </c>
      <c r="BD41" s="24">
        <f>'Projeção Fin. StartUp 4'!H82</f>
        <v>0</v>
      </c>
      <c r="BE41" s="24">
        <f>'Projeção Fin. StartUp 4'!I82</f>
        <v>0</v>
      </c>
      <c r="BF41" s="24">
        <f>'Projeção Fin. StartUp 4'!K82</f>
        <v>0</v>
      </c>
      <c r="BG41" s="24">
        <f>'Projeção Fin. StartUp 4'!L82</f>
        <v>0</v>
      </c>
      <c r="BH41" s="24">
        <f>'Projeção Fin. StartUp 4'!M82</f>
        <v>0</v>
      </c>
      <c r="BI41" s="24">
        <f>'Projeção Fin. StartUp 4'!O82</f>
        <v>0</v>
      </c>
      <c r="BJ41" s="24">
        <f>'Projeção Fin. StartUp 4'!P82</f>
        <v>0</v>
      </c>
      <c r="BK41" s="24">
        <f>'Projeção Fin. StartUp 4'!Q82</f>
        <v>0</v>
      </c>
      <c r="BL41" s="24">
        <f>'Projeção Fin. StartUp 5'!C82</f>
        <v>0</v>
      </c>
      <c r="BM41" s="24">
        <f>'Projeção Fin. StartUp 5'!D82</f>
        <v>0</v>
      </c>
      <c r="BN41" s="24">
        <f>'Projeção Fin. StartUp 5'!E82</f>
        <v>0</v>
      </c>
      <c r="BO41" s="24">
        <f>'Projeção Fin. StartUp 5'!G82</f>
        <v>0</v>
      </c>
      <c r="BP41" s="24">
        <f>'Projeção Fin. StartUp 5'!H82</f>
        <v>0</v>
      </c>
      <c r="BQ41" s="24">
        <f>'Projeção Fin. StartUp 5'!I82</f>
        <v>0</v>
      </c>
      <c r="BR41" s="24">
        <f>'Projeção Fin. StartUp 5'!K82</f>
        <v>0</v>
      </c>
      <c r="BS41" s="24">
        <f>'Projeção Fin. StartUp 5'!L82</f>
        <v>0</v>
      </c>
      <c r="BT41" s="24">
        <f>'Projeção Fin. StartUp 5'!M82</f>
        <v>0</v>
      </c>
      <c r="BU41" s="24">
        <f>'Projeção Fin. StartUp 5'!O82</f>
        <v>0</v>
      </c>
      <c r="BV41" s="24">
        <f>'Projeção Fin. StartUp 5'!P82</f>
        <v>0</v>
      </c>
      <c r="BW41" s="24">
        <f>'Projeção Fin. StartUp 5'!Q82</f>
        <v>0</v>
      </c>
      <c r="BX41" s="24">
        <f>'Projeção Fin. StartUp 6'!C82</f>
        <v>0</v>
      </c>
      <c r="BY41" s="24">
        <f>'Projeção Fin. StartUp 6'!D82</f>
        <v>0</v>
      </c>
      <c r="BZ41" s="24">
        <f>'Projeção Fin. StartUp 6'!E82</f>
        <v>0</v>
      </c>
      <c r="CA41" s="24">
        <f>'Projeção Fin. StartUp 6'!G82</f>
        <v>0</v>
      </c>
      <c r="CB41" s="24">
        <f>'Projeção Fin. StartUp 6'!H82</f>
        <v>0</v>
      </c>
      <c r="CC41" s="24">
        <f>'Projeção Fin. StartUp 6'!I82</f>
        <v>0</v>
      </c>
      <c r="CD41" s="24">
        <f>'Projeção Fin. StartUp 6'!K82</f>
        <v>0</v>
      </c>
      <c r="CE41" s="24">
        <f>'Projeção Fin. StartUp 6'!L82</f>
        <v>0</v>
      </c>
      <c r="CF41" s="24">
        <f>'Projeção Fin. StartUp 6'!M82</f>
        <v>0</v>
      </c>
      <c r="CG41" s="24">
        <f>'Projeção Fin. StartUp 6'!O82</f>
        <v>0</v>
      </c>
      <c r="CH41" s="24">
        <f>'Projeção Fin. StartUp 6'!P82</f>
        <v>0</v>
      </c>
      <c r="CI41" s="24">
        <f>'Projeção Fin. StartUp 6'!Q82</f>
        <v>0</v>
      </c>
    </row>
    <row r="42" spans="1:87" x14ac:dyDescent="0.3">
      <c r="A42" s="215" t="s">
        <v>131</v>
      </c>
      <c r="B42" s="211">
        <f t="shared" si="2"/>
        <v>0</v>
      </c>
      <c r="C42" s="11">
        <f t="shared" si="3"/>
        <v>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>
        <f>'Projeção Fin. StartUp 1'!C83</f>
        <v>0</v>
      </c>
      <c r="Q42" s="24">
        <f>'Projeção Fin. StartUp 1'!D83</f>
        <v>0</v>
      </c>
      <c r="R42" s="24">
        <f>'Projeção Fin. StartUp 1'!E83</f>
        <v>0</v>
      </c>
      <c r="S42" s="24">
        <f>'Projeção Fin. StartUp 1'!G83</f>
        <v>0</v>
      </c>
      <c r="T42" s="24">
        <f>'Projeção Fin. StartUp 1'!H83</f>
        <v>0</v>
      </c>
      <c r="U42" s="24">
        <f>'Projeção Fin. StartUp 1'!I83</f>
        <v>0</v>
      </c>
      <c r="V42" s="24">
        <f>'Projeção Fin. StartUp 1'!K83</f>
        <v>0</v>
      </c>
      <c r="W42" s="24">
        <f>'Projeção Fin. StartUp 1'!L83</f>
        <v>0</v>
      </c>
      <c r="X42" s="24">
        <f>'Projeção Fin. StartUp 1'!M83</f>
        <v>0</v>
      </c>
      <c r="Y42" s="24">
        <f>'Projeção Fin. StartUp 1'!O83</f>
        <v>0</v>
      </c>
      <c r="Z42" s="24">
        <f>'Projeção Fin. StartUp 1'!P83</f>
        <v>0</v>
      </c>
      <c r="AA42" s="24">
        <f>'Projeção Fin. StartUp 1'!Q83</f>
        <v>0</v>
      </c>
      <c r="AB42" s="24">
        <f>'Projeção Fin. StartUp 2'!C83</f>
        <v>0</v>
      </c>
      <c r="AC42" s="24">
        <f>'Projeção Fin. StartUp 2'!D83</f>
        <v>0</v>
      </c>
      <c r="AD42" s="24">
        <f>'Projeção Fin. StartUp 2'!E83</f>
        <v>0</v>
      </c>
      <c r="AE42" s="24">
        <f>'Projeção Fin. StartUp 2'!G83</f>
        <v>0</v>
      </c>
      <c r="AF42" s="24">
        <f>'Projeção Fin. StartUp 2'!H83</f>
        <v>0</v>
      </c>
      <c r="AG42" s="24">
        <f>'Projeção Fin. StartUp 2'!I83</f>
        <v>0</v>
      </c>
      <c r="AH42" s="24">
        <f>'Projeção Fin. StartUp 2'!K83</f>
        <v>0</v>
      </c>
      <c r="AI42" s="24">
        <f>'Projeção Fin. StartUp 2'!L83</f>
        <v>0</v>
      </c>
      <c r="AJ42" s="24">
        <f>'Projeção Fin. StartUp 2'!M83</f>
        <v>0</v>
      </c>
      <c r="AK42" s="24">
        <f>'Projeção Fin. StartUp 2'!O83</f>
        <v>0</v>
      </c>
      <c r="AL42" s="24">
        <f>'Projeção Fin. StartUp 2'!P83</f>
        <v>0</v>
      </c>
      <c r="AM42" s="24">
        <f>'Projeção Fin. StartUp 2'!Q83</f>
        <v>0</v>
      </c>
      <c r="AN42" s="24">
        <f>'Projeção Fin. StartUp 3'!C83</f>
        <v>0</v>
      </c>
      <c r="AO42" s="24">
        <f>'Projeção Fin. StartUp 3'!D83</f>
        <v>0</v>
      </c>
      <c r="AP42" s="24">
        <f>'Projeção Fin. StartUp 3'!E83</f>
        <v>0</v>
      </c>
      <c r="AQ42" s="24">
        <f>'Projeção Fin. StartUp 3'!G83</f>
        <v>0</v>
      </c>
      <c r="AR42" s="24">
        <f>'Projeção Fin. StartUp 3'!H83</f>
        <v>0</v>
      </c>
      <c r="AS42" s="24">
        <f>'Projeção Fin. StartUp 3'!I83</f>
        <v>0</v>
      </c>
      <c r="AT42" s="24">
        <f>'Projeção Fin. StartUp 3'!K83</f>
        <v>0</v>
      </c>
      <c r="AU42" s="24">
        <f>'Projeção Fin. StartUp 3'!L83</f>
        <v>0</v>
      </c>
      <c r="AV42" s="24">
        <f>'Projeção Fin. StartUp 3'!M83</f>
        <v>0</v>
      </c>
      <c r="AW42" s="24">
        <f>'Projeção Fin. StartUp 3'!O83</f>
        <v>0</v>
      </c>
      <c r="AX42" s="24">
        <f>'Projeção Fin. StartUp 3'!P83</f>
        <v>0</v>
      </c>
      <c r="AY42" s="24">
        <f>'Projeção Fin. StartUp 3'!Q83</f>
        <v>0</v>
      </c>
      <c r="AZ42" s="24">
        <f>'Projeção Fin. StartUp 4'!C83</f>
        <v>0</v>
      </c>
      <c r="BA42" s="24">
        <f>'Projeção Fin. StartUp 4'!D83</f>
        <v>0</v>
      </c>
      <c r="BB42" s="24">
        <f>'Projeção Fin. StartUp 4'!E83</f>
        <v>0</v>
      </c>
      <c r="BC42" s="24">
        <f>'Projeção Fin. StartUp 4'!G83</f>
        <v>0</v>
      </c>
      <c r="BD42" s="24">
        <f>'Projeção Fin. StartUp 4'!H83</f>
        <v>0</v>
      </c>
      <c r="BE42" s="24">
        <f>'Projeção Fin. StartUp 4'!I83</f>
        <v>0</v>
      </c>
      <c r="BF42" s="24">
        <f>'Projeção Fin. StartUp 4'!K83</f>
        <v>0</v>
      </c>
      <c r="BG42" s="24">
        <f>'Projeção Fin. StartUp 4'!L83</f>
        <v>0</v>
      </c>
      <c r="BH42" s="24">
        <f>'Projeção Fin. StartUp 4'!M83</f>
        <v>0</v>
      </c>
      <c r="BI42" s="24">
        <f>'Projeção Fin. StartUp 4'!O83</f>
        <v>0</v>
      </c>
      <c r="BJ42" s="24">
        <f>'Projeção Fin. StartUp 4'!P83</f>
        <v>0</v>
      </c>
      <c r="BK42" s="24">
        <f>'Projeção Fin. StartUp 4'!Q83</f>
        <v>0</v>
      </c>
      <c r="BL42" s="24">
        <f>'Projeção Fin. StartUp 5'!C83</f>
        <v>0</v>
      </c>
      <c r="BM42" s="24">
        <f>'Projeção Fin. StartUp 5'!D83</f>
        <v>0</v>
      </c>
      <c r="BN42" s="24">
        <f>'Projeção Fin. StartUp 5'!E83</f>
        <v>0</v>
      </c>
      <c r="BO42" s="24">
        <f>'Projeção Fin. StartUp 5'!G83</f>
        <v>0</v>
      </c>
      <c r="BP42" s="24">
        <f>'Projeção Fin. StartUp 5'!H83</f>
        <v>0</v>
      </c>
      <c r="BQ42" s="24">
        <f>'Projeção Fin. StartUp 5'!I83</f>
        <v>0</v>
      </c>
      <c r="BR42" s="24">
        <f>'Projeção Fin. StartUp 5'!K83</f>
        <v>0</v>
      </c>
      <c r="BS42" s="24">
        <f>'Projeção Fin. StartUp 5'!L83</f>
        <v>0</v>
      </c>
      <c r="BT42" s="24">
        <f>'Projeção Fin. StartUp 5'!M83</f>
        <v>0</v>
      </c>
      <c r="BU42" s="24">
        <f>'Projeção Fin. StartUp 5'!O83</f>
        <v>0</v>
      </c>
      <c r="BV42" s="24">
        <f>'Projeção Fin. StartUp 5'!P83</f>
        <v>0</v>
      </c>
      <c r="BW42" s="24">
        <f>'Projeção Fin. StartUp 5'!Q83</f>
        <v>0</v>
      </c>
      <c r="BX42" s="24">
        <f>'Projeção Fin. StartUp 6'!C83</f>
        <v>0</v>
      </c>
      <c r="BY42" s="24">
        <f>'Projeção Fin. StartUp 6'!D83</f>
        <v>0</v>
      </c>
      <c r="BZ42" s="24">
        <f>'Projeção Fin. StartUp 6'!E83</f>
        <v>0</v>
      </c>
      <c r="CA42" s="24">
        <f>'Projeção Fin. StartUp 6'!G83</f>
        <v>0</v>
      </c>
      <c r="CB42" s="24">
        <f>'Projeção Fin. StartUp 6'!H83</f>
        <v>0</v>
      </c>
      <c r="CC42" s="24">
        <f>'Projeção Fin. StartUp 6'!I83</f>
        <v>0</v>
      </c>
      <c r="CD42" s="24">
        <f>'Projeção Fin. StartUp 6'!K83</f>
        <v>0</v>
      </c>
      <c r="CE42" s="24">
        <f>'Projeção Fin. StartUp 6'!L83</f>
        <v>0</v>
      </c>
      <c r="CF42" s="24">
        <f>'Projeção Fin. StartUp 6'!M83</f>
        <v>0</v>
      </c>
      <c r="CG42" s="24">
        <f>'Projeção Fin. StartUp 6'!O83</f>
        <v>0</v>
      </c>
      <c r="CH42" s="24">
        <f>'Projeção Fin. StartUp 6'!P83</f>
        <v>0</v>
      </c>
      <c r="CI42" s="24">
        <f>'Projeção Fin. StartUp 6'!Q83</f>
        <v>0</v>
      </c>
    </row>
    <row r="43" spans="1:87" x14ac:dyDescent="0.3">
      <c r="A43" s="215" t="s">
        <v>132</v>
      </c>
      <c r="B43" s="211">
        <f t="shared" si="2"/>
        <v>600</v>
      </c>
      <c r="C43" s="11">
        <f t="shared" si="3"/>
        <v>2.8388369479351482E-5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>
        <f>'Projeção Fin. StartUp 1'!C84</f>
        <v>0</v>
      </c>
      <c r="Q43" s="24">
        <f>'Projeção Fin. StartUp 1'!D84</f>
        <v>0</v>
      </c>
      <c r="R43" s="24">
        <f>'Projeção Fin. StartUp 1'!E84</f>
        <v>0</v>
      </c>
      <c r="S43" s="24">
        <f>'Projeção Fin. StartUp 1'!G84</f>
        <v>0</v>
      </c>
      <c r="T43" s="24">
        <f>'Projeção Fin. StartUp 1'!H84</f>
        <v>600</v>
      </c>
      <c r="U43" s="24">
        <f>'Projeção Fin. StartUp 1'!I84</f>
        <v>0</v>
      </c>
      <c r="V43" s="24">
        <f>'Projeção Fin. StartUp 1'!K84</f>
        <v>0</v>
      </c>
      <c r="W43" s="24">
        <f>'Projeção Fin. StartUp 1'!L84</f>
        <v>0</v>
      </c>
      <c r="X43" s="24">
        <f>'Projeção Fin. StartUp 1'!M84</f>
        <v>0</v>
      </c>
      <c r="Y43" s="24">
        <f>'Projeção Fin. StartUp 1'!O84</f>
        <v>0</v>
      </c>
      <c r="Z43" s="24">
        <f>'Projeção Fin. StartUp 1'!P84</f>
        <v>0</v>
      </c>
      <c r="AA43" s="24">
        <f>'Projeção Fin. StartUp 1'!Q84</f>
        <v>0</v>
      </c>
      <c r="AB43" s="24">
        <f>'Projeção Fin. StartUp 2'!C84</f>
        <v>0</v>
      </c>
      <c r="AC43" s="24">
        <f>'Projeção Fin. StartUp 2'!D84</f>
        <v>0</v>
      </c>
      <c r="AD43" s="24">
        <f>'Projeção Fin. StartUp 2'!E84</f>
        <v>0</v>
      </c>
      <c r="AE43" s="24">
        <f>'Projeção Fin. StartUp 2'!G84</f>
        <v>0</v>
      </c>
      <c r="AF43" s="24">
        <f>'Projeção Fin. StartUp 2'!H84</f>
        <v>0</v>
      </c>
      <c r="AG43" s="24">
        <f>'Projeção Fin. StartUp 2'!I84</f>
        <v>0</v>
      </c>
      <c r="AH43" s="24">
        <f>'Projeção Fin. StartUp 2'!K84</f>
        <v>0</v>
      </c>
      <c r="AI43" s="24">
        <f>'Projeção Fin. StartUp 2'!L84</f>
        <v>0</v>
      </c>
      <c r="AJ43" s="24">
        <f>'Projeção Fin. StartUp 2'!M84</f>
        <v>0</v>
      </c>
      <c r="AK43" s="24">
        <f>'Projeção Fin. StartUp 2'!O84</f>
        <v>0</v>
      </c>
      <c r="AL43" s="24">
        <f>'Projeção Fin. StartUp 2'!P84</f>
        <v>0</v>
      </c>
      <c r="AM43" s="24">
        <f>'Projeção Fin. StartUp 2'!Q84</f>
        <v>0</v>
      </c>
      <c r="AN43" s="24">
        <f>'Projeção Fin. StartUp 3'!C84</f>
        <v>0</v>
      </c>
      <c r="AO43" s="24">
        <f>'Projeção Fin. StartUp 3'!D84</f>
        <v>0</v>
      </c>
      <c r="AP43" s="24">
        <f>'Projeção Fin. StartUp 3'!E84</f>
        <v>0</v>
      </c>
      <c r="AQ43" s="24">
        <f>'Projeção Fin. StartUp 3'!G84</f>
        <v>0</v>
      </c>
      <c r="AR43" s="24">
        <f>'Projeção Fin. StartUp 3'!H84</f>
        <v>0</v>
      </c>
      <c r="AS43" s="24">
        <f>'Projeção Fin. StartUp 3'!I84</f>
        <v>0</v>
      </c>
      <c r="AT43" s="24">
        <f>'Projeção Fin. StartUp 3'!K84</f>
        <v>0</v>
      </c>
      <c r="AU43" s="24">
        <f>'Projeção Fin. StartUp 3'!L84</f>
        <v>0</v>
      </c>
      <c r="AV43" s="24">
        <f>'Projeção Fin. StartUp 3'!M84</f>
        <v>0</v>
      </c>
      <c r="AW43" s="24">
        <f>'Projeção Fin. StartUp 3'!O84</f>
        <v>0</v>
      </c>
      <c r="AX43" s="24">
        <f>'Projeção Fin. StartUp 3'!P84</f>
        <v>0</v>
      </c>
      <c r="AY43" s="24">
        <f>'Projeção Fin. StartUp 3'!Q84</f>
        <v>0</v>
      </c>
      <c r="AZ43" s="24">
        <f>'Projeção Fin. StartUp 4'!C84</f>
        <v>0</v>
      </c>
      <c r="BA43" s="24">
        <f>'Projeção Fin. StartUp 4'!D84</f>
        <v>0</v>
      </c>
      <c r="BB43" s="24">
        <f>'Projeção Fin. StartUp 4'!E84</f>
        <v>0</v>
      </c>
      <c r="BC43" s="24">
        <f>'Projeção Fin. StartUp 4'!G84</f>
        <v>0</v>
      </c>
      <c r="BD43" s="24">
        <f>'Projeção Fin. StartUp 4'!H84</f>
        <v>0</v>
      </c>
      <c r="BE43" s="24">
        <f>'Projeção Fin. StartUp 4'!I84</f>
        <v>0</v>
      </c>
      <c r="BF43" s="24">
        <f>'Projeção Fin. StartUp 4'!K84</f>
        <v>0</v>
      </c>
      <c r="BG43" s="24">
        <f>'Projeção Fin. StartUp 4'!L84</f>
        <v>0</v>
      </c>
      <c r="BH43" s="24">
        <f>'Projeção Fin. StartUp 4'!M84</f>
        <v>0</v>
      </c>
      <c r="BI43" s="24">
        <f>'Projeção Fin. StartUp 4'!O84</f>
        <v>0</v>
      </c>
      <c r="BJ43" s="24">
        <f>'Projeção Fin. StartUp 4'!P84</f>
        <v>0</v>
      </c>
      <c r="BK43" s="24">
        <f>'Projeção Fin. StartUp 4'!Q84</f>
        <v>0</v>
      </c>
      <c r="BL43" s="24">
        <f>'Projeção Fin. StartUp 5'!C84</f>
        <v>0</v>
      </c>
      <c r="BM43" s="24">
        <f>'Projeção Fin. StartUp 5'!D84</f>
        <v>0</v>
      </c>
      <c r="BN43" s="24">
        <f>'Projeção Fin. StartUp 5'!E84</f>
        <v>0</v>
      </c>
      <c r="BO43" s="24">
        <f>'Projeção Fin. StartUp 5'!G84</f>
        <v>0</v>
      </c>
      <c r="BP43" s="24">
        <f>'Projeção Fin. StartUp 5'!H84</f>
        <v>0</v>
      </c>
      <c r="BQ43" s="24">
        <f>'Projeção Fin. StartUp 5'!I84</f>
        <v>0</v>
      </c>
      <c r="BR43" s="24">
        <f>'Projeção Fin. StartUp 5'!K84</f>
        <v>0</v>
      </c>
      <c r="BS43" s="24">
        <f>'Projeção Fin. StartUp 5'!L84</f>
        <v>0</v>
      </c>
      <c r="BT43" s="24">
        <f>'Projeção Fin. StartUp 5'!M84</f>
        <v>0</v>
      </c>
      <c r="BU43" s="24">
        <f>'Projeção Fin. StartUp 5'!O84</f>
        <v>0</v>
      </c>
      <c r="BV43" s="24">
        <f>'Projeção Fin. StartUp 5'!P84</f>
        <v>0</v>
      </c>
      <c r="BW43" s="24">
        <f>'Projeção Fin. StartUp 5'!Q84</f>
        <v>0</v>
      </c>
      <c r="BX43" s="24">
        <f>'Projeção Fin. StartUp 6'!C84</f>
        <v>0</v>
      </c>
      <c r="BY43" s="24">
        <f>'Projeção Fin. StartUp 6'!D84</f>
        <v>0</v>
      </c>
      <c r="BZ43" s="24">
        <f>'Projeção Fin. StartUp 6'!E84</f>
        <v>0</v>
      </c>
      <c r="CA43" s="24">
        <f>'Projeção Fin. StartUp 6'!G84</f>
        <v>0</v>
      </c>
      <c r="CB43" s="24">
        <f>'Projeção Fin. StartUp 6'!H84</f>
        <v>0</v>
      </c>
      <c r="CC43" s="24">
        <f>'Projeção Fin. StartUp 6'!I84</f>
        <v>0</v>
      </c>
      <c r="CD43" s="24">
        <f>'Projeção Fin. StartUp 6'!K84</f>
        <v>0</v>
      </c>
      <c r="CE43" s="24">
        <f>'Projeção Fin. StartUp 6'!L84</f>
        <v>0</v>
      </c>
      <c r="CF43" s="24">
        <f>'Projeção Fin. StartUp 6'!M84</f>
        <v>0</v>
      </c>
      <c r="CG43" s="24">
        <f>'Projeção Fin. StartUp 6'!O84</f>
        <v>0</v>
      </c>
      <c r="CH43" s="24">
        <f>'Projeção Fin. StartUp 6'!P84</f>
        <v>0</v>
      </c>
      <c r="CI43" s="24">
        <f>'Projeção Fin. StartUp 6'!Q84</f>
        <v>0</v>
      </c>
    </row>
    <row r="44" spans="1:87" x14ac:dyDescent="0.3">
      <c r="A44" s="215" t="s">
        <v>133</v>
      </c>
      <c r="B44" s="211">
        <f t="shared" si="2"/>
        <v>0</v>
      </c>
      <c r="C44" s="11">
        <f t="shared" si="3"/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>
        <f>'Projeção Fin. StartUp 1'!C85</f>
        <v>0</v>
      </c>
      <c r="Q44" s="24">
        <f>'Projeção Fin. StartUp 1'!D85</f>
        <v>0</v>
      </c>
      <c r="R44" s="24">
        <f>'Projeção Fin. StartUp 1'!E85</f>
        <v>0</v>
      </c>
      <c r="S44" s="24">
        <f>'Projeção Fin. StartUp 1'!G85</f>
        <v>0</v>
      </c>
      <c r="T44" s="24">
        <f>'Projeção Fin. StartUp 1'!H85</f>
        <v>0</v>
      </c>
      <c r="U44" s="24">
        <f>'Projeção Fin. StartUp 1'!I85</f>
        <v>0</v>
      </c>
      <c r="V44" s="24">
        <f>'Projeção Fin. StartUp 1'!K85</f>
        <v>0</v>
      </c>
      <c r="W44" s="24">
        <f>'Projeção Fin. StartUp 1'!L85</f>
        <v>0</v>
      </c>
      <c r="X44" s="24">
        <f>'Projeção Fin. StartUp 1'!M85</f>
        <v>0</v>
      </c>
      <c r="Y44" s="24">
        <f>'Projeção Fin. StartUp 1'!O85</f>
        <v>0</v>
      </c>
      <c r="Z44" s="24">
        <f>'Projeção Fin. StartUp 1'!P85</f>
        <v>0</v>
      </c>
      <c r="AA44" s="24">
        <f>'Projeção Fin. StartUp 1'!Q85</f>
        <v>0</v>
      </c>
      <c r="AB44" s="24">
        <f>'Projeção Fin. StartUp 2'!C85</f>
        <v>0</v>
      </c>
      <c r="AC44" s="24">
        <f>'Projeção Fin. StartUp 2'!D85</f>
        <v>0</v>
      </c>
      <c r="AD44" s="24">
        <f>'Projeção Fin. StartUp 2'!E85</f>
        <v>0</v>
      </c>
      <c r="AE44" s="24">
        <f>'Projeção Fin. StartUp 2'!G85</f>
        <v>0</v>
      </c>
      <c r="AF44" s="24">
        <f>'Projeção Fin. StartUp 2'!H85</f>
        <v>0</v>
      </c>
      <c r="AG44" s="24">
        <f>'Projeção Fin. StartUp 2'!I85</f>
        <v>0</v>
      </c>
      <c r="AH44" s="24">
        <f>'Projeção Fin. StartUp 2'!K85</f>
        <v>0</v>
      </c>
      <c r="AI44" s="24">
        <f>'Projeção Fin. StartUp 2'!L85</f>
        <v>0</v>
      </c>
      <c r="AJ44" s="24">
        <f>'Projeção Fin. StartUp 2'!M85</f>
        <v>0</v>
      </c>
      <c r="AK44" s="24">
        <f>'Projeção Fin. StartUp 2'!O85</f>
        <v>0</v>
      </c>
      <c r="AL44" s="24">
        <f>'Projeção Fin. StartUp 2'!P85</f>
        <v>0</v>
      </c>
      <c r="AM44" s="24">
        <f>'Projeção Fin. StartUp 2'!Q85</f>
        <v>0</v>
      </c>
      <c r="AN44" s="24">
        <f>'Projeção Fin. StartUp 3'!C85</f>
        <v>0</v>
      </c>
      <c r="AO44" s="24">
        <f>'Projeção Fin. StartUp 3'!D85</f>
        <v>0</v>
      </c>
      <c r="AP44" s="24">
        <f>'Projeção Fin. StartUp 3'!E85</f>
        <v>0</v>
      </c>
      <c r="AQ44" s="24">
        <f>'Projeção Fin. StartUp 3'!G85</f>
        <v>0</v>
      </c>
      <c r="AR44" s="24">
        <f>'Projeção Fin. StartUp 3'!H85</f>
        <v>0</v>
      </c>
      <c r="AS44" s="24">
        <f>'Projeção Fin. StartUp 3'!I85</f>
        <v>0</v>
      </c>
      <c r="AT44" s="24">
        <f>'Projeção Fin. StartUp 3'!K85</f>
        <v>0</v>
      </c>
      <c r="AU44" s="24">
        <f>'Projeção Fin. StartUp 3'!L85</f>
        <v>0</v>
      </c>
      <c r="AV44" s="24">
        <f>'Projeção Fin. StartUp 3'!M85</f>
        <v>0</v>
      </c>
      <c r="AW44" s="24">
        <f>'Projeção Fin. StartUp 3'!O85</f>
        <v>0</v>
      </c>
      <c r="AX44" s="24">
        <f>'Projeção Fin. StartUp 3'!P85</f>
        <v>0</v>
      </c>
      <c r="AY44" s="24">
        <f>'Projeção Fin. StartUp 3'!Q85</f>
        <v>0</v>
      </c>
      <c r="AZ44" s="24">
        <f>'Projeção Fin. StartUp 4'!C85</f>
        <v>0</v>
      </c>
      <c r="BA44" s="24">
        <f>'Projeção Fin. StartUp 4'!D85</f>
        <v>0</v>
      </c>
      <c r="BB44" s="24">
        <f>'Projeção Fin. StartUp 4'!E85</f>
        <v>0</v>
      </c>
      <c r="BC44" s="24">
        <f>'Projeção Fin. StartUp 4'!G85</f>
        <v>0</v>
      </c>
      <c r="BD44" s="24">
        <f>'Projeção Fin. StartUp 4'!H85</f>
        <v>0</v>
      </c>
      <c r="BE44" s="24">
        <f>'Projeção Fin. StartUp 4'!I85</f>
        <v>0</v>
      </c>
      <c r="BF44" s="24">
        <f>'Projeção Fin. StartUp 4'!K85</f>
        <v>0</v>
      </c>
      <c r="BG44" s="24">
        <f>'Projeção Fin. StartUp 4'!L85</f>
        <v>0</v>
      </c>
      <c r="BH44" s="24">
        <f>'Projeção Fin. StartUp 4'!M85</f>
        <v>0</v>
      </c>
      <c r="BI44" s="24">
        <f>'Projeção Fin. StartUp 4'!O85</f>
        <v>0</v>
      </c>
      <c r="BJ44" s="24">
        <f>'Projeção Fin. StartUp 4'!P85</f>
        <v>0</v>
      </c>
      <c r="BK44" s="24">
        <f>'Projeção Fin. StartUp 4'!Q85</f>
        <v>0</v>
      </c>
      <c r="BL44" s="24">
        <f>'Projeção Fin. StartUp 5'!C85</f>
        <v>0</v>
      </c>
      <c r="BM44" s="24">
        <f>'Projeção Fin. StartUp 5'!D85</f>
        <v>0</v>
      </c>
      <c r="BN44" s="24">
        <f>'Projeção Fin. StartUp 5'!E85</f>
        <v>0</v>
      </c>
      <c r="BO44" s="24">
        <f>'Projeção Fin. StartUp 5'!G85</f>
        <v>0</v>
      </c>
      <c r="BP44" s="24">
        <f>'Projeção Fin. StartUp 5'!H85</f>
        <v>0</v>
      </c>
      <c r="BQ44" s="24">
        <f>'Projeção Fin. StartUp 5'!I85</f>
        <v>0</v>
      </c>
      <c r="BR44" s="24">
        <f>'Projeção Fin. StartUp 5'!K85</f>
        <v>0</v>
      </c>
      <c r="BS44" s="24">
        <f>'Projeção Fin. StartUp 5'!L85</f>
        <v>0</v>
      </c>
      <c r="BT44" s="24">
        <f>'Projeção Fin. StartUp 5'!M85</f>
        <v>0</v>
      </c>
      <c r="BU44" s="24">
        <f>'Projeção Fin. StartUp 5'!O85</f>
        <v>0</v>
      </c>
      <c r="BV44" s="24">
        <f>'Projeção Fin. StartUp 5'!P85</f>
        <v>0</v>
      </c>
      <c r="BW44" s="24">
        <f>'Projeção Fin. StartUp 5'!Q85</f>
        <v>0</v>
      </c>
      <c r="BX44" s="24">
        <f>'Projeção Fin. StartUp 6'!C85</f>
        <v>0</v>
      </c>
      <c r="BY44" s="24">
        <f>'Projeção Fin. StartUp 6'!D85</f>
        <v>0</v>
      </c>
      <c r="BZ44" s="24">
        <f>'Projeção Fin. StartUp 6'!E85</f>
        <v>0</v>
      </c>
      <c r="CA44" s="24">
        <f>'Projeção Fin. StartUp 6'!G85</f>
        <v>0</v>
      </c>
      <c r="CB44" s="24">
        <f>'Projeção Fin. StartUp 6'!H85</f>
        <v>0</v>
      </c>
      <c r="CC44" s="24">
        <f>'Projeção Fin. StartUp 6'!I85</f>
        <v>0</v>
      </c>
      <c r="CD44" s="24">
        <f>'Projeção Fin. StartUp 6'!K85</f>
        <v>0</v>
      </c>
      <c r="CE44" s="24">
        <f>'Projeção Fin. StartUp 6'!L85</f>
        <v>0</v>
      </c>
      <c r="CF44" s="24">
        <f>'Projeção Fin. StartUp 6'!M85</f>
        <v>0</v>
      </c>
      <c r="CG44" s="24">
        <f>'Projeção Fin. StartUp 6'!O85</f>
        <v>0</v>
      </c>
      <c r="CH44" s="24">
        <f>'Projeção Fin. StartUp 6'!P85</f>
        <v>0</v>
      </c>
      <c r="CI44" s="24">
        <f>'Projeção Fin. StartUp 6'!Q85</f>
        <v>0</v>
      </c>
    </row>
    <row r="45" spans="1:87" x14ac:dyDescent="0.3">
      <c r="A45" s="215" t="s">
        <v>134</v>
      </c>
      <c r="B45" s="211">
        <f t="shared" si="2"/>
        <v>0</v>
      </c>
      <c r="C45" s="11">
        <f t="shared" si="3"/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>
        <f>'Projeção Fin. StartUp 1'!C86</f>
        <v>0</v>
      </c>
      <c r="Q45" s="24">
        <f>'Projeção Fin. StartUp 1'!D86</f>
        <v>0</v>
      </c>
      <c r="R45" s="24">
        <f>'Projeção Fin. StartUp 1'!E86</f>
        <v>0</v>
      </c>
      <c r="S45" s="24">
        <f>'Projeção Fin. StartUp 1'!G86</f>
        <v>0</v>
      </c>
      <c r="T45" s="24">
        <f>'Projeção Fin. StartUp 1'!H86</f>
        <v>0</v>
      </c>
      <c r="U45" s="24">
        <f>'Projeção Fin. StartUp 1'!I86</f>
        <v>0</v>
      </c>
      <c r="V45" s="24">
        <f>'Projeção Fin. StartUp 1'!K86</f>
        <v>0</v>
      </c>
      <c r="W45" s="24">
        <f>'Projeção Fin. StartUp 1'!L86</f>
        <v>0</v>
      </c>
      <c r="X45" s="24">
        <f>'Projeção Fin. StartUp 1'!M86</f>
        <v>0</v>
      </c>
      <c r="Y45" s="24">
        <f>'Projeção Fin. StartUp 1'!O86</f>
        <v>0</v>
      </c>
      <c r="Z45" s="24">
        <f>'Projeção Fin. StartUp 1'!P86</f>
        <v>0</v>
      </c>
      <c r="AA45" s="24">
        <f>'Projeção Fin. StartUp 1'!Q86</f>
        <v>0</v>
      </c>
      <c r="AB45" s="24">
        <f>'Projeção Fin. StartUp 2'!C86</f>
        <v>0</v>
      </c>
      <c r="AC45" s="24">
        <f>'Projeção Fin. StartUp 2'!D86</f>
        <v>0</v>
      </c>
      <c r="AD45" s="24">
        <f>'Projeção Fin. StartUp 2'!E86</f>
        <v>0</v>
      </c>
      <c r="AE45" s="24">
        <f>'Projeção Fin. StartUp 2'!G86</f>
        <v>0</v>
      </c>
      <c r="AF45" s="24">
        <f>'Projeção Fin. StartUp 2'!H86</f>
        <v>0</v>
      </c>
      <c r="AG45" s="24">
        <f>'Projeção Fin. StartUp 2'!I86</f>
        <v>0</v>
      </c>
      <c r="AH45" s="24">
        <f>'Projeção Fin. StartUp 2'!K86</f>
        <v>0</v>
      </c>
      <c r="AI45" s="24">
        <f>'Projeção Fin. StartUp 2'!L86</f>
        <v>0</v>
      </c>
      <c r="AJ45" s="24">
        <f>'Projeção Fin. StartUp 2'!M86</f>
        <v>0</v>
      </c>
      <c r="AK45" s="24">
        <f>'Projeção Fin. StartUp 2'!O86</f>
        <v>0</v>
      </c>
      <c r="AL45" s="24">
        <f>'Projeção Fin. StartUp 2'!P86</f>
        <v>0</v>
      </c>
      <c r="AM45" s="24">
        <f>'Projeção Fin. StartUp 2'!Q86</f>
        <v>0</v>
      </c>
      <c r="AN45" s="24">
        <f>'Projeção Fin. StartUp 3'!C86</f>
        <v>0</v>
      </c>
      <c r="AO45" s="24">
        <f>'Projeção Fin. StartUp 3'!D86</f>
        <v>0</v>
      </c>
      <c r="AP45" s="24">
        <f>'Projeção Fin. StartUp 3'!E86</f>
        <v>0</v>
      </c>
      <c r="AQ45" s="24">
        <f>'Projeção Fin. StartUp 3'!G86</f>
        <v>0</v>
      </c>
      <c r="AR45" s="24">
        <f>'Projeção Fin. StartUp 3'!H86</f>
        <v>0</v>
      </c>
      <c r="AS45" s="24">
        <f>'Projeção Fin. StartUp 3'!I86</f>
        <v>0</v>
      </c>
      <c r="AT45" s="24">
        <f>'Projeção Fin. StartUp 3'!K86</f>
        <v>0</v>
      </c>
      <c r="AU45" s="24">
        <f>'Projeção Fin. StartUp 3'!L86</f>
        <v>0</v>
      </c>
      <c r="AV45" s="24">
        <f>'Projeção Fin. StartUp 3'!M86</f>
        <v>0</v>
      </c>
      <c r="AW45" s="24">
        <f>'Projeção Fin. StartUp 3'!O86</f>
        <v>0</v>
      </c>
      <c r="AX45" s="24">
        <f>'Projeção Fin. StartUp 3'!P86</f>
        <v>0</v>
      </c>
      <c r="AY45" s="24">
        <f>'Projeção Fin. StartUp 3'!Q86</f>
        <v>0</v>
      </c>
      <c r="AZ45" s="24">
        <f>'Projeção Fin. StartUp 4'!C86</f>
        <v>0</v>
      </c>
      <c r="BA45" s="24">
        <f>'Projeção Fin. StartUp 4'!D86</f>
        <v>0</v>
      </c>
      <c r="BB45" s="24">
        <f>'Projeção Fin. StartUp 4'!E86</f>
        <v>0</v>
      </c>
      <c r="BC45" s="24">
        <f>'Projeção Fin. StartUp 4'!G86</f>
        <v>0</v>
      </c>
      <c r="BD45" s="24">
        <f>'Projeção Fin. StartUp 4'!H86</f>
        <v>0</v>
      </c>
      <c r="BE45" s="24">
        <f>'Projeção Fin. StartUp 4'!I86</f>
        <v>0</v>
      </c>
      <c r="BF45" s="24">
        <f>'Projeção Fin. StartUp 4'!K86</f>
        <v>0</v>
      </c>
      <c r="BG45" s="24">
        <f>'Projeção Fin. StartUp 4'!L86</f>
        <v>0</v>
      </c>
      <c r="BH45" s="24">
        <f>'Projeção Fin. StartUp 4'!M86</f>
        <v>0</v>
      </c>
      <c r="BI45" s="24">
        <f>'Projeção Fin. StartUp 4'!O86</f>
        <v>0</v>
      </c>
      <c r="BJ45" s="24">
        <f>'Projeção Fin. StartUp 4'!P86</f>
        <v>0</v>
      </c>
      <c r="BK45" s="24">
        <f>'Projeção Fin. StartUp 4'!Q86</f>
        <v>0</v>
      </c>
      <c r="BL45" s="24">
        <f>'Projeção Fin. StartUp 5'!C86</f>
        <v>0</v>
      </c>
      <c r="BM45" s="24">
        <f>'Projeção Fin. StartUp 5'!D86</f>
        <v>0</v>
      </c>
      <c r="BN45" s="24">
        <f>'Projeção Fin. StartUp 5'!E86</f>
        <v>0</v>
      </c>
      <c r="BO45" s="24">
        <f>'Projeção Fin. StartUp 5'!G86</f>
        <v>0</v>
      </c>
      <c r="BP45" s="24">
        <f>'Projeção Fin. StartUp 5'!H86</f>
        <v>0</v>
      </c>
      <c r="BQ45" s="24">
        <f>'Projeção Fin. StartUp 5'!I86</f>
        <v>0</v>
      </c>
      <c r="BR45" s="24">
        <f>'Projeção Fin. StartUp 5'!K86</f>
        <v>0</v>
      </c>
      <c r="BS45" s="24">
        <f>'Projeção Fin. StartUp 5'!L86</f>
        <v>0</v>
      </c>
      <c r="BT45" s="24">
        <f>'Projeção Fin. StartUp 5'!M86</f>
        <v>0</v>
      </c>
      <c r="BU45" s="24">
        <f>'Projeção Fin. StartUp 5'!O86</f>
        <v>0</v>
      </c>
      <c r="BV45" s="24">
        <f>'Projeção Fin. StartUp 5'!P86</f>
        <v>0</v>
      </c>
      <c r="BW45" s="24">
        <f>'Projeção Fin. StartUp 5'!Q86</f>
        <v>0</v>
      </c>
      <c r="BX45" s="24">
        <f>'Projeção Fin. StartUp 6'!C86</f>
        <v>0</v>
      </c>
      <c r="BY45" s="24">
        <f>'Projeção Fin. StartUp 6'!D86</f>
        <v>0</v>
      </c>
      <c r="BZ45" s="24">
        <f>'Projeção Fin. StartUp 6'!E86</f>
        <v>0</v>
      </c>
      <c r="CA45" s="24">
        <f>'Projeção Fin. StartUp 6'!G86</f>
        <v>0</v>
      </c>
      <c r="CB45" s="24">
        <f>'Projeção Fin. StartUp 6'!H86</f>
        <v>0</v>
      </c>
      <c r="CC45" s="24">
        <f>'Projeção Fin. StartUp 6'!I86</f>
        <v>0</v>
      </c>
      <c r="CD45" s="24">
        <f>'Projeção Fin. StartUp 6'!K86</f>
        <v>0</v>
      </c>
      <c r="CE45" s="24">
        <f>'Projeção Fin. StartUp 6'!L86</f>
        <v>0</v>
      </c>
      <c r="CF45" s="24">
        <f>'Projeção Fin. StartUp 6'!M86</f>
        <v>0</v>
      </c>
      <c r="CG45" s="24">
        <f>'Projeção Fin. StartUp 6'!O86</f>
        <v>0</v>
      </c>
      <c r="CH45" s="24">
        <f>'Projeção Fin. StartUp 6'!P86</f>
        <v>0</v>
      </c>
      <c r="CI45" s="24">
        <f>'Projeção Fin. StartUp 6'!Q86</f>
        <v>0</v>
      </c>
    </row>
    <row r="46" spans="1:87" x14ac:dyDescent="0.3">
      <c r="A46" s="215" t="s">
        <v>55</v>
      </c>
      <c r="B46" s="211">
        <f t="shared" si="2"/>
        <v>0</v>
      </c>
      <c r="C46" s="11">
        <f t="shared" si="3"/>
        <v>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>
        <f>'Projeção Fin. StartUp 1'!C87</f>
        <v>0</v>
      </c>
      <c r="Q46" s="24">
        <f>'Projeção Fin. StartUp 1'!D87</f>
        <v>0</v>
      </c>
      <c r="R46" s="24">
        <f>'Projeção Fin. StartUp 1'!E87</f>
        <v>0</v>
      </c>
      <c r="S46" s="24">
        <f>'Projeção Fin. StartUp 1'!G87</f>
        <v>0</v>
      </c>
      <c r="T46" s="24">
        <f>'Projeção Fin. StartUp 1'!H87</f>
        <v>0</v>
      </c>
      <c r="U46" s="24">
        <f>'Projeção Fin. StartUp 1'!I87</f>
        <v>0</v>
      </c>
      <c r="V46" s="24">
        <f>'Projeção Fin. StartUp 1'!K87</f>
        <v>0</v>
      </c>
      <c r="W46" s="24">
        <f>'Projeção Fin. StartUp 1'!L87</f>
        <v>0</v>
      </c>
      <c r="X46" s="24">
        <f>'Projeção Fin. StartUp 1'!M87</f>
        <v>0</v>
      </c>
      <c r="Y46" s="24">
        <f>'Projeção Fin. StartUp 1'!O87</f>
        <v>0</v>
      </c>
      <c r="Z46" s="24">
        <f>'Projeção Fin. StartUp 1'!P87</f>
        <v>0</v>
      </c>
      <c r="AA46" s="24">
        <f>'Projeção Fin. StartUp 1'!Q87</f>
        <v>0</v>
      </c>
      <c r="AB46" s="24">
        <f>'Projeção Fin. StartUp 2'!C87</f>
        <v>0</v>
      </c>
      <c r="AC46" s="24">
        <f>'Projeção Fin. StartUp 2'!D87</f>
        <v>0</v>
      </c>
      <c r="AD46" s="24">
        <f>'Projeção Fin. StartUp 2'!E87</f>
        <v>0</v>
      </c>
      <c r="AE46" s="24">
        <f>'Projeção Fin. StartUp 2'!G87</f>
        <v>0</v>
      </c>
      <c r="AF46" s="24">
        <f>'Projeção Fin. StartUp 2'!H87</f>
        <v>0</v>
      </c>
      <c r="AG46" s="24">
        <f>'Projeção Fin. StartUp 2'!I87</f>
        <v>0</v>
      </c>
      <c r="AH46" s="24">
        <f>'Projeção Fin. StartUp 2'!K87</f>
        <v>0</v>
      </c>
      <c r="AI46" s="24">
        <f>'Projeção Fin. StartUp 2'!L87</f>
        <v>0</v>
      </c>
      <c r="AJ46" s="24">
        <f>'Projeção Fin. StartUp 2'!M87</f>
        <v>0</v>
      </c>
      <c r="AK46" s="24">
        <f>'Projeção Fin. StartUp 2'!O87</f>
        <v>0</v>
      </c>
      <c r="AL46" s="24">
        <f>'Projeção Fin. StartUp 2'!P87</f>
        <v>0</v>
      </c>
      <c r="AM46" s="24">
        <f>'Projeção Fin. StartUp 2'!Q87</f>
        <v>0</v>
      </c>
      <c r="AN46" s="24">
        <f>'Projeção Fin. StartUp 3'!C87</f>
        <v>0</v>
      </c>
      <c r="AO46" s="24">
        <f>'Projeção Fin. StartUp 3'!D87</f>
        <v>0</v>
      </c>
      <c r="AP46" s="24">
        <f>'Projeção Fin. StartUp 3'!E87</f>
        <v>0</v>
      </c>
      <c r="AQ46" s="24">
        <f>'Projeção Fin. StartUp 3'!G87</f>
        <v>0</v>
      </c>
      <c r="AR46" s="24">
        <f>'Projeção Fin. StartUp 3'!H87</f>
        <v>0</v>
      </c>
      <c r="AS46" s="24">
        <f>'Projeção Fin. StartUp 3'!I87</f>
        <v>0</v>
      </c>
      <c r="AT46" s="24">
        <f>'Projeção Fin. StartUp 3'!K87</f>
        <v>0</v>
      </c>
      <c r="AU46" s="24">
        <f>'Projeção Fin. StartUp 3'!L87</f>
        <v>0</v>
      </c>
      <c r="AV46" s="24">
        <f>'Projeção Fin. StartUp 3'!M87</f>
        <v>0</v>
      </c>
      <c r="AW46" s="24">
        <f>'Projeção Fin. StartUp 3'!O87</f>
        <v>0</v>
      </c>
      <c r="AX46" s="24">
        <f>'Projeção Fin. StartUp 3'!P87</f>
        <v>0</v>
      </c>
      <c r="AY46" s="24">
        <f>'Projeção Fin. StartUp 3'!Q87</f>
        <v>0</v>
      </c>
      <c r="AZ46" s="24">
        <f>'Projeção Fin. StartUp 4'!C87</f>
        <v>0</v>
      </c>
      <c r="BA46" s="24">
        <f>'Projeção Fin. StartUp 4'!D87</f>
        <v>0</v>
      </c>
      <c r="BB46" s="24">
        <f>'Projeção Fin. StartUp 4'!E87</f>
        <v>0</v>
      </c>
      <c r="BC46" s="24">
        <f>'Projeção Fin. StartUp 4'!G87</f>
        <v>0</v>
      </c>
      <c r="BD46" s="24">
        <f>'Projeção Fin. StartUp 4'!H87</f>
        <v>0</v>
      </c>
      <c r="BE46" s="24">
        <f>'Projeção Fin. StartUp 4'!I87</f>
        <v>0</v>
      </c>
      <c r="BF46" s="24">
        <f>'Projeção Fin. StartUp 4'!K87</f>
        <v>0</v>
      </c>
      <c r="BG46" s="24">
        <f>'Projeção Fin. StartUp 4'!L87</f>
        <v>0</v>
      </c>
      <c r="BH46" s="24">
        <f>'Projeção Fin. StartUp 4'!M87</f>
        <v>0</v>
      </c>
      <c r="BI46" s="24">
        <f>'Projeção Fin. StartUp 4'!O87</f>
        <v>0</v>
      </c>
      <c r="BJ46" s="24">
        <f>'Projeção Fin. StartUp 4'!P87</f>
        <v>0</v>
      </c>
      <c r="BK46" s="24">
        <f>'Projeção Fin. StartUp 4'!Q87</f>
        <v>0</v>
      </c>
      <c r="BL46" s="24">
        <f>'Projeção Fin. StartUp 5'!C87</f>
        <v>0</v>
      </c>
      <c r="BM46" s="24">
        <f>'Projeção Fin. StartUp 5'!D87</f>
        <v>0</v>
      </c>
      <c r="BN46" s="24">
        <f>'Projeção Fin. StartUp 5'!E87</f>
        <v>0</v>
      </c>
      <c r="BO46" s="24">
        <f>'Projeção Fin. StartUp 5'!G87</f>
        <v>0</v>
      </c>
      <c r="BP46" s="24">
        <f>'Projeção Fin. StartUp 5'!H87</f>
        <v>0</v>
      </c>
      <c r="BQ46" s="24">
        <f>'Projeção Fin. StartUp 5'!I87</f>
        <v>0</v>
      </c>
      <c r="BR46" s="24">
        <f>'Projeção Fin. StartUp 5'!K87</f>
        <v>0</v>
      </c>
      <c r="BS46" s="24">
        <f>'Projeção Fin. StartUp 5'!L87</f>
        <v>0</v>
      </c>
      <c r="BT46" s="24">
        <f>'Projeção Fin. StartUp 5'!M87</f>
        <v>0</v>
      </c>
      <c r="BU46" s="24">
        <f>'Projeção Fin. StartUp 5'!O87</f>
        <v>0</v>
      </c>
      <c r="BV46" s="24">
        <f>'Projeção Fin. StartUp 5'!P87</f>
        <v>0</v>
      </c>
      <c r="BW46" s="24">
        <f>'Projeção Fin. StartUp 5'!Q87</f>
        <v>0</v>
      </c>
      <c r="BX46" s="24">
        <f>'Projeção Fin. StartUp 6'!C87</f>
        <v>0</v>
      </c>
      <c r="BY46" s="24">
        <f>'Projeção Fin. StartUp 6'!D87</f>
        <v>0</v>
      </c>
      <c r="BZ46" s="24">
        <f>'Projeção Fin. StartUp 6'!E87</f>
        <v>0</v>
      </c>
      <c r="CA46" s="24">
        <f>'Projeção Fin. StartUp 6'!G87</f>
        <v>0</v>
      </c>
      <c r="CB46" s="24">
        <f>'Projeção Fin. StartUp 6'!H87</f>
        <v>0</v>
      </c>
      <c r="CC46" s="24">
        <f>'Projeção Fin. StartUp 6'!I87</f>
        <v>0</v>
      </c>
      <c r="CD46" s="24">
        <f>'Projeção Fin. StartUp 6'!K87</f>
        <v>0</v>
      </c>
      <c r="CE46" s="24">
        <f>'Projeção Fin. StartUp 6'!L87</f>
        <v>0</v>
      </c>
      <c r="CF46" s="24">
        <f>'Projeção Fin. StartUp 6'!M87</f>
        <v>0</v>
      </c>
      <c r="CG46" s="24">
        <f>'Projeção Fin. StartUp 6'!O87</f>
        <v>0</v>
      </c>
      <c r="CH46" s="24">
        <f>'Projeção Fin. StartUp 6'!P87</f>
        <v>0</v>
      </c>
      <c r="CI46" s="24">
        <f>'Projeção Fin. StartUp 6'!Q87</f>
        <v>0</v>
      </c>
    </row>
    <row r="47" spans="1:87" x14ac:dyDescent="0.3">
      <c r="A47" s="215" t="s">
        <v>55</v>
      </c>
      <c r="B47" s="211">
        <f t="shared" si="2"/>
        <v>0</v>
      </c>
      <c r="C47" s="11">
        <f t="shared" si="3"/>
        <v>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>
        <f>'Projeção Fin. StartUp 1'!C88</f>
        <v>0</v>
      </c>
      <c r="Q47" s="24">
        <f>'Projeção Fin. StartUp 1'!D88</f>
        <v>0</v>
      </c>
      <c r="R47" s="24">
        <f>'Projeção Fin. StartUp 1'!E88</f>
        <v>0</v>
      </c>
      <c r="S47" s="24">
        <f>'Projeção Fin. StartUp 1'!G88</f>
        <v>0</v>
      </c>
      <c r="T47" s="24">
        <f>'Projeção Fin. StartUp 1'!H88</f>
        <v>0</v>
      </c>
      <c r="U47" s="24">
        <f>'Projeção Fin. StartUp 1'!I88</f>
        <v>0</v>
      </c>
      <c r="V47" s="24">
        <f>'Projeção Fin. StartUp 1'!K88</f>
        <v>0</v>
      </c>
      <c r="W47" s="24">
        <f>'Projeção Fin. StartUp 1'!L88</f>
        <v>0</v>
      </c>
      <c r="X47" s="24">
        <f>'Projeção Fin. StartUp 1'!M88</f>
        <v>0</v>
      </c>
      <c r="Y47" s="24">
        <f>'Projeção Fin. StartUp 1'!O88</f>
        <v>0</v>
      </c>
      <c r="Z47" s="24">
        <f>'Projeção Fin. StartUp 1'!P88</f>
        <v>0</v>
      </c>
      <c r="AA47" s="24">
        <f>'Projeção Fin. StartUp 1'!Q88</f>
        <v>0</v>
      </c>
      <c r="AB47" s="24">
        <f>'Projeção Fin. StartUp 2'!C88</f>
        <v>0</v>
      </c>
      <c r="AC47" s="24">
        <f>'Projeção Fin. StartUp 2'!D88</f>
        <v>0</v>
      </c>
      <c r="AD47" s="24">
        <f>'Projeção Fin. StartUp 2'!E88</f>
        <v>0</v>
      </c>
      <c r="AE47" s="24">
        <f>'Projeção Fin. StartUp 2'!G88</f>
        <v>0</v>
      </c>
      <c r="AF47" s="24">
        <f>'Projeção Fin. StartUp 2'!H88</f>
        <v>0</v>
      </c>
      <c r="AG47" s="24">
        <f>'Projeção Fin. StartUp 2'!I88</f>
        <v>0</v>
      </c>
      <c r="AH47" s="24">
        <f>'Projeção Fin. StartUp 2'!K88</f>
        <v>0</v>
      </c>
      <c r="AI47" s="24">
        <f>'Projeção Fin. StartUp 2'!L88</f>
        <v>0</v>
      </c>
      <c r="AJ47" s="24">
        <f>'Projeção Fin. StartUp 2'!M88</f>
        <v>0</v>
      </c>
      <c r="AK47" s="24">
        <f>'Projeção Fin. StartUp 2'!O88</f>
        <v>0</v>
      </c>
      <c r="AL47" s="24">
        <f>'Projeção Fin. StartUp 2'!P88</f>
        <v>0</v>
      </c>
      <c r="AM47" s="24">
        <f>'Projeção Fin. StartUp 2'!Q88</f>
        <v>0</v>
      </c>
      <c r="AN47" s="24">
        <f>'Projeção Fin. StartUp 3'!C88</f>
        <v>0</v>
      </c>
      <c r="AO47" s="24">
        <f>'Projeção Fin. StartUp 3'!D88</f>
        <v>0</v>
      </c>
      <c r="AP47" s="24">
        <f>'Projeção Fin. StartUp 3'!E88</f>
        <v>0</v>
      </c>
      <c r="AQ47" s="24">
        <f>'Projeção Fin. StartUp 3'!G88</f>
        <v>0</v>
      </c>
      <c r="AR47" s="24">
        <f>'Projeção Fin. StartUp 3'!H88</f>
        <v>0</v>
      </c>
      <c r="AS47" s="24">
        <f>'Projeção Fin. StartUp 3'!I88</f>
        <v>0</v>
      </c>
      <c r="AT47" s="24">
        <f>'Projeção Fin. StartUp 3'!K88</f>
        <v>0</v>
      </c>
      <c r="AU47" s="24">
        <f>'Projeção Fin. StartUp 3'!L88</f>
        <v>0</v>
      </c>
      <c r="AV47" s="24">
        <f>'Projeção Fin. StartUp 3'!M88</f>
        <v>0</v>
      </c>
      <c r="AW47" s="24">
        <f>'Projeção Fin. StartUp 3'!O88</f>
        <v>0</v>
      </c>
      <c r="AX47" s="24">
        <f>'Projeção Fin. StartUp 3'!P88</f>
        <v>0</v>
      </c>
      <c r="AY47" s="24">
        <f>'Projeção Fin. StartUp 3'!Q88</f>
        <v>0</v>
      </c>
      <c r="AZ47" s="24">
        <f>'Projeção Fin. StartUp 4'!C88</f>
        <v>0</v>
      </c>
      <c r="BA47" s="24">
        <f>'Projeção Fin. StartUp 4'!D88</f>
        <v>0</v>
      </c>
      <c r="BB47" s="24">
        <f>'Projeção Fin. StartUp 4'!E88</f>
        <v>0</v>
      </c>
      <c r="BC47" s="24">
        <f>'Projeção Fin. StartUp 4'!G88</f>
        <v>0</v>
      </c>
      <c r="BD47" s="24">
        <f>'Projeção Fin. StartUp 4'!H88</f>
        <v>0</v>
      </c>
      <c r="BE47" s="24">
        <f>'Projeção Fin. StartUp 4'!I88</f>
        <v>0</v>
      </c>
      <c r="BF47" s="24">
        <f>'Projeção Fin. StartUp 4'!K88</f>
        <v>0</v>
      </c>
      <c r="BG47" s="24">
        <f>'Projeção Fin. StartUp 4'!L88</f>
        <v>0</v>
      </c>
      <c r="BH47" s="24">
        <f>'Projeção Fin. StartUp 4'!M88</f>
        <v>0</v>
      </c>
      <c r="BI47" s="24">
        <f>'Projeção Fin. StartUp 4'!O88</f>
        <v>0</v>
      </c>
      <c r="BJ47" s="24">
        <f>'Projeção Fin. StartUp 4'!P88</f>
        <v>0</v>
      </c>
      <c r="BK47" s="24">
        <f>'Projeção Fin. StartUp 4'!Q88</f>
        <v>0</v>
      </c>
      <c r="BL47" s="24">
        <f>'Projeção Fin. StartUp 5'!C88</f>
        <v>0</v>
      </c>
      <c r="BM47" s="24">
        <f>'Projeção Fin. StartUp 5'!D88</f>
        <v>0</v>
      </c>
      <c r="BN47" s="24">
        <f>'Projeção Fin. StartUp 5'!E88</f>
        <v>0</v>
      </c>
      <c r="BO47" s="24">
        <f>'Projeção Fin. StartUp 5'!G88</f>
        <v>0</v>
      </c>
      <c r="BP47" s="24">
        <f>'Projeção Fin. StartUp 5'!H88</f>
        <v>0</v>
      </c>
      <c r="BQ47" s="24">
        <f>'Projeção Fin. StartUp 5'!I88</f>
        <v>0</v>
      </c>
      <c r="BR47" s="24">
        <f>'Projeção Fin. StartUp 5'!K88</f>
        <v>0</v>
      </c>
      <c r="BS47" s="24">
        <f>'Projeção Fin. StartUp 5'!L88</f>
        <v>0</v>
      </c>
      <c r="BT47" s="24">
        <f>'Projeção Fin. StartUp 5'!M88</f>
        <v>0</v>
      </c>
      <c r="BU47" s="24">
        <f>'Projeção Fin. StartUp 5'!O88</f>
        <v>0</v>
      </c>
      <c r="BV47" s="24">
        <f>'Projeção Fin. StartUp 5'!P88</f>
        <v>0</v>
      </c>
      <c r="BW47" s="24">
        <f>'Projeção Fin. StartUp 5'!Q88</f>
        <v>0</v>
      </c>
      <c r="BX47" s="24">
        <f>'Projeção Fin. StartUp 6'!C88</f>
        <v>0</v>
      </c>
      <c r="BY47" s="24">
        <f>'Projeção Fin. StartUp 6'!D88</f>
        <v>0</v>
      </c>
      <c r="BZ47" s="24">
        <f>'Projeção Fin. StartUp 6'!E88</f>
        <v>0</v>
      </c>
      <c r="CA47" s="24">
        <f>'Projeção Fin. StartUp 6'!G88</f>
        <v>0</v>
      </c>
      <c r="CB47" s="24">
        <f>'Projeção Fin. StartUp 6'!H88</f>
        <v>0</v>
      </c>
      <c r="CC47" s="24">
        <f>'Projeção Fin. StartUp 6'!I88</f>
        <v>0</v>
      </c>
      <c r="CD47" s="24">
        <f>'Projeção Fin. StartUp 6'!K88</f>
        <v>0</v>
      </c>
      <c r="CE47" s="24">
        <f>'Projeção Fin. StartUp 6'!L88</f>
        <v>0</v>
      </c>
      <c r="CF47" s="24">
        <f>'Projeção Fin. StartUp 6'!M88</f>
        <v>0</v>
      </c>
      <c r="CG47" s="24">
        <f>'Projeção Fin. StartUp 6'!O88</f>
        <v>0</v>
      </c>
      <c r="CH47" s="24">
        <f>'Projeção Fin. StartUp 6'!P88</f>
        <v>0</v>
      </c>
      <c r="CI47" s="24">
        <f>'Projeção Fin. StartUp 6'!Q88</f>
        <v>0</v>
      </c>
    </row>
    <row r="48" spans="1:87" x14ac:dyDescent="0.3">
      <c r="A48" s="215" t="s">
        <v>55</v>
      </c>
      <c r="B48" s="211">
        <f t="shared" si="2"/>
        <v>0</v>
      </c>
      <c r="C48" s="11">
        <f t="shared" si="3"/>
        <v>0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>
        <f>'Projeção Fin. StartUp 1'!C89</f>
        <v>0</v>
      </c>
      <c r="Q48" s="24">
        <f>'Projeção Fin. StartUp 1'!D89</f>
        <v>0</v>
      </c>
      <c r="R48" s="24">
        <f>'Projeção Fin. StartUp 1'!E89</f>
        <v>0</v>
      </c>
      <c r="S48" s="24">
        <f>'Projeção Fin. StartUp 1'!G89</f>
        <v>0</v>
      </c>
      <c r="T48" s="24">
        <f>'Projeção Fin. StartUp 1'!H89</f>
        <v>0</v>
      </c>
      <c r="U48" s="24">
        <f>'Projeção Fin. StartUp 1'!I89</f>
        <v>0</v>
      </c>
      <c r="V48" s="24">
        <f>'Projeção Fin. StartUp 1'!K89</f>
        <v>0</v>
      </c>
      <c r="W48" s="24">
        <f>'Projeção Fin. StartUp 1'!L89</f>
        <v>0</v>
      </c>
      <c r="X48" s="24">
        <f>'Projeção Fin. StartUp 1'!M89</f>
        <v>0</v>
      </c>
      <c r="Y48" s="24">
        <f>'Projeção Fin. StartUp 1'!O89</f>
        <v>0</v>
      </c>
      <c r="Z48" s="24">
        <f>'Projeção Fin. StartUp 1'!P89</f>
        <v>0</v>
      </c>
      <c r="AA48" s="24">
        <f>'Projeção Fin. StartUp 1'!Q89</f>
        <v>0</v>
      </c>
      <c r="AB48" s="24">
        <f>'Projeção Fin. StartUp 2'!C89</f>
        <v>0</v>
      </c>
      <c r="AC48" s="24">
        <f>'Projeção Fin. StartUp 2'!D89</f>
        <v>0</v>
      </c>
      <c r="AD48" s="24">
        <f>'Projeção Fin. StartUp 2'!E89</f>
        <v>0</v>
      </c>
      <c r="AE48" s="24">
        <f>'Projeção Fin. StartUp 2'!G89</f>
        <v>0</v>
      </c>
      <c r="AF48" s="24">
        <f>'Projeção Fin. StartUp 2'!H89</f>
        <v>0</v>
      </c>
      <c r="AG48" s="24">
        <f>'Projeção Fin. StartUp 2'!I89</f>
        <v>0</v>
      </c>
      <c r="AH48" s="24">
        <f>'Projeção Fin. StartUp 2'!K89</f>
        <v>0</v>
      </c>
      <c r="AI48" s="24">
        <f>'Projeção Fin. StartUp 2'!L89</f>
        <v>0</v>
      </c>
      <c r="AJ48" s="24">
        <f>'Projeção Fin. StartUp 2'!M89</f>
        <v>0</v>
      </c>
      <c r="AK48" s="24">
        <f>'Projeção Fin. StartUp 2'!O89</f>
        <v>0</v>
      </c>
      <c r="AL48" s="24">
        <f>'Projeção Fin. StartUp 2'!P89</f>
        <v>0</v>
      </c>
      <c r="AM48" s="24">
        <f>'Projeção Fin. StartUp 2'!Q89</f>
        <v>0</v>
      </c>
      <c r="AN48" s="24">
        <f>'Projeção Fin. StartUp 3'!C89</f>
        <v>0</v>
      </c>
      <c r="AO48" s="24">
        <f>'Projeção Fin. StartUp 3'!D89</f>
        <v>0</v>
      </c>
      <c r="AP48" s="24">
        <f>'Projeção Fin. StartUp 3'!E89</f>
        <v>0</v>
      </c>
      <c r="AQ48" s="24">
        <f>'Projeção Fin. StartUp 3'!G89</f>
        <v>0</v>
      </c>
      <c r="AR48" s="24">
        <f>'Projeção Fin. StartUp 3'!H89</f>
        <v>0</v>
      </c>
      <c r="AS48" s="24">
        <f>'Projeção Fin. StartUp 3'!I89</f>
        <v>0</v>
      </c>
      <c r="AT48" s="24">
        <f>'Projeção Fin. StartUp 3'!K89</f>
        <v>0</v>
      </c>
      <c r="AU48" s="24">
        <f>'Projeção Fin. StartUp 3'!L89</f>
        <v>0</v>
      </c>
      <c r="AV48" s="24">
        <f>'Projeção Fin. StartUp 3'!M89</f>
        <v>0</v>
      </c>
      <c r="AW48" s="24">
        <f>'Projeção Fin. StartUp 3'!O89</f>
        <v>0</v>
      </c>
      <c r="AX48" s="24">
        <f>'Projeção Fin. StartUp 3'!P89</f>
        <v>0</v>
      </c>
      <c r="AY48" s="24">
        <f>'Projeção Fin. StartUp 3'!Q89</f>
        <v>0</v>
      </c>
      <c r="AZ48" s="24">
        <f>'Projeção Fin. StartUp 4'!C89</f>
        <v>0</v>
      </c>
      <c r="BA48" s="24">
        <f>'Projeção Fin. StartUp 4'!D89</f>
        <v>0</v>
      </c>
      <c r="BB48" s="24">
        <f>'Projeção Fin. StartUp 4'!E89</f>
        <v>0</v>
      </c>
      <c r="BC48" s="24">
        <f>'Projeção Fin. StartUp 4'!G89</f>
        <v>0</v>
      </c>
      <c r="BD48" s="24">
        <f>'Projeção Fin. StartUp 4'!H89</f>
        <v>0</v>
      </c>
      <c r="BE48" s="24">
        <f>'Projeção Fin. StartUp 4'!I89</f>
        <v>0</v>
      </c>
      <c r="BF48" s="24">
        <f>'Projeção Fin. StartUp 4'!K89</f>
        <v>0</v>
      </c>
      <c r="BG48" s="24">
        <f>'Projeção Fin. StartUp 4'!L89</f>
        <v>0</v>
      </c>
      <c r="BH48" s="24">
        <f>'Projeção Fin. StartUp 4'!M89</f>
        <v>0</v>
      </c>
      <c r="BI48" s="24">
        <f>'Projeção Fin. StartUp 4'!O89</f>
        <v>0</v>
      </c>
      <c r="BJ48" s="24">
        <f>'Projeção Fin. StartUp 4'!P89</f>
        <v>0</v>
      </c>
      <c r="BK48" s="24">
        <f>'Projeção Fin. StartUp 4'!Q89</f>
        <v>0</v>
      </c>
      <c r="BL48" s="24">
        <f>'Projeção Fin. StartUp 5'!C89</f>
        <v>0</v>
      </c>
      <c r="BM48" s="24">
        <f>'Projeção Fin. StartUp 5'!D89</f>
        <v>0</v>
      </c>
      <c r="BN48" s="24">
        <f>'Projeção Fin. StartUp 5'!E89</f>
        <v>0</v>
      </c>
      <c r="BO48" s="24">
        <f>'Projeção Fin. StartUp 5'!G89</f>
        <v>0</v>
      </c>
      <c r="BP48" s="24">
        <f>'Projeção Fin. StartUp 5'!H89</f>
        <v>0</v>
      </c>
      <c r="BQ48" s="24">
        <f>'Projeção Fin. StartUp 5'!I89</f>
        <v>0</v>
      </c>
      <c r="BR48" s="24">
        <f>'Projeção Fin. StartUp 5'!K89</f>
        <v>0</v>
      </c>
      <c r="BS48" s="24">
        <f>'Projeção Fin. StartUp 5'!L89</f>
        <v>0</v>
      </c>
      <c r="BT48" s="24">
        <f>'Projeção Fin. StartUp 5'!M89</f>
        <v>0</v>
      </c>
      <c r="BU48" s="24">
        <f>'Projeção Fin. StartUp 5'!O89</f>
        <v>0</v>
      </c>
      <c r="BV48" s="24">
        <f>'Projeção Fin. StartUp 5'!P89</f>
        <v>0</v>
      </c>
      <c r="BW48" s="24">
        <f>'Projeção Fin. StartUp 5'!Q89</f>
        <v>0</v>
      </c>
      <c r="BX48" s="24">
        <f>'Projeção Fin. StartUp 6'!C89</f>
        <v>0</v>
      </c>
      <c r="BY48" s="24">
        <f>'Projeção Fin. StartUp 6'!D89</f>
        <v>0</v>
      </c>
      <c r="BZ48" s="24">
        <f>'Projeção Fin. StartUp 6'!E89</f>
        <v>0</v>
      </c>
      <c r="CA48" s="24">
        <f>'Projeção Fin. StartUp 6'!G89</f>
        <v>0</v>
      </c>
      <c r="CB48" s="24">
        <f>'Projeção Fin. StartUp 6'!H89</f>
        <v>0</v>
      </c>
      <c r="CC48" s="24">
        <f>'Projeção Fin. StartUp 6'!I89</f>
        <v>0</v>
      </c>
      <c r="CD48" s="24">
        <f>'Projeção Fin. StartUp 6'!K89</f>
        <v>0</v>
      </c>
      <c r="CE48" s="24">
        <f>'Projeção Fin. StartUp 6'!L89</f>
        <v>0</v>
      </c>
      <c r="CF48" s="24">
        <f>'Projeção Fin. StartUp 6'!M89</f>
        <v>0</v>
      </c>
      <c r="CG48" s="24">
        <f>'Projeção Fin. StartUp 6'!O89</f>
        <v>0</v>
      </c>
      <c r="CH48" s="24">
        <f>'Projeção Fin. StartUp 6'!P89</f>
        <v>0</v>
      </c>
      <c r="CI48" s="24">
        <f>'Projeção Fin. StartUp 6'!Q89</f>
        <v>0</v>
      </c>
    </row>
    <row r="49" spans="1:87" x14ac:dyDescent="0.3">
      <c r="A49" s="215" t="s">
        <v>128</v>
      </c>
      <c r="B49" s="211">
        <f t="shared" si="2"/>
        <v>33000</v>
      </c>
      <c r="C49" s="11">
        <f t="shared" si="3"/>
        <v>1.5613603213643313E-3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>
        <f>'Projeção Fin. StartUp 1'!C92</f>
        <v>0</v>
      </c>
      <c r="Q49" s="24">
        <f>'Projeção Fin. StartUp 1'!D92</f>
        <v>0</v>
      </c>
      <c r="R49" s="24">
        <f>'Projeção Fin. StartUp 1'!E92</f>
        <v>0</v>
      </c>
      <c r="S49" s="24">
        <f>'Projeção Fin. StartUp 1'!G92</f>
        <v>0</v>
      </c>
      <c r="T49" s="24">
        <f>'Projeção Fin. StartUp 1'!H92</f>
        <v>600</v>
      </c>
      <c r="U49" s="24">
        <f>'Projeção Fin. StartUp 1'!I92</f>
        <v>600</v>
      </c>
      <c r="V49" s="24">
        <f>'Projeção Fin. StartUp 1'!K92</f>
        <v>600</v>
      </c>
      <c r="W49" s="24">
        <f>'Projeção Fin. StartUp 1'!L92</f>
        <v>600</v>
      </c>
      <c r="X49" s="24">
        <f>'Projeção Fin. StartUp 1'!M92</f>
        <v>600</v>
      </c>
      <c r="Y49" s="24">
        <f>'Projeção Fin. StartUp 1'!O92</f>
        <v>600</v>
      </c>
      <c r="Z49" s="24">
        <f>'Projeção Fin. StartUp 1'!P92</f>
        <v>600</v>
      </c>
      <c r="AA49" s="24">
        <f>'Projeção Fin. StartUp 1'!Q92</f>
        <v>600</v>
      </c>
      <c r="AB49" s="24">
        <f>'Projeção Fin. StartUp 2'!C92</f>
        <v>700</v>
      </c>
      <c r="AC49" s="24">
        <f>'Projeção Fin. StartUp 2'!D92</f>
        <v>700</v>
      </c>
      <c r="AD49" s="24">
        <f>'Projeção Fin. StartUp 2'!E92</f>
        <v>700</v>
      </c>
      <c r="AE49" s="24">
        <f>'Projeção Fin. StartUp 2'!G92</f>
        <v>700</v>
      </c>
      <c r="AF49" s="24">
        <f>'Projeção Fin. StartUp 2'!H92</f>
        <v>700</v>
      </c>
      <c r="AG49" s="24">
        <f>'Projeção Fin. StartUp 2'!I92</f>
        <v>700</v>
      </c>
      <c r="AH49" s="24">
        <f>'Projeção Fin. StartUp 2'!K92</f>
        <v>700</v>
      </c>
      <c r="AI49" s="24">
        <f>'Projeção Fin. StartUp 2'!L92</f>
        <v>700</v>
      </c>
      <c r="AJ49" s="24">
        <f>'Projeção Fin. StartUp 2'!M92</f>
        <v>700</v>
      </c>
      <c r="AK49" s="24">
        <f>'Projeção Fin. StartUp 2'!O92</f>
        <v>700</v>
      </c>
      <c r="AL49" s="24">
        <f>'Projeção Fin. StartUp 2'!P92</f>
        <v>700</v>
      </c>
      <c r="AM49" s="24">
        <f>'Projeção Fin. StartUp 2'!Q92</f>
        <v>700</v>
      </c>
      <c r="AN49" s="24">
        <f>'Projeção Fin. StartUp 3'!C92</f>
        <v>800</v>
      </c>
      <c r="AO49" s="24">
        <f>'Projeção Fin. StartUp 3'!D92</f>
        <v>800</v>
      </c>
      <c r="AP49" s="24">
        <f>'Projeção Fin. StartUp 3'!E92</f>
        <v>800</v>
      </c>
      <c r="AQ49" s="24">
        <f>'Projeção Fin. StartUp 3'!G92</f>
        <v>800</v>
      </c>
      <c r="AR49" s="24">
        <f>'Projeção Fin. StartUp 3'!H92</f>
        <v>800</v>
      </c>
      <c r="AS49" s="24">
        <f>'Projeção Fin. StartUp 3'!I92</f>
        <v>800</v>
      </c>
      <c r="AT49" s="24">
        <f>'Projeção Fin. StartUp 3'!K92</f>
        <v>800</v>
      </c>
      <c r="AU49" s="24">
        <f>'Projeção Fin. StartUp 3'!L92</f>
        <v>800</v>
      </c>
      <c r="AV49" s="24">
        <f>'Projeção Fin. StartUp 3'!M92</f>
        <v>800</v>
      </c>
      <c r="AW49" s="24">
        <f>'Projeção Fin. StartUp 3'!O92</f>
        <v>800</v>
      </c>
      <c r="AX49" s="24">
        <f>'Projeção Fin. StartUp 3'!P92</f>
        <v>800</v>
      </c>
      <c r="AY49" s="24">
        <f>'Projeção Fin. StartUp 3'!Q92</f>
        <v>800</v>
      </c>
      <c r="AZ49" s="24">
        <f>'Projeção Fin. StartUp 4'!C92</f>
        <v>850</v>
      </c>
      <c r="BA49" s="24">
        <f>'Projeção Fin. StartUp 4'!D92</f>
        <v>850</v>
      </c>
      <c r="BB49" s="24">
        <f>'Projeção Fin. StartUp 4'!E92</f>
        <v>850</v>
      </c>
      <c r="BC49" s="24">
        <f>'Projeção Fin. StartUp 4'!G92</f>
        <v>850</v>
      </c>
      <c r="BD49" s="24">
        <f>'Projeção Fin. StartUp 4'!H92</f>
        <v>850</v>
      </c>
      <c r="BE49" s="24">
        <f>'Projeção Fin. StartUp 4'!I92</f>
        <v>850</v>
      </c>
      <c r="BF49" s="24">
        <f>'Projeção Fin. StartUp 4'!K92</f>
        <v>850</v>
      </c>
      <c r="BG49" s="24">
        <f>'Projeção Fin. StartUp 4'!L92</f>
        <v>850</v>
      </c>
      <c r="BH49" s="24">
        <f>'Projeção Fin. StartUp 4'!M92</f>
        <v>850</v>
      </c>
      <c r="BI49" s="24">
        <f>'Projeção Fin. StartUp 4'!O92</f>
        <v>850</v>
      </c>
      <c r="BJ49" s="24">
        <f>'Projeção Fin. StartUp 4'!P92</f>
        <v>850</v>
      </c>
      <c r="BK49" s="24">
        <f>'Projeção Fin. StartUp 4'!Q92</f>
        <v>850</v>
      </c>
      <c r="BL49" s="24">
        <f>'Projeção Fin. StartUp 5'!C92</f>
        <v>850</v>
      </c>
      <c r="BM49" s="24">
        <f>'Projeção Fin. StartUp 5'!D92</f>
        <v>850</v>
      </c>
      <c r="BN49" s="24">
        <f>'Projeção Fin. StartUp 5'!E92</f>
        <v>850</v>
      </c>
      <c r="BO49" s="24">
        <f>'Projeção Fin. StartUp 5'!G92</f>
        <v>850</v>
      </c>
      <c r="BP49" s="24">
        <f>'Projeção Fin. StartUp 5'!H92</f>
        <v>850</v>
      </c>
      <c r="BQ49" s="24">
        <f>'Projeção Fin. StartUp 5'!I92</f>
        <v>850</v>
      </c>
      <c r="BR49" s="24">
        <f>'Projeção Fin. StartUp 5'!K92</f>
        <v>850</v>
      </c>
      <c r="BS49" s="24">
        <f>'Projeção Fin. StartUp 5'!L92</f>
        <v>850</v>
      </c>
      <c r="BT49" s="24">
        <f>'Projeção Fin. StartUp 5'!M92</f>
        <v>850</v>
      </c>
      <c r="BU49" s="24">
        <f>'Projeção Fin. StartUp 5'!O92</f>
        <v>850</v>
      </c>
      <c r="BV49" s="24">
        <f>'Projeção Fin. StartUp 5'!P92</f>
        <v>850</v>
      </c>
      <c r="BW49" s="24">
        <f>'Projeção Fin. StartUp 5'!Q92</f>
        <v>850</v>
      </c>
      <c r="BX49" s="24">
        <f>'Projeção Fin. StartUp 6'!C92</f>
        <v>850</v>
      </c>
      <c r="BY49" s="24">
        <f>'Projeção Fin. StartUp 6'!D92</f>
        <v>850</v>
      </c>
      <c r="BZ49" s="24">
        <f>'Projeção Fin. StartUp 6'!E92</f>
        <v>850</v>
      </c>
      <c r="CA49" s="24">
        <f>'Projeção Fin. StartUp 6'!G92</f>
        <v>850</v>
      </c>
      <c r="CB49" s="24">
        <f>'Projeção Fin. StartUp 6'!H92</f>
        <v>850</v>
      </c>
      <c r="CC49" s="24">
        <f>'Projeção Fin. StartUp 6'!I92</f>
        <v>850</v>
      </c>
      <c r="CD49" s="24">
        <f>'Projeção Fin. StartUp 6'!K92</f>
        <v>850</v>
      </c>
      <c r="CE49" s="24">
        <f>'Projeção Fin. StartUp 6'!L92</f>
        <v>850</v>
      </c>
      <c r="CF49" s="24">
        <f>'Projeção Fin. StartUp 6'!M92</f>
        <v>850</v>
      </c>
      <c r="CG49" s="24">
        <f>'Projeção Fin. StartUp 6'!O92</f>
        <v>850</v>
      </c>
      <c r="CH49" s="24">
        <f>'Projeção Fin. StartUp 6'!P92</f>
        <v>850</v>
      </c>
      <c r="CI49" s="24">
        <f>'Projeção Fin. StartUp 6'!Q92</f>
        <v>850</v>
      </c>
    </row>
    <row r="50" spans="1:87" x14ac:dyDescent="0.3">
      <c r="A50" s="215" t="s">
        <v>137</v>
      </c>
      <c r="B50" s="211">
        <f t="shared" si="2"/>
        <v>0</v>
      </c>
      <c r="C50" s="11">
        <f t="shared" si="3"/>
        <v>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>
        <f>'Projeção Fin. StartUp 1'!C93</f>
        <v>0</v>
      </c>
      <c r="Q50" s="24">
        <f>'Projeção Fin. StartUp 1'!D93</f>
        <v>0</v>
      </c>
      <c r="R50" s="24">
        <f>'Projeção Fin. StartUp 1'!E93</f>
        <v>0</v>
      </c>
      <c r="S50" s="24">
        <f>'Projeção Fin. StartUp 1'!G93</f>
        <v>0</v>
      </c>
      <c r="T50" s="24">
        <f>'Projeção Fin. StartUp 1'!H93</f>
        <v>0</v>
      </c>
      <c r="U50" s="24">
        <f>'Projeção Fin. StartUp 1'!I93</f>
        <v>0</v>
      </c>
      <c r="V50" s="24">
        <f>'Projeção Fin. StartUp 1'!K93</f>
        <v>0</v>
      </c>
      <c r="W50" s="24">
        <f>'Projeção Fin. StartUp 1'!L93</f>
        <v>0</v>
      </c>
      <c r="X50" s="24">
        <f>'Projeção Fin. StartUp 1'!M93</f>
        <v>0</v>
      </c>
      <c r="Y50" s="24">
        <f>'Projeção Fin. StartUp 1'!O93</f>
        <v>0</v>
      </c>
      <c r="Z50" s="24">
        <f>'Projeção Fin. StartUp 1'!P93</f>
        <v>0</v>
      </c>
      <c r="AA50" s="24">
        <f>'Projeção Fin. StartUp 1'!Q93</f>
        <v>0</v>
      </c>
      <c r="AB50" s="24">
        <f>'Projeção Fin. StartUp 2'!C93</f>
        <v>0</v>
      </c>
      <c r="AC50" s="24">
        <f>'Projeção Fin. StartUp 2'!D93</f>
        <v>0</v>
      </c>
      <c r="AD50" s="24">
        <f>'Projeção Fin. StartUp 2'!E93</f>
        <v>0</v>
      </c>
      <c r="AE50" s="24">
        <f>'Projeção Fin. StartUp 2'!G93</f>
        <v>0</v>
      </c>
      <c r="AF50" s="24">
        <f>'Projeção Fin. StartUp 2'!H93</f>
        <v>0</v>
      </c>
      <c r="AG50" s="24">
        <f>'Projeção Fin. StartUp 2'!I93</f>
        <v>0</v>
      </c>
      <c r="AH50" s="24">
        <f>'Projeção Fin. StartUp 2'!K93</f>
        <v>0</v>
      </c>
      <c r="AI50" s="24">
        <f>'Projeção Fin. StartUp 2'!L93</f>
        <v>0</v>
      </c>
      <c r="AJ50" s="24">
        <f>'Projeção Fin. StartUp 2'!M93</f>
        <v>0</v>
      </c>
      <c r="AK50" s="24">
        <f>'Projeção Fin. StartUp 2'!O93</f>
        <v>0</v>
      </c>
      <c r="AL50" s="24">
        <f>'Projeção Fin. StartUp 2'!P93</f>
        <v>0</v>
      </c>
      <c r="AM50" s="24">
        <f>'Projeção Fin. StartUp 2'!Q93</f>
        <v>0</v>
      </c>
      <c r="AN50" s="24">
        <f>'Projeção Fin. StartUp 3'!C93</f>
        <v>0</v>
      </c>
      <c r="AO50" s="24">
        <f>'Projeção Fin. StartUp 3'!D93</f>
        <v>0</v>
      </c>
      <c r="AP50" s="24">
        <f>'Projeção Fin. StartUp 3'!E93</f>
        <v>0</v>
      </c>
      <c r="AQ50" s="24">
        <f>'Projeção Fin. StartUp 3'!G93</f>
        <v>0</v>
      </c>
      <c r="AR50" s="24">
        <f>'Projeção Fin. StartUp 3'!H93</f>
        <v>0</v>
      </c>
      <c r="AS50" s="24">
        <f>'Projeção Fin. StartUp 3'!I93</f>
        <v>0</v>
      </c>
      <c r="AT50" s="24">
        <f>'Projeção Fin. StartUp 3'!K93</f>
        <v>0</v>
      </c>
      <c r="AU50" s="24">
        <f>'Projeção Fin. StartUp 3'!L93</f>
        <v>0</v>
      </c>
      <c r="AV50" s="24">
        <f>'Projeção Fin. StartUp 3'!M93</f>
        <v>0</v>
      </c>
      <c r="AW50" s="24">
        <f>'Projeção Fin. StartUp 3'!O93</f>
        <v>0</v>
      </c>
      <c r="AX50" s="24">
        <f>'Projeção Fin. StartUp 3'!P93</f>
        <v>0</v>
      </c>
      <c r="AY50" s="24">
        <f>'Projeção Fin. StartUp 3'!Q93</f>
        <v>0</v>
      </c>
      <c r="AZ50" s="24">
        <f>'Projeção Fin. StartUp 4'!C93</f>
        <v>0</v>
      </c>
      <c r="BA50" s="24">
        <f>'Projeção Fin. StartUp 4'!D93</f>
        <v>0</v>
      </c>
      <c r="BB50" s="24">
        <f>'Projeção Fin. StartUp 4'!E93</f>
        <v>0</v>
      </c>
      <c r="BC50" s="24">
        <f>'Projeção Fin. StartUp 4'!G93</f>
        <v>0</v>
      </c>
      <c r="BD50" s="24">
        <f>'Projeção Fin. StartUp 4'!H93</f>
        <v>0</v>
      </c>
      <c r="BE50" s="24">
        <f>'Projeção Fin. StartUp 4'!I93</f>
        <v>0</v>
      </c>
      <c r="BF50" s="24">
        <f>'Projeção Fin. StartUp 4'!K93</f>
        <v>0</v>
      </c>
      <c r="BG50" s="24">
        <f>'Projeção Fin. StartUp 4'!L93</f>
        <v>0</v>
      </c>
      <c r="BH50" s="24">
        <f>'Projeção Fin. StartUp 4'!M93</f>
        <v>0</v>
      </c>
      <c r="BI50" s="24">
        <f>'Projeção Fin. StartUp 4'!O93</f>
        <v>0</v>
      </c>
      <c r="BJ50" s="24">
        <f>'Projeção Fin. StartUp 4'!P93</f>
        <v>0</v>
      </c>
      <c r="BK50" s="24">
        <f>'Projeção Fin. StartUp 4'!Q93</f>
        <v>0</v>
      </c>
      <c r="BL50" s="24">
        <f>'Projeção Fin. StartUp 5'!C93</f>
        <v>0</v>
      </c>
      <c r="BM50" s="24">
        <f>'Projeção Fin. StartUp 5'!D93</f>
        <v>0</v>
      </c>
      <c r="BN50" s="24">
        <f>'Projeção Fin. StartUp 5'!E93</f>
        <v>0</v>
      </c>
      <c r="BO50" s="24">
        <f>'Projeção Fin. StartUp 5'!G93</f>
        <v>0</v>
      </c>
      <c r="BP50" s="24">
        <f>'Projeção Fin. StartUp 5'!H93</f>
        <v>0</v>
      </c>
      <c r="BQ50" s="24">
        <f>'Projeção Fin. StartUp 5'!I93</f>
        <v>0</v>
      </c>
      <c r="BR50" s="24">
        <f>'Projeção Fin. StartUp 5'!K93</f>
        <v>0</v>
      </c>
      <c r="BS50" s="24">
        <f>'Projeção Fin. StartUp 5'!L93</f>
        <v>0</v>
      </c>
      <c r="BT50" s="24">
        <f>'Projeção Fin. StartUp 5'!M93</f>
        <v>0</v>
      </c>
      <c r="BU50" s="24">
        <f>'Projeção Fin. StartUp 5'!O93</f>
        <v>0</v>
      </c>
      <c r="BV50" s="24">
        <f>'Projeção Fin. StartUp 5'!P93</f>
        <v>0</v>
      </c>
      <c r="BW50" s="24">
        <f>'Projeção Fin. StartUp 5'!Q93</f>
        <v>0</v>
      </c>
      <c r="BX50" s="24">
        <f>'Projeção Fin. StartUp 6'!C93</f>
        <v>0</v>
      </c>
      <c r="BY50" s="24">
        <f>'Projeção Fin. StartUp 6'!D93</f>
        <v>0</v>
      </c>
      <c r="BZ50" s="24">
        <f>'Projeção Fin. StartUp 6'!E93</f>
        <v>0</v>
      </c>
      <c r="CA50" s="24">
        <f>'Projeção Fin. StartUp 6'!G93</f>
        <v>0</v>
      </c>
      <c r="CB50" s="24">
        <f>'Projeção Fin. StartUp 6'!H93</f>
        <v>0</v>
      </c>
      <c r="CC50" s="24">
        <f>'Projeção Fin. StartUp 6'!I93</f>
        <v>0</v>
      </c>
      <c r="CD50" s="24">
        <f>'Projeção Fin. StartUp 6'!K93</f>
        <v>0</v>
      </c>
      <c r="CE50" s="24">
        <f>'Projeção Fin. StartUp 6'!L93</f>
        <v>0</v>
      </c>
      <c r="CF50" s="24">
        <f>'Projeção Fin. StartUp 6'!M93</f>
        <v>0</v>
      </c>
      <c r="CG50" s="24">
        <f>'Projeção Fin. StartUp 6'!O93</f>
        <v>0</v>
      </c>
      <c r="CH50" s="24">
        <f>'Projeção Fin. StartUp 6'!P93</f>
        <v>0</v>
      </c>
      <c r="CI50" s="24">
        <f>'Projeção Fin. StartUp 6'!Q93</f>
        <v>0</v>
      </c>
    </row>
    <row r="51" spans="1:87" x14ac:dyDescent="0.3">
      <c r="A51" s="215" t="s">
        <v>138</v>
      </c>
      <c r="B51" s="211">
        <f t="shared" si="2"/>
        <v>0</v>
      </c>
      <c r="C51" s="11">
        <f t="shared" si="3"/>
        <v>0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'Projeção Fin. StartUp 1'!C94</f>
        <v>0</v>
      </c>
      <c r="Q51" s="24">
        <f>'Projeção Fin. StartUp 1'!D94</f>
        <v>0</v>
      </c>
      <c r="R51" s="24">
        <f>'Projeção Fin. StartUp 1'!E94</f>
        <v>0</v>
      </c>
      <c r="S51" s="24">
        <f>'Projeção Fin. StartUp 1'!G94</f>
        <v>0</v>
      </c>
      <c r="T51" s="24">
        <f>'Projeção Fin. StartUp 1'!H94</f>
        <v>0</v>
      </c>
      <c r="U51" s="24">
        <f>'Projeção Fin. StartUp 1'!I94</f>
        <v>0</v>
      </c>
      <c r="V51" s="24">
        <f>'Projeção Fin. StartUp 1'!K94</f>
        <v>0</v>
      </c>
      <c r="W51" s="24">
        <f>'Projeção Fin. StartUp 1'!L94</f>
        <v>0</v>
      </c>
      <c r="X51" s="24">
        <f>'Projeção Fin. StartUp 1'!M94</f>
        <v>0</v>
      </c>
      <c r="Y51" s="24">
        <f>'Projeção Fin. StartUp 1'!O94</f>
        <v>0</v>
      </c>
      <c r="Z51" s="24">
        <f>'Projeção Fin. StartUp 1'!P94</f>
        <v>0</v>
      </c>
      <c r="AA51" s="24">
        <f>'Projeção Fin. StartUp 1'!Q94</f>
        <v>0</v>
      </c>
      <c r="AB51" s="24">
        <f>'Projeção Fin. StartUp 2'!C94</f>
        <v>0</v>
      </c>
      <c r="AC51" s="24">
        <f>'Projeção Fin. StartUp 2'!D94</f>
        <v>0</v>
      </c>
      <c r="AD51" s="24">
        <f>'Projeção Fin. StartUp 2'!E94</f>
        <v>0</v>
      </c>
      <c r="AE51" s="24">
        <f>'Projeção Fin. StartUp 2'!G94</f>
        <v>0</v>
      </c>
      <c r="AF51" s="24">
        <f>'Projeção Fin. StartUp 2'!H94</f>
        <v>0</v>
      </c>
      <c r="AG51" s="24">
        <f>'Projeção Fin. StartUp 2'!I94</f>
        <v>0</v>
      </c>
      <c r="AH51" s="24">
        <f>'Projeção Fin. StartUp 2'!K94</f>
        <v>0</v>
      </c>
      <c r="AI51" s="24">
        <f>'Projeção Fin. StartUp 2'!L94</f>
        <v>0</v>
      </c>
      <c r="AJ51" s="24">
        <f>'Projeção Fin. StartUp 2'!M94</f>
        <v>0</v>
      </c>
      <c r="AK51" s="24">
        <f>'Projeção Fin. StartUp 2'!O94</f>
        <v>0</v>
      </c>
      <c r="AL51" s="24">
        <f>'Projeção Fin. StartUp 2'!P94</f>
        <v>0</v>
      </c>
      <c r="AM51" s="24">
        <f>'Projeção Fin. StartUp 2'!Q94</f>
        <v>0</v>
      </c>
      <c r="AN51" s="24">
        <f>'Projeção Fin. StartUp 3'!C94</f>
        <v>0</v>
      </c>
      <c r="AO51" s="24">
        <f>'Projeção Fin. StartUp 3'!D94</f>
        <v>0</v>
      </c>
      <c r="AP51" s="24">
        <f>'Projeção Fin. StartUp 3'!E94</f>
        <v>0</v>
      </c>
      <c r="AQ51" s="24">
        <f>'Projeção Fin. StartUp 3'!G94</f>
        <v>0</v>
      </c>
      <c r="AR51" s="24">
        <f>'Projeção Fin. StartUp 3'!H94</f>
        <v>0</v>
      </c>
      <c r="AS51" s="24">
        <f>'Projeção Fin. StartUp 3'!I94</f>
        <v>0</v>
      </c>
      <c r="AT51" s="24">
        <f>'Projeção Fin. StartUp 3'!K94</f>
        <v>0</v>
      </c>
      <c r="AU51" s="24">
        <f>'Projeção Fin. StartUp 3'!L94</f>
        <v>0</v>
      </c>
      <c r="AV51" s="24">
        <f>'Projeção Fin. StartUp 3'!M94</f>
        <v>0</v>
      </c>
      <c r="AW51" s="24">
        <f>'Projeção Fin. StartUp 3'!O94</f>
        <v>0</v>
      </c>
      <c r="AX51" s="24">
        <f>'Projeção Fin. StartUp 3'!P94</f>
        <v>0</v>
      </c>
      <c r="AY51" s="24">
        <f>'Projeção Fin. StartUp 3'!Q94</f>
        <v>0</v>
      </c>
      <c r="AZ51" s="24">
        <f>'Projeção Fin. StartUp 4'!C94</f>
        <v>0</v>
      </c>
      <c r="BA51" s="24">
        <f>'Projeção Fin. StartUp 4'!D94</f>
        <v>0</v>
      </c>
      <c r="BB51" s="24">
        <f>'Projeção Fin. StartUp 4'!E94</f>
        <v>0</v>
      </c>
      <c r="BC51" s="24">
        <f>'Projeção Fin. StartUp 4'!G94</f>
        <v>0</v>
      </c>
      <c r="BD51" s="24">
        <f>'Projeção Fin. StartUp 4'!H94</f>
        <v>0</v>
      </c>
      <c r="BE51" s="24">
        <f>'Projeção Fin. StartUp 4'!I94</f>
        <v>0</v>
      </c>
      <c r="BF51" s="24">
        <f>'Projeção Fin. StartUp 4'!K94</f>
        <v>0</v>
      </c>
      <c r="BG51" s="24">
        <f>'Projeção Fin. StartUp 4'!L94</f>
        <v>0</v>
      </c>
      <c r="BH51" s="24">
        <f>'Projeção Fin. StartUp 4'!M94</f>
        <v>0</v>
      </c>
      <c r="BI51" s="24">
        <f>'Projeção Fin. StartUp 4'!O94</f>
        <v>0</v>
      </c>
      <c r="BJ51" s="24">
        <f>'Projeção Fin. StartUp 4'!P94</f>
        <v>0</v>
      </c>
      <c r="BK51" s="24">
        <f>'Projeção Fin. StartUp 4'!Q94</f>
        <v>0</v>
      </c>
      <c r="BL51" s="24">
        <f>'Projeção Fin. StartUp 5'!C94</f>
        <v>0</v>
      </c>
      <c r="BM51" s="24">
        <f>'Projeção Fin. StartUp 5'!D94</f>
        <v>0</v>
      </c>
      <c r="BN51" s="24">
        <f>'Projeção Fin. StartUp 5'!E94</f>
        <v>0</v>
      </c>
      <c r="BO51" s="24">
        <f>'Projeção Fin. StartUp 5'!G94</f>
        <v>0</v>
      </c>
      <c r="BP51" s="24">
        <f>'Projeção Fin. StartUp 5'!H94</f>
        <v>0</v>
      </c>
      <c r="BQ51" s="24">
        <f>'Projeção Fin. StartUp 5'!I94</f>
        <v>0</v>
      </c>
      <c r="BR51" s="24">
        <f>'Projeção Fin. StartUp 5'!K94</f>
        <v>0</v>
      </c>
      <c r="BS51" s="24">
        <f>'Projeção Fin. StartUp 5'!L94</f>
        <v>0</v>
      </c>
      <c r="BT51" s="24">
        <f>'Projeção Fin. StartUp 5'!M94</f>
        <v>0</v>
      </c>
      <c r="BU51" s="24">
        <f>'Projeção Fin. StartUp 5'!O94</f>
        <v>0</v>
      </c>
      <c r="BV51" s="24">
        <f>'Projeção Fin. StartUp 5'!P94</f>
        <v>0</v>
      </c>
      <c r="BW51" s="24">
        <f>'Projeção Fin. StartUp 5'!Q94</f>
        <v>0</v>
      </c>
      <c r="BX51" s="24">
        <f>'Projeção Fin. StartUp 6'!C94</f>
        <v>0</v>
      </c>
      <c r="BY51" s="24">
        <f>'Projeção Fin. StartUp 6'!D94</f>
        <v>0</v>
      </c>
      <c r="BZ51" s="24">
        <f>'Projeção Fin. StartUp 6'!E94</f>
        <v>0</v>
      </c>
      <c r="CA51" s="24">
        <f>'Projeção Fin. StartUp 6'!G94</f>
        <v>0</v>
      </c>
      <c r="CB51" s="24">
        <f>'Projeção Fin. StartUp 6'!H94</f>
        <v>0</v>
      </c>
      <c r="CC51" s="24">
        <f>'Projeção Fin. StartUp 6'!I94</f>
        <v>0</v>
      </c>
      <c r="CD51" s="24">
        <f>'Projeção Fin. StartUp 6'!K94</f>
        <v>0</v>
      </c>
      <c r="CE51" s="24">
        <f>'Projeção Fin. StartUp 6'!L94</f>
        <v>0</v>
      </c>
      <c r="CF51" s="24">
        <f>'Projeção Fin. StartUp 6'!M94</f>
        <v>0</v>
      </c>
      <c r="CG51" s="24">
        <f>'Projeção Fin. StartUp 6'!O94</f>
        <v>0</v>
      </c>
      <c r="CH51" s="24">
        <f>'Projeção Fin. StartUp 6'!P94</f>
        <v>0</v>
      </c>
      <c r="CI51" s="24">
        <f>'Projeção Fin. StartUp 6'!Q94</f>
        <v>0</v>
      </c>
    </row>
    <row r="52" spans="1:87" x14ac:dyDescent="0.3">
      <c r="A52" s="215" t="s">
        <v>54</v>
      </c>
      <c r="B52" s="211">
        <f t="shared" si="2"/>
        <v>0</v>
      </c>
      <c r="C52" s="11">
        <f t="shared" si="3"/>
        <v>0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>
        <f>'Projeção Fin. StartUp 1'!C95</f>
        <v>0</v>
      </c>
      <c r="Q52" s="24">
        <f>'Projeção Fin. StartUp 1'!D95</f>
        <v>0</v>
      </c>
      <c r="R52" s="24">
        <f>'Projeção Fin. StartUp 1'!E95</f>
        <v>0</v>
      </c>
      <c r="S52" s="24">
        <f>'Projeção Fin. StartUp 1'!G95</f>
        <v>0</v>
      </c>
      <c r="T52" s="24">
        <f>'Projeção Fin. StartUp 1'!H95</f>
        <v>0</v>
      </c>
      <c r="U52" s="24">
        <f>'Projeção Fin. StartUp 1'!I95</f>
        <v>0</v>
      </c>
      <c r="V52" s="24">
        <f>'Projeção Fin. StartUp 1'!K95</f>
        <v>0</v>
      </c>
      <c r="W52" s="24">
        <f>'Projeção Fin. StartUp 1'!L95</f>
        <v>0</v>
      </c>
      <c r="X52" s="24">
        <f>'Projeção Fin. StartUp 1'!M95</f>
        <v>0</v>
      </c>
      <c r="Y52" s="24">
        <f>'Projeção Fin. StartUp 1'!O95</f>
        <v>0</v>
      </c>
      <c r="Z52" s="24">
        <f>'Projeção Fin. StartUp 1'!P95</f>
        <v>0</v>
      </c>
      <c r="AA52" s="24">
        <f>'Projeção Fin. StartUp 1'!Q95</f>
        <v>0</v>
      </c>
      <c r="AB52" s="24">
        <f>'Projeção Fin. StartUp 2'!C95</f>
        <v>0</v>
      </c>
      <c r="AC52" s="24">
        <f>'Projeção Fin. StartUp 2'!D95</f>
        <v>0</v>
      </c>
      <c r="AD52" s="24">
        <f>'Projeção Fin. StartUp 2'!E95</f>
        <v>0</v>
      </c>
      <c r="AE52" s="24">
        <f>'Projeção Fin. StartUp 2'!G95</f>
        <v>0</v>
      </c>
      <c r="AF52" s="24">
        <f>'Projeção Fin. StartUp 2'!H95</f>
        <v>0</v>
      </c>
      <c r="AG52" s="24">
        <f>'Projeção Fin. StartUp 2'!I95</f>
        <v>0</v>
      </c>
      <c r="AH52" s="24">
        <f>'Projeção Fin. StartUp 2'!K95</f>
        <v>0</v>
      </c>
      <c r="AI52" s="24">
        <f>'Projeção Fin. StartUp 2'!L95</f>
        <v>0</v>
      </c>
      <c r="AJ52" s="24">
        <f>'Projeção Fin. StartUp 2'!M95</f>
        <v>0</v>
      </c>
      <c r="AK52" s="24">
        <f>'Projeção Fin. StartUp 2'!O95</f>
        <v>0</v>
      </c>
      <c r="AL52" s="24">
        <f>'Projeção Fin. StartUp 2'!P95</f>
        <v>0</v>
      </c>
      <c r="AM52" s="24">
        <f>'Projeção Fin. StartUp 2'!Q95</f>
        <v>0</v>
      </c>
      <c r="AN52" s="24">
        <f>'Projeção Fin. StartUp 3'!C95</f>
        <v>0</v>
      </c>
      <c r="AO52" s="24">
        <f>'Projeção Fin. StartUp 3'!D95</f>
        <v>0</v>
      </c>
      <c r="AP52" s="24">
        <f>'Projeção Fin. StartUp 3'!E95</f>
        <v>0</v>
      </c>
      <c r="AQ52" s="24">
        <f>'Projeção Fin. StartUp 3'!G95</f>
        <v>0</v>
      </c>
      <c r="AR52" s="24">
        <f>'Projeção Fin. StartUp 3'!H95</f>
        <v>0</v>
      </c>
      <c r="AS52" s="24">
        <f>'Projeção Fin. StartUp 3'!I95</f>
        <v>0</v>
      </c>
      <c r="AT52" s="24">
        <f>'Projeção Fin. StartUp 3'!K95</f>
        <v>0</v>
      </c>
      <c r="AU52" s="24">
        <f>'Projeção Fin. StartUp 3'!L95</f>
        <v>0</v>
      </c>
      <c r="AV52" s="24">
        <f>'Projeção Fin. StartUp 3'!M95</f>
        <v>0</v>
      </c>
      <c r="AW52" s="24">
        <f>'Projeção Fin. StartUp 3'!O95</f>
        <v>0</v>
      </c>
      <c r="AX52" s="24">
        <f>'Projeção Fin. StartUp 3'!P95</f>
        <v>0</v>
      </c>
      <c r="AY52" s="24">
        <f>'Projeção Fin. StartUp 3'!Q95</f>
        <v>0</v>
      </c>
      <c r="AZ52" s="24">
        <f>'Projeção Fin. StartUp 4'!C95</f>
        <v>0</v>
      </c>
      <c r="BA52" s="24">
        <f>'Projeção Fin. StartUp 4'!D95</f>
        <v>0</v>
      </c>
      <c r="BB52" s="24">
        <f>'Projeção Fin. StartUp 4'!E95</f>
        <v>0</v>
      </c>
      <c r="BC52" s="24">
        <f>'Projeção Fin. StartUp 4'!G95</f>
        <v>0</v>
      </c>
      <c r="BD52" s="24">
        <f>'Projeção Fin. StartUp 4'!H95</f>
        <v>0</v>
      </c>
      <c r="BE52" s="24">
        <f>'Projeção Fin. StartUp 4'!I95</f>
        <v>0</v>
      </c>
      <c r="BF52" s="24">
        <f>'Projeção Fin. StartUp 4'!K95</f>
        <v>0</v>
      </c>
      <c r="BG52" s="24">
        <f>'Projeção Fin. StartUp 4'!L95</f>
        <v>0</v>
      </c>
      <c r="BH52" s="24">
        <f>'Projeção Fin. StartUp 4'!M95</f>
        <v>0</v>
      </c>
      <c r="BI52" s="24">
        <f>'Projeção Fin. StartUp 4'!O95</f>
        <v>0</v>
      </c>
      <c r="BJ52" s="24">
        <f>'Projeção Fin. StartUp 4'!P95</f>
        <v>0</v>
      </c>
      <c r="BK52" s="24">
        <f>'Projeção Fin. StartUp 4'!Q95</f>
        <v>0</v>
      </c>
      <c r="BL52" s="24">
        <f>'Projeção Fin. StartUp 5'!C95</f>
        <v>0</v>
      </c>
      <c r="BM52" s="24">
        <f>'Projeção Fin. StartUp 5'!D95</f>
        <v>0</v>
      </c>
      <c r="BN52" s="24">
        <f>'Projeção Fin. StartUp 5'!E95</f>
        <v>0</v>
      </c>
      <c r="BO52" s="24">
        <f>'Projeção Fin. StartUp 5'!G95</f>
        <v>0</v>
      </c>
      <c r="BP52" s="24">
        <f>'Projeção Fin. StartUp 5'!H95</f>
        <v>0</v>
      </c>
      <c r="BQ52" s="24">
        <f>'Projeção Fin. StartUp 5'!I95</f>
        <v>0</v>
      </c>
      <c r="BR52" s="24">
        <f>'Projeção Fin. StartUp 5'!K95</f>
        <v>0</v>
      </c>
      <c r="BS52" s="24">
        <f>'Projeção Fin. StartUp 5'!L95</f>
        <v>0</v>
      </c>
      <c r="BT52" s="24">
        <f>'Projeção Fin. StartUp 5'!M95</f>
        <v>0</v>
      </c>
      <c r="BU52" s="24">
        <f>'Projeção Fin. StartUp 5'!O95</f>
        <v>0</v>
      </c>
      <c r="BV52" s="24">
        <f>'Projeção Fin. StartUp 5'!P95</f>
        <v>0</v>
      </c>
      <c r="BW52" s="24">
        <f>'Projeção Fin. StartUp 5'!Q95</f>
        <v>0</v>
      </c>
      <c r="BX52" s="24">
        <f>'Projeção Fin. StartUp 6'!C95</f>
        <v>0</v>
      </c>
      <c r="BY52" s="24">
        <f>'Projeção Fin. StartUp 6'!D95</f>
        <v>0</v>
      </c>
      <c r="BZ52" s="24">
        <f>'Projeção Fin. StartUp 6'!E95</f>
        <v>0</v>
      </c>
      <c r="CA52" s="24">
        <f>'Projeção Fin. StartUp 6'!G95</f>
        <v>0</v>
      </c>
      <c r="CB52" s="24">
        <f>'Projeção Fin. StartUp 6'!H95</f>
        <v>0</v>
      </c>
      <c r="CC52" s="24">
        <f>'Projeção Fin. StartUp 6'!I95</f>
        <v>0</v>
      </c>
      <c r="CD52" s="24">
        <f>'Projeção Fin. StartUp 6'!K95</f>
        <v>0</v>
      </c>
      <c r="CE52" s="24">
        <f>'Projeção Fin. StartUp 6'!L95</f>
        <v>0</v>
      </c>
      <c r="CF52" s="24">
        <f>'Projeção Fin. StartUp 6'!M95</f>
        <v>0</v>
      </c>
      <c r="CG52" s="24">
        <f>'Projeção Fin. StartUp 6'!O95</f>
        <v>0</v>
      </c>
      <c r="CH52" s="24">
        <f>'Projeção Fin. StartUp 6'!P95</f>
        <v>0</v>
      </c>
      <c r="CI52" s="24">
        <f>'Projeção Fin. StartUp 6'!Q95</f>
        <v>0</v>
      </c>
    </row>
    <row r="53" spans="1:87" x14ac:dyDescent="0.3">
      <c r="A53" s="215" t="s">
        <v>139</v>
      </c>
      <c r="B53" s="211">
        <f t="shared" si="2"/>
        <v>0</v>
      </c>
      <c r="C53" s="11">
        <f t="shared" si="3"/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>
        <f>'Projeção Fin. StartUp 1'!C96</f>
        <v>0</v>
      </c>
      <c r="Q53" s="24">
        <f>'Projeção Fin. StartUp 1'!D96</f>
        <v>0</v>
      </c>
      <c r="R53" s="24">
        <f>'Projeção Fin. StartUp 1'!E96</f>
        <v>0</v>
      </c>
      <c r="S53" s="24">
        <f>'Projeção Fin. StartUp 1'!G96</f>
        <v>0</v>
      </c>
      <c r="T53" s="24">
        <f>'Projeção Fin. StartUp 1'!H96</f>
        <v>0</v>
      </c>
      <c r="U53" s="24">
        <f>'Projeção Fin. StartUp 1'!I96</f>
        <v>0</v>
      </c>
      <c r="V53" s="24">
        <f>'Projeção Fin. StartUp 1'!K96</f>
        <v>0</v>
      </c>
      <c r="W53" s="24">
        <f>'Projeção Fin. StartUp 1'!L96</f>
        <v>0</v>
      </c>
      <c r="X53" s="24">
        <f>'Projeção Fin. StartUp 1'!M96</f>
        <v>0</v>
      </c>
      <c r="Y53" s="24">
        <f>'Projeção Fin. StartUp 1'!O96</f>
        <v>0</v>
      </c>
      <c r="Z53" s="24">
        <f>'Projeção Fin. StartUp 1'!P96</f>
        <v>0</v>
      </c>
      <c r="AA53" s="24">
        <f>'Projeção Fin. StartUp 1'!Q96</f>
        <v>0</v>
      </c>
      <c r="AB53" s="24">
        <f>'Projeção Fin. StartUp 2'!C96</f>
        <v>0</v>
      </c>
      <c r="AC53" s="24">
        <f>'Projeção Fin. StartUp 2'!D96</f>
        <v>0</v>
      </c>
      <c r="AD53" s="24">
        <f>'Projeção Fin. StartUp 2'!E96</f>
        <v>0</v>
      </c>
      <c r="AE53" s="24">
        <f>'Projeção Fin. StartUp 2'!G96</f>
        <v>0</v>
      </c>
      <c r="AF53" s="24">
        <f>'Projeção Fin. StartUp 2'!H96</f>
        <v>0</v>
      </c>
      <c r="AG53" s="24">
        <f>'Projeção Fin. StartUp 2'!I96</f>
        <v>0</v>
      </c>
      <c r="AH53" s="24">
        <f>'Projeção Fin. StartUp 2'!K96</f>
        <v>0</v>
      </c>
      <c r="AI53" s="24">
        <f>'Projeção Fin. StartUp 2'!L96</f>
        <v>0</v>
      </c>
      <c r="AJ53" s="24">
        <f>'Projeção Fin. StartUp 2'!M96</f>
        <v>0</v>
      </c>
      <c r="AK53" s="24">
        <f>'Projeção Fin. StartUp 2'!O96</f>
        <v>0</v>
      </c>
      <c r="AL53" s="24">
        <f>'Projeção Fin. StartUp 2'!P96</f>
        <v>0</v>
      </c>
      <c r="AM53" s="24">
        <f>'Projeção Fin. StartUp 2'!Q96</f>
        <v>0</v>
      </c>
      <c r="AN53" s="24">
        <f>'Projeção Fin. StartUp 3'!C96</f>
        <v>0</v>
      </c>
      <c r="AO53" s="24">
        <f>'Projeção Fin. StartUp 3'!D96</f>
        <v>0</v>
      </c>
      <c r="AP53" s="24">
        <f>'Projeção Fin. StartUp 3'!E96</f>
        <v>0</v>
      </c>
      <c r="AQ53" s="24">
        <f>'Projeção Fin. StartUp 3'!G96</f>
        <v>0</v>
      </c>
      <c r="AR53" s="24">
        <f>'Projeção Fin. StartUp 3'!H96</f>
        <v>0</v>
      </c>
      <c r="AS53" s="24">
        <f>'Projeção Fin. StartUp 3'!I96</f>
        <v>0</v>
      </c>
      <c r="AT53" s="24">
        <f>'Projeção Fin. StartUp 3'!K96</f>
        <v>0</v>
      </c>
      <c r="AU53" s="24">
        <f>'Projeção Fin. StartUp 3'!L96</f>
        <v>0</v>
      </c>
      <c r="AV53" s="24">
        <f>'Projeção Fin. StartUp 3'!M96</f>
        <v>0</v>
      </c>
      <c r="AW53" s="24">
        <f>'Projeção Fin. StartUp 3'!O96</f>
        <v>0</v>
      </c>
      <c r="AX53" s="24">
        <f>'Projeção Fin. StartUp 3'!P96</f>
        <v>0</v>
      </c>
      <c r="AY53" s="24">
        <f>'Projeção Fin. StartUp 3'!Q96</f>
        <v>0</v>
      </c>
      <c r="AZ53" s="24">
        <f>'Projeção Fin. StartUp 4'!C96</f>
        <v>0</v>
      </c>
      <c r="BA53" s="24">
        <f>'Projeção Fin. StartUp 4'!D96</f>
        <v>0</v>
      </c>
      <c r="BB53" s="24">
        <f>'Projeção Fin. StartUp 4'!E96</f>
        <v>0</v>
      </c>
      <c r="BC53" s="24">
        <f>'Projeção Fin. StartUp 4'!G96</f>
        <v>0</v>
      </c>
      <c r="BD53" s="24">
        <f>'Projeção Fin. StartUp 4'!H96</f>
        <v>0</v>
      </c>
      <c r="BE53" s="24">
        <f>'Projeção Fin. StartUp 4'!I96</f>
        <v>0</v>
      </c>
      <c r="BF53" s="24">
        <f>'Projeção Fin. StartUp 4'!K96</f>
        <v>0</v>
      </c>
      <c r="BG53" s="24">
        <f>'Projeção Fin. StartUp 4'!L96</f>
        <v>0</v>
      </c>
      <c r="BH53" s="24">
        <f>'Projeção Fin. StartUp 4'!M96</f>
        <v>0</v>
      </c>
      <c r="BI53" s="24">
        <f>'Projeção Fin. StartUp 4'!O96</f>
        <v>0</v>
      </c>
      <c r="BJ53" s="24">
        <f>'Projeção Fin. StartUp 4'!P96</f>
        <v>0</v>
      </c>
      <c r="BK53" s="24">
        <f>'Projeção Fin. StartUp 4'!Q96</f>
        <v>0</v>
      </c>
      <c r="BL53" s="24">
        <f>'Projeção Fin. StartUp 5'!C96</f>
        <v>0</v>
      </c>
      <c r="BM53" s="24">
        <f>'Projeção Fin. StartUp 5'!D96</f>
        <v>0</v>
      </c>
      <c r="BN53" s="24">
        <f>'Projeção Fin. StartUp 5'!E96</f>
        <v>0</v>
      </c>
      <c r="BO53" s="24">
        <f>'Projeção Fin. StartUp 5'!G96</f>
        <v>0</v>
      </c>
      <c r="BP53" s="24">
        <f>'Projeção Fin. StartUp 5'!H96</f>
        <v>0</v>
      </c>
      <c r="BQ53" s="24">
        <f>'Projeção Fin. StartUp 5'!I96</f>
        <v>0</v>
      </c>
      <c r="BR53" s="24">
        <f>'Projeção Fin. StartUp 5'!K96</f>
        <v>0</v>
      </c>
      <c r="BS53" s="24">
        <f>'Projeção Fin. StartUp 5'!L96</f>
        <v>0</v>
      </c>
      <c r="BT53" s="24">
        <f>'Projeção Fin. StartUp 5'!M96</f>
        <v>0</v>
      </c>
      <c r="BU53" s="24">
        <f>'Projeção Fin. StartUp 5'!O96</f>
        <v>0</v>
      </c>
      <c r="BV53" s="24">
        <f>'Projeção Fin. StartUp 5'!P96</f>
        <v>0</v>
      </c>
      <c r="BW53" s="24">
        <f>'Projeção Fin. StartUp 5'!Q96</f>
        <v>0</v>
      </c>
      <c r="BX53" s="24">
        <f>'Projeção Fin. StartUp 6'!C96</f>
        <v>0</v>
      </c>
      <c r="BY53" s="24">
        <f>'Projeção Fin. StartUp 6'!D96</f>
        <v>0</v>
      </c>
      <c r="BZ53" s="24">
        <f>'Projeção Fin. StartUp 6'!E96</f>
        <v>0</v>
      </c>
      <c r="CA53" s="24">
        <f>'Projeção Fin. StartUp 6'!G96</f>
        <v>0</v>
      </c>
      <c r="CB53" s="24">
        <f>'Projeção Fin. StartUp 6'!H96</f>
        <v>0</v>
      </c>
      <c r="CC53" s="24">
        <f>'Projeção Fin. StartUp 6'!I96</f>
        <v>0</v>
      </c>
      <c r="CD53" s="24">
        <f>'Projeção Fin. StartUp 6'!K96</f>
        <v>0</v>
      </c>
      <c r="CE53" s="24">
        <f>'Projeção Fin. StartUp 6'!L96</f>
        <v>0</v>
      </c>
      <c r="CF53" s="24">
        <f>'Projeção Fin. StartUp 6'!M96</f>
        <v>0</v>
      </c>
      <c r="CG53" s="24">
        <f>'Projeção Fin. StartUp 6'!O96</f>
        <v>0</v>
      </c>
      <c r="CH53" s="24">
        <f>'Projeção Fin. StartUp 6'!P96</f>
        <v>0</v>
      </c>
      <c r="CI53" s="24">
        <f>'Projeção Fin. StartUp 6'!Q96</f>
        <v>0</v>
      </c>
    </row>
    <row r="54" spans="1:87" x14ac:dyDescent="0.3">
      <c r="A54" s="215" t="s">
        <v>55</v>
      </c>
      <c r="B54" s="211">
        <f t="shared" si="2"/>
        <v>0</v>
      </c>
      <c r="C54" s="11">
        <f t="shared" si="3"/>
        <v>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>
        <f>'Projeção Fin. StartUp 1'!C97</f>
        <v>0</v>
      </c>
      <c r="Q54" s="24">
        <f>'Projeção Fin. StartUp 1'!D97</f>
        <v>0</v>
      </c>
      <c r="R54" s="24">
        <f>'Projeção Fin. StartUp 1'!E97</f>
        <v>0</v>
      </c>
      <c r="S54" s="24">
        <f>'Projeção Fin. StartUp 1'!G97</f>
        <v>0</v>
      </c>
      <c r="T54" s="24">
        <f>'Projeção Fin. StartUp 1'!H97</f>
        <v>0</v>
      </c>
      <c r="U54" s="24">
        <f>'Projeção Fin. StartUp 1'!I97</f>
        <v>0</v>
      </c>
      <c r="V54" s="24">
        <f>'Projeção Fin. StartUp 1'!K97</f>
        <v>0</v>
      </c>
      <c r="W54" s="24">
        <f>'Projeção Fin. StartUp 1'!L97</f>
        <v>0</v>
      </c>
      <c r="X54" s="24">
        <f>'Projeção Fin. StartUp 1'!M97</f>
        <v>0</v>
      </c>
      <c r="Y54" s="24">
        <f>'Projeção Fin. StartUp 1'!O97</f>
        <v>0</v>
      </c>
      <c r="Z54" s="24">
        <f>'Projeção Fin. StartUp 1'!P97</f>
        <v>0</v>
      </c>
      <c r="AA54" s="24">
        <f>'Projeção Fin. StartUp 1'!Q97</f>
        <v>0</v>
      </c>
      <c r="AB54" s="24">
        <f>'Projeção Fin. StartUp 2'!C97</f>
        <v>0</v>
      </c>
      <c r="AC54" s="24">
        <f>'Projeção Fin. StartUp 2'!D97</f>
        <v>0</v>
      </c>
      <c r="AD54" s="24">
        <f>'Projeção Fin. StartUp 2'!E97</f>
        <v>0</v>
      </c>
      <c r="AE54" s="24">
        <f>'Projeção Fin. StartUp 2'!G97</f>
        <v>0</v>
      </c>
      <c r="AF54" s="24">
        <f>'Projeção Fin. StartUp 2'!H97</f>
        <v>0</v>
      </c>
      <c r="AG54" s="24">
        <f>'Projeção Fin. StartUp 2'!I97</f>
        <v>0</v>
      </c>
      <c r="AH54" s="24">
        <f>'Projeção Fin. StartUp 2'!K97</f>
        <v>0</v>
      </c>
      <c r="AI54" s="24">
        <f>'Projeção Fin. StartUp 2'!L97</f>
        <v>0</v>
      </c>
      <c r="AJ54" s="24">
        <f>'Projeção Fin. StartUp 2'!M97</f>
        <v>0</v>
      </c>
      <c r="AK54" s="24">
        <f>'Projeção Fin. StartUp 2'!O97</f>
        <v>0</v>
      </c>
      <c r="AL54" s="24">
        <f>'Projeção Fin. StartUp 2'!P97</f>
        <v>0</v>
      </c>
      <c r="AM54" s="24">
        <f>'Projeção Fin. StartUp 2'!Q97</f>
        <v>0</v>
      </c>
      <c r="AN54" s="24">
        <f>'Projeção Fin. StartUp 3'!C97</f>
        <v>0</v>
      </c>
      <c r="AO54" s="24">
        <f>'Projeção Fin. StartUp 3'!D97</f>
        <v>0</v>
      </c>
      <c r="AP54" s="24">
        <f>'Projeção Fin. StartUp 3'!E97</f>
        <v>0</v>
      </c>
      <c r="AQ54" s="24">
        <f>'Projeção Fin. StartUp 3'!G97</f>
        <v>0</v>
      </c>
      <c r="AR54" s="24">
        <f>'Projeção Fin. StartUp 3'!H97</f>
        <v>0</v>
      </c>
      <c r="AS54" s="24">
        <f>'Projeção Fin. StartUp 3'!I97</f>
        <v>0</v>
      </c>
      <c r="AT54" s="24">
        <f>'Projeção Fin. StartUp 3'!K97</f>
        <v>0</v>
      </c>
      <c r="AU54" s="24">
        <f>'Projeção Fin. StartUp 3'!L97</f>
        <v>0</v>
      </c>
      <c r="AV54" s="24">
        <f>'Projeção Fin. StartUp 3'!M97</f>
        <v>0</v>
      </c>
      <c r="AW54" s="24">
        <f>'Projeção Fin. StartUp 3'!O97</f>
        <v>0</v>
      </c>
      <c r="AX54" s="24">
        <f>'Projeção Fin. StartUp 3'!P97</f>
        <v>0</v>
      </c>
      <c r="AY54" s="24">
        <f>'Projeção Fin. StartUp 3'!Q97</f>
        <v>0</v>
      </c>
      <c r="AZ54" s="24">
        <f>'Projeção Fin. StartUp 4'!C97</f>
        <v>0</v>
      </c>
      <c r="BA54" s="24">
        <f>'Projeção Fin. StartUp 4'!D97</f>
        <v>0</v>
      </c>
      <c r="BB54" s="24">
        <f>'Projeção Fin. StartUp 4'!E97</f>
        <v>0</v>
      </c>
      <c r="BC54" s="24">
        <f>'Projeção Fin. StartUp 4'!G97</f>
        <v>0</v>
      </c>
      <c r="BD54" s="24">
        <f>'Projeção Fin. StartUp 4'!H97</f>
        <v>0</v>
      </c>
      <c r="BE54" s="24">
        <f>'Projeção Fin. StartUp 4'!I97</f>
        <v>0</v>
      </c>
      <c r="BF54" s="24">
        <f>'Projeção Fin. StartUp 4'!K97</f>
        <v>0</v>
      </c>
      <c r="BG54" s="24">
        <f>'Projeção Fin. StartUp 4'!L97</f>
        <v>0</v>
      </c>
      <c r="BH54" s="24">
        <f>'Projeção Fin. StartUp 4'!M97</f>
        <v>0</v>
      </c>
      <c r="BI54" s="24">
        <f>'Projeção Fin. StartUp 4'!O97</f>
        <v>0</v>
      </c>
      <c r="BJ54" s="24">
        <f>'Projeção Fin. StartUp 4'!P97</f>
        <v>0</v>
      </c>
      <c r="BK54" s="24">
        <f>'Projeção Fin. StartUp 4'!Q97</f>
        <v>0</v>
      </c>
      <c r="BL54" s="24">
        <f>'Projeção Fin. StartUp 5'!C97</f>
        <v>0</v>
      </c>
      <c r="BM54" s="24">
        <f>'Projeção Fin. StartUp 5'!D97</f>
        <v>0</v>
      </c>
      <c r="BN54" s="24">
        <f>'Projeção Fin. StartUp 5'!E97</f>
        <v>0</v>
      </c>
      <c r="BO54" s="24">
        <f>'Projeção Fin. StartUp 5'!G97</f>
        <v>0</v>
      </c>
      <c r="BP54" s="24">
        <f>'Projeção Fin. StartUp 5'!H97</f>
        <v>0</v>
      </c>
      <c r="BQ54" s="24">
        <f>'Projeção Fin. StartUp 5'!I97</f>
        <v>0</v>
      </c>
      <c r="BR54" s="24">
        <f>'Projeção Fin. StartUp 5'!K97</f>
        <v>0</v>
      </c>
      <c r="BS54" s="24">
        <f>'Projeção Fin. StartUp 5'!L97</f>
        <v>0</v>
      </c>
      <c r="BT54" s="24">
        <f>'Projeção Fin. StartUp 5'!M97</f>
        <v>0</v>
      </c>
      <c r="BU54" s="24">
        <f>'Projeção Fin. StartUp 5'!O97</f>
        <v>0</v>
      </c>
      <c r="BV54" s="24">
        <f>'Projeção Fin. StartUp 5'!P97</f>
        <v>0</v>
      </c>
      <c r="BW54" s="24">
        <f>'Projeção Fin. StartUp 5'!Q97</f>
        <v>0</v>
      </c>
      <c r="BX54" s="24">
        <f>'Projeção Fin. StartUp 6'!C97</f>
        <v>0</v>
      </c>
      <c r="BY54" s="24">
        <f>'Projeção Fin. StartUp 6'!D97</f>
        <v>0</v>
      </c>
      <c r="BZ54" s="24">
        <f>'Projeção Fin. StartUp 6'!E97</f>
        <v>0</v>
      </c>
      <c r="CA54" s="24">
        <f>'Projeção Fin. StartUp 6'!G97</f>
        <v>0</v>
      </c>
      <c r="CB54" s="24">
        <f>'Projeção Fin. StartUp 6'!H97</f>
        <v>0</v>
      </c>
      <c r="CC54" s="24">
        <f>'Projeção Fin. StartUp 6'!I97</f>
        <v>0</v>
      </c>
      <c r="CD54" s="24">
        <f>'Projeção Fin. StartUp 6'!K97</f>
        <v>0</v>
      </c>
      <c r="CE54" s="24">
        <f>'Projeção Fin. StartUp 6'!L97</f>
        <v>0</v>
      </c>
      <c r="CF54" s="24">
        <f>'Projeção Fin. StartUp 6'!M97</f>
        <v>0</v>
      </c>
      <c r="CG54" s="24">
        <f>'Projeção Fin. StartUp 6'!O97</f>
        <v>0</v>
      </c>
      <c r="CH54" s="24">
        <f>'Projeção Fin. StartUp 6'!P97</f>
        <v>0</v>
      </c>
      <c r="CI54" s="24">
        <f>'Projeção Fin. StartUp 6'!Q97</f>
        <v>0</v>
      </c>
    </row>
    <row r="55" spans="1:87" x14ac:dyDescent="0.3">
      <c r="A55" s="215" t="s">
        <v>55</v>
      </c>
      <c r="B55" s="211">
        <f t="shared" si="2"/>
        <v>0</v>
      </c>
      <c r="C55" s="11">
        <f t="shared" si="3"/>
        <v>0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>
        <f>'Projeção Fin. StartUp 1'!C98</f>
        <v>0</v>
      </c>
      <c r="Q55" s="24">
        <f>'Projeção Fin. StartUp 1'!D98</f>
        <v>0</v>
      </c>
      <c r="R55" s="24">
        <f>'Projeção Fin. StartUp 1'!E98</f>
        <v>0</v>
      </c>
      <c r="S55" s="24">
        <f>'Projeção Fin. StartUp 1'!G98</f>
        <v>0</v>
      </c>
      <c r="T55" s="24">
        <f>'Projeção Fin. StartUp 1'!H98</f>
        <v>0</v>
      </c>
      <c r="U55" s="24">
        <f>'Projeção Fin. StartUp 1'!I98</f>
        <v>0</v>
      </c>
      <c r="V55" s="24">
        <f>'Projeção Fin. StartUp 1'!K98</f>
        <v>0</v>
      </c>
      <c r="W55" s="24">
        <f>'Projeção Fin. StartUp 1'!L98</f>
        <v>0</v>
      </c>
      <c r="X55" s="24">
        <f>'Projeção Fin. StartUp 1'!M98</f>
        <v>0</v>
      </c>
      <c r="Y55" s="24">
        <f>'Projeção Fin. StartUp 1'!O98</f>
        <v>0</v>
      </c>
      <c r="Z55" s="24">
        <f>'Projeção Fin. StartUp 1'!P98</f>
        <v>0</v>
      </c>
      <c r="AA55" s="24">
        <f>'Projeção Fin. StartUp 1'!Q98</f>
        <v>0</v>
      </c>
      <c r="AB55" s="24">
        <f>'Projeção Fin. StartUp 2'!C98</f>
        <v>0</v>
      </c>
      <c r="AC55" s="24">
        <f>'Projeção Fin. StartUp 2'!D98</f>
        <v>0</v>
      </c>
      <c r="AD55" s="24">
        <f>'Projeção Fin. StartUp 2'!E98</f>
        <v>0</v>
      </c>
      <c r="AE55" s="24">
        <f>'Projeção Fin. StartUp 2'!G98</f>
        <v>0</v>
      </c>
      <c r="AF55" s="24">
        <f>'Projeção Fin. StartUp 2'!H98</f>
        <v>0</v>
      </c>
      <c r="AG55" s="24">
        <f>'Projeção Fin. StartUp 2'!I98</f>
        <v>0</v>
      </c>
      <c r="AH55" s="24">
        <f>'Projeção Fin. StartUp 2'!K98</f>
        <v>0</v>
      </c>
      <c r="AI55" s="24">
        <f>'Projeção Fin. StartUp 2'!L98</f>
        <v>0</v>
      </c>
      <c r="AJ55" s="24">
        <f>'Projeção Fin. StartUp 2'!M98</f>
        <v>0</v>
      </c>
      <c r="AK55" s="24">
        <f>'Projeção Fin. StartUp 2'!O98</f>
        <v>0</v>
      </c>
      <c r="AL55" s="24">
        <f>'Projeção Fin. StartUp 2'!P98</f>
        <v>0</v>
      </c>
      <c r="AM55" s="24">
        <f>'Projeção Fin. StartUp 2'!Q98</f>
        <v>0</v>
      </c>
      <c r="AN55" s="24">
        <f>'Projeção Fin. StartUp 3'!C98</f>
        <v>0</v>
      </c>
      <c r="AO55" s="24">
        <f>'Projeção Fin. StartUp 3'!D98</f>
        <v>0</v>
      </c>
      <c r="AP55" s="24">
        <f>'Projeção Fin. StartUp 3'!E98</f>
        <v>0</v>
      </c>
      <c r="AQ55" s="24">
        <f>'Projeção Fin. StartUp 3'!G98</f>
        <v>0</v>
      </c>
      <c r="AR55" s="24">
        <f>'Projeção Fin. StartUp 3'!H98</f>
        <v>0</v>
      </c>
      <c r="AS55" s="24">
        <f>'Projeção Fin. StartUp 3'!I98</f>
        <v>0</v>
      </c>
      <c r="AT55" s="24">
        <f>'Projeção Fin. StartUp 3'!K98</f>
        <v>0</v>
      </c>
      <c r="AU55" s="24">
        <f>'Projeção Fin. StartUp 3'!L98</f>
        <v>0</v>
      </c>
      <c r="AV55" s="24">
        <f>'Projeção Fin. StartUp 3'!M98</f>
        <v>0</v>
      </c>
      <c r="AW55" s="24">
        <f>'Projeção Fin. StartUp 3'!O98</f>
        <v>0</v>
      </c>
      <c r="AX55" s="24">
        <f>'Projeção Fin. StartUp 3'!P98</f>
        <v>0</v>
      </c>
      <c r="AY55" s="24">
        <f>'Projeção Fin. StartUp 3'!Q98</f>
        <v>0</v>
      </c>
      <c r="AZ55" s="24">
        <f>'Projeção Fin. StartUp 4'!C98</f>
        <v>0</v>
      </c>
      <c r="BA55" s="24">
        <f>'Projeção Fin. StartUp 4'!D98</f>
        <v>0</v>
      </c>
      <c r="BB55" s="24">
        <f>'Projeção Fin. StartUp 4'!E98</f>
        <v>0</v>
      </c>
      <c r="BC55" s="24">
        <f>'Projeção Fin. StartUp 4'!G98</f>
        <v>0</v>
      </c>
      <c r="BD55" s="24">
        <f>'Projeção Fin. StartUp 4'!H98</f>
        <v>0</v>
      </c>
      <c r="BE55" s="24">
        <f>'Projeção Fin. StartUp 4'!I98</f>
        <v>0</v>
      </c>
      <c r="BF55" s="24">
        <f>'Projeção Fin. StartUp 4'!K98</f>
        <v>0</v>
      </c>
      <c r="BG55" s="24">
        <f>'Projeção Fin. StartUp 4'!L98</f>
        <v>0</v>
      </c>
      <c r="BH55" s="24">
        <f>'Projeção Fin. StartUp 4'!M98</f>
        <v>0</v>
      </c>
      <c r="BI55" s="24">
        <f>'Projeção Fin. StartUp 4'!O98</f>
        <v>0</v>
      </c>
      <c r="BJ55" s="24">
        <f>'Projeção Fin. StartUp 4'!P98</f>
        <v>0</v>
      </c>
      <c r="BK55" s="24">
        <f>'Projeção Fin. StartUp 4'!Q98</f>
        <v>0</v>
      </c>
      <c r="BL55" s="24">
        <f>'Projeção Fin. StartUp 5'!C98</f>
        <v>0</v>
      </c>
      <c r="BM55" s="24">
        <f>'Projeção Fin. StartUp 5'!D98</f>
        <v>0</v>
      </c>
      <c r="BN55" s="24">
        <f>'Projeção Fin. StartUp 5'!E98</f>
        <v>0</v>
      </c>
      <c r="BO55" s="24">
        <f>'Projeção Fin. StartUp 5'!G98</f>
        <v>0</v>
      </c>
      <c r="BP55" s="24">
        <f>'Projeção Fin. StartUp 5'!H98</f>
        <v>0</v>
      </c>
      <c r="BQ55" s="24">
        <f>'Projeção Fin. StartUp 5'!I98</f>
        <v>0</v>
      </c>
      <c r="BR55" s="24">
        <f>'Projeção Fin. StartUp 5'!K98</f>
        <v>0</v>
      </c>
      <c r="BS55" s="24">
        <f>'Projeção Fin. StartUp 5'!L98</f>
        <v>0</v>
      </c>
      <c r="BT55" s="24">
        <f>'Projeção Fin. StartUp 5'!M98</f>
        <v>0</v>
      </c>
      <c r="BU55" s="24">
        <f>'Projeção Fin. StartUp 5'!O98</f>
        <v>0</v>
      </c>
      <c r="BV55" s="24">
        <f>'Projeção Fin. StartUp 5'!P98</f>
        <v>0</v>
      </c>
      <c r="BW55" s="24">
        <f>'Projeção Fin. StartUp 5'!Q98</f>
        <v>0</v>
      </c>
      <c r="BX55" s="24">
        <f>'Projeção Fin. StartUp 6'!C98</f>
        <v>0</v>
      </c>
      <c r="BY55" s="24">
        <f>'Projeção Fin. StartUp 6'!D98</f>
        <v>0</v>
      </c>
      <c r="BZ55" s="24">
        <f>'Projeção Fin. StartUp 6'!E98</f>
        <v>0</v>
      </c>
      <c r="CA55" s="24">
        <f>'Projeção Fin. StartUp 6'!G98</f>
        <v>0</v>
      </c>
      <c r="CB55" s="24">
        <f>'Projeção Fin. StartUp 6'!H98</f>
        <v>0</v>
      </c>
      <c r="CC55" s="24">
        <f>'Projeção Fin. StartUp 6'!I98</f>
        <v>0</v>
      </c>
      <c r="CD55" s="24">
        <f>'Projeção Fin. StartUp 6'!K98</f>
        <v>0</v>
      </c>
      <c r="CE55" s="24">
        <f>'Projeção Fin. StartUp 6'!L98</f>
        <v>0</v>
      </c>
      <c r="CF55" s="24">
        <f>'Projeção Fin. StartUp 6'!M98</f>
        <v>0</v>
      </c>
      <c r="CG55" s="24">
        <f>'Projeção Fin. StartUp 6'!O98</f>
        <v>0</v>
      </c>
      <c r="CH55" s="24">
        <f>'Projeção Fin. StartUp 6'!P98</f>
        <v>0</v>
      </c>
      <c r="CI55" s="24">
        <f>'Projeção Fin. StartUp 6'!Q98</f>
        <v>0</v>
      </c>
    </row>
    <row r="56" spans="1:87" x14ac:dyDescent="0.3">
      <c r="A56" s="215" t="s">
        <v>55</v>
      </c>
      <c r="B56" s="211">
        <f t="shared" si="2"/>
        <v>0</v>
      </c>
      <c r="C56" s="11">
        <f t="shared" si="3"/>
        <v>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>
        <f>'Projeção Fin. StartUp 1'!C99</f>
        <v>0</v>
      </c>
      <c r="Q56" s="24">
        <f>'Projeção Fin. StartUp 1'!D99</f>
        <v>0</v>
      </c>
      <c r="R56" s="24">
        <f>'Projeção Fin. StartUp 1'!E99</f>
        <v>0</v>
      </c>
      <c r="S56" s="24">
        <f>'Projeção Fin. StartUp 1'!G99</f>
        <v>0</v>
      </c>
      <c r="T56" s="24">
        <f>'Projeção Fin. StartUp 1'!H99</f>
        <v>0</v>
      </c>
      <c r="U56" s="24">
        <f>'Projeção Fin. StartUp 1'!I99</f>
        <v>0</v>
      </c>
      <c r="V56" s="24">
        <f>'Projeção Fin. StartUp 1'!K99</f>
        <v>0</v>
      </c>
      <c r="W56" s="24">
        <f>'Projeção Fin. StartUp 1'!L99</f>
        <v>0</v>
      </c>
      <c r="X56" s="24">
        <f>'Projeção Fin. StartUp 1'!M99</f>
        <v>0</v>
      </c>
      <c r="Y56" s="24">
        <f>'Projeção Fin. StartUp 1'!O99</f>
        <v>0</v>
      </c>
      <c r="Z56" s="24">
        <f>'Projeção Fin. StartUp 1'!P99</f>
        <v>0</v>
      </c>
      <c r="AA56" s="24">
        <f>'Projeção Fin. StartUp 1'!Q99</f>
        <v>0</v>
      </c>
      <c r="AB56" s="24">
        <f>'Projeção Fin. StartUp 2'!C99</f>
        <v>0</v>
      </c>
      <c r="AC56" s="24">
        <f>'Projeção Fin. StartUp 2'!D99</f>
        <v>0</v>
      </c>
      <c r="AD56" s="24">
        <f>'Projeção Fin. StartUp 2'!E99</f>
        <v>0</v>
      </c>
      <c r="AE56" s="24">
        <f>'Projeção Fin. StartUp 2'!G99</f>
        <v>0</v>
      </c>
      <c r="AF56" s="24">
        <f>'Projeção Fin. StartUp 2'!H99</f>
        <v>0</v>
      </c>
      <c r="AG56" s="24">
        <f>'Projeção Fin. StartUp 2'!I99</f>
        <v>0</v>
      </c>
      <c r="AH56" s="24">
        <f>'Projeção Fin. StartUp 2'!K99</f>
        <v>0</v>
      </c>
      <c r="AI56" s="24">
        <f>'Projeção Fin. StartUp 2'!L99</f>
        <v>0</v>
      </c>
      <c r="AJ56" s="24">
        <f>'Projeção Fin. StartUp 2'!M99</f>
        <v>0</v>
      </c>
      <c r="AK56" s="24">
        <f>'Projeção Fin. StartUp 2'!O99</f>
        <v>0</v>
      </c>
      <c r="AL56" s="24">
        <f>'Projeção Fin. StartUp 2'!P99</f>
        <v>0</v>
      </c>
      <c r="AM56" s="24">
        <f>'Projeção Fin. StartUp 2'!Q99</f>
        <v>0</v>
      </c>
      <c r="AN56" s="24">
        <f>'Projeção Fin. StartUp 3'!C99</f>
        <v>0</v>
      </c>
      <c r="AO56" s="24">
        <f>'Projeção Fin. StartUp 3'!D99</f>
        <v>0</v>
      </c>
      <c r="AP56" s="24">
        <f>'Projeção Fin. StartUp 3'!E99</f>
        <v>0</v>
      </c>
      <c r="AQ56" s="24">
        <f>'Projeção Fin. StartUp 3'!G99</f>
        <v>0</v>
      </c>
      <c r="AR56" s="24">
        <f>'Projeção Fin. StartUp 3'!H99</f>
        <v>0</v>
      </c>
      <c r="AS56" s="24">
        <f>'Projeção Fin. StartUp 3'!I99</f>
        <v>0</v>
      </c>
      <c r="AT56" s="24">
        <f>'Projeção Fin. StartUp 3'!K99</f>
        <v>0</v>
      </c>
      <c r="AU56" s="24">
        <f>'Projeção Fin. StartUp 3'!L99</f>
        <v>0</v>
      </c>
      <c r="AV56" s="24">
        <f>'Projeção Fin. StartUp 3'!M99</f>
        <v>0</v>
      </c>
      <c r="AW56" s="24">
        <f>'Projeção Fin. StartUp 3'!O99</f>
        <v>0</v>
      </c>
      <c r="AX56" s="24">
        <f>'Projeção Fin. StartUp 3'!P99</f>
        <v>0</v>
      </c>
      <c r="AY56" s="24">
        <f>'Projeção Fin. StartUp 3'!Q99</f>
        <v>0</v>
      </c>
      <c r="AZ56" s="24">
        <f>'Projeção Fin. StartUp 4'!C99</f>
        <v>0</v>
      </c>
      <c r="BA56" s="24">
        <f>'Projeção Fin. StartUp 4'!D99</f>
        <v>0</v>
      </c>
      <c r="BB56" s="24">
        <f>'Projeção Fin. StartUp 4'!E99</f>
        <v>0</v>
      </c>
      <c r="BC56" s="24">
        <f>'Projeção Fin. StartUp 4'!G99</f>
        <v>0</v>
      </c>
      <c r="BD56" s="24">
        <f>'Projeção Fin. StartUp 4'!H99</f>
        <v>0</v>
      </c>
      <c r="BE56" s="24">
        <f>'Projeção Fin. StartUp 4'!I99</f>
        <v>0</v>
      </c>
      <c r="BF56" s="24">
        <f>'Projeção Fin. StartUp 4'!K99</f>
        <v>0</v>
      </c>
      <c r="BG56" s="24">
        <f>'Projeção Fin. StartUp 4'!L99</f>
        <v>0</v>
      </c>
      <c r="BH56" s="24">
        <f>'Projeção Fin. StartUp 4'!M99</f>
        <v>0</v>
      </c>
      <c r="BI56" s="24">
        <f>'Projeção Fin. StartUp 4'!O99</f>
        <v>0</v>
      </c>
      <c r="BJ56" s="24">
        <f>'Projeção Fin. StartUp 4'!P99</f>
        <v>0</v>
      </c>
      <c r="BK56" s="24">
        <f>'Projeção Fin. StartUp 4'!Q99</f>
        <v>0</v>
      </c>
      <c r="BL56" s="24">
        <f>'Projeção Fin. StartUp 5'!C99</f>
        <v>0</v>
      </c>
      <c r="BM56" s="24">
        <f>'Projeção Fin. StartUp 5'!D99</f>
        <v>0</v>
      </c>
      <c r="BN56" s="24">
        <f>'Projeção Fin. StartUp 5'!E99</f>
        <v>0</v>
      </c>
      <c r="BO56" s="24">
        <f>'Projeção Fin. StartUp 5'!G99</f>
        <v>0</v>
      </c>
      <c r="BP56" s="24">
        <f>'Projeção Fin. StartUp 5'!H99</f>
        <v>0</v>
      </c>
      <c r="BQ56" s="24">
        <f>'Projeção Fin. StartUp 5'!I99</f>
        <v>0</v>
      </c>
      <c r="BR56" s="24">
        <f>'Projeção Fin. StartUp 5'!K99</f>
        <v>0</v>
      </c>
      <c r="BS56" s="24">
        <f>'Projeção Fin. StartUp 5'!L99</f>
        <v>0</v>
      </c>
      <c r="BT56" s="24">
        <f>'Projeção Fin. StartUp 5'!M99</f>
        <v>0</v>
      </c>
      <c r="BU56" s="24">
        <f>'Projeção Fin. StartUp 5'!O99</f>
        <v>0</v>
      </c>
      <c r="BV56" s="24">
        <f>'Projeção Fin. StartUp 5'!P99</f>
        <v>0</v>
      </c>
      <c r="BW56" s="24">
        <f>'Projeção Fin. StartUp 5'!Q99</f>
        <v>0</v>
      </c>
      <c r="BX56" s="24">
        <f>'Projeção Fin. StartUp 6'!C99</f>
        <v>0</v>
      </c>
      <c r="BY56" s="24">
        <f>'Projeção Fin. StartUp 6'!D99</f>
        <v>0</v>
      </c>
      <c r="BZ56" s="24">
        <f>'Projeção Fin. StartUp 6'!E99</f>
        <v>0</v>
      </c>
      <c r="CA56" s="24">
        <f>'Projeção Fin. StartUp 6'!G99</f>
        <v>0</v>
      </c>
      <c r="CB56" s="24">
        <f>'Projeção Fin. StartUp 6'!H99</f>
        <v>0</v>
      </c>
      <c r="CC56" s="24">
        <f>'Projeção Fin. StartUp 6'!I99</f>
        <v>0</v>
      </c>
      <c r="CD56" s="24">
        <f>'Projeção Fin. StartUp 6'!K99</f>
        <v>0</v>
      </c>
      <c r="CE56" s="24">
        <f>'Projeção Fin. StartUp 6'!L99</f>
        <v>0</v>
      </c>
      <c r="CF56" s="24">
        <f>'Projeção Fin. StartUp 6'!M99</f>
        <v>0</v>
      </c>
      <c r="CG56" s="24">
        <f>'Projeção Fin. StartUp 6'!O99</f>
        <v>0</v>
      </c>
      <c r="CH56" s="24">
        <f>'Projeção Fin. StartUp 6'!P99</f>
        <v>0</v>
      </c>
      <c r="CI56" s="24">
        <f>'Projeção Fin. StartUp 6'!Q99</f>
        <v>0</v>
      </c>
    </row>
    <row r="57" spans="1:87" x14ac:dyDescent="0.3">
      <c r="A57" s="215" t="s">
        <v>55</v>
      </c>
      <c r="B57" s="211">
        <f t="shared" si="2"/>
        <v>0</v>
      </c>
      <c r="C57" s="11">
        <f t="shared" si="3"/>
        <v>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>
        <f>'Projeção Fin. StartUp 1'!C102</f>
        <v>0</v>
      </c>
      <c r="Q57" s="24">
        <f>'Projeção Fin. StartUp 1'!D102</f>
        <v>0</v>
      </c>
      <c r="R57" s="24">
        <f>'Projeção Fin. StartUp 1'!E102</f>
        <v>0</v>
      </c>
      <c r="S57" s="24">
        <f>'Projeção Fin. StartUp 1'!G102</f>
        <v>0</v>
      </c>
      <c r="T57" s="24">
        <f>'Projeção Fin. StartUp 1'!H102</f>
        <v>0</v>
      </c>
      <c r="U57" s="24">
        <f>'Projeção Fin. StartUp 1'!I102</f>
        <v>0</v>
      </c>
      <c r="V57" s="24">
        <f>'Projeção Fin. StartUp 1'!K102</f>
        <v>0</v>
      </c>
      <c r="W57" s="24">
        <f>'Projeção Fin. StartUp 1'!L102</f>
        <v>0</v>
      </c>
      <c r="X57" s="24">
        <f>'Projeção Fin. StartUp 1'!M102</f>
        <v>0</v>
      </c>
      <c r="Y57" s="24">
        <f>'Projeção Fin. StartUp 1'!O102</f>
        <v>0</v>
      </c>
      <c r="Z57" s="24">
        <f>'Projeção Fin. StartUp 1'!P102</f>
        <v>0</v>
      </c>
      <c r="AA57" s="24">
        <f>'Projeção Fin. StartUp 1'!Q102</f>
        <v>0</v>
      </c>
      <c r="AB57" s="24">
        <f>'Projeção Fin. StartUp 2'!C102</f>
        <v>0</v>
      </c>
      <c r="AC57" s="24">
        <f>'Projeção Fin. StartUp 2'!D102</f>
        <v>0</v>
      </c>
      <c r="AD57" s="24">
        <f>'Projeção Fin. StartUp 2'!E102</f>
        <v>0</v>
      </c>
      <c r="AE57" s="24">
        <f>'Projeção Fin. StartUp 2'!G102</f>
        <v>0</v>
      </c>
      <c r="AF57" s="24">
        <f>'Projeção Fin. StartUp 2'!H102</f>
        <v>0</v>
      </c>
      <c r="AG57" s="24">
        <f>'Projeção Fin. StartUp 2'!I102</f>
        <v>0</v>
      </c>
      <c r="AH57" s="24">
        <f>'Projeção Fin. StartUp 2'!K102</f>
        <v>0</v>
      </c>
      <c r="AI57" s="24">
        <f>'Projeção Fin. StartUp 2'!L102</f>
        <v>0</v>
      </c>
      <c r="AJ57" s="24">
        <f>'Projeção Fin. StartUp 2'!M102</f>
        <v>0</v>
      </c>
      <c r="AK57" s="24">
        <f>'Projeção Fin. StartUp 2'!O102</f>
        <v>0</v>
      </c>
      <c r="AL57" s="24">
        <f>'Projeção Fin. StartUp 2'!P102</f>
        <v>0</v>
      </c>
      <c r="AM57" s="24">
        <f>'Projeção Fin. StartUp 2'!Q102</f>
        <v>0</v>
      </c>
      <c r="AN57" s="24">
        <f>'Projeção Fin. StartUp 3'!C102</f>
        <v>0</v>
      </c>
      <c r="AO57" s="24">
        <f>'Projeção Fin. StartUp 3'!D102</f>
        <v>0</v>
      </c>
      <c r="AP57" s="24">
        <f>'Projeção Fin. StartUp 3'!E102</f>
        <v>0</v>
      </c>
      <c r="AQ57" s="24">
        <f>'Projeção Fin. StartUp 3'!G102</f>
        <v>0</v>
      </c>
      <c r="AR57" s="24">
        <f>'Projeção Fin. StartUp 3'!H102</f>
        <v>0</v>
      </c>
      <c r="AS57" s="24">
        <f>'Projeção Fin. StartUp 3'!I102</f>
        <v>0</v>
      </c>
      <c r="AT57" s="24">
        <f>'Projeção Fin. StartUp 3'!K102</f>
        <v>0</v>
      </c>
      <c r="AU57" s="24">
        <f>'Projeção Fin. StartUp 3'!L102</f>
        <v>0</v>
      </c>
      <c r="AV57" s="24">
        <f>'Projeção Fin. StartUp 3'!M102</f>
        <v>0</v>
      </c>
      <c r="AW57" s="24">
        <f>'Projeção Fin. StartUp 3'!O102</f>
        <v>0</v>
      </c>
      <c r="AX57" s="24">
        <f>'Projeção Fin. StartUp 3'!P102</f>
        <v>0</v>
      </c>
      <c r="AY57" s="24">
        <f>'Projeção Fin. StartUp 3'!Q102</f>
        <v>0</v>
      </c>
      <c r="AZ57" s="24">
        <f>'Projeção Fin. StartUp 4'!C102</f>
        <v>0</v>
      </c>
      <c r="BA57" s="24">
        <f>'Projeção Fin. StartUp 4'!D102</f>
        <v>0</v>
      </c>
      <c r="BB57" s="24">
        <f>'Projeção Fin. StartUp 4'!E102</f>
        <v>0</v>
      </c>
      <c r="BC57" s="24">
        <f>'Projeção Fin. StartUp 4'!G102</f>
        <v>0</v>
      </c>
      <c r="BD57" s="24">
        <f>'Projeção Fin. StartUp 4'!H102</f>
        <v>0</v>
      </c>
      <c r="BE57" s="24">
        <f>'Projeção Fin. StartUp 4'!I102</f>
        <v>0</v>
      </c>
      <c r="BF57" s="24">
        <f>'Projeção Fin. StartUp 4'!K102</f>
        <v>0</v>
      </c>
      <c r="BG57" s="24">
        <f>'Projeção Fin. StartUp 4'!L102</f>
        <v>0</v>
      </c>
      <c r="BH57" s="24">
        <f>'Projeção Fin. StartUp 4'!M102</f>
        <v>0</v>
      </c>
      <c r="BI57" s="24">
        <f>'Projeção Fin. StartUp 4'!O102</f>
        <v>0</v>
      </c>
      <c r="BJ57" s="24">
        <f>'Projeção Fin. StartUp 4'!P102</f>
        <v>0</v>
      </c>
      <c r="BK57" s="24">
        <f>'Projeção Fin. StartUp 4'!Q102</f>
        <v>0</v>
      </c>
      <c r="BL57" s="24">
        <f>'Projeção Fin. StartUp 5'!C102</f>
        <v>0</v>
      </c>
      <c r="BM57" s="24">
        <f>'Projeção Fin. StartUp 5'!D102</f>
        <v>0</v>
      </c>
      <c r="BN57" s="24">
        <f>'Projeção Fin. StartUp 5'!E102</f>
        <v>0</v>
      </c>
      <c r="BO57" s="24">
        <f>'Projeção Fin. StartUp 5'!G102</f>
        <v>0</v>
      </c>
      <c r="BP57" s="24">
        <f>'Projeção Fin. StartUp 5'!H102</f>
        <v>0</v>
      </c>
      <c r="BQ57" s="24">
        <f>'Projeção Fin. StartUp 5'!I102</f>
        <v>0</v>
      </c>
      <c r="BR57" s="24">
        <f>'Projeção Fin. StartUp 5'!K102</f>
        <v>0</v>
      </c>
      <c r="BS57" s="24">
        <f>'Projeção Fin. StartUp 5'!L102</f>
        <v>0</v>
      </c>
      <c r="BT57" s="24">
        <f>'Projeção Fin. StartUp 5'!M102</f>
        <v>0</v>
      </c>
      <c r="BU57" s="24">
        <f>'Projeção Fin. StartUp 5'!O102</f>
        <v>0</v>
      </c>
      <c r="BV57" s="24">
        <f>'Projeção Fin. StartUp 5'!P102</f>
        <v>0</v>
      </c>
      <c r="BW57" s="24">
        <f>'Projeção Fin. StartUp 5'!Q102</f>
        <v>0</v>
      </c>
      <c r="BX57" s="24">
        <f>'Projeção Fin. StartUp 6'!C102</f>
        <v>0</v>
      </c>
      <c r="BY57" s="24">
        <f>'Projeção Fin. StartUp 6'!D102</f>
        <v>0</v>
      </c>
      <c r="BZ57" s="24">
        <f>'Projeção Fin. StartUp 6'!E102</f>
        <v>0</v>
      </c>
      <c r="CA57" s="24">
        <f>'Projeção Fin. StartUp 6'!G102</f>
        <v>0</v>
      </c>
      <c r="CB57" s="24">
        <f>'Projeção Fin. StartUp 6'!H102</f>
        <v>0</v>
      </c>
      <c r="CC57" s="24">
        <f>'Projeção Fin. StartUp 6'!I102</f>
        <v>0</v>
      </c>
      <c r="CD57" s="24">
        <f>'Projeção Fin. StartUp 6'!K102</f>
        <v>0</v>
      </c>
      <c r="CE57" s="24">
        <f>'Projeção Fin. StartUp 6'!L102</f>
        <v>0</v>
      </c>
      <c r="CF57" s="24">
        <f>'Projeção Fin. StartUp 6'!M102</f>
        <v>0</v>
      </c>
      <c r="CG57" s="24">
        <f>'Projeção Fin. StartUp 6'!O102</f>
        <v>0</v>
      </c>
      <c r="CH57" s="24">
        <f>'Projeção Fin. StartUp 6'!P102</f>
        <v>0</v>
      </c>
      <c r="CI57" s="24">
        <f>'Projeção Fin. StartUp 6'!Q102</f>
        <v>0</v>
      </c>
    </row>
    <row r="58" spans="1:87" x14ac:dyDescent="0.3">
      <c r="A58" s="215" t="s">
        <v>55</v>
      </c>
      <c r="B58" s="211">
        <f t="shared" si="2"/>
        <v>0</v>
      </c>
      <c r="C58" s="11">
        <f t="shared" si="3"/>
        <v>0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>
        <f>'Projeção Fin. StartUp 1'!C103</f>
        <v>0</v>
      </c>
      <c r="Q58" s="24">
        <f>'Projeção Fin. StartUp 1'!D103</f>
        <v>0</v>
      </c>
      <c r="R58" s="24">
        <f>'Projeção Fin. StartUp 1'!E103</f>
        <v>0</v>
      </c>
      <c r="S58" s="24">
        <f>'Projeção Fin. StartUp 1'!G103</f>
        <v>0</v>
      </c>
      <c r="T58" s="24">
        <f>'Projeção Fin. StartUp 1'!H103</f>
        <v>0</v>
      </c>
      <c r="U58" s="24">
        <f>'Projeção Fin. StartUp 1'!I103</f>
        <v>0</v>
      </c>
      <c r="V58" s="24">
        <f>'Projeção Fin. StartUp 1'!K103</f>
        <v>0</v>
      </c>
      <c r="W58" s="24">
        <f>'Projeção Fin. StartUp 1'!L103</f>
        <v>0</v>
      </c>
      <c r="X58" s="24">
        <f>'Projeção Fin. StartUp 1'!M103</f>
        <v>0</v>
      </c>
      <c r="Y58" s="24">
        <f>'Projeção Fin. StartUp 1'!O103</f>
        <v>0</v>
      </c>
      <c r="Z58" s="24">
        <f>'Projeção Fin. StartUp 1'!P103</f>
        <v>0</v>
      </c>
      <c r="AA58" s="24">
        <f>'Projeção Fin. StartUp 1'!Q103</f>
        <v>0</v>
      </c>
      <c r="AB58" s="24">
        <f>'Projeção Fin. StartUp 2'!C103</f>
        <v>0</v>
      </c>
      <c r="AC58" s="24">
        <f>'Projeção Fin. StartUp 2'!D103</f>
        <v>0</v>
      </c>
      <c r="AD58" s="24">
        <f>'Projeção Fin. StartUp 2'!E103</f>
        <v>0</v>
      </c>
      <c r="AE58" s="24">
        <f>'Projeção Fin. StartUp 2'!G103</f>
        <v>0</v>
      </c>
      <c r="AF58" s="24">
        <f>'Projeção Fin. StartUp 2'!H103</f>
        <v>0</v>
      </c>
      <c r="AG58" s="24">
        <f>'Projeção Fin. StartUp 2'!I103</f>
        <v>0</v>
      </c>
      <c r="AH58" s="24">
        <f>'Projeção Fin. StartUp 2'!K103</f>
        <v>0</v>
      </c>
      <c r="AI58" s="24">
        <f>'Projeção Fin. StartUp 2'!L103</f>
        <v>0</v>
      </c>
      <c r="AJ58" s="24">
        <f>'Projeção Fin. StartUp 2'!M103</f>
        <v>0</v>
      </c>
      <c r="AK58" s="24">
        <f>'Projeção Fin. StartUp 2'!O103</f>
        <v>0</v>
      </c>
      <c r="AL58" s="24">
        <f>'Projeção Fin. StartUp 2'!P103</f>
        <v>0</v>
      </c>
      <c r="AM58" s="24">
        <f>'Projeção Fin. StartUp 2'!Q103</f>
        <v>0</v>
      </c>
      <c r="AN58" s="24">
        <f>'Projeção Fin. StartUp 3'!C103</f>
        <v>0</v>
      </c>
      <c r="AO58" s="24">
        <f>'Projeção Fin. StartUp 3'!D103</f>
        <v>0</v>
      </c>
      <c r="AP58" s="24">
        <f>'Projeção Fin. StartUp 3'!E103</f>
        <v>0</v>
      </c>
      <c r="AQ58" s="24">
        <f>'Projeção Fin. StartUp 3'!G103</f>
        <v>0</v>
      </c>
      <c r="AR58" s="24">
        <f>'Projeção Fin. StartUp 3'!H103</f>
        <v>0</v>
      </c>
      <c r="AS58" s="24">
        <f>'Projeção Fin. StartUp 3'!I103</f>
        <v>0</v>
      </c>
      <c r="AT58" s="24">
        <f>'Projeção Fin. StartUp 3'!K103</f>
        <v>0</v>
      </c>
      <c r="AU58" s="24">
        <f>'Projeção Fin. StartUp 3'!L103</f>
        <v>0</v>
      </c>
      <c r="AV58" s="24">
        <f>'Projeção Fin. StartUp 3'!M103</f>
        <v>0</v>
      </c>
      <c r="AW58" s="24">
        <f>'Projeção Fin. StartUp 3'!O103</f>
        <v>0</v>
      </c>
      <c r="AX58" s="24">
        <f>'Projeção Fin. StartUp 3'!P103</f>
        <v>0</v>
      </c>
      <c r="AY58" s="24">
        <f>'Projeção Fin. StartUp 3'!Q103</f>
        <v>0</v>
      </c>
      <c r="AZ58" s="24">
        <f>'Projeção Fin. StartUp 4'!C103</f>
        <v>0</v>
      </c>
      <c r="BA58" s="24">
        <f>'Projeção Fin. StartUp 4'!D103</f>
        <v>0</v>
      </c>
      <c r="BB58" s="24">
        <f>'Projeção Fin. StartUp 4'!E103</f>
        <v>0</v>
      </c>
      <c r="BC58" s="24">
        <f>'Projeção Fin. StartUp 4'!G103</f>
        <v>0</v>
      </c>
      <c r="BD58" s="24">
        <f>'Projeção Fin. StartUp 4'!H103</f>
        <v>0</v>
      </c>
      <c r="BE58" s="24">
        <f>'Projeção Fin. StartUp 4'!I103</f>
        <v>0</v>
      </c>
      <c r="BF58" s="24">
        <f>'Projeção Fin. StartUp 4'!K103</f>
        <v>0</v>
      </c>
      <c r="BG58" s="24">
        <f>'Projeção Fin. StartUp 4'!L103</f>
        <v>0</v>
      </c>
      <c r="BH58" s="24">
        <f>'Projeção Fin. StartUp 4'!M103</f>
        <v>0</v>
      </c>
      <c r="BI58" s="24">
        <f>'Projeção Fin. StartUp 4'!O103</f>
        <v>0</v>
      </c>
      <c r="BJ58" s="24">
        <f>'Projeção Fin. StartUp 4'!P103</f>
        <v>0</v>
      </c>
      <c r="BK58" s="24">
        <f>'Projeção Fin. StartUp 4'!Q103</f>
        <v>0</v>
      </c>
      <c r="BL58" s="24">
        <f>'Projeção Fin. StartUp 5'!C103</f>
        <v>0</v>
      </c>
      <c r="BM58" s="24">
        <f>'Projeção Fin. StartUp 5'!D103</f>
        <v>0</v>
      </c>
      <c r="BN58" s="24">
        <f>'Projeção Fin. StartUp 5'!E103</f>
        <v>0</v>
      </c>
      <c r="BO58" s="24">
        <f>'Projeção Fin. StartUp 5'!G103</f>
        <v>0</v>
      </c>
      <c r="BP58" s="24">
        <f>'Projeção Fin. StartUp 5'!H103</f>
        <v>0</v>
      </c>
      <c r="BQ58" s="24">
        <f>'Projeção Fin. StartUp 5'!I103</f>
        <v>0</v>
      </c>
      <c r="BR58" s="24">
        <f>'Projeção Fin. StartUp 5'!K103</f>
        <v>0</v>
      </c>
      <c r="BS58" s="24">
        <f>'Projeção Fin. StartUp 5'!L103</f>
        <v>0</v>
      </c>
      <c r="BT58" s="24">
        <f>'Projeção Fin. StartUp 5'!M103</f>
        <v>0</v>
      </c>
      <c r="BU58" s="24">
        <f>'Projeção Fin. StartUp 5'!O103</f>
        <v>0</v>
      </c>
      <c r="BV58" s="24">
        <f>'Projeção Fin. StartUp 5'!P103</f>
        <v>0</v>
      </c>
      <c r="BW58" s="24">
        <f>'Projeção Fin. StartUp 5'!Q103</f>
        <v>0</v>
      </c>
      <c r="BX58" s="24">
        <f>'Projeção Fin. StartUp 6'!C103</f>
        <v>0</v>
      </c>
      <c r="BY58" s="24">
        <f>'Projeção Fin. StartUp 6'!D103</f>
        <v>0</v>
      </c>
      <c r="BZ58" s="24">
        <f>'Projeção Fin. StartUp 6'!E103</f>
        <v>0</v>
      </c>
      <c r="CA58" s="24">
        <f>'Projeção Fin. StartUp 6'!G103</f>
        <v>0</v>
      </c>
      <c r="CB58" s="24">
        <f>'Projeção Fin. StartUp 6'!H103</f>
        <v>0</v>
      </c>
      <c r="CC58" s="24">
        <f>'Projeção Fin. StartUp 6'!I103</f>
        <v>0</v>
      </c>
      <c r="CD58" s="24">
        <f>'Projeção Fin. StartUp 6'!K103</f>
        <v>0</v>
      </c>
      <c r="CE58" s="24">
        <f>'Projeção Fin. StartUp 6'!L103</f>
        <v>0</v>
      </c>
      <c r="CF58" s="24">
        <f>'Projeção Fin. StartUp 6'!M103</f>
        <v>0</v>
      </c>
      <c r="CG58" s="24">
        <f>'Projeção Fin. StartUp 6'!O103</f>
        <v>0</v>
      </c>
      <c r="CH58" s="24">
        <f>'Projeção Fin. StartUp 6'!P103</f>
        <v>0</v>
      </c>
      <c r="CI58" s="24">
        <f>'Projeção Fin. StartUp 6'!Q103</f>
        <v>0</v>
      </c>
    </row>
    <row r="59" spans="1:87" x14ac:dyDescent="0.3">
      <c r="A59" s="215" t="s">
        <v>55</v>
      </c>
      <c r="B59" s="211">
        <f t="shared" si="2"/>
        <v>0</v>
      </c>
      <c r="C59" s="11">
        <f t="shared" si="3"/>
        <v>0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>
        <f>'Projeção Fin. StartUp 1'!C104</f>
        <v>0</v>
      </c>
      <c r="Q59" s="24">
        <f>'Projeção Fin. StartUp 1'!D104</f>
        <v>0</v>
      </c>
      <c r="R59" s="24">
        <f>'Projeção Fin. StartUp 1'!E104</f>
        <v>0</v>
      </c>
      <c r="S59" s="24">
        <f>'Projeção Fin. StartUp 1'!G104</f>
        <v>0</v>
      </c>
      <c r="T59" s="24">
        <f>'Projeção Fin. StartUp 1'!H104</f>
        <v>0</v>
      </c>
      <c r="U59" s="24">
        <f>'Projeção Fin. StartUp 1'!I104</f>
        <v>0</v>
      </c>
      <c r="V59" s="24">
        <f>'Projeção Fin. StartUp 1'!K104</f>
        <v>0</v>
      </c>
      <c r="W59" s="24">
        <f>'Projeção Fin. StartUp 1'!L104</f>
        <v>0</v>
      </c>
      <c r="X59" s="24">
        <f>'Projeção Fin. StartUp 1'!M104</f>
        <v>0</v>
      </c>
      <c r="Y59" s="24">
        <f>'Projeção Fin. StartUp 1'!O104</f>
        <v>0</v>
      </c>
      <c r="Z59" s="24">
        <f>'Projeção Fin. StartUp 1'!P104</f>
        <v>0</v>
      </c>
      <c r="AA59" s="24">
        <f>'Projeção Fin. StartUp 1'!Q104</f>
        <v>0</v>
      </c>
      <c r="AB59" s="24">
        <f>'Projeção Fin. StartUp 2'!C104</f>
        <v>0</v>
      </c>
      <c r="AC59" s="24">
        <f>'Projeção Fin. StartUp 2'!D104</f>
        <v>0</v>
      </c>
      <c r="AD59" s="24">
        <f>'Projeção Fin. StartUp 2'!E104</f>
        <v>0</v>
      </c>
      <c r="AE59" s="24">
        <f>'Projeção Fin. StartUp 2'!G104</f>
        <v>0</v>
      </c>
      <c r="AF59" s="24">
        <f>'Projeção Fin. StartUp 2'!H104</f>
        <v>0</v>
      </c>
      <c r="AG59" s="24">
        <f>'Projeção Fin. StartUp 2'!I104</f>
        <v>0</v>
      </c>
      <c r="AH59" s="24">
        <f>'Projeção Fin. StartUp 2'!K104</f>
        <v>0</v>
      </c>
      <c r="AI59" s="24">
        <f>'Projeção Fin. StartUp 2'!L104</f>
        <v>0</v>
      </c>
      <c r="AJ59" s="24">
        <f>'Projeção Fin. StartUp 2'!M104</f>
        <v>0</v>
      </c>
      <c r="AK59" s="24">
        <f>'Projeção Fin. StartUp 2'!O104</f>
        <v>0</v>
      </c>
      <c r="AL59" s="24">
        <f>'Projeção Fin. StartUp 2'!P104</f>
        <v>0</v>
      </c>
      <c r="AM59" s="24">
        <f>'Projeção Fin. StartUp 2'!Q104</f>
        <v>0</v>
      </c>
      <c r="AN59" s="24">
        <f>'Projeção Fin. StartUp 3'!C104</f>
        <v>0</v>
      </c>
      <c r="AO59" s="24">
        <f>'Projeção Fin. StartUp 3'!D104</f>
        <v>0</v>
      </c>
      <c r="AP59" s="24">
        <f>'Projeção Fin. StartUp 3'!E104</f>
        <v>0</v>
      </c>
      <c r="AQ59" s="24">
        <f>'Projeção Fin. StartUp 3'!G104</f>
        <v>0</v>
      </c>
      <c r="AR59" s="24">
        <f>'Projeção Fin. StartUp 3'!H104</f>
        <v>0</v>
      </c>
      <c r="AS59" s="24">
        <f>'Projeção Fin. StartUp 3'!I104</f>
        <v>0</v>
      </c>
      <c r="AT59" s="24">
        <f>'Projeção Fin. StartUp 3'!K104</f>
        <v>0</v>
      </c>
      <c r="AU59" s="24">
        <f>'Projeção Fin. StartUp 3'!L104</f>
        <v>0</v>
      </c>
      <c r="AV59" s="24">
        <f>'Projeção Fin. StartUp 3'!M104</f>
        <v>0</v>
      </c>
      <c r="AW59" s="24">
        <f>'Projeção Fin. StartUp 3'!O104</f>
        <v>0</v>
      </c>
      <c r="AX59" s="24">
        <f>'Projeção Fin. StartUp 3'!P104</f>
        <v>0</v>
      </c>
      <c r="AY59" s="24">
        <f>'Projeção Fin. StartUp 3'!Q104</f>
        <v>0</v>
      </c>
      <c r="AZ59" s="24">
        <f>'Projeção Fin. StartUp 4'!C104</f>
        <v>0</v>
      </c>
      <c r="BA59" s="24">
        <f>'Projeção Fin. StartUp 4'!D104</f>
        <v>0</v>
      </c>
      <c r="BB59" s="24">
        <f>'Projeção Fin. StartUp 4'!E104</f>
        <v>0</v>
      </c>
      <c r="BC59" s="24">
        <f>'Projeção Fin. StartUp 4'!G104</f>
        <v>0</v>
      </c>
      <c r="BD59" s="24">
        <f>'Projeção Fin. StartUp 4'!H104</f>
        <v>0</v>
      </c>
      <c r="BE59" s="24">
        <f>'Projeção Fin. StartUp 4'!I104</f>
        <v>0</v>
      </c>
      <c r="BF59" s="24">
        <f>'Projeção Fin. StartUp 4'!K104</f>
        <v>0</v>
      </c>
      <c r="BG59" s="24">
        <f>'Projeção Fin. StartUp 4'!L104</f>
        <v>0</v>
      </c>
      <c r="BH59" s="24">
        <f>'Projeção Fin. StartUp 4'!M104</f>
        <v>0</v>
      </c>
      <c r="BI59" s="24">
        <f>'Projeção Fin. StartUp 4'!O104</f>
        <v>0</v>
      </c>
      <c r="BJ59" s="24">
        <f>'Projeção Fin. StartUp 4'!P104</f>
        <v>0</v>
      </c>
      <c r="BK59" s="24">
        <f>'Projeção Fin. StartUp 4'!Q104</f>
        <v>0</v>
      </c>
      <c r="BL59" s="24">
        <f>'Projeção Fin. StartUp 5'!C104</f>
        <v>0</v>
      </c>
      <c r="BM59" s="24">
        <f>'Projeção Fin. StartUp 5'!D104</f>
        <v>0</v>
      </c>
      <c r="BN59" s="24">
        <f>'Projeção Fin. StartUp 5'!E104</f>
        <v>0</v>
      </c>
      <c r="BO59" s="24">
        <f>'Projeção Fin. StartUp 5'!G104</f>
        <v>0</v>
      </c>
      <c r="BP59" s="24">
        <f>'Projeção Fin. StartUp 5'!H104</f>
        <v>0</v>
      </c>
      <c r="BQ59" s="24">
        <f>'Projeção Fin. StartUp 5'!I104</f>
        <v>0</v>
      </c>
      <c r="BR59" s="24">
        <f>'Projeção Fin. StartUp 5'!K104</f>
        <v>0</v>
      </c>
      <c r="BS59" s="24">
        <f>'Projeção Fin. StartUp 5'!L104</f>
        <v>0</v>
      </c>
      <c r="BT59" s="24">
        <f>'Projeção Fin. StartUp 5'!M104</f>
        <v>0</v>
      </c>
      <c r="BU59" s="24">
        <f>'Projeção Fin. StartUp 5'!O104</f>
        <v>0</v>
      </c>
      <c r="BV59" s="24">
        <f>'Projeção Fin. StartUp 5'!P104</f>
        <v>0</v>
      </c>
      <c r="BW59" s="24">
        <f>'Projeção Fin. StartUp 5'!Q104</f>
        <v>0</v>
      </c>
      <c r="BX59" s="24">
        <f>'Projeção Fin. StartUp 6'!C104</f>
        <v>0</v>
      </c>
      <c r="BY59" s="24">
        <f>'Projeção Fin. StartUp 6'!D104</f>
        <v>0</v>
      </c>
      <c r="BZ59" s="24">
        <f>'Projeção Fin. StartUp 6'!E104</f>
        <v>0</v>
      </c>
      <c r="CA59" s="24">
        <f>'Projeção Fin. StartUp 6'!G104</f>
        <v>0</v>
      </c>
      <c r="CB59" s="24">
        <f>'Projeção Fin. StartUp 6'!H104</f>
        <v>0</v>
      </c>
      <c r="CC59" s="24">
        <f>'Projeção Fin. StartUp 6'!I104</f>
        <v>0</v>
      </c>
      <c r="CD59" s="24">
        <f>'Projeção Fin. StartUp 6'!K104</f>
        <v>0</v>
      </c>
      <c r="CE59" s="24">
        <f>'Projeção Fin. StartUp 6'!L104</f>
        <v>0</v>
      </c>
      <c r="CF59" s="24">
        <f>'Projeção Fin. StartUp 6'!M104</f>
        <v>0</v>
      </c>
      <c r="CG59" s="24">
        <f>'Projeção Fin. StartUp 6'!O104</f>
        <v>0</v>
      </c>
      <c r="CH59" s="24">
        <f>'Projeção Fin. StartUp 6'!P104</f>
        <v>0</v>
      </c>
      <c r="CI59" s="24">
        <f>'Projeção Fin. StartUp 6'!Q104</f>
        <v>0</v>
      </c>
    </row>
    <row r="60" spans="1:87" x14ac:dyDescent="0.3">
      <c r="A60" s="215" t="s">
        <v>55</v>
      </c>
      <c r="B60" s="211">
        <f t="shared" si="2"/>
        <v>0</v>
      </c>
      <c r="C60" s="11">
        <f t="shared" si="3"/>
        <v>0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>
        <f>'Projeção Fin. StartUp 1'!C105</f>
        <v>0</v>
      </c>
      <c r="Q60" s="24">
        <f>'Projeção Fin. StartUp 1'!D105</f>
        <v>0</v>
      </c>
      <c r="R60" s="24">
        <f>'Projeção Fin. StartUp 1'!E105</f>
        <v>0</v>
      </c>
      <c r="S60" s="24">
        <f>'Projeção Fin. StartUp 1'!G105</f>
        <v>0</v>
      </c>
      <c r="T60" s="24">
        <f>'Projeção Fin. StartUp 1'!H105</f>
        <v>0</v>
      </c>
      <c r="U60" s="24">
        <f>'Projeção Fin. StartUp 1'!I105</f>
        <v>0</v>
      </c>
      <c r="V60" s="24">
        <f>'Projeção Fin. StartUp 1'!K105</f>
        <v>0</v>
      </c>
      <c r="W60" s="24">
        <f>'Projeção Fin. StartUp 1'!L105</f>
        <v>0</v>
      </c>
      <c r="X60" s="24">
        <f>'Projeção Fin. StartUp 1'!M105</f>
        <v>0</v>
      </c>
      <c r="Y60" s="24">
        <f>'Projeção Fin. StartUp 1'!O105</f>
        <v>0</v>
      </c>
      <c r="Z60" s="24">
        <f>'Projeção Fin. StartUp 1'!P105</f>
        <v>0</v>
      </c>
      <c r="AA60" s="24">
        <f>'Projeção Fin. StartUp 1'!Q105</f>
        <v>0</v>
      </c>
      <c r="AB60" s="24">
        <f>'Projeção Fin. StartUp 2'!C105</f>
        <v>0</v>
      </c>
      <c r="AC60" s="24">
        <f>'Projeção Fin. StartUp 2'!D105</f>
        <v>0</v>
      </c>
      <c r="AD60" s="24">
        <f>'Projeção Fin. StartUp 2'!E105</f>
        <v>0</v>
      </c>
      <c r="AE60" s="24">
        <f>'Projeção Fin. StartUp 2'!G105</f>
        <v>0</v>
      </c>
      <c r="AF60" s="24">
        <f>'Projeção Fin. StartUp 2'!H105</f>
        <v>0</v>
      </c>
      <c r="AG60" s="24">
        <f>'Projeção Fin. StartUp 2'!I105</f>
        <v>0</v>
      </c>
      <c r="AH60" s="24">
        <f>'Projeção Fin. StartUp 2'!K105</f>
        <v>0</v>
      </c>
      <c r="AI60" s="24">
        <f>'Projeção Fin. StartUp 2'!L105</f>
        <v>0</v>
      </c>
      <c r="AJ60" s="24">
        <f>'Projeção Fin. StartUp 2'!M105</f>
        <v>0</v>
      </c>
      <c r="AK60" s="24">
        <f>'Projeção Fin. StartUp 2'!O105</f>
        <v>0</v>
      </c>
      <c r="AL60" s="24">
        <f>'Projeção Fin. StartUp 2'!P105</f>
        <v>0</v>
      </c>
      <c r="AM60" s="24">
        <f>'Projeção Fin. StartUp 2'!Q105</f>
        <v>0</v>
      </c>
      <c r="AN60" s="24">
        <f>'Projeção Fin. StartUp 3'!C105</f>
        <v>0</v>
      </c>
      <c r="AO60" s="24">
        <f>'Projeção Fin. StartUp 3'!D105</f>
        <v>0</v>
      </c>
      <c r="AP60" s="24">
        <f>'Projeção Fin. StartUp 3'!E105</f>
        <v>0</v>
      </c>
      <c r="AQ60" s="24">
        <f>'Projeção Fin. StartUp 3'!G105</f>
        <v>0</v>
      </c>
      <c r="AR60" s="24">
        <f>'Projeção Fin. StartUp 3'!H105</f>
        <v>0</v>
      </c>
      <c r="AS60" s="24">
        <f>'Projeção Fin. StartUp 3'!I105</f>
        <v>0</v>
      </c>
      <c r="AT60" s="24">
        <f>'Projeção Fin. StartUp 3'!K105</f>
        <v>0</v>
      </c>
      <c r="AU60" s="24">
        <f>'Projeção Fin. StartUp 3'!L105</f>
        <v>0</v>
      </c>
      <c r="AV60" s="24">
        <f>'Projeção Fin. StartUp 3'!M105</f>
        <v>0</v>
      </c>
      <c r="AW60" s="24">
        <f>'Projeção Fin. StartUp 3'!O105</f>
        <v>0</v>
      </c>
      <c r="AX60" s="24">
        <f>'Projeção Fin. StartUp 3'!P105</f>
        <v>0</v>
      </c>
      <c r="AY60" s="24">
        <f>'Projeção Fin. StartUp 3'!Q105</f>
        <v>0</v>
      </c>
      <c r="AZ60" s="24">
        <f>'Projeção Fin. StartUp 4'!C105</f>
        <v>0</v>
      </c>
      <c r="BA60" s="24">
        <f>'Projeção Fin. StartUp 4'!D105</f>
        <v>0</v>
      </c>
      <c r="BB60" s="24">
        <f>'Projeção Fin. StartUp 4'!E105</f>
        <v>0</v>
      </c>
      <c r="BC60" s="24">
        <f>'Projeção Fin. StartUp 4'!G105</f>
        <v>0</v>
      </c>
      <c r="BD60" s="24">
        <f>'Projeção Fin. StartUp 4'!H105</f>
        <v>0</v>
      </c>
      <c r="BE60" s="24">
        <f>'Projeção Fin. StartUp 4'!I105</f>
        <v>0</v>
      </c>
      <c r="BF60" s="24">
        <f>'Projeção Fin. StartUp 4'!K105</f>
        <v>0</v>
      </c>
      <c r="BG60" s="24">
        <f>'Projeção Fin. StartUp 4'!L105</f>
        <v>0</v>
      </c>
      <c r="BH60" s="24">
        <f>'Projeção Fin. StartUp 4'!M105</f>
        <v>0</v>
      </c>
      <c r="BI60" s="24">
        <f>'Projeção Fin. StartUp 4'!O105</f>
        <v>0</v>
      </c>
      <c r="BJ60" s="24">
        <f>'Projeção Fin. StartUp 4'!P105</f>
        <v>0</v>
      </c>
      <c r="BK60" s="24">
        <f>'Projeção Fin. StartUp 4'!Q105</f>
        <v>0</v>
      </c>
      <c r="BL60" s="24">
        <f>'Projeção Fin. StartUp 5'!C105</f>
        <v>0</v>
      </c>
      <c r="BM60" s="24">
        <f>'Projeção Fin. StartUp 5'!D105</f>
        <v>0</v>
      </c>
      <c r="BN60" s="24">
        <f>'Projeção Fin. StartUp 5'!E105</f>
        <v>0</v>
      </c>
      <c r="BO60" s="24">
        <f>'Projeção Fin. StartUp 5'!G105</f>
        <v>0</v>
      </c>
      <c r="BP60" s="24">
        <f>'Projeção Fin. StartUp 5'!H105</f>
        <v>0</v>
      </c>
      <c r="BQ60" s="24">
        <f>'Projeção Fin. StartUp 5'!I105</f>
        <v>0</v>
      </c>
      <c r="BR60" s="24">
        <f>'Projeção Fin. StartUp 5'!K105</f>
        <v>0</v>
      </c>
      <c r="BS60" s="24">
        <f>'Projeção Fin. StartUp 5'!L105</f>
        <v>0</v>
      </c>
      <c r="BT60" s="24">
        <f>'Projeção Fin. StartUp 5'!M105</f>
        <v>0</v>
      </c>
      <c r="BU60" s="24">
        <f>'Projeção Fin. StartUp 5'!O105</f>
        <v>0</v>
      </c>
      <c r="BV60" s="24">
        <f>'Projeção Fin. StartUp 5'!P105</f>
        <v>0</v>
      </c>
      <c r="BW60" s="24">
        <f>'Projeção Fin. StartUp 5'!Q105</f>
        <v>0</v>
      </c>
      <c r="BX60" s="24">
        <f>'Projeção Fin. StartUp 6'!C105</f>
        <v>0</v>
      </c>
      <c r="BY60" s="24">
        <f>'Projeção Fin. StartUp 6'!D105</f>
        <v>0</v>
      </c>
      <c r="BZ60" s="24">
        <f>'Projeção Fin. StartUp 6'!E105</f>
        <v>0</v>
      </c>
      <c r="CA60" s="24">
        <f>'Projeção Fin. StartUp 6'!G105</f>
        <v>0</v>
      </c>
      <c r="CB60" s="24">
        <f>'Projeção Fin. StartUp 6'!H105</f>
        <v>0</v>
      </c>
      <c r="CC60" s="24">
        <f>'Projeção Fin. StartUp 6'!I105</f>
        <v>0</v>
      </c>
      <c r="CD60" s="24">
        <f>'Projeção Fin. StartUp 6'!K105</f>
        <v>0</v>
      </c>
      <c r="CE60" s="24">
        <f>'Projeção Fin. StartUp 6'!L105</f>
        <v>0</v>
      </c>
      <c r="CF60" s="24">
        <f>'Projeção Fin. StartUp 6'!M105</f>
        <v>0</v>
      </c>
      <c r="CG60" s="24">
        <f>'Projeção Fin. StartUp 6'!O105</f>
        <v>0</v>
      </c>
      <c r="CH60" s="24">
        <f>'Projeção Fin. StartUp 6'!P105</f>
        <v>0</v>
      </c>
      <c r="CI60" s="24">
        <f>'Projeção Fin. StartUp 6'!Q105</f>
        <v>0</v>
      </c>
    </row>
    <row r="61" spans="1:87" x14ac:dyDescent="0.3">
      <c r="A61" s="215" t="s">
        <v>55</v>
      </c>
      <c r="B61" s="211">
        <f t="shared" si="2"/>
        <v>0</v>
      </c>
      <c r="C61" s="11">
        <f t="shared" si="3"/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>
        <f>'Projeção Fin. StartUp 1'!C106</f>
        <v>0</v>
      </c>
      <c r="Q61" s="24">
        <f>'Projeção Fin. StartUp 1'!D106</f>
        <v>0</v>
      </c>
      <c r="R61" s="24">
        <f>'Projeção Fin. StartUp 1'!E106</f>
        <v>0</v>
      </c>
      <c r="S61" s="24">
        <f>'Projeção Fin. StartUp 1'!G106</f>
        <v>0</v>
      </c>
      <c r="T61" s="24">
        <f>'Projeção Fin. StartUp 1'!H106</f>
        <v>0</v>
      </c>
      <c r="U61" s="24">
        <f>'Projeção Fin. StartUp 1'!I106</f>
        <v>0</v>
      </c>
      <c r="V61" s="24">
        <f>'Projeção Fin. StartUp 1'!K106</f>
        <v>0</v>
      </c>
      <c r="W61" s="24">
        <f>'Projeção Fin. StartUp 1'!L106</f>
        <v>0</v>
      </c>
      <c r="X61" s="24">
        <f>'Projeção Fin. StartUp 1'!M106</f>
        <v>0</v>
      </c>
      <c r="Y61" s="24">
        <f>'Projeção Fin. StartUp 1'!O106</f>
        <v>0</v>
      </c>
      <c r="Z61" s="24">
        <f>'Projeção Fin. StartUp 1'!P106</f>
        <v>0</v>
      </c>
      <c r="AA61" s="24">
        <f>'Projeção Fin. StartUp 1'!Q106</f>
        <v>0</v>
      </c>
      <c r="AB61" s="24">
        <f>'Projeção Fin. StartUp 2'!C106</f>
        <v>0</v>
      </c>
      <c r="AC61" s="24">
        <f>'Projeção Fin. StartUp 2'!D106</f>
        <v>0</v>
      </c>
      <c r="AD61" s="24">
        <f>'Projeção Fin. StartUp 2'!E106</f>
        <v>0</v>
      </c>
      <c r="AE61" s="24">
        <f>'Projeção Fin. StartUp 2'!G106</f>
        <v>0</v>
      </c>
      <c r="AF61" s="24">
        <f>'Projeção Fin. StartUp 2'!H106</f>
        <v>0</v>
      </c>
      <c r="AG61" s="24">
        <f>'Projeção Fin. StartUp 2'!I106</f>
        <v>0</v>
      </c>
      <c r="AH61" s="24">
        <f>'Projeção Fin. StartUp 2'!K106</f>
        <v>0</v>
      </c>
      <c r="AI61" s="24">
        <f>'Projeção Fin. StartUp 2'!L106</f>
        <v>0</v>
      </c>
      <c r="AJ61" s="24">
        <f>'Projeção Fin. StartUp 2'!M106</f>
        <v>0</v>
      </c>
      <c r="AK61" s="24">
        <f>'Projeção Fin. StartUp 2'!O106</f>
        <v>0</v>
      </c>
      <c r="AL61" s="24">
        <f>'Projeção Fin. StartUp 2'!P106</f>
        <v>0</v>
      </c>
      <c r="AM61" s="24">
        <f>'Projeção Fin. StartUp 2'!Q106</f>
        <v>0</v>
      </c>
      <c r="AN61" s="24">
        <f>'Projeção Fin. StartUp 3'!C106</f>
        <v>0</v>
      </c>
      <c r="AO61" s="24">
        <f>'Projeção Fin. StartUp 3'!D106</f>
        <v>0</v>
      </c>
      <c r="AP61" s="24">
        <f>'Projeção Fin. StartUp 3'!E106</f>
        <v>0</v>
      </c>
      <c r="AQ61" s="24">
        <f>'Projeção Fin. StartUp 3'!G106</f>
        <v>0</v>
      </c>
      <c r="AR61" s="24">
        <f>'Projeção Fin. StartUp 3'!H106</f>
        <v>0</v>
      </c>
      <c r="AS61" s="24">
        <f>'Projeção Fin. StartUp 3'!I106</f>
        <v>0</v>
      </c>
      <c r="AT61" s="24">
        <f>'Projeção Fin. StartUp 3'!K106</f>
        <v>0</v>
      </c>
      <c r="AU61" s="24">
        <f>'Projeção Fin. StartUp 3'!L106</f>
        <v>0</v>
      </c>
      <c r="AV61" s="24">
        <f>'Projeção Fin. StartUp 3'!M106</f>
        <v>0</v>
      </c>
      <c r="AW61" s="24">
        <f>'Projeção Fin. StartUp 3'!O106</f>
        <v>0</v>
      </c>
      <c r="AX61" s="24">
        <f>'Projeção Fin. StartUp 3'!P106</f>
        <v>0</v>
      </c>
      <c r="AY61" s="24">
        <f>'Projeção Fin. StartUp 3'!Q106</f>
        <v>0</v>
      </c>
      <c r="AZ61" s="24">
        <f>'Projeção Fin. StartUp 4'!C106</f>
        <v>0</v>
      </c>
      <c r="BA61" s="24">
        <f>'Projeção Fin. StartUp 4'!D106</f>
        <v>0</v>
      </c>
      <c r="BB61" s="24">
        <f>'Projeção Fin. StartUp 4'!E106</f>
        <v>0</v>
      </c>
      <c r="BC61" s="24">
        <f>'Projeção Fin. StartUp 4'!G106</f>
        <v>0</v>
      </c>
      <c r="BD61" s="24">
        <f>'Projeção Fin. StartUp 4'!H106</f>
        <v>0</v>
      </c>
      <c r="BE61" s="24">
        <f>'Projeção Fin. StartUp 4'!I106</f>
        <v>0</v>
      </c>
      <c r="BF61" s="24">
        <f>'Projeção Fin. StartUp 4'!K106</f>
        <v>0</v>
      </c>
      <c r="BG61" s="24">
        <f>'Projeção Fin. StartUp 4'!L106</f>
        <v>0</v>
      </c>
      <c r="BH61" s="24">
        <f>'Projeção Fin. StartUp 4'!M106</f>
        <v>0</v>
      </c>
      <c r="BI61" s="24">
        <f>'Projeção Fin. StartUp 4'!O106</f>
        <v>0</v>
      </c>
      <c r="BJ61" s="24">
        <f>'Projeção Fin. StartUp 4'!P106</f>
        <v>0</v>
      </c>
      <c r="BK61" s="24">
        <f>'Projeção Fin. StartUp 4'!Q106</f>
        <v>0</v>
      </c>
      <c r="BL61" s="24">
        <f>'Projeção Fin. StartUp 5'!C106</f>
        <v>0</v>
      </c>
      <c r="BM61" s="24">
        <f>'Projeção Fin. StartUp 5'!D106</f>
        <v>0</v>
      </c>
      <c r="BN61" s="24">
        <f>'Projeção Fin. StartUp 5'!E106</f>
        <v>0</v>
      </c>
      <c r="BO61" s="24">
        <f>'Projeção Fin. StartUp 5'!G106</f>
        <v>0</v>
      </c>
      <c r="BP61" s="24">
        <f>'Projeção Fin. StartUp 5'!H106</f>
        <v>0</v>
      </c>
      <c r="BQ61" s="24">
        <f>'Projeção Fin. StartUp 5'!I106</f>
        <v>0</v>
      </c>
      <c r="BR61" s="24">
        <f>'Projeção Fin. StartUp 5'!K106</f>
        <v>0</v>
      </c>
      <c r="BS61" s="24">
        <f>'Projeção Fin. StartUp 5'!L106</f>
        <v>0</v>
      </c>
      <c r="BT61" s="24">
        <f>'Projeção Fin. StartUp 5'!M106</f>
        <v>0</v>
      </c>
      <c r="BU61" s="24">
        <f>'Projeção Fin. StartUp 5'!O106</f>
        <v>0</v>
      </c>
      <c r="BV61" s="24">
        <f>'Projeção Fin. StartUp 5'!P106</f>
        <v>0</v>
      </c>
      <c r="BW61" s="24">
        <f>'Projeção Fin. StartUp 5'!Q106</f>
        <v>0</v>
      </c>
      <c r="BX61" s="24">
        <f>'Projeção Fin. StartUp 6'!C106</f>
        <v>0</v>
      </c>
      <c r="BY61" s="24">
        <f>'Projeção Fin. StartUp 6'!D106</f>
        <v>0</v>
      </c>
      <c r="BZ61" s="24">
        <f>'Projeção Fin. StartUp 6'!E106</f>
        <v>0</v>
      </c>
      <c r="CA61" s="24">
        <f>'Projeção Fin. StartUp 6'!G106</f>
        <v>0</v>
      </c>
      <c r="CB61" s="24">
        <f>'Projeção Fin. StartUp 6'!H106</f>
        <v>0</v>
      </c>
      <c r="CC61" s="24">
        <f>'Projeção Fin. StartUp 6'!I106</f>
        <v>0</v>
      </c>
      <c r="CD61" s="24">
        <f>'Projeção Fin. StartUp 6'!K106</f>
        <v>0</v>
      </c>
      <c r="CE61" s="24">
        <f>'Projeção Fin. StartUp 6'!L106</f>
        <v>0</v>
      </c>
      <c r="CF61" s="24">
        <f>'Projeção Fin. StartUp 6'!M106</f>
        <v>0</v>
      </c>
      <c r="CG61" s="24">
        <f>'Projeção Fin. StartUp 6'!O106</f>
        <v>0</v>
      </c>
      <c r="CH61" s="24">
        <f>'Projeção Fin. StartUp 6'!P106</f>
        <v>0</v>
      </c>
      <c r="CI61" s="24">
        <f>'Projeção Fin. StartUp 6'!Q106</f>
        <v>0</v>
      </c>
    </row>
    <row r="62" spans="1:87" x14ac:dyDescent="0.3">
      <c r="A62" s="215" t="s">
        <v>55</v>
      </c>
      <c r="B62" s="211">
        <f t="shared" si="2"/>
        <v>0</v>
      </c>
      <c r="C62" s="11">
        <f t="shared" si="3"/>
        <v>0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>
        <f>'Projeção Fin. StartUp 1'!C107</f>
        <v>0</v>
      </c>
      <c r="Q62" s="24">
        <f>'Projeção Fin. StartUp 1'!D107</f>
        <v>0</v>
      </c>
      <c r="R62" s="24">
        <f>'Projeção Fin. StartUp 1'!E107</f>
        <v>0</v>
      </c>
      <c r="S62" s="24">
        <f>'Projeção Fin. StartUp 1'!G107</f>
        <v>0</v>
      </c>
      <c r="T62" s="24">
        <f>'Projeção Fin. StartUp 1'!H107</f>
        <v>0</v>
      </c>
      <c r="U62" s="24">
        <f>'Projeção Fin. StartUp 1'!I107</f>
        <v>0</v>
      </c>
      <c r="V62" s="24">
        <f>'Projeção Fin. StartUp 1'!K107</f>
        <v>0</v>
      </c>
      <c r="W62" s="24">
        <f>'Projeção Fin. StartUp 1'!L107</f>
        <v>0</v>
      </c>
      <c r="X62" s="24">
        <f>'Projeção Fin. StartUp 1'!M107</f>
        <v>0</v>
      </c>
      <c r="Y62" s="24">
        <f>'Projeção Fin. StartUp 1'!O107</f>
        <v>0</v>
      </c>
      <c r="Z62" s="24">
        <f>'Projeção Fin. StartUp 1'!P107</f>
        <v>0</v>
      </c>
      <c r="AA62" s="24">
        <f>'Projeção Fin. StartUp 1'!Q107</f>
        <v>0</v>
      </c>
      <c r="AB62" s="24">
        <f>'Projeção Fin. StartUp 2'!C107</f>
        <v>0</v>
      </c>
      <c r="AC62" s="24">
        <f>'Projeção Fin. StartUp 2'!D107</f>
        <v>0</v>
      </c>
      <c r="AD62" s="24">
        <f>'Projeção Fin. StartUp 2'!E107</f>
        <v>0</v>
      </c>
      <c r="AE62" s="24">
        <f>'Projeção Fin. StartUp 2'!G107</f>
        <v>0</v>
      </c>
      <c r="AF62" s="24">
        <f>'Projeção Fin. StartUp 2'!H107</f>
        <v>0</v>
      </c>
      <c r="AG62" s="24">
        <f>'Projeção Fin. StartUp 2'!I107</f>
        <v>0</v>
      </c>
      <c r="AH62" s="24">
        <f>'Projeção Fin. StartUp 2'!K107</f>
        <v>0</v>
      </c>
      <c r="AI62" s="24">
        <f>'Projeção Fin. StartUp 2'!L107</f>
        <v>0</v>
      </c>
      <c r="AJ62" s="24">
        <f>'Projeção Fin. StartUp 2'!M107</f>
        <v>0</v>
      </c>
      <c r="AK62" s="24">
        <f>'Projeção Fin. StartUp 2'!O107</f>
        <v>0</v>
      </c>
      <c r="AL62" s="24">
        <f>'Projeção Fin. StartUp 2'!P107</f>
        <v>0</v>
      </c>
      <c r="AM62" s="24">
        <f>'Projeção Fin. StartUp 2'!Q107</f>
        <v>0</v>
      </c>
      <c r="AN62" s="24">
        <f>'Projeção Fin. StartUp 3'!C107</f>
        <v>0</v>
      </c>
      <c r="AO62" s="24">
        <f>'Projeção Fin. StartUp 3'!D107</f>
        <v>0</v>
      </c>
      <c r="AP62" s="24">
        <f>'Projeção Fin. StartUp 3'!E107</f>
        <v>0</v>
      </c>
      <c r="AQ62" s="24">
        <f>'Projeção Fin. StartUp 3'!G107</f>
        <v>0</v>
      </c>
      <c r="AR62" s="24">
        <f>'Projeção Fin. StartUp 3'!H107</f>
        <v>0</v>
      </c>
      <c r="AS62" s="24">
        <f>'Projeção Fin. StartUp 3'!I107</f>
        <v>0</v>
      </c>
      <c r="AT62" s="24">
        <f>'Projeção Fin. StartUp 3'!K107</f>
        <v>0</v>
      </c>
      <c r="AU62" s="24">
        <f>'Projeção Fin. StartUp 3'!L107</f>
        <v>0</v>
      </c>
      <c r="AV62" s="24">
        <f>'Projeção Fin. StartUp 3'!M107</f>
        <v>0</v>
      </c>
      <c r="AW62" s="24">
        <f>'Projeção Fin. StartUp 3'!O107</f>
        <v>0</v>
      </c>
      <c r="AX62" s="24">
        <f>'Projeção Fin. StartUp 3'!P107</f>
        <v>0</v>
      </c>
      <c r="AY62" s="24">
        <f>'Projeção Fin. StartUp 3'!Q107</f>
        <v>0</v>
      </c>
      <c r="AZ62" s="24">
        <f>'Projeção Fin. StartUp 4'!C107</f>
        <v>0</v>
      </c>
      <c r="BA62" s="24">
        <f>'Projeção Fin. StartUp 4'!D107</f>
        <v>0</v>
      </c>
      <c r="BB62" s="24">
        <f>'Projeção Fin. StartUp 4'!E107</f>
        <v>0</v>
      </c>
      <c r="BC62" s="24">
        <f>'Projeção Fin. StartUp 4'!G107</f>
        <v>0</v>
      </c>
      <c r="BD62" s="24">
        <f>'Projeção Fin. StartUp 4'!H107</f>
        <v>0</v>
      </c>
      <c r="BE62" s="24">
        <f>'Projeção Fin. StartUp 4'!I107</f>
        <v>0</v>
      </c>
      <c r="BF62" s="24">
        <f>'Projeção Fin. StartUp 4'!K107</f>
        <v>0</v>
      </c>
      <c r="BG62" s="24">
        <f>'Projeção Fin. StartUp 4'!L107</f>
        <v>0</v>
      </c>
      <c r="BH62" s="24">
        <f>'Projeção Fin. StartUp 4'!M107</f>
        <v>0</v>
      </c>
      <c r="BI62" s="24">
        <f>'Projeção Fin. StartUp 4'!O107</f>
        <v>0</v>
      </c>
      <c r="BJ62" s="24">
        <f>'Projeção Fin. StartUp 4'!P107</f>
        <v>0</v>
      </c>
      <c r="BK62" s="24">
        <f>'Projeção Fin. StartUp 4'!Q107</f>
        <v>0</v>
      </c>
      <c r="BL62" s="24">
        <f>'Projeção Fin. StartUp 5'!C107</f>
        <v>0</v>
      </c>
      <c r="BM62" s="24">
        <f>'Projeção Fin. StartUp 5'!D107</f>
        <v>0</v>
      </c>
      <c r="BN62" s="24">
        <f>'Projeção Fin. StartUp 5'!E107</f>
        <v>0</v>
      </c>
      <c r="BO62" s="24">
        <f>'Projeção Fin. StartUp 5'!G107</f>
        <v>0</v>
      </c>
      <c r="BP62" s="24">
        <f>'Projeção Fin. StartUp 5'!H107</f>
        <v>0</v>
      </c>
      <c r="BQ62" s="24">
        <f>'Projeção Fin. StartUp 5'!I107</f>
        <v>0</v>
      </c>
      <c r="BR62" s="24">
        <f>'Projeção Fin. StartUp 5'!K107</f>
        <v>0</v>
      </c>
      <c r="BS62" s="24">
        <f>'Projeção Fin. StartUp 5'!L107</f>
        <v>0</v>
      </c>
      <c r="BT62" s="24">
        <f>'Projeção Fin. StartUp 5'!M107</f>
        <v>0</v>
      </c>
      <c r="BU62" s="24">
        <f>'Projeção Fin. StartUp 5'!O107</f>
        <v>0</v>
      </c>
      <c r="BV62" s="24">
        <f>'Projeção Fin. StartUp 5'!P107</f>
        <v>0</v>
      </c>
      <c r="BW62" s="24">
        <f>'Projeção Fin. StartUp 5'!Q107</f>
        <v>0</v>
      </c>
      <c r="BX62" s="24">
        <f>'Projeção Fin. StartUp 6'!C107</f>
        <v>0</v>
      </c>
      <c r="BY62" s="24">
        <f>'Projeção Fin. StartUp 6'!D107</f>
        <v>0</v>
      </c>
      <c r="BZ62" s="24">
        <f>'Projeção Fin. StartUp 6'!E107</f>
        <v>0</v>
      </c>
      <c r="CA62" s="24">
        <f>'Projeção Fin. StartUp 6'!G107</f>
        <v>0</v>
      </c>
      <c r="CB62" s="24">
        <f>'Projeção Fin. StartUp 6'!H107</f>
        <v>0</v>
      </c>
      <c r="CC62" s="24">
        <f>'Projeção Fin. StartUp 6'!I107</f>
        <v>0</v>
      </c>
      <c r="CD62" s="24">
        <f>'Projeção Fin. StartUp 6'!K107</f>
        <v>0</v>
      </c>
      <c r="CE62" s="24">
        <f>'Projeção Fin. StartUp 6'!L107</f>
        <v>0</v>
      </c>
      <c r="CF62" s="24">
        <f>'Projeção Fin. StartUp 6'!M107</f>
        <v>0</v>
      </c>
      <c r="CG62" s="24">
        <f>'Projeção Fin. StartUp 6'!O107</f>
        <v>0</v>
      </c>
      <c r="CH62" s="24">
        <f>'Projeção Fin. StartUp 6'!P107</f>
        <v>0</v>
      </c>
      <c r="CI62" s="24">
        <f>'Projeção Fin. StartUp 6'!Q107</f>
        <v>0</v>
      </c>
    </row>
    <row r="63" spans="1:87" x14ac:dyDescent="0.3">
      <c r="A63" s="215" t="s">
        <v>55</v>
      </c>
      <c r="B63" s="211">
        <f t="shared" si="2"/>
        <v>0</v>
      </c>
      <c r="C63" s="11">
        <f t="shared" si="3"/>
        <v>0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>
        <f>'Projeção Fin. StartUp 1'!C108</f>
        <v>0</v>
      </c>
      <c r="Q63" s="24">
        <f>'Projeção Fin. StartUp 1'!D108</f>
        <v>0</v>
      </c>
      <c r="R63" s="24">
        <f>'Projeção Fin. StartUp 1'!E108</f>
        <v>0</v>
      </c>
      <c r="S63" s="24">
        <f>'Projeção Fin. StartUp 1'!G108</f>
        <v>0</v>
      </c>
      <c r="T63" s="24">
        <f>'Projeção Fin. StartUp 1'!H108</f>
        <v>0</v>
      </c>
      <c r="U63" s="24">
        <f>'Projeção Fin. StartUp 1'!I108</f>
        <v>0</v>
      </c>
      <c r="V63" s="24">
        <f>'Projeção Fin. StartUp 1'!K108</f>
        <v>0</v>
      </c>
      <c r="W63" s="24">
        <f>'Projeção Fin. StartUp 1'!L108</f>
        <v>0</v>
      </c>
      <c r="X63" s="24">
        <f>'Projeção Fin. StartUp 1'!M108</f>
        <v>0</v>
      </c>
      <c r="Y63" s="24">
        <f>'Projeção Fin. StartUp 1'!O108</f>
        <v>0</v>
      </c>
      <c r="Z63" s="24">
        <f>'Projeção Fin. StartUp 1'!P108</f>
        <v>0</v>
      </c>
      <c r="AA63" s="24">
        <f>'Projeção Fin. StartUp 1'!Q108</f>
        <v>0</v>
      </c>
      <c r="AB63" s="24">
        <f>'Projeção Fin. StartUp 2'!C108</f>
        <v>0</v>
      </c>
      <c r="AC63" s="24">
        <f>'Projeção Fin. StartUp 2'!D108</f>
        <v>0</v>
      </c>
      <c r="AD63" s="24">
        <f>'Projeção Fin. StartUp 2'!E108</f>
        <v>0</v>
      </c>
      <c r="AE63" s="24">
        <f>'Projeção Fin. StartUp 2'!G108</f>
        <v>0</v>
      </c>
      <c r="AF63" s="24">
        <f>'Projeção Fin. StartUp 2'!H108</f>
        <v>0</v>
      </c>
      <c r="AG63" s="24">
        <f>'Projeção Fin. StartUp 2'!I108</f>
        <v>0</v>
      </c>
      <c r="AH63" s="24">
        <f>'Projeção Fin. StartUp 2'!K108</f>
        <v>0</v>
      </c>
      <c r="AI63" s="24">
        <f>'Projeção Fin. StartUp 2'!L108</f>
        <v>0</v>
      </c>
      <c r="AJ63" s="24">
        <f>'Projeção Fin. StartUp 2'!M108</f>
        <v>0</v>
      </c>
      <c r="AK63" s="24">
        <f>'Projeção Fin. StartUp 2'!O108</f>
        <v>0</v>
      </c>
      <c r="AL63" s="24">
        <f>'Projeção Fin. StartUp 2'!P108</f>
        <v>0</v>
      </c>
      <c r="AM63" s="24">
        <f>'Projeção Fin. StartUp 2'!Q108</f>
        <v>0</v>
      </c>
      <c r="AN63" s="24">
        <f>'Projeção Fin. StartUp 3'!C108</f>
        <v>0</v>
      </c>
      <c r="AO63" s="24">
        <f>'Projeção Fin. StartUp 3'!D108</f>
        <v>0</v>
      </c>
      <c r="AP63" s="24">
        <f>'Projeção Fin. StartUp 3'!E108</f>
        <v>0</v>
      </c>
      <c r="AQ63" s="24">
        <f>'Projeção Fin. StartUp 3'!G108</f>
        <v>0</v>
      </c>
      <c r="AR63" s="24">
        <f>'Projeção Fin. StartUp 3'!H108</f>
        <v>0</v>
      </c>
      <c r="AS63" s="24">
        <f>'Projeção Fin. StartUp 3'!I108</f>
        <v>0</v>
      </c>
      <c r="AT63" s="24">
        <f>'Projeção Fin. StartUp 3'!K108</f>
        <v>0</v>
      </c>
      <c r="AU63" s="24">
        <f>'Projeção Fin. StartUp 3'!L108</f>
        <v>0</v>
      </c>
      <c r="AV63" s="24">
        <f>'Projeção Fin. StartUp 3'!M108</f>
        <v>0</v>
      </c>
      <c r="AW63" s="24">
        <f>'Projeção Fin. StartUp 3'!O108</f>
        <v>0</v>
      </c>
      <c r="AX63" s="24">
        <f>'Projeção Fin. StartUp 3'!P108</f>
        <v>0</v>
      </c>
      <c r="AY63" s="24">
        <f>'Projeção Fin. StartUp 3'!Q108</f>
        <v>0</v>
      </c>
      <c r="AZ63" s="24">
        <f>'Projeção Fin. StartUp 4'!C108</f>
        <v>0</v>
      </c>
      <c r="BA63" s="24">
        <f>'Projeção Fin. StartUp 4'!D108</f>
        <v>0</v>
      </c>
      <c r="BB63" s="24">
        <f>'Projeção Fin. StartUp 4'!E108</f>
        <v>0</v>
      </c>
      <c r="BC63" s="24">
        <f>'Projeção Fin. StartUp 4'!G108</f>
        <v>0</v>
      </c>
      <c r="BD63" s="24">
        <f>'Projeção Fin. StartUp 4'!H108</f>
        <v>0</v>
      </c>
      <c r="BE63" s="24">
        <f>'Projeção Fin. StartUp 4'!I108</f>
        <v>0</v>
      </c>
      <c r="BF63" s="24">
        <f>'Projeção Fin. StartUp 4'!K108</f>
        <v>0</v>
      </c>
      <c r="BG63" s="24">
        <f>'Projeção Fin. StartUp 4'!L108</f>
        <v>0</v>
      </c>
      <c r="BH63" s="24">
        <f>'Projeção Fin. StartUp 4'!M108</f>
        <v>0</v>
      </c>
      <c r="BI63" s="24">
        <f>'Projeção Fin. StartUp 4'!O108</f>
        <v>0</v>
      </c>
      <c r="BJ63" s="24">
        <f>'Projeção Fin. StartUp 4'!P108</f>
        <v>0</v>
      </c>
      <c r="BK63" s="24">
        <f>'Projeção Fin. StartUp 4'!Q108</f>
        <v>0</v>
      </c>
      <c r="BL63" s="24">
        <f>'Projeção Fin. StartUp 5'!C108</f>
        <v>0</v>
      </c>
      <c r="BM63" s="24">
        <f>'Projeção Fin. StartUp 5'!D108</f>
        <v>0</v>
      </c>
      <c r="BN63" s="24">
        <f>'Projeção Fin. StartUp 5'!E108</f>
        <v>0</v>
      </c>
      <c r="BO63" s="24">
        <f>'Projeção Fin. StartUp 5'!G108</f>
        <v>0</v>
      </c>
      <c r="BP63" s="24">
        <f>'Projeção Fin. StartUp 5'!H108</f>
        <v>0</v>
      </c>
      <c r="BQ63" s="24">
        <f>'Projeção Fin. StartUp 5'!I108</f>
        <v>0</v>
      </c>
      <c r="BR63" s="24">
        <f>'Projeção Fin. StartUp 5'!K108</f>
        <v>0</v>
      </c>
      <c r="BS63" s="24">
        <f>'Projeção Fin. StartUp 5'!L108</f>
        <v>0</v>
      </c>
      <c r="BT63" s="24">
        <f>'Projeção Fin. StartUp 5'!M108</f>
        <v>0</v>
      </c>
      <c r="BU63" s="24">
        <f>'Projeção Fin. StartUp 5'!O108</f>
        <v>0</v>
      </c>
      <c r="BV63" s="24">
        <f>'Projeção Fin. StartUp 5'!P108</f>
        <v>0</v>
      </c>
      <c r="BW63" s="24">
        <f>'Projeção Fin. StartUp 5'!Q108</f>
        <v>0</v>
      </c>
      <c r="BX63" s="24">
        <f>'Projeção Fin. StartUp 6'!C108</f>
        <v>0</v>
      </c>
      <c r="BY63" s="24">
        <f>'Projeção Fin. StartUp 6'!D108</f>
        <v>0</v>
      </c>
      <c r="BZ63" s="24">
        <f>'Projeção Fin. StartUp 6'!E108</f>
        <v>0</v>
      </c>
      <c r="CA63" s="24">
        <f>'Projeção Fin. StartUp 6'!G108</f>
        <v>0</v>
      </c>
      <c r="CB63" s="24">
        <f>'Projeção Fin. StartUp 6'!H108</f>
        <v>0</v>
      </c>
      <c r="CC63" s="24">
        <f>'Projeção Fin. StartUp 6'!I108</f>
        <v>0</v>
      </c>
      <c r="CD63" s="24">
        <f>'Projeção Fin. StartUp 6'!K108</f>
        <v>0</v>
      </c>
      <c r="CE63" s="24">
        <f>'Projeção Fin. StartUp 6'!L108</f>
        <v>0</v>
      </c>
      <c r="CF63" s="24">
        <f>'Projeção Fin. StartUp 6'!M108</f>
        <v>0</v>
      </c>
      <c r="CG63" s="24">
        <f>'Projeção Fin. StartUp 6'!O108</f>
        <v>0</v>
      </c>
      <c r="CH63" s="24">
        <f>'Projeção Fin. StartUp 6'!P108</f>
        <v>0</v>
      </c>
      <c r="CI63" s="24">
        <f>'Projeção Fin. StartUp 6'!Q108</f>
        <v>0</v>
      </c>
    </row>
    <row r="64" spans="1:87" x14ac:dyDescent="0.3">
      <c r="A64" s="215" t="s">
        <v>55</v>
      </c>
      <c r="B64" s="211">
        <f t="shared" si="2"/>
        <v>0</v>
      </c>
      <c r="C64" s="11">
        <f t="shared" si="3"/>
        <v>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>
        <f>'Projeção Fin. StartUp 1'!C109</f>
        <v>0</v>
      </c>
      <c r="Q64" s="24">
        <f>'Projeção Fin. StartUp 1'!D109</f>
        <v>0</v>
      </c>
      <c r="R64" s="24">
        <f>'Projeção Fin. StartUp 1'!E109</f>
        <v>0</v>
      </c>
      <c r="S64" s="24">
        <f>'Projeção Fin. StartUp 1'!G109</f>
        <v>0</v>
      </c>
      <c r="T64" s="24">
        <f>'Projeção Fin. StartUp 1'!H109</f>
        <v>0</v>
      </c>
      <c r="U64" s="24">
        <f>'Projeção Fin. StartUp 1'!I109</f>
        <v>0</v>
      </c>
      <c r="V64" s="24">
        <f>'Projeção Fin. StartUp 1'!K109</f>
        <v>0</v>
      </c>
      <c r="W64" s="24">
        <f>'Projeção Fin. StartUp 1'!L109</f>
        <v>0</v>
      </c>
      <c r="X64" s="24">
        <f>'Projeção Fin. StartUp 1'!M109</f>
        <v>0</v>
      </c>
      <c r="Y64" s="24">
        <f>'Projeção Fin. StartUp 1'!O109</f>
        <v>0</v>
      </c>
      <c r="Z64" s="24">
        <f>'Projeção Fin. StartUp 1'!P109</f>
        <v>0</v>
      </c>
      <c r="AA64" s="24">
        <f>'Projeção Fin. StartUp 1'!Q109</f>
        <v>0</v>
      </c>
      <c r="AB64" s="24">
        <f>'Projeção Fin. StartUp 2'!C109</f>
        <v>0</v>
      </c>
      <c r="AC64" s="24">
        <f>'Projeção Fin. StartUp 2'!D109</f>
        <v>0</v>
      </c>
      <c r="AD64" s="24">
        <f>'Projeção Fin. StartUp 2'!E109</f>
        <v>0</v>
      </c>
      <c r="AE64" s="24">
        <f>'Projeção Fin. StartUp 2'!G109</f>
        <v>0</v>
      </c>
      <c r="AF64" s="24">
        <f>'Projeção Fin. StartUp 2'!H109</f>
        <v>0</v>
      </c>
      <c r="AG64" s="24">
        <f>'Projeção Fin. StartUp 2'!I109</f>
        <v>0</v>
      </c>
      <c r="AH64" s="24">
        <f>'Projeção Fin. StartUp 2'!K109</f>
        <v>0</v>
      </c>
      <c r="AI64" s="24">
        <f>'Projeção Fin. StartUp 2'!L109</f>
        <v>0</v>
      </c>
      <c r="AJ64" s="24">
        <f>'Projeção Fin. StartUp 2'!M109</f>
        <v>0</v>
      </c>
      <c r="AK64" s="24">
        <f>'Projeção Fin. StartUp 2'!O109</f>
        <v>0</v>
      </c>
      <c r="AL64" s="24">
        <f>'Projeção Fin. StartUp 2'!P109</f>
        <v>0</v>
      </c>
      <c r="AM64" s="24">
        <f>'Projeção Fin. StartUp 2'!Q109</f>
        <v>0</v>
      </c>
      <c r="AN64" s="24">
        <f>'Projeção Fin. StartUp 3'!C109</f>
        <v>0</v>
      </c>
      <c r="AO64" s="24">
        <f>'Projeção Fin. StartUp 3'!D109</f>
        <v>0</v>
      </c>
      <c r="AP64" s="24">
        <f>'Projeção Fin. StartUp 3'!E109</f>
        <v>0</v>
      </c>
      <c r="AQ64" s="24">
        <f>'Projeção Fin. StartUp 3'!G109</f>
        <v>0</v>
      </c>
      <c r="AR64" s="24">
        <f>'Projeção Fin. StartUp 3'!H109</f>
        <v>0</v>
      </c>
      <c r="AS64" s="24">
        <f>'Projeção Fin. StartUp 3'!I109</f>
        <v>0</v>
      </c>
      <c r="AT64" s="24">
        <f>'Projeção Fin. StartUp 3'!K109</f>
        <v>0</v>
      </c>
      <c r="AU64" s="24">
        <f>'Projeção Fin. StartUp 3'!L109</f>
        <v>0</v>
      </c>
      <c r="AV64" s="24">
        <f>'Projeção Fin. StartUp 3'!M109</f>
        <v>0</v>
      </c>
      <c r="AW64" s="24">
        <f>'Projeção Fin. StartUp 3'!O109</f>
        <v>0</v>
      </c>
      <c r="AX64" s="24">
        <f>'Projeção Fin. StartUp 3'!P109</f>
        <v>0</v>
      </c>
      <c r="AY64" s="24">
        <f>'Projeção Fin. StartUp 3'!Q109</f>
        <v>0</v>
      </c>
      <c r="AZ64" s="24">
        <f>'Projeção Fin. StartUp 4'!C109</f>
        <v>0</v>
      </c>
      <c r="BA64" s="24">
        <f>'Projeção Fin. StartUp 4'!D109</f>
        <v>0</v>
      </c>
      <c r="BB64" s="24">
        <f>'Projeção Fin. StartUp 4'!E109</f>
        <v>0</v>
      </c>
      <c r="BC64" s="24">
        <f>'Projeção Fin. StartUp 4'!G109</f>
        <v>0</v>
      </c>
      <c r="BD64" s="24">
        <f>'Projeção Fin. StartUp 4'!H109</f>
        <v>0</v>
      </c>
      <c r="BE64" s="24">
        <f>'Projeção Fin. StartUp 4'!I109</f>
        <v>0</v>
      </c>
      <c r="BF64" s="24">
        <f>'Projeção Fin. StartUp 4'!K109</f>
        <v>0</v>
      </c>
      <c r="BG64" s="24">
        <f>'Projeção Fin. StartUp 4'!L109</f>
        <v>0</v>
      </c>
      <c r="BH64" s="24">
        <f>'Projeção Fin. StartUp 4'!M109</f>
        <v>0</v>
      </c>
      <c r="BI64" s="24">
        <f>'Projeção Fin. StartUp 4'!O109</f>
        <v>0</v>
      </c>
      <c r="BJ64" s="24">
        <f>'Projeção Fin. StartUp 4'!P109</f>
        <v>0</v>
      </c>
      <c r="BK64" s="24">
        <f>'Projeção Fin. StartUp 4'!Q109</f>
        <v>0</v>
      </c>
      <c r="BL64" s="24">
        <f>'Projeção Fin. StartUp 5'!C109</f>
        <v>0</v>
      </c>
      <c r="BM64" s="24">
        <f>'Projeção Fin. StartUp 5'!D109</f>
        <v>0</v>
      </c>
      <c r="BN64" s="24">
        <f>'Projeção Fin. StartUp 5'!E109</f>
        <v>0</v>
      </c>
      <c r="BO64" s="24">
        <f>'Projeção Fin. StartUp 5'!G109</f>
        <v>0</v>
      </c>
      <c r="BP64" s="24">
        <f>'Projeção Fin. StartUp 5'!H109</f>
        <v>0</v>
      </c>
      <c r="BQ64" s="24">
        <f>'Projeção Fin. StartUp 5'!I109</f>
        <v>0</v>
      </c>
      <c r="BR64" s="24">
        <f>'Projeção Fin. StartUp 5'!K109</f>
        <v>0</v>
      </c>
      <c r="BS64" s="24">
        <f>'Projeção Fin. StartUp 5'!L109</f>
        <v>0</v>
      </c>
      <c r="BT64" s="24">
        <f>'Projeção Fin. StartUp 5'!M109</f>
        <v>0</v>
      </c>
      <c r="BU64" s="24">
        <f>'Projeção Fin. StartUp 5'!O109</f>
        <v>0</v>
      </c>
      <c r="BV64" s="24">
        <f>'Projeção Fin. StartUp 5'!P109</f>
        <v>0</v>
      </c>
      <c r="BW64" s="24">
        <f>'Projeção Fin. StartUp 5'!Q109</f>
        <v>0</v>
      </c>
      <c r="BX64" s="24">
        <f>'Projeção Fin. StartUp 6'!C109</f>
        <v>0</v>
      </c>
      <c r="BY64" s="24">
        <f>'Projeção Fin. StartUp 6'!D109</f>
        <v>0</v>
      </c>
      <c r="BZ64" s="24">
        <f>'Projeção Fin. StartUp 6'!E109</f>
        <v>0</v>
      </c>
      <c r="CA64" s="24">
        <f>'Projeção Fin. StartUp 6'!G109</f>
        <v>0</v>
      </c>
      <c r="CB64" s="24">
        <f>'Projeção Fin. StartUp 6'!H109</f>
        <v>0</v>
      </c>
      <c r="CC64" s="24">
        <f>'Projeção Fin. StartUp 6'!I109</f>
        <v>0</v>
      </c>
      <c r="CD64" s="24">
        <f>'Projeção Fin. StartUp 6'!K109</f>
        <v>0</v>
      </c>
      <c r="CE64" s="24">
        <f>'Projeção Fin. StartUp 6'!L109</f>
        <v>0</v>
      </c>
      <c r="CF64" s="24">
        <f>'Projeção Fin. StartUp 6'!M109</f>
        <v>0</v>
      </c>
      <c r="CG64" s="24">
        <f>'Projeção Fin. StartUp 6'!O109</f>
        <v>0</v>
      </c>
      <c r="CH64" s="24">
        <f>'Projeção Fin. StartUp 6'!P109</f>
        <v>0</v>
      </c>
      <c r="CI64" s="24">
        <f>'Projeção Fin. StartUp 6'!Q109</f>
        <v>0</v>
      </c>
    </row>
    <row r="65" spans="1:87" x14ac:dyDescent="0.3">
      <c r="A65" s="215" t="s">
        <v>146</v>
      </c>
      <c r="B65" s="211">
        <f t="shared" ref="B65:B101" si="4">SUM(D65:BK65)</f>
        <v>99419.329750000092</v>
      </c>
      <c r="C65" s="11">
        <f t="shared" si="3"/>
        <v>4.7039211105541386E-3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>
        <f>'Projeção Fin. StartUp 1'!C116</f>
        <v>0</v>
      </c>
      <c r="Q65" s="24">
        <f>'Projeção Fin. StartUp 1'!D116</f>
        <v>0</v>
      </c>
      <c r="R65" s="24">
        <f>'Projeção Fin. StartUp 1'!E116</f>
        <v>0</v>
      </c>
      <c r="S65" s="24">
        <f>'Projeção Fin. StartUp 1'!G116</f>
        <v>0</v>
      </c>
      <c r="T65" s="24">
        <f>'Projeção Fin. StartUp 1'!H116</f>
        <v>1934.66</v>
      </c>
      <c r="U65" s="24">
        <f>'Projeção Fin. StartUp 1'!I116</f>
        <v>1934.66</v>
      </c>
      <c r="V65" s="24">
        <f>'Projeção Fin. StartUp 1'!K116</f>
        <v>1934.66</v>
      </c>
      <c r="W65" s="24">
        <f>'Projeção Fin. StartUp 1'!L116</f>
        <v>1934.66</v>
      </c>
      <c r="X65" s="24">
        <f>'Projeção Fin. StartUp 1'!M116</f>
        <v>1934.66</v>
      </c>
      <c r="Y65" s="24">
        <f>'Projeção Fin. StartUp 1'!O116</f>
        <v>1934.66</v>
      </c>
      <c r="Z65" s="24">
        <f>'Projeção Fin. StartUp 1'!P116</f>
        <v>1934.66</v>
      </c>
      <c r="AA65" s="24">
        <f>'Projeção Fin. StartUp 1'!Q116</f>
        <v>1934.66</v>
      </c>
      <c r="AB65" s="24">
        <f>'Projeção Fin. StartUp 2'!C116</f>
        <v>2128.1259999999997</v>
      </c>
      <c r="AC65" s="24">
        <f>'Projeção Fin. StartUp 2'!D116</f>
        <v>2128.1259999999997</v>
      </c>
      <c r="AD65" s="24">
        <f>'Projeção Fin. StartUp 2'!E116</f>
        <v>2128.1259999999997</v>
      </c>
      <c r="AE65" s="24">
        <f>'Projeção Fin. StartUp 2'!G116</f>
        <v>2128.1259999999997</v>
      </c>
      <c r="AF65" s="24">
        <f>'Projeção Fin. StartUp 2'!H116</f>
        <v>2128.1259999999997</v>
      </c>
      <c r="AG65" s="24">
        <f>'Projeção Fin. StartUp 2'!I116</f>
        <v>2128.1259999999997</v>
      </c>
      <c r="AH65" s="24">
        <f>'Projeção Fin. StartUp 2'!K116</f>
        <v>2128.1259999999997</v>
      </c>
      <c r="AI65" s="24">
        <f>'Projeção Fin. StartUp 2'!L116</f>
        <v>2128.1259999999997</v>
      </c>
      <c r="AJ65" s="24">
        <f>'Projeção Fin. StartUp 2'!M116</f>
        <v>2128.1259999999997</v>
      </c>
      <c r="AK65" s="24">
        <f>'Projeção Fin. StartUp 2'!O116</f>
        <v>2128.1259999999997</v>
      </c>
      <c r="AL65" s="24">
        <f>'Projeção Fin. StartUp 2'!P116</f>
        <v>2128.1259999999997</v>
      </c>
      <c r="AM65" s="24">
        <f>'Projeção Fin. StartUp 2'!Q116</f>
        <v>2128.1259999999997</v>
      </c>
      <c r="AN65" s="24">
        <f>'Projeção Fin. StartUp 3'!C116</f>
        <v>2334.80735</v>
      </c>
      <c r="AO65" s="24">
        <f>'Projeção Fin. StartUp 3'!D116</f>
        <v>2334.80735</v>
      </c>
      <c r="AP65" s="24">
        <f>'Projeção Fin. StartUp 3'!E116</f>
        <v>2334.80735</v>
      </c>
      <c r="AQ65" s="24">
        <f>'Projeção Fin. StartUp 3'!G116</f>
        <v>2334.80735</v>
      </c>
      <c r="AR65" s="24">
        <f>'Projeção Fin. StartUp 3'!H116</f>
        <v>2334.80735</v>
      </c>
      <c r="AS65" s="24">
        <f>'Projeção Fin. StartUp 3'!I116</f>
        <v>2334.80735</v>
      </c>
      <c r="AT65" s="24">
        <f>'Projeção Fin. StartUp 3'!K116</f>
        <v>2334.80735</v>
      </c>
      <c r="AU65" s="24">
        <f>'Projeção Fin. StartUp 3'!L116</f>
        <v>2334.80735</v>
      </c>
      <c r="AV65" s="24">
        <f>'Projeção Fin. StartUp 3'!M116</f>
        <v>2334.80735</v>
      </c>
      <c r="AW65" s="24">
        <f>'Projeção Fin. StartUp 3'!O116</f>
        <v>2572.46</v>
      </c>
      <c r="AX65" s="24">
        <f>'Projeção Fin. StartUp 3'!P116</f>
        <v>2572.46</v>
      </c>
      <c r="AY65" s="24">
        <f>'Projeção Fin. StartUp 3'!Q116</f>
        <v>2572.46</v>
      </c>
      <c r="AZ65" s="24">
        <f>'Projeção Fin. StartUp 4'!C116</f>
        <v>2472.8243000000002</v>
      </c>
      <c r="BA65" s="24">
        <f>'Projeção Fin. StartUp 4'!D116</f>
        <v>2472.8243000000002</v>
      </c>
      <c r="BB65" s="24">
        <f>'Projeção Fin. StartUp 4'!E116</f>
        <v>2472.8243000000002</v>
      </c>
      <c r="BC65" s="24">
        <f>'Projeção Fin. StartUp 4'!G116</f>
        <v>2472.8243000000002</v>
      </c>
      <c r="BD65" s="24">
        <f>'Projeção Fin. StartUp 4'!H116</f>
        <v>2472.8243000000002</v>
      </c>
      <c r="BE65" s="24">
        <f>'Projeção Fin. StartUp 4'!I116</f>
        <v>2472.8243000000002</v>
      </c>
      <c r="BF65" s="24">
        <f>'Projeção Fin. StartUp 4'!K116</f>
        <v>2472.8243000000002</v>
      </c>
      <c r="BG65" s="24">
        <f>'Projeção Fin. StartUp 4'!L116</f>
        <v>2472.8243000000002</v>
      </c>
      <c r="BH65" s="24">
        <f>'Projeção Fin. StartUp 4'!M116</f>
        <v>2472.8243000000002</v>
      </c>
      <c r="BI65" s="24">
        <f>'Projeção Fin. StartUp 4'!O116</f>
        <v>2472.8243000000002</v>
      </c>
      <c r="BJ65" s="24">
        <f>'Projeção Fin. StartUp 4'!P116</f>
        <v>2472.8243000000002</v>
      </c>
      <c r="BK65" s="24">
        <f>'Projeção Fin. StartUp 4'!Q116</f>
        <v>2472.8243000000002</v>
      </c>
      <c r="BL65" s="24">
        <f>'Projeção Fin. StartUp 5'!C116</f>
        <v>2703.1621499999997</v>
      </c>
      <c r="BM65" s="24">
        <f>'Projeção Fin. StartUp 5'!D116</f>
        <v>2703.1621499999997</v>
      </c>
      <c r="BN65" s="24">
        <f>'Projeção Fin. StartUp 5'!E116</f>
        <v>2703.1621499999997</v>
      </c>
      <c r="BO65" s="24">
        <f>'Projeção Fin. StartUp 5'!G116</f>
        <v>2703.1621499999997</v>
      </c>
      <c r="BP65" s="24">
        <f>'Projeção Fin. StartUp 5'!H116</f>
        <v>2703.1621499999997</v>
      </c>
      <c r="BQ65" s="24">
        <f>'Projeção Fin. StartUp 5'!I116</f>
        <v>2703.1621499999997</v>
      </c>
      <c r="BR65" s="24">
        <f>'Projeção Fin. StartUp 5'!K116</f>
        <v>2703.1621499999997</v>
      </c>
      <c r="BS65" s="24">
        <f>'Projeção Fin. StartUp 5'!L116</f>
        <v>2703.1621499999997</v>
      </c>
      <c r="BT65" s="24">
        <f>'Projeção Fin. StartUp 5'!M116</f>
        <v>2703.1621499999997</v>
      </c>
      <c r="BU65" s="24">
        <f>'Projeção Fin. StartUp 5'!O116</f>
        <v>2703.1621499999997</v>
      </c>
      <c r="BV65" s="24">
        <f>'Projeção Fin. StartUp 5'!P116</f>
        <v>2703.1621499999997</v>
      </c>
      <c r="BW65" s="24">
        <f>'Projeção Fin. StartUp 5'!Q116</f>
        <v>2703.1621499999997</v>
      </c>
      <c r="BX65" s="24">
        <f>'Projeção Fin. StartUp 6'!C116</f>
        <v>2472.8243000000002</v>
      </c>
      <c r="BY65" s="24">
        <f>'Projeção Fin. StartUp 6'!D116</f>
        <v>2472.8243000000002</v>
      </c>
      <c r="BZ65" s="24">
        <f>'Projeção Fin. StartUp 6'!E116</f>
        <v>2472.8243000000002</v>
      </c>
      <c r="CA65" s="24">
        <f>'Projeção Fin. StartUp 6'!G116</f>
        <v>2472.8243000000002</v>
      </c>
      <c r="CB65" s="24">
        <f>'Projeção Fin. StartUp 6'!H116</f>
        <v>2472.8243000000002</v>
      </c>
      <c r="CC65" s="24">
        <f>'Projeção Fin. StartUp 6'!I116</f>
        <v>2472.8243000000002</v>
      </c>
      <c r="CD65" s="24">
        <f>'Projeção Fin. StartUp 6'!K116</f>
        <v>2472.8243000000002</v>
      </c>
      <c r="CE65" s="24">
        <f>'Projeção Fin. StartUp 6'!L116</f>
        <v>2472.8243000000002</v>
      </c>
      <c r="CF65" s="24">
        <f>'Projeção Fin. StartUp 6'!M116</f>
        <v>2472.8243000000002</v>
      </c>
      <c r="CG65" s="24">
        <f>'Projeção Fin. StartUp 6'!O116</f>
        <v>2472.8243000000002</v>
      </c>
      <c r="CH65" s="24">
        <f>'Projeção Fin. StartUp 6'!P116</f>
        <v>2472.8243000000002</v>
      </c>
      <c r="CI65" s="24">
        <f>'Projeção Fin. StartUp 6'!Q116</f>
        <v>2472.8243000000002</v>
      </c>
    </row>
    <row r="66" spans="1:87" x14ac:dyDescent="0.3">
      <c r="A66" s="215" t="s">
        <v>147</v>
      </c>
      <c r="B66" s="211">
        <f t="shared" si="4"/>
        <v>0</v>
      </c>
      <c r="C66" s="11">
        <f t="shared" si="3"/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>
        <f>'Projeção Fin. StartUp 1'!C117</f>
        <v>0</v>
      </c>
      <c r="Q66" s="24">
        <f>'Projeção Fin. StartUp 1'!D117</f>
        <v>0</v>
      </c>
      <c r="R66" s="24">
        <f>'Projeção Fin. StartUp 1'!E117</f>
        <v>0</v>
      </c>
      <c r="S66" s="24">
        <f>'Projeção Fin. StartUp 1'!G117</f>
        <v>0</v>
      </c>
      <c r="T66" s="24">
        <f>'Projeção Fin. StartUp 1'!H117</f>
        <v>0</v>
      </c>
      <c r="U66" s="24">
        <f>'Projeção Fin. StartUp 1'!I117</f>
        <v>0</v>
      </c>
      <c r="V66" s="24">
        <f>'Projeção Fin. StartUp 1'!K117</f>
        <v>0</v>
      </c>
      <c r="W66" s="24">
        <f>'Projeção Fin. StartUp 1'!L117</f>
        <v>0</v>
      </c>
      <c r="X66" s="24">
        <f>'Projeção Fin. StartUp 1'!M117</f>
        <v>0</v>
      </c>
      <c r="Y66" s="24">
        <f>'Projeção Fin. StartUp 1'!O117</f>
        <v>0</v>
      </c>
      <c r="Z66" s="24">
        <f>'Projeção Fin. StartUp 1'!P117</f>
        <v>0</v>
      </c>
      <c r="AA66" s="24">
        <f>'Projeção Fin. StartUp 1'!Q117</f>
        <v>0</v>
      </c>
      <c r="AB66" s="24">
        <f>'Projeção Fin. StartUp 2'!C117</f>
        <v>0</v>
      </c>
      <c r="AC66" s="24">
        <f>'Projeção Fin. StartUp 2'!D117</f>
        <v>0</v>
      </c>
      <c r="AD66" s="24">
        <f>'Projeção Fin. StartUp 2'!E117</f>
        <v>0</v>
      </c>
      <c r="AE66" s="24">
        <f>'Projeção Fin. StartUp 2'!G117</f>
        <v>0</v>
      </c>
      <c r="AF66" s="24">
        <f>'Projeção Fin. StartUp 2'!H117</f>
        <v>0</v>
      </c>
      <c r="AG66" s="24">
        <f>'Projeção Fin. StartUp 2'!I117</f>
        <v>0</v>
      </c>
      <c r="AH66" s="24">
        <f>'Projeção Fin. StartUp 2'!K117</f>
        <v>0</v>
      </c>
      <c r="AI66" s="24">
        <f>'Projeção Fin. StartUp 2'!L117</f>
        <v>0</v>
      </c>
      <c r="AJ66" s="24">
        <f>'Projeção Fin. StartUp 2'!M117</f>
        <v>0</v>
      </c>
      <c r="AK66" s="24">
        <f>'Projeção Fin. StartUp 2'!O117</f>
        <v>0</v>
      </c>
      <c r="AL66" s="24">
        <f>'Projeção Fin. StartUp 2'!P117</f>
        <v>0</v>
      </c>
      <c r="AM66" s="24">
        <f>'Projeção Fin. StartUp 2'!Q117</f>
        <v>0</v>
      </c>
      <c r="AN66" s="24">
        <f>'Projeção Fin. StartUp 3'!C117</f>
        <v>0</v>
      </c>
      <c r="AO66" s="24">
        <f>'Projeção Fin. StartUp 3'!D117</f>
        <v>0</v>
      </c>
      <c r="AP66" s="24">
        <f>'Projeção Fin. StartUp 3'!E117</f>
        <v>0</v>
      </c>
      <c r="AQ66" s="24">
        <f>'Projeção Fin. StartUp 3'!G117</f>
        <v>0</v>
      </c>
      <c r="AR66" s="24">
        <f>'Projeção Fin. StartUp 3'!H117</f>
        <v>0</v>
      </c>
      <c r="AS66" s="24">
        <f>'Projeção Fin. StartUp 3'!I117</f>
        <v>0</v>
      </c>
      <c r="AT66" s="24">
        <f>'Projeção Fin. StartUp 3'!K117</f>
        <v>0</v>
      </c>
      <c r="AU66" s="24">
        <f>'Projeção Fin. StartUp 3'!L117</f>
        <v>0</v>
      </c>
      <c r="AV66" s="24">
        <f>'Projeção Fin. StartUp 3'!M117</f>
        <v>0</v>
      </c>
      <c r="AW66" s="24">
        <f>'Projeção Fin. StartUp 3'!O117</f>
        <v>0</v>
      </c>
      <c r="AX66" s="24">
        <f>'Projeção Fin. StartUp 3'!P117</f>
        <v>0</v>
      </c>
      <c r="AY66" s="24">
        <f>'Projeção Fin. StartUp 3'!Q117</f>
        <v>0</v>
      </c>
      <c r="AZ66" s="24">
        <f>'Projeção Fin. StartUp 4'!C117</f>
        <v>0</v>
      </c>
      <c r="BA66" s="24">
        <f>'Projeção Fin. StartUp 4'!D117</f>
        <v>0</v>
      </c>
      <c r="BB66" s="24">
        <f>'Projeção Fin. StartUp 4'!E117</f>
        <v>0</v>
      </c>
      <c r="BC66" s="24">
        <f>'Projeção Fin. StartUp 4'!G117</f>
        <v>0</v>
      </c>
      <c r="BD66" s="24">
        <f>'Projeção Fin. StartUp 4'!H117</f>
        <v>0</v>
      </c>
      <c r="BE66" s="24">
        <f>'Projeção Fin. StartUp 4'!I117</f>
        <v>0</v>
      </c>
      <c r="BF66" s="24">
        <f>'Projeção Fin. StartUp 4'!K117</f>
        <v>0</v>
      </c>
      <c r="BG66" s="24">
        <f>'Projeção Fin. StartUp 4'!L117</f>
        <v>0</v>
      </c>
      <c r="BH66" s="24">
        <f>'Projeção Fin. StartUp 4'!M117</f>
        <v>0</v>
      </c>
      <c r="BI66" s="24">
        <f>'Projeção Fin. StartUp 4'!O117</f>
        <v>0</v>
      </c>
      <c r="BJ66" s="24">
        <f>'Projeção Fin. StartUp 4'!P117</f>
        <v>0</v>
      </c>
      <c r="BK66" s="24">
        <f>'Projeção Fin. StartUp 4'!Q117</f>
        <v>0</v>
      </c>
      <c r="BL66" s="24">
        <f>'Projeção Fin. StartUp 5'!C117</f>
        <v>0</v>
      </c>
      <c r="BM66" s="24">
        <f>'Projeção Fin. StartUp 5'!D117</f>
        <v>0</v>
      </c>
      <c r="BN66" s="24">
        <f>'Projeção Fin. StartUp 5'!E117</f>
        <v>0</v>
      </c>
      <c r="BO66" s="24">
        <f>'Projeção Fin. StartUp 5'!G117</f>
        <v>0</v>
      </c>
      <c r="BP66" s="24">
        <f>'Projeção Fin. StartUp 5'!H117</f>
        <v>0</v>
      </c>
      <c r="BQ66" s="24">
        <f>'Projeção Fin. StartUp 5'!I117</f>
        <v>0</v>
      </c>
      <c r="BR66" s="24">
        <f>'Projeção Fin. StartUp 5'!K117</f>
        <v>0</v>
      </c>
      <c r="BS66" s="24">
        <f>'Projeção Fin. StartUp 5'!L117</f>
        <v>0</v>
      </c>
      <c r="BT66" s="24">
        <f>'Projeção Fin. StartUp 5'!M117</f>
        <v>0</v>
      </c>
      <c r="BU66" s="24">
        <f>'Projeção Fin. StartUp 5'!O117</f>
        <v>0</v>
      </c>
      <c r="BV66" s="24">
        <f>'Projeção Fin. StartUp 5'!P117</f>
        <v>0</v>
      </c>
      <c r="BW66" s="24">
        <f>'Projeção Fin. StartUp 5'!Q117</f>
        <v>0</v>
      </c>
      <c r="BX66" s="24">
        <f>'Projeção Fin. StartUp 6'!C117</f>
        <v>0</v>
      </c>
      <c r="BY66" s="24">
        <f>'Projeção Fin. StartUp 6'!D117</f>
        <v>0</v>
      </c>
      <c r="BZ66" s="24">
        <f>'Projeção Fin. StartUp 6'!E117</f>
        <v>0</v>
      </c>
      <c r="CA66" s="24">
        <f>'Projeção Fin. StartUp 6'!G117</f>
        <v>0</v>
      </c>
      <c r="CB66" s="24">
        <f>'Projeção Fin. StartUp 6'!H117</f>
        <v>0</v>
      </c>
      <c r="CC66" s="24">
        <f>'Projeção Fin. StartUp 6'!I117</f>
        <v>0</v>
      </c>
      <c r="CD66" s="24">
        <f>'Projeção Fin. StartUp 6'!K117</f>
        <v>0</v>
      </c>
      <c r="CE66" s="24">
        <f>'Projeção Fin. StartUp 6'!L117</f>
        <v>0</v>
      </c>
      <c r="CF66" s="24">
        <f>'Projeção Fin. StartUp 6'!M117</f>
        <v>0</v>
      </c>
      <c r="CG66" s="24">
        <f>'Projeção Fin. StartUp 6'!O117</f>
        <v>0</v>
      </c>
      <c r="CH66" s="24">
        <f>'Projeção Fin. StartUp 6'!P117</f>
        <v>0</v>
      </c>
      <c r="CI66" s="24">
        <f>'Projeção Fin. StartUp 6'!Q117</f>
        <v>0</v>
      </c>
    </row>
    <row r="67" spans="1:87" x14ac:dyDescent="0.3">
      <c r="A67" s="215" t="s">
        <v>192</v>
      </c>
      <c r="B67" s="211">
        <f t="shared" si="4"/>
        <v>15840</v>
      </c>
      <c r="C67" s="11">
        <f t="shared" ref="C67:C98" si="5">B67/SUM($B$3:$B$101)</f>
        <v>7.4945295425487906E-4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>
        <f>'Projeção Fin. StartUp 1'!C118</f>
        <v>0</v>
      </c>
      <c r="Q67" s="24">
        <f>'Projeção Fin. StartUp 1'!D118</f>
        <v>0</v>
      </c>
      <c r="R67" s="24">
        <f>'Projeção Fin. StartUp 1'!E118</f>
        <v>0</v>
      </c>
      <c r="S67" s="24">
        <f>'Projeção Fin. StartUp 1'!G118</f>
        <v>0</v>
      </c>
      <c r="T67" s="24">
        <f>'Projeção Fin. StartUp 1'!H118</f>
        <v>360</v>
      </c>
      <c r="U67" s="24">
        <f>'Projeção Fin. StartUp 1'!I118</f>
        <v>360</v>
      </c>
      <c r="V67" s="24">
        <f>'Projeção Fin. StartUp 1'!K118</f>
        <v>360</v>
      </c>
      <c r="W67" s="24">
        <f>'Projeção Fin. StartUp 1'!L118</f>
        <v>360</v>
      </c>
      <c r="X67" s="24">
        <f>'Projeção Fin. StartUp 1'!M118</f>
        <v>360</v>
      </c>
      <c r="Y67" s="24">
        <f>'Projeção Fin. StartUp 1'!O118</f>
        <v>360</v>
      </c>
      <c r="Z67" s="24">
        <f>'Projeção Fin. StartUp 1'!P118</f>
        <v>360</v>
      </c>
      <c r="AA67" s="24">
        <f>'Projeção Fin. StartUp 1'!Q118</f>
        <v>360</v>
      </c>
      <c r="AB67" s="24">
        <f>'Projeção Fin. StartUp 2'!C118</f>
        <v>360</v>
      </c>
      <c r="AC67" s="24">
        <f>'Projeção Fin. StartUp 2'!D118</f>
        <v>360</v>
      </c>
      <c r="AD67" s="24">
        <f>'Projeção Fin. StartUp 2'!E118</f>
        <v>360</v>
      </c>
      <c r="AE67" s="24">
        <f>'Projeção Fin. StartUp 2'!G118</f>
        <v>360</v>
      </c>
      <c r="AF67" s="24">
        <f>'Projeção Fin. StartUp 2'!H118</f>
        <v>360</v>
      </c>
      <c r="AG67" s="24">
        <f>'Projeção Fin. StartUp 2'!I118</f>
        <v>360</v>
      </c>
      <c r="AH67" s="24">
        <f>'Projeção Fin. StartUp 2'!K118</f>
        <v>360</v>
      </c>
      <c r="AI67" s="24">
        <f>'Projeção Fin. StartUp 2'!L118</f>
        <v>360</v>
      </c>
      <c r="AJ67" s="24">
        <f>'Projeção Fin. StartUp 2'!M118</f>
        <v>360</v>
      </c>
      <c r="AK67" s="24">
        <f>'Projeção Fin. StartUp 2'!O118</f>
        <v>360</v>
      </c>
      <c r="AL67" s="24">
        <f>'Projeção Fin. StartUp 2'!P118</f>
        <v>360</v>
      </c>
      <c r="AM67" s="24">
        <f>'Projeção Fin. StartUp 2'!Q118</f>
        <v>360</v>
      </c>
      <c r="AN67" s="24">
        <f>'Projeção Fin. StartUp 3'!C118</f>
        <v>360</v>
      </c>
      <c r="AO67" s="24">
        <f>'Projeção Fin. StartUp 3'!D118</f>
        <v>360</v>
      </c>
      <c r="AP67" s="24">
        <f>'Projeção Fin. StartUp 3'!E118</f>
        <v>360</v>
      </c>
      <c r="AQ67" s="24">
        <f>'Projeção Fin. StartUp 3'!G118</f>
        <v>360</v>
      </c>
      <c r="AR67" s="24">
        <f>'Projeção Fin. StartUp 3'!H118</f>
        <v>360</v>
      </c>
      <c r="AS67" s="24">
        <f>'Projeção Fin. StartUp 3'!I118</f>
        <v>360</v>
      </c>
      <c r="AT67" s="24">
        <f>'Projeção Fin. StartUp 3'!K118</f>
        <v>360</v>
      </c>
      <c r="AU67" s="24">
        <f>'Projeção Fin. StartUp 3'!L118</f>
        <v>360</v>
      </c>
      <c r="AV67" s="24">
        <f>'Projeção Fin. StartUp 3'!M118</f>
        <v>360</v>
      </c>
      <c r="AW67" s="24">
        <f>'Projeção Fin. StartUp 3'!O118</f>
        <v>360</v>
      </c>
      <c r="AX67" s="24">
        <f>'Projeção Fin. StartUp 3'!P118</f>
        <v>360</v>
      </c>
      <c r="AY67" s="24">
        <f>'Projeção Fin. StartUp 3'!Q118</f>
        <v>360</v>
      </c>
      <c r="AZ67" s="24">
        <f>'Projeção Fin. StartUp 4'!C118</f>
        <v>360</v>
      </c>
      <c r="BA67" s="24">
        <f>'Projeção Fin. StartUp 4'!D118</f>
        <v>360</v>
      </c>
      <c r="BB67" s="24">
        <f>'Projeção Fin. StartUp 4'!E118</f>
        <v>360</v>
      </c>
      <c r="BC67" s="24">
        <f>'Projeção Fin. StartUp 4'!G118</f>
        <v>360</v>
      </c>
      <c r="BD67" s="24">
        <f>'Projeção Fin. StartUp 4'!H118</f>
        <v>360</v>
      </c>
      <c r="BE67" s="24">
        <f>'Projeção Fin. StartUp 4'!I118</f>
        <v>360</v>
      </c>
      <c r="BF67" s="24">
        <f>'Projeção Fin. StartUp 4'!K118</f>
        <v>360</v>
      </c>
      <c r="BG67" s="24">
        <f>'Projeção Fin. StartUp 4'!L118</f>
        <v>360</v>
      </c>
      <c r="BH67" s="24">
        <f>'Projeção Fin. StartUp 4'!M118</f>
        <v>360</v>
      </c>
      <c r="BI67" s="24">
        <f>'Projeção Fin. StartUp 4'!O118</f>
        <v>360</v>
      </c>
      <c r="BJ67" s="24">
        <f>'Projeção Fin. StartUp 4'!P118</f>
        <v>360</v>
      </c>
      <c r="BK67" s="24">
        <f>'Projeção Fin. StartUp 4'!Q118</f>
        <v>360</v>
      </c>
      <c r="BL67" s="24">
        <f>'Projeção Fin. StartUp 5'!C118</f>
        <v>396</v>
      </c>
      <c r="BM67" s="24">
        <f>'Projeção Fin. StartUp 5'!D118</f>
        <v>396</v>
      </c>
      <c r="BN67" s="24">
        <f>'Projeção Fin. StartUp 5'!E118</f>
        <v>396</v>
      </c>
      <c r="BO67" s="24">
        <f>'Projeção Fin. StartUp 5'!G118</f>
        <v>396</v>
      </c>
      <c r="BP67" s="24">
        <f>'Projeção Fin. StartUp 5'!H118</f>
        <v>396</v>
      </c>
      <c r="BQ67" s="24">
        <f>'Projeção Fin. StartUp 5'!I118</f>
        <v>396</v>
      </c>
      <c r="BR67" s="24">
        <f>'Projeção Fin. StartUp 5'!K118</f>
        <v>396</v>
      </c>
      <c r="BS67" s="24">
        <f>'Projeção Fin. StartUp 5'!L118</f>
        <v>396</v>
      </c>
      <c r="BT67" s="24">
        <f>'Projeção Fin. StartUp 5'!M118</f>
        <v>396</v>
      </c>
      <c r="BU67" s="24">
        <f>'Projeção Fin. StartUp 5'!O118</f>
        <v>396</v>
      </c>
      <c r="BV67" s="24">
        <f>'Projeção Fin. StartUp 5'!P118</f>
        <v>396</v>
      </c>
      <c r="BW67" s="24">
        <f>'Projeção Fin. StartUp 5'!Q118</f>
        <v>396</v>
      </c>
      <c r="BX67" s="24">
        <f>'Projeção Fin. StartUp 6'!C118</f>
        <v>360</v>
      </c>
      <c r="BY67" s="24">
        <f>'Projeção Fin. StartUp 6'!D118</f>
        <v>360</v>
      </c>
      <c r="BZ67" s="24">
        <f>'Projeção Fin. StartUp 6'!E118</f>
        <v>360</v>
      </c>
      <c r="CA67" s="24">
        <f>'Projeção Fin. StartUp 6'!G118</f>
        <v>360</v>
      </c>
      <c r="CB67" s="24">
        <f>'Projeção Fin. StartUp 6'!H118</f>
        <v>360</v>
      </c>
      <c r="CC67" s="24">
        <f>'Projeção Fin. StartUp 6'!I118</f>
        <v>360</v>
      </c>
      <c r="CD67" s="24">
        <f>'Projeção Fin. StartUp 6'!K118</f>
        <v>360</v>
      </c>
      <c r="CE67" s="24">
        <f>'Projeção Fin. StartUp 6'!L118</f>
        <v>360</v>
      </c>
      <c r="CF67" s="24">
        <f>'Projeção Fin. StartUp 6'!M118</f>
        <v>360</v>
      </c>
      <c r="CG67" s="24">
        <f>'Projeção Fin. StartUp 6'!O118</f>
        <v>360</v>
      </c>
      <c r="CH67" s="24">
        <f>'Projeção Fin. StartUp 6'!P118</f>
        <v>360</v>
      </c>
      <c r="CI67" s="24">
        <f>'Projeção Fin. StartUp 6'!Q118</f>
        <v>360</v>
      </c>
    </row>
    <row r="68" spans="1:87" x14ac:dyDescent="0.3">
      <c r="A68" s="215" t="s">
        <v>58</v>
      </c>
      <c r="B68" s="211">
        <f t="shared" si="4"/>
        <v>10472</v>
      </c>
      <c r="C68" s="11">
        <f t="shared" si="5"/>
        <v>4.9547167531294786E-4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>
        <f>'Projeção Fin. StartUp 1'!C119</f>
        <v>0</v>
      </c>
      <c r="Q68" s="24">
        <f>'Projeção Fin. StartUp 1'!D119</f>
        <v>0</v>
      </c>
      <c r="R68" s="24">
        <f>'Projeção Fin. StartUp 1'!E119</f>
        <v>0</v>
      </c>
      <c r="S68" s="24">
        <f>'Projeção Fin. StartUp 1'!G119</f>
        <v>0</v>
      </c>
      <c r="T68" s="24">
        <f>'Projeção Fin. StartUp 1'!H119</f>
        <v>220</v>
      </c>
      <c r="U68" s="24">
        <f>'Projeção Fin. StartUp 1'!I119</f>
        <v>220</v>
      </c>
      <c r="V68" s="24">
        <f>'Projeção Fin. StartUp 1'!K119</f>
        <v>220</v>
      </c>
      <c r="W68" s="24">
        <f>'Projeção Fin. StartUp 1'!L119</f>
        <v>220</v>
      </c>
      <c r="X68" s="24">
        <f>'Projeção Fin. StartUp 1'!M119</f>
        <v>220</v>
      </c>
      <c r="Y68" s="24">
        <f>'Projeção Fin. StartUp 1'!O119</f>
        <v>220</v>
      </c>
      <c r="Z68" s="24">
        <f>'Projeção Fin. StartUp 1'!P119</f>
        <v>220</v>
      </c>
      <c r="AA68" s="24">
        <f>'Projeção Fin. StartUp 1'!Q119</f>
        <v>220</v>
      </c>
      <c r="AB68" s="24">
        <f>'Projeção Fin. StartUp 2'!C119</f>
        <v>242</v>
      </c>
      <c r="AC68" s="24">
        <f>'Projeção Fin. StartUp 2'!D119</f>
        <v>242</v>
      </c>
      <c r="AD68" s="24">
        <f>'Projeção Fin. StartUp 2'!E119</f>
        <v>242</v>
      </c>
      <c r="AE68" s="24">
        <f>'Projeção Fin. StartUp 2'!G119</f>
        <v>242</v>
      </c>
      <c r="AF68" s="24">
        <f>'Projeção Fin. StartUp 2'!H119</f>
        <v>242</v>
      </c>
      <c r="AG68" s="24">
        <f>'Projeção Fin. StartUp 2'!I119</f>
        <v>242</v>
      </c>
      <c r="AH68" s="24">
        <f>'Projeção Fin. StartUp 2'!K119</f>
        <v>242</v>
      </c>
      <c r="AI68" s="24">
        <f>'Projeção Fin. StartUp 2'!L119</f>
        <v>242</v>
      </c>
      <c r="AJ68" s="24">
        <f>'Projeção Fin. StartUp 2'!M119</f>
        <v>242</v>
      </c>
      <c r="AK68" s="24">
        <f>'Projeção Fin. StartUp 2'!O119</f>
        <v>242</v>
      </c>
      <c r="AL68" s="24">
        <f>'Projeção Fin. StartUp 2'!P119</f>
        <v>242</v>
      </c>
      <c r="AM68" s="24">
        <f>'Projeção Fin. StartUp 2'!Q119</f>
        <v>242</v>
      </c>
      <c r="AN68" s="24">
        <f>'Projeção Fin. StartUp 3'!C119</f>
        <v>242</v>
      </c>
      <c r="AO68" s="24">
        <f>'Projeção Fin. StartUp 3'!D119</f>
        <v>242</v>
      </c>
      <c r="AP68" s="24">
        <f>'Projeção Fin. StartUp 3'!E119</f>
        <v>242</v>
      </c>
      <c r="AQ68" s="24">
        <f>'Projeção Fin. StartUp 3'!G119</f>
        <v>242</v>
      </c>
      <c r="AR68" s="24">
        <f>'Projeção Fin. StartUp 3'!H119</f>
        <v>242</v>
      </c>
      <c r="AS68" s="24">
        <f>'Projeção Fin. StartUp 3'!I119</f>
        <v>242</v>
      </c>
      <c r="AT68" s="24">
        <f>'Projeção Fin. StartUp 3'!K119</f>
        <v>242</v>
      </c>
      <c r="AU68" s="24">
        <f>'Projeção Fin. StartUp 3'!L119</f>
        <v>242</v>
      </c>
      <c r="AV68" s="24">
        <f>'Projeção Fin. StartUp 3'!M119</f>
        <v>242</v>
      </c>
      <c r="AW68" s="24">
        <f>'Projeção Fin. StartUp 3'!O119</f>
        <v>242</v>
      </c>
      <c r="AX68" s="24">
        <f>'Projeção Fin. StartUp 3'!P119</f>
        <v>242</v>
      </c>
      <c r="AY68" s="24">
        <f>'Projeção Fin. StartUp 3'!Q119</f>
        <v>242</v>
      </c>
      <c r="AZ68" s="24">
        <f>'Projeção Fin. StartUp 4'!C119</f>
        <v>242</v>
      </c>
      <c r="BA68" s="24">
        <f>'Projeção Fin. StartUp 4'!D119</f>
        <v>242</v>
      </c>
      <c r="BB68" s="24">
        <f>'Projeção Fin. StartUp 4'!E119</f>
        <v>242</v>
      </c>
      <c r="BC68" s="24">
        <f>'Projeção Fin. StartUp 4'!G119</f>
        <v>242</v>
      </c>
      <c r="BD68" s="24">
        <f>'Projeção Fin. StartUp 4'!H119</f>
        <v>242</v>
      </c>
      <c r="BE68" s="24">
        <f>'Projeção Fin. StartUp 4'!I119</f>
        <v>242</v>
      </c>
      <c r="BF68" s="24">
        <f>'Projeção Fin. StartUp 4'!K119</f>
        <v>242</v>
      </c>
      <c r="BG68" s="24">
        <f>'Projeção Fin. StartUp 4'!L119</f>
        <v>242</v>
      </c>
      <c r="BH68" s="24">
        <f>'Projeção Fin. StartUp 4'!M119</f>
        <v>242</v>
      </c>
      <c r="BI68" s="24">
        <f>'Projeção Fin. StartUp 4'!O119</f>
        <v>242</v>
      </c>
      <c r="BJ68" s="24">
        <f>'Projeção Fin. StartUp 4'!P119</f>
        <v>242</v>
      </c>
      <c r="BK68" s="24">
        <f>'Projeção Fin. StartUp 4'!Q119</f>
        <v>242</v>
      </c>
      <c r="BL68" s="24">
        <f>'Projeção Fin. StartUp 5'!C119</f>
        <v>300</v>
      </c>
      <c r="BM68" s="24">
        <f>'Projeção Fin. StartUp 5'!D119</f>
        <v>300</v>
      </c>
      <c r="BN68" s="24">
        <f>'Projeção Fin. StartUp 5'!E119</f>
        <v>300</v>
      </c>
      <c r="BO68" s="24">
        <f>'Projeção Fin. StartUp 5'!G119</f>
        <v>300</v>
      </c>
      <c r="BP68" s="24">
        <f>'Projeção Fin. StartUp 5'!H119</f>
        <v>300</v>
      </c>
      <c r="BQ68" s="24">
        <f>'Projeção Fin. StartUp 5'!I119</f>
        <v>300</v>
      </c>
      <c r="BR68" s="24">
        <f>'Projeção Fin. StartUp 5'!K119</f>
        <v>300</v>
      </c>
      <c r="BS68" s="24">
        <f>'Projeção Fin. StartUp 5'!L119</f>
        <v>300</v>
      </c>
      <c r="BT68" s="24">
        <f>'Projeção Fin. StartUp 5'!M119</f>
        <v>300</v>
      </c>
      <c r="BU68" s="24">
        <f>'Projeção Fin. StartUp 5'!O119</f>
        <v>300</v>
      </c>
      <c r="BV68" s="24">
        <f>'Projeção Fin. StartUp 5'!P119</f>
        <v>300</v>
      </c>
      <c r="BW68" s="24">
        <f>'Projeção Fin. StartUp 5'!Q119</f>
        <v>300</v>
      </c>
      <c r="BX68" s="24">
        <f>'Projeção Fin. StartUp 6'!C119</f>
        <v>242</v>
      </c>
      <c r="BY68" s="24">
        <f>'Projeção Fin. StartUp 6'!D119</f>
        <v>242</v>
      </c>
      <c r="BZ68" s="24">
        <f>'Projeção Fin. StartUp 6'!E119</f>
        <v>242</v>
      </c>
      <c r="CA68" s="24">
        <f>'Projeção Fin. StartUp 6'!G119</f>
        <v>242</v>
      </c>
      <c r="CB68" s="24">
        <f>'Projeção Fin. StartUp 6'!H119</f>
        <v>242</v>
      </c>
      <c r="CC68" s="24">
        <f>'Projeção Fin. StartUp 6'!I119</f>
        <v>242</v>
      </c>
      <c r="CD68" s="24">
        <f>'Projeção Fin. StartUp 6'!K119</f>
        <v>242</v>
      </c>
      <c r="CE68" s="24">
        <f>'Projeção Fin. StartUp 6'!L119</f>
        <v>242</v>
      </c>
      <c r="CF68" s="24">
        <f>'Projeção Fin. StartUp 6'!M119</f>
        <v>242</v>
      </c>
      <c r="CG68" s="24">
        <f>'Projeção Fin. StartUp 6'!O119</f>
        <v>242</v>
      </c>
      <c r="CH68" s="24">
        <f>'Projeção Fin. StartUp 6'!P119</f>
        <v>242</v>
      </c>
      <c r="CI68" s="24">
        <f>'Projeção Fin. StartUp 6'!Q119</f>
        <v>242</v>
      </c>
    </row>
    <row r="69" spans="1:87" x14ac:dyDescent="0.3">
      <c r="A69" s="215" t="s">
        <v>180</v>
      </c>
      <c r="B69" s="211">
        <f t="shared" si="4"/>
        <v>8791.7792000000027</v>
      </c>
      <c r="C69" s="11">
        <f t="shared" si="5"/>
        <v>4.1597379385079541E-4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>
        <f>'Projeção Fin. StartUp 1'!C120</f>
        <v>0</v>
      </c>
      <c r="Q69" s="24">
        <f>'Projeção Fin. StartUp 1'!D120</f>
        <v>0</v>
      </c>
      <c r="R69" s="24">
        <f>'Projeção Fin. StartUp 1'!E120</f>
        <v>0</v>
      </c>
      <c r="S69" s="24">
        <f>'Projeção Fin. StartUp 1'!G120</f>
        <v>0</v>
      </c>
      <c r="T69" s="24">
        <f>'Projeção Fin. StartUp 1'!H120</f>
        <v>170.08</v>
      </c>
      <c r="U69" s="24">
        <f>'Projeção Fin. StartUp 1'!I120</f>
        <v>170.08</v>
      </c>
      <c r="V69" s="24">
        <f>'Projeção Fin. StartUp 1'!K120</f>
        <v>170.08</v>
      </c>
      <c r="W69" s="24">
        <f>'Projeção Fin. StartUp 1'!L120</f>
        <v>170.08</v>
      </c>
      <c r="X69" s="24">
        <f>'Projeção Fin. StartUp 1'!M120</f>
        <v>170.08</v>
      </c>
      <c r="Y69" s="24">
        <f>'Projeção Fin. StartUp 1'!O120</f>
        <v>170.08</v>
      </c>
      <c r="Z69" s="24">
        <f>'Projeção Fin. StartUp 1'!P120</f>
        <v>170.08</v>
      </c>
      <c r="AA69" s="24">
        <f>'Projeção Fin. StartUp 1'!Q120</f>
        <v>170.08</v>
      </c>
      <c r="AB69" s="24">
        <f>'Projeção Fin. StartUp 2'!C120</f>
        <v>187.08799999999999</v>
      </c>
      <c r="AC69" s="24">
        <f>'Projeção Fin. StartUp 2'!D120</f>
        <v>187.08799999999999</v>
      </c>
      <c r="AD69" s="24">
        <f>'Projeção Fin. StartUp 2'!E120</f>
        <v>187.08799999999999</v>
      </c>
      <c r="AE69" s="24">
        <f>'Projeção Fin. StartUp 2'!G120</f>
        <v>187.08799999999999</v>
      </c>
      <c r="AF69" s="24">
        <f>'Projeção Fin. StartUp 2'!H120</f>
        <v>187.08799999999999</v>
      </c>
      <c r="AG69" s="24">
        <f>'Projeção Fin. StartUp 2'!I120</f>
        <v>187.08799999999999</v>
      </c>
      <c r="AH69" s="24">
        <f>'Projeção Fin. StartUp 2'!K120</f>
        <v>187.08799999999999</v>
      </c>
      <c r="AI69" s="24">
        <f>'Projeção Fin. StartUp 2'!L120</f>
        <v>187.08799999999999</v>
      </c>
      <c r="AJ69" s="24">
        <f>'Projeção Fin. StartUp 2'!M120</f>
        <v>187.08799999999999</v>
      </c>
      <c r="AK69" s="24">
        <f>'Projeção Fin. StartUp 2'!O120</f>
        <v>187.08799999999999</v>
      </c>
      <c r="AL69" s="24">
        <f>'Projeção Fin. StartUp 2'!P120</f>
        <v>187.08799999999999</v>
      </c>
      <c r="AM69" s="24">
        <f>'Projeção Fin. StartUp 2'!Q120</f>
        <v>187.08799999999999</v>
      </c>
      <c r="AN69" s="24">
        <f>'Projeção Fin. StartUp 3'!C120</f>
        <v>205.79680000000002</v>
      </c>
      <c r="AO69" s="24">
        <f>'Projeção Fin. StartUp 3'!D120</f>
        <v>205.79680000000002</v>
      </c>
      <c r="AP69" s="24">
        <f>'Projeção Fin. StartUp 3'!E120</f>
        <v>205.79680000000002</v>
      </c>
      <c r="AQ69" s="24">
        <f>'Projeção Fin. StartUp 3'!G120</f>
        <v>205.79680000000002</v>
      </c>
      <c r="AR69" s="24">
        <f>'Projeção Fin. StartUp 3'!H120</f>
        <v>205.79680000000002</v>
      </c>
      <c r="AS69" s="24">
        <f>'Projeção Fin. StartUp 3'!I120</f>
        <v>205.79680000000002</v>
      </c>
      <c r="AT69" s="24">
        <f>'Projeção Fin. StartUp 3'!K120</f>
        <v>205.79680000000002</v>
      </c>
      <c r="AU69" s="24">
        <f>'Projeção Fin. StartUp 3'!L120</f>
        <v>205.79680000000002</v>
      </c>
      <c r="AV69" s="24">
        <f>'Projeção Fin. StartUp 3'!M120</f>
        <v>205.79680000000002</v>
      </c>
      <c r="AW69" s="24">
        <f>'Projeção Fin. StartUp 3'!O120</f>
        <v>205.79680000000002</v>
      </c>
      <c r="AX69" s="24">
        <f>'Projeção Fin. StartUp 3'!P120</f>
        <v>205.79680000000002</v>
      </c>
      <c r="AY69" s="24">
        <f>'Projeção Fin. StartUp 3'!Q120</f>
        <v>205.79680000000002</v>
      </c>
      <c r="AZ69" s="24">
        <f>'Projeção Fin. StartUp 4'!C120</f>
        <v>226.3768</v>
      </c>
      <c r="BA69" s="24">
        <f>'Projeção Fin. StartUp 4'!D120</f>
        <v>226.3768</v>
      </c>
      <c r="BB69" s="24">
        <f>'Projeção Fin. StartUp 4'!E120</f>
        <v>226.3768</v>
      </c>
      <c r="BC69" s="24">
        <f>'Projeção Fin. StartUp 4'!G120</f>
        <v>226.3768</v>
      </c>
      <c r="BD69" s="24">
        <f>'Projeção Fin. StartUp 4'!H120</f>
        <v>226.3768</v>
      </c>
      <c r="BE69" s="24">
        <f>'Projeção Fin. StartUp 4'!I120</f>
        <v>226.3768</v>
      </c>
      <c r="BF69" s="24">
        <f>'Projeção Fin. StartUp 4'!K120</f>
        <v>226.3768</v>
      </c>
      <c r="BG69" s="24">
        <f>'Projeção Fin. StartUp 4'!L120</f>
        <v>226.3768</v>
      </c>
      <c r="BH69" s="24">
        <f>'Projeção Fin. StartUp 4'!M120</f>
        <v>226.3768</v>
      </c>
      <c r="BI69" s="24">
        <f>'Projeção Fin. StartUp 4'!O120</f>
        <v>226.3768</v>
      </c>
      <c r="BJ69" s="24">
        <f>'Projeção Fin. StartUp 4'!P120</f>
        <v>226.3768</v>
      </c>
      <c r="BK69" s="24">
        <f>'Projeção Fin. StartUp 4'!Q120</f>
        <v>226.3768</v>
      </c>
      <c r="BL69" s="24">
        <f>'Projeção Fin. StartUp 5'!C120</f>
        <v>249.01439999999999</v>
      </c>
      <c r="BM69" s="24">
        <f>'Projeção Fin. StartUp 5'!D120</f>
        <v>249.01439999999999</v>
      </c>
      <c r="BN69" s="24">
        <f>'Projeção Fin. StartUp 5'!E120</f>
        <v>249.01439999999999</v>
      </c>
      <c r="BO69" s="24">
        <f>'Projeção Fin. StartUp 5'!G120</f>
        <v>249.01439999999999</v>
      </c>
      <c r="BP69" s="24">
        <f>'Projeção Fin. StartUp 5'!H120</f>
        <v>249.01439999999999</v>
      </c>
      <c r="BQ69" s="24">
        <f>'Projeção Fin. StartUp 5'!I120</f>
        <v>249.01439999999999</v>
      </c>
      <c r="BR69" s="24">
        <f>'Projeção Fin. StartUp 5'!K120</f>
        <v>249.01439999999999</v>
      </c>
      <c r="BS69" s="24">
        <f>'Projeção Fin. StartUp 5'!L120</f>
        <v>249.01439999999999</v>
      </c>
      <c r="BT69" s="24">
        <f>'Projeção Fin. StartUp 5'!M120</f>
        <v>249.01439999999999</v>
      </c>
      <c r="BU69" s="24">
        <f>'Projeção Fin. StartUp 5'!O120</f>
        <v>249.01439999999999</v>
      </c>
      <c r="BV69" s="24">
        <f>'Projeção Fin. StartUp 5'!P120</f>
        <v>249.01439999999999</v>
      </c>
      <c r="BW69" s="24">
        <f>'Projeção Fin. StartUp 5'!Q120</f>
        <v>249.01439999999999</v>
      </c>
      <c r="BX69" s="24">
        <f>'Projeção Fin. StartUp 6'!C120</f>
        <v>226.3768</v>
      </c>
      <c r="BY69" s="24">
        <f>'Projeção Fin. StartUp 6'!D120</f>
        <v>226.3768</v>
      </c>
      <c r="BZ69" s="24">
        <f>'Projeção Fin. StartUp 6'!E120</f>
        <v>226.3768</v>
      </c>
      <c r="CA69" s="24">
        <f>'Projeção Fin. StartUp 6'!G120</f>
        <v>226.3768</v>
      </c>
      <c r="CB69" s="24">
        <f>'Projeção Fin. StartUp 6'!H120</f>
        <v>226.3768</v>
      </c>
      <c r="CC69" s="24">
        <f>'Projeção Fin. StartUp 6'!I120</f>
        <v>226.3768</v>
      </c>
      <c r="CD69" s="24">
        <f>'Projeção Fin. StartUp 6'!K120</f>
        <v>226.3768</v>
      </c>
      <c r="CE69" s="24">
        <f>'Projeção Fin. StartUp 6'!L120</f>
        <v>226.3768</v>
      </c>
      <c r="CF69" s="24">
        <f>'Projeção Fin. StartUp 6'!M120</f>
        <v>226.3768</v>
      </c>
      <c r="CG69" s="24">
        <f>'Projeção Fin. StartUp 6'!O120</f>
        <v>226.3768</v>
      </c>
      <c r="CH69" s="24">
        <f>'Projeção Fin. StartUp 6'!P120</f>
        <v>226.3768</v>
      </c>
      <c r="CI69" s="24">
        <f>'Projeção Fin. StartUp 6'!Q120</f>
        <v>226.3768</v>
      </c>
    </row>
    <row r="70" spans="1:87" x14ac:dyDescent="0.3">
      <c r="A70" s="215" t="s">
        <v>148</v>
      </c>
      <c r="B70" s="211">
        <f t="shared" si="4"/>
        <v>0</v>
      </c>
      <c r="C70" s="11">
        <f t="shared" si="5"/>
        <v>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>
        <f>'Projeção Fin. StartUp 1'!C121</f>
        <v>0</v>
      </c>
      <c r="Q70" s="24">
        <f>'Projeção Fin. StartUp 1'!D121</f>
        <v>0</v>
      </c>
      <c r="R70" s="24">
        <f>'Projeção Fin. StartUp 1'!E121</f>
        <v>0</v>
      </c>
      <c r="S70" s="24">
        <f>'Projeção Fin. StartUp 1'!G121</f>
        <v>0</v>
      </c>
      <c r="T70" s="24">
        <f>'Projeção Fin. StartUp 1'!H121</f>
        <v>0</v>
      </c>
      <c r="U70" s="24">
        <f>'Projeção Fin. StartUp 1'!I121</f>
        <v>0</v>
      </c>
      <c r="V70" s="24">
        <f>'Projeção Fin. StartUp 1'!K121</f>
        <v>0</v>
      </c>
      <c r="W70" s="24">
        <f>'Projeção Fin. StartUp 1'!L121</f>
        <v>0</v>
      </c>
      <c r="X70" s="24">
        <f>'Projeção Fin. StartUp 1'!M121</f>
        <v>0</v>
      </c>
      <c r="Y70" s="24">
        <f>'Projeção Fin. StartUp 1'!O121</f>
        <v>0</v>
      </c>
      <c r="Z70" s="24">
        <f>'Projeção Fin. StartUp 1'!P121</f>
        <v>0</v>
      </c>
      <c r="AA70" s="24">
        <f>'Projeção Fin. StartUp 1'!Q121</f>
        <v>0</v>
      </c>
      <c r="AB70" s="24">
        <f>'Projeção Fin. StartUp 2'!C121</f>
        <v>0</v>
      </c>
      <c r="AC70" s="24">
        <f>'Projeção Fin. StartUp 2'!D121</f>
        <v>0</v>
      </c>
      <c r="AD70" s="24">
        <f>'Projeção Fin. StartUp 2'!E121</f>
        <v>0</v>
      </c>
      <c r="AE70" s="24">
        <f>'Projeção Fin. StartUp 2'!G121</f>
        <v>0</v>
      </c>
      <c r="AF70" s="24">
        <f>'Projeção Fin. StartUp 2'!H121</f>
        <v>0</v>
      </c>
      <c r="AG70" s="24">
        <f>'Projeção Fin. StartUp 2'!I121</f>
        <v>0</v>
      </c>
      <c r="AH70" s="24">
        <f>'Projeção Fin. StartUp 2'!K121</f>
        <v>0</v>
      </c>
      <c r="AI70" s="24">
        <f>'Projeção Fin. StartUp 2'!L121</f>
        <v>0</v>
      </c>
      <c r="AJ70" s="24">
        <f>'Projeção Fin. StartUp 2'!M121</f>
        <v>0</v>
      </c>
      <c r="AK70" s="24">
        <f>'Projeção Fin. StartUp 2'!O121</f>
        <v>0</v>
      </c>
      <c r="AL70" s="24">
        <f>'Projeção Fin. StartUp 2'!P121</f>
        <v>0</v>
      </c>
      <c r="AM70" s="24">
        <f>'Projeção Fin. StartUp 2'!Q121</f>
        <v>0</v>
      </c>
      <c r="AN70" s="24">
        <f>'Projeção Fin. StartUp 3'!C121</f>
        <v>0</v>
      </c>
      <c r="AO70" s="24">
        <f>'Projeção Fin. StartUp 3'!D121</f>
        <v>0</v>
      </c>
      <c r="AP70" s="24">
        <f>'Projeção Fin. StartUp 3'!E121</f>
        <v>0</v>
      </c>
      <c r="AQ70" s="24">
        <f>'Projeção Fin. StartUp 3'!G121</f>
        <v>0</v>
      </c>
      <c r="AR70" s="24">
        <f>'Projeção Fin. StartUp 3'!H121</f>
        <v>0</v>
      </c>
      <c r="AS70" s="24">
        <f>'Projeção Fin. StartUp 3'!I121</f>
        <v>0</v>
      </c>
      <c r="AT70" s="24">
        <f>'Projeção Fin. StartUp 3'!K121</f>
        <v>0</v>
      </c>
      <c r="AU70" s="24">
        <f>'Projeção Fin. StartUp 3'!L121</f>
        <v>0</v>
      </c>
      <c r="AV70" s="24">
        <f>'Projeção Fin. StartUp 3'!M121</f>
        <v>0</v>
      </c>
      <c r="AW70" s="24">
        <f>'Projeção Fin. StartUp 3'!O121</f>
        <v>0</v>
      </c>
      <c r="AX70" s="24">
        <f>'Projeção Fin. StartUp 3'!P121</f>
        <v>0</v>
      </c>
      <c r="AY70" s="24">
        <f>'Projeção Fin. StartUp 3'!Q121</f>
        <v>0</v>
      </c>
      <c r="AZ70" s="24">
        <f>'Projeção Fin. StartUp 4'!C121</f>
        <v>0</v>
      </c>
      <c r="BA70" s="24">
        <f>'Projeção Fin. StartUp 4'!D121</f>
        <v>0</v>
      </c>
      <c r="BB70" s="24">
        <f>'Projeção Fin. StartUp 4'!E121</f>
        <v>0</v>
      </c>
      <c r="BC70" s="24">
        <f>'Projeção Fin. StartUp 4'!G121</f>
        <v>0</v>
      </c>
      <c r="BD70" s="24">
        <f>'Projeção Fin. StartUp 4'!H121</f>
        <v>0</v>
      </c>
      <c r="BE70" s="24">
        <f>'Projeção Fin. StartUp 4'!I121</f>
        <v>0</v>
      </c>
      <c r="BF70" s="24">
        <f>'Projeção Fin. StartUp 4'!K121</f>
        <v>0</v>
      </c>
      <c r="BG70" s="24">
        <f>'Projeção Fin. StartUp 4'!L121</f>
        <v>0</v>
      </c>
      <c r="BH70" s="24">
        <f>'Projeção Fin. StartUp 4'!M121</f>
        <v>0</v>
      </c>
      <c r="BI70" s="24">
        <f>'Projeção Fin. StartUp 4'!O121</f>
        <v>0</v>
      </c>
      <c r="BJ70" s="24">
        <f>'Projeção Fin. StartUp 4'!P121</f>
        <v>0</v>
      </c>
      <c r="BK70" s="24">
        <f>'Projeção Fin. StartUp 4'!Q121</f>
        <v>0</v>
      </c>
      <c r="BL70" s="24">
        <f>'Projeção Fin. StartUp 5'!C121</f>
        <v>0</v>
      </c>
      <c r="BM70" s="24">
        <f>'Projeção Fin. StartUp 5'!D121</f>
        <v>0</v>
      </c>
      <c r="BN70" s="24">
        <f>'Projeção Fin. StartUp 5'!E121</f>
        <v>0</v>
      </c>
      <c r="BO70" s="24">
        <f>'Projeção Fin. StartUp 5'!G121</f>
        <v>0</v>
      </c>
      <c r="BP70" s="24">
        <f>'Projeção Fin. StartUp 5'!H121</f>
        <v>0</v>
      </c>
      <c r="BQ70" s="24">
        <f>'Projeção Fin. StartUp 5'!I121</f>
        <v>0</v>
      </c>
      <c r="BR70" s="24">
        <f>'Projeção Fin. StartUp 5'!K121</f>
        <v>0</v>
      </c>
      <c r="BS70" s="24">
        <f>'Projeção Fin. StartUp 5'!L121</f>
        <v>0</v>
      </c>
      <c r="BT70" s="24">
        <f>'Projeção Fin. StartUp 5'!M121</f>
        <v>0</v>
      </c>
      <c r="BU70" s="24">
        <f>'Projeção Fin. StartUp 5'!O121</f>
        <v>0</v>
      </c>
      <c r="BV70" s="24">
        <f>'Projeção Fin. StartUp 5'!P121</f>
        <v>0</v>
      </c>
      <c r="BW70" s="24">
        <f>'Projeção Fin. StartUp 5'!Q121</f>
        <v>0</v>
      </c>
      <c r="BX70" s="24">
        <f>'Projeção Fin. StartUp 6'!C121</f>
        <v>0</v>
      </c>
      <c r="BY70" s="24">
        <f>'Projeção Fin. StartUp 6'!D121</f>
        <v>0</v>
      </c>
      <c r="BZ70" s="24">
        <f>'Projeção Fin. StartUp 6'!E121</f>
        <v>0</v>
      </c>
      <c r="CA70" s="24">
        <f>'Projeção Fin. StartUp 6'!G121</f>
        <v>0</v>
      </c>
      <c r="CB70" s="24">
        <f>'Projeção Fin. StartUp 6'!H121</f>
        <v>0</v>
      </c>
      <c r="CC70" s="24">
        <f>'Projeção Fin. StartUp 6'!I121</f>
        <v>0</v>
      </c>
      <c r="CD70" s="24">
        <f>'Projeção Fin. StartUp 6'!K121</f>
        <v>0</v>
      </c>
      <c r="CE70" s="24">
        <f>'Projeção Fin. StartUp 6'!L121</f>
        <v>0</v>
      </c>
      <c r="CF70" s="24">
        <f>'Projeção Fin. StartUp 6'!M121</f>
        <v>0</v>
      </c>
      <c r="CG70" s="24">
        <f>'Projeção Fin. StartUp 6'!O121</f>
        <v>0</v>
      </c>
      <c r="CH70" s="24">
        <f>'Projeção Fin. StartUp 6'!P121</f>
        <v>0</v>
      </c>
      <c r="CI70" s="24">
        <f>'Projeção Fin. StartUp 6'!Q121</f>
        <v>0</v>
      </c>
    </row>
    <row r="71" spans="1:87" x14ac:dyDescent="0.3">
      <c r="A71" s="215" t="s">
        <v>179</v>
      </c>
      <c r="B71" s="211">
        <f t="shared" si="4"/>
        <v>10909.447200000002</v>
      </c>
      <c r="C71" s="11">
        <f t="shared" si="5"/>
        <v>5.1616902988179422E-4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>
        <f>'Projeção Fin. StartUp 1'!C122</f>
        <v>0</v>
      </c>
      <c r="Q71" s="24">
        <f>'Projeção Fin. StartUp 1'!D122</f>
        <v>0</v>
      </c>
      <c r="R71" s="24">
        <f>'Projeção Fin. StartUp 1'!E122</f>
        <v>0</v>
      </c>
      <c r="S71" s="24">
        <f>'Projeção Fin. StartUp 1'!G122</f>
        <v>0</v>
      </c>
      <c r="T71" s="24">
        <f>'Projeção Fin. StartUp 1'!H122</f>
        <v>191.34</v>
      </c>
      <c r="U71" s="24">
        <f>'Projeção Fin. StartUp 1'!I122</f>
        <v>191.34</v>
      </c>
      <c r="V71" s="24">
        <f>'Projeção Fin. StartUp 1'!K122</f>
        <v>191.34</v>
      </c>
      <c r="W71" s="24">
        <f>'Projeção Fin. StartUp 1'!L122</f>
        <v>191.34</v>
      </c>
      <c r="X71" s="24">
        <f>'Projeção Fin. StartUp 1'!M122</f>
        <v>191.34</v>
      </c>
      <c r="Y71" s="24">
        <f>'Projeção Fin. StartUp 1'!O122</f>
        <v>191.34</v>
      </c>
      <c r="Z71" s="24">
        <f>'Projeção Fin. StartUp 1'!P122</f>
        <v>191.34</v>
      </c>
      <c r="AA71" s="24">
        <f>'Projeção Fin. StartUp 1'!Q122</f>
        <v>191.34</v>
      </c>
      <c r="AB71" s="24">
        <f>'Projeção Fin. StartUp 2'!C122</f>
        <v>210.47399999999999</v>
      </c>
      <c r="AC71" s="24">
        <f>'Projeção Fin. StartUp 2'!D122</f>
        <v>210.47399999999999</v>
      </c>
      <c r="AD71" s="24">
        <f>'Projeção Fin. StartUp 2'!E122</f>
        <v>210.47399999999999</v>
      </c>
      <c r="AE71" s="24">
        <f>'Projeção Fin. StartUp 2'!G122</f>
        <v>210.47399999999999</v>
      </c>
      <c r="AF71" s="24">
        <f>'Projeção Fin. StartUp 2'!H122</f>
        <v>210.47399999999999</v>
      </c>
      <c r="AG71" s="24">
        <f>'Projeção Fin. StartUp 2'!I122</f>
        <v>210.47399999999999</v>
      </c>
      <c r="AH71" s="24">
        <f>'Projeção Fin. StartUp 2'!K122</f>
        <v>210.47399999999999</v>
      </c>
      <c r="AI71" s="24">
        <f>'Projeção Fin. StartUp 2'!L122</f>
        <v>210.47399999999999</v>
      </c>
      <c r="AJ71" s="24">
        <f>'Projeção Fin. StartUp 2'!M122</f>
        <v>210.47399999999999</v>
      </c>
      <c r="AK71" s="24">
        <f>'Projeção Fin. StartUp 2'!O122</f>
        <v>210.47399999999999</v>
      </c>
      <c r="AL71" s="24">
        <f>'Projeção Fin. StartUp 2'!P122</f>
        <v>210.47399999999999</v>
      </c>
      <c r="AM71" s="24">
        <f>'Projeção Fin. StartUp 2'!Q122</f>
        <v>210.47399999999999</v>
      </c>
      <c r="AN71" s="24">
        <f>'Projeção Fin. StartUp 3'!C122</f>
        <v>231.5214</v>
      </c>
      <c r="AO71" s="24">
        <f>'Projeção Fin. StartUp 3'!D122</f>
        <v>231.5214</v>
      </c>
      <c r="AP71" s="24">
        <f>'Projeção Fin. StartUp 3'!E122</f>
        <v>231.5214</v>
      </c>
      <c r="AQ71" s="24">
        <f>'Projeção Fin. StartUp 3'!G122</f>
        <v>231.5214</v>
      </c>
      <c r="AR71" s="24">
        <f>'Projeção Fin. StartUp 3'!H122</f>
        <v>231.5214</v>
      </c>
      <c r="AS71" s="24">
        <f>'Projeção Fin. StartUp 3'!I122</f>
        <v>231.5214</v>
      </c>
      <c r="AT71" s="24">
        <f>'Projeção Fin. StartUp 3'!K122</f>
        <v>231.5214</v>
      </c>
      <c r="AU71" s="24">
        <f>'Projeção Fin. StartUp 3'!L122</f>
        <v>231.5214</v>
      </c>
      <c r="AV71" s="24">
        <f>'Projeção Fin. StartUp 3'!M122</f>
        <v>231.5214</v>
      </c>
      <c r="AW71" s="24">
        <f>'Projeção Fin. StartUp 3'!O122</f>
        <v>231.5214</v>
      </c>
      <c r="AX71" s="24">
        <f>'Projeção Fin. StartUp 3'!P122</f>
        <v>231.5214</v>
      </c>
      <c r="AY71" s="24">
        <f>'Projeção Fin. StartUp 3'!Q122</f>
        <v>231.5214</v>
      </c>
      <c r="AZ71" s="24">
        <f>'Projeção Fin. StartUp 4'!C122</f>
        <v>339.5652</v>
      </c>
      <c r="BA71" s="24">
        <f>'Projeção Fin. StartUp 4'!D122</f>
        <v>339.5652</v>
      </c>
      <c r="BB71" s="24">
        <f>'Projeção Fin. StartUp 4'!E122</f>
        <v>339.5652</v>
      </c>
      <c r="BC71" s="24">
        <f>'Projeção Fin. StartUp 4'!G122</f>
        <v>339.5652</v>
      </c>
      <c r="BD71" s="24">
        <f>'Projeção Fin. StartUp 4'!H122</f>
        <v>339.5652</v>
      </c>
      <c r="BE71" s="24">
        <f>'Projeção Fin. StartUp 4'!I122</f>
        <v>339.5652</v>
      </c>
      <c r="BF71" s="24">
        <f>'Projeção Fin. StartUp 4'!K122</f>
        <v>339.5652</v>
      </c>
      <c r="BG71" s="24">
        <f>'Projeção Fin. StartUp 4'!L122</f>
        <v>339.5652</v>
      </c>
      <c r="BH71" s="24">
        <f>'Projeção Fin. StartUp 4'!M122</f>
        <v>339.5652</v>
      </c>
      <c r="BI71" s="24">
        <f>'Projeção Fin. StartUp 4'!O122</f>
        <v>339.5652</v>
      </c>
      <c r="BJ71" s="24">
        <f>'Projeção Fin. StartUp 4'!P122</f>
        <v>339.5652</v>
      </c>
      <c r="BK71" s="24">
        <f>'Projeção Fin. StartUp 4'!Q122</f>
        <v>339.5652</v>
      </c>
      <c r="BL71" s="24">
        <f>'Projeção Fin. StartUp 5'!C122</f>
        <v>373.52159999999998</v>
      </c>
      <c r="BM71" s="24">
        <f>'Projeção Fin. StartUp 5'!D122</f>
        <v>373.52159999999998</v>
      </c>
      <c r="BN71" s="24">
        <f>'Projeção Fin. StartUp 5'!E122</f>
        <v>373.52159999999998</v>
      </c>
      <c r="BO71" s="24">
        <f>'Projeção Fin. StartUp 5'!G122</f>
        <v>373.52159999999998</v>
      </c>
      <c r="BP71" s="24">
        <f>'Projeção Fin. StartUp 5'!H122</f>
        <v>373.52159999999998</v>
      </c>
      <c r="BQ71" s="24">
        <f>'Projeção Fin. StartUp 5'!I122</f>
        <v>373.52159999999998</v>
      </c>
      <c r="BR71" s="24">
        <f>'Projeção Fin. StartUp 5'!K122</f>
        <v>373.52159999999998</v>
      </c>
      <c r="BS71" s="24">
        <f>'Projeção Fin. StartUp 5'!L122</f>
        <v>373.52159999999998</v>
      </c>
      <c r="BT71" s="24">
        <f>'Projeção Fin. StartUp 5'!M122</f>
        <v>373.52159999999998</v>
      </c>
      <c r="BU71" s="24">
        <f>'Projeção Fin. StartUp 5'!O122</f>
        <v>373.52159999999998</v>
      </c>
      <c r="BV71" s="24">
        <f>'Projeção Fin. StartUp 5'!P122</f>
        <v>373.52159999999998</v>
      </c>
      <c r="BW71" s="24">
        <f>'Projeção Fin. StartUp 5'!Q122</f>
        <v>373.52159999999998</v>
      </c>
      <c r="BX71" s="24">
        <f>'Projeção Fin. StartUp 6'!C122</f>
        <v>339.5652</v>
      </c>
      <c r="BY71" s="24">
        <f>'Projeção Fin. StartUp 6'!D122</f>
        <v>339.5652</v>
      </c>
      <c r="BZ71" s="24">
        <f>'Projeção Fin. StartUp 6'!E122</f>
        <v>339.5652</v>
      </c>
      <c r="CA71" s="24">
        <f>'Projeção Fin. StartUp 6'!G122</f>
        <v>339.5652</v>
      </c>
      <c r="CB71" s="24">
        <f>'Projeção Fin. StartUp 6'!H122</f>
        <v>339.5652</v>
      </c>
      <c r="CC71" s="24">
        <f>'Projeção Fin. StartUp 6'!I122</f>
        <v>339.5652</v>
      </c>
      <c r="CD71" s="24">
        <f>'Projeção Fin. StartUp 6'!K122</f>
        <v>339.5652</v>
      </c>
      <c r="CE71" s="24">
        <f>'Projeção Fin. StartUp 6'!L122</f>
        <v>339.5652</v>
      </c>
      <c r="CF71" s="24">
        <f>'Projeção Fin. StartUp 6'!M122</f>
        <v>339.5652</v>
      </c>
      <c r="CG71" s="24">
        <f>'Projeção Fin. StartUp 6'!O122</f>
        <v>339.5652</v>
      </c>
      <c r="CH71" s="24">
        <f>'Projeção Fin. StartUp 6'!P122</f>
        <v>339.5652</v>
      </c>
      <c r="CI71" s="24">
        <f>'Projeção Fin. StartUp 6'!Q122</f>
        <v>339.5652</v>
      </c>
    </row>
    <row r="72" spans="1:87" x14ac:dyDescent="0.3">
      <c r="A72" s="215" t="s">
        <v>181</v>
      </c>
      <c r="B72" s="211">
        <f t="shared" si="4"/>
        <v>11337.64525694445</v>
      </c>
      <c r="C72" s="11">
        <f t="shared" si="5"/>
        <v>5.3642877096659312E-4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>
        <f>'Projeção Fin. StartUp 1'!C123</f>
        <v>0</v>
      </c>
      <c r="Q72" s="24">
        <f>'Projeção Fin. StartUp 1'!D123</f>
        <v>0</v>
      </c>
      <c r="R72" s="24">
        <f>'Projeção Fin. StartUp 1'!E123</f>
        <v>0</v>
      </c>
      <c r="S72" s="24">
        <f>'Projeção Fin. StartUp 1'!G123</f>
        <v>0</v>
      </c>
      <c r="T72" s="24">
        <f>'Projeção Fin. StartUp 1'!H123</f>
        <v>220.27722222222224</v>
      </c>
      <c r="U72" s="24">
        <f>'Projeção Fin. StartUp 1'!I123</f>
        <v>220.27722222222224</v>
      </c>
      <c r="V72" s="24">
        <f>'Projeção Fin. StartUp 1'!K123</f>
        <v>220.27722222222224</v>
      </c>
      <c r="W72" s="24">
        <f>'Projeção Fin. StartUp 1'!L123</f>
        <v>220.27722222222224</v>
      </c>
      <c r="X72" s="24">
        <f>'Projeção Fin. StartUp 1'!M123</f>
        <v>220.27722222222224</v>
      </c>
      <c r="Y72" s="24">
        <f>'Projeção Fin. StartUp 1'!O123</f>
        <v>220.27722222222224</v>
      </c>
      <c r="Z72" s="24">
        <f>'Projeção Fin. StartUp 1'!P123</f>
        <v>220.27722222222224</v>
      </c>
      <c r="AA72" s="24">
        <f>'Projeção Fin. StartUp 1'!Q123</f>
        <v>220.27722222222224</v>
      </c>
      <c r="AB72" s="24">
        <f>'Projeção Fin. StartUp 2'!C123</f>
        <v>242.30494444444443</v>
      </c>
      <c r="AC72" s="24">
        <f>'Projeção Fin. StartUp 2'!D123</f>
        <v>242.30494444444443</v>
      </c>
      <c r="AD72" s="24">
        <f>'Projeção Fin. StartUp 2'!E123</f>
        <v>242.30494444444443</v>
      </c>
      <c r="AE72" s="24">
        <f>'Projeção Fin. StartUp 2'!G123</f>
        <v>242.30494444444443</v>
      </c>
      <c r="AF72" s="24">
        <f>'Projeção Fin. StartUp 2'!H123</f>
        <v>242.30494444444443</v>
      </c>
      <c r="AG72" s="24">
        <f>'Projeção Fin. StartUp 2'!I123</f>
        <v>242.30494444444443</v>
      </c>
      <c r="AH72" s="24">
        <f>'Projeção Fin. StartUp 2'!K123</f>
        <v>242.30494444444443</v>
      </c>
      <c r="AI72" s="24">
        <f>'Projeção Fin. StartUp 2'!L123</f>
        <v>242.30494444444443</v>
      </c>
      <c r="AJ72" s="24">
        <f>'Projeção Fin. StartUp 2'!M123</f>
        <v>242.30494444444443</v>
      </c>
      <c r="AK72" s="24">
        <f>'Projeção Fin. StartUp 2'!O123</f>
        <v>242.30494444444443</v>
      </c>
      <c r="AL72" s="24">
        <f>'Projeção Fin. StartUp 2'!P123</f>
        <v>242.30494444444443</v>
      </c>
      <c r="AM72" s="24">
        <f>'Projeção Fin. StartUp 2'!Q123</f>
        <v>242.30494444444443</v>
      </c>
      <c r="AN72" s="24">
        <f>'Projeção Fin. StartUp 3'!C123</f>
        <v>266.02450138888889</v>
      </c>
      <c r="AO72" s="24">
        <f>'Projeção Fin. StartUp 3'!D123</f>
        <v>266.02450138888889</v>
      </c>
      <c r="AP72" s="24">
        <f>'Projeção Fin. StartUp 3'!E123</f>
        <v>266.02450138888889</v>
      </c>
      <c r="AQ72" s="24">
        <f>'Projeção Fin. StartUp 3'!G123</f>
        <v>266.02450138888889</v>
      </c>
      <c r="AR72" s="24">
        <f>'Projeção Fin. StartUp 3'!H123</f>
        <v>266.02450138888889</v>
      </c>
      <c r="AS72" s="24">
        <f>'Projeção Fin. StartUp 3'!I123</f>
        <v>266.02450138888889</v>
      </c>
      <c r="AT72" s="24">
        <f>'Projeção Fin. StartUp 3'!K123</f>
        <v>266.02450138888889</v>
      </c>
      <c r="AU72" s="24">
        <f>'Projeção Fin. StartUp 3'!L123</f>
        <v>266.02450138888889</v>
      </c>
      <c r="AV72" s="24">
        <f>'Projeção Fin. StartUp 3'!M123</f>
        <v>266.02450138888889</v>
      </c>
      <c r="AW72" s="24">
        <f>'Projeção Fin. StartUp 3'!O123</f>
        <v>285.82888888888891</v>
      </c>
      <c r="AX72" s="24">
        <f>'Projeção Fin. StartUp 3'!P123</f>
        <v>285.82888888888891</v>
      </c>
      <c r="AY72" s="24">
        <f>'Projeção Fin. StartUp 3'!Q123</f>
        <v>285.82888888888891</v>
      </c>
      <c r="AZ72" s="24">
        <f>'Projeção Fin. StartUp 4'!C123</f>
        <v>284.67174722222222</v>
      </c>
      <c r="BA72" s="24">
        <f>'Projeção Fin. StartUp 4'!D123</f>
        <v>284.67174722222222</v>
      </c>
      <c r="BB72" s="24">
        <f>'Projeção Fin. StartUp 4'!E123</f>
        <v>284.67174722222222</v>
      </c>
      <c r="BC72" s="24">
        <f>'Projeção Fin. StartUp 4'!G123</f>
        <v>284.67174722222222</v>
      </c>
      <c r="BD72" s="24">
        <f>'Projeção Fin. StartUp 4'!H123</f>
        <v>284.67174722222222</v>
      </c>
      <c r="BE72" s="24">
        <f>'Projeção Fin. StartUp 4'!I123</f>
        <v>284.67174722222222</v>
      </c>
      <c r="BF72" s="24">
        <f>'Projeção Fin. StartUp 4'!K123</f>
        <v>284.67174722222222</v>
      </c>
      <c r="BG72" s="24">
        <f>'Projeção Fin. StartUp 4'!L123</f>
        <v>284.67174722222222</v>
      </c>
      <c r="BH72" s="24">
        <f>'Projeção Fin. StartUp 4'!M123</f>
        <v>284.67174722222222</v>
      </c>
      <c r="BI72" s="24">
        <f>'Projeção Fin. StartUp 4'!O123</f>
        <v>284.67174722222222</v>
      </c>
      <c r="BJ72" s="24">
        <f>'Projeção Fin. StartUp 4'!P123</f>
        <v>284.67174722222222</v>
      </c>
      <c r="BK72" s="24">
        <f>'Projeção Fin. StartUp 4'!Q123</f>
        <v>284.67174722222222</v>
      </c>
      <c r="BL72" s="24">
        <f>'Projeção Fin. StartUp 5'!C123</f>
        <v>311.7268458333333</v>
      </c>
      <c r="BM72" s="24">
        <f>'Projeção Fin. StartUp 5'!D123</f>
        <v>311.7268458333333</v>
      </c>
      <c r="BN72" s="24">
        <f>'Projeção Fin. StartUp 5'!E123</f>
        <v>311.7268458333333</v>
      </c>
      <c r="BO72" s="24">
        <f>'Projeção Fin. StartUp 5'!G123</f>
        <v>311.7268458333333</v>
      </c>
      <c r="BP72" s="24">
        <f>'Projeção Fin. StartUp 5'!H123</f>
        <v>311.7268458333333</v>
      </c>
      <c r="BQ72" s="24">
        <f>'Projeção Fin. StartUp 5'!I123</f>
        <v>311.7268458333333</v>
      </c>
      <c r="BR72" s="24">
        <f>'Projeção Fin. StartUp 5'!K123</f>
        <v>311.7268458333333</v>
      </c>
      <c r="BS72" s="24">
        <f>'Projeção Fin. StartUp 5'!L123</f>
        <v>311.7268458333333</v>
      </c>
      <c r="BT72" s="24">
        <f>'Projeção Fin. StartUp 5'!M123</f>
        <v>311.7268458333333</v>
      </c>
      <c r="BU72" s="24">
        <f>'Projeção Fin. StartUp 5'!O123</f>
        <v>311.7268458333333</v>
      </c>
      <c r="BV72" s="24">
        <f>'Projeção Fin. StartUp 5'!P123</f>
        <v>311.7268458333333</v>
      </c>
      <c r="BW72" s="24">
        <f>'Projeção Fin. StartUp 5'!Q123</f>
        <v>311.7268458333333</v>
      </c>
      <c r="BX72" s="24">
        <f>'Projeção Fin. StartUp 6'!C123</f>
        <v>284.67174722222222</v>
      </c>
      <c r="BY72" s="24">
        <f>'Projeção Fin. StartUp 6'!D123</f>
        <v>284.67174722222222</v>
      </c>
      <c r="BZ72" s="24">
        <f>'Projeção Fin. StartUp 6'!E123</f>
        <v>284.67174722222222</v>
      </c>
      <c r="CA72" s="24">
        <f>'Projeção Fin. StartUp 6'!G123</f>
        <v>284.67174722222222</v>
      </c>
      <c r="CB72" s="24">
        <f>'Projeção Fin. StartUp 6'!H123</f>
        <v>284.67174722222222</v>
      </c>
      <c r="CC72" s="24">
        <f>'Projeção Fin. StartUp 6'!I123</f>
        <v>284.67174722222222</v>
      </c>
      <c r="CD72" s="24">
        <f>'Projeção Fin. StartUp 6'!K123</f>
        <v>284.67174722222222</v>
      </c>
      <c r="CE72" s="24">
        <f>'Projeção Fin. StartUp 6'!L123</f>
        <v>284.67174722222222</v>
      </c>
      <c r="CF72" s="24">
        <f>'Projeção Fin. StartUp 6'!M123</f>
        <v>284.67174722222222</v>
      </c>
      <c r="CG72" s="24">
        <f>'Projeção Fin. StartUp 6'!O123</f>
        <v>284.67174722222222</v>
      </c>
      <c r="CH72" s="24">
        <f>'Projeção Fin. StartUp 6'!P123</f>
        <v>284.67174722222222</v>
      </c>
      <c r="CI72" s="24">
        <f>'Projeção Fin. StartUp 6'!Q123</f>
        <v>284.67174722222222</v>
      </c>
    </row>
    <row r="73" spans="1:87" x14ac:dyDescent="0.3">
      <c r="A73" s="215" t="s">
        <v>146</v>
      </c>
      <c r="B73" s="211">
        <f t="shared" si="4"/>
        <v>0</v>
      </c>
      <c r="C73" s="11">
        <f t="shared" si="5"/>
        <v>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>
        <f>'Projeção Fin. StartUp 1'!C126</f>
        <v>0</v>
      </c>
      <c r="Q73" s="24">
        <f>'Projeção Fin. StartUp 1'!D126</f>
        <v>0</v>
      </c>
      <c r="R73" s="24">
        <f>'Projeção Fin. StartUp 1'!E126</f>
        <v>0</v>
      </c>
      <c r="S73" s="24">
        <f>'Projeção Fin. StartUp 1'!G126</f>
        <v>0</v>
      </c>
      <c r="T73" s="24">
        <f>'Projeção Fin. StartUp 1'!H126</f>
        <v>0</v>
      </c>
      <c r="U73" s="24">
        <f>'Projeção Fin. StartUp 1'!I126</f>
        <v>0</v>
      </c>
      <c r="V73" s="24">
        <f>'Projeção Fin. StartUp 1'!K126</f>
        <v>0</v>
      </c>
      <c r="W73" s="24">
        <f>'Projeção Fin. StartUp 1'!L126</f>
        <v>0</v>
      </c>
      <c r="X73" s="24">
        <f>'Projeção Fin. StartUp 1'!M126</f>
        <v>0</v>
      </c>
      <c r="Y73" s="24">
        <f>'Projeção Fin. StartUp 1'!O126</f>
        <v>0</v>
      </c>
      <c r="Z73" s="24">
        <f>'Projeção Fin. StartUp 1'!P126</f>
        <v>0</v>
      </c>
      <c r="AA73" s="24">
        <f>'Projeção Fin. StartUp 1'!Q126</f>
        <v>0</v>
      </c>
      <c r="AB73" s="24">
        <f>'Projeção Fin. StartUp 2'!C126</f>
        <v>0</v>
      </c>
      <c r="AC73" s="24">
        <f>'Projeção Fin. StartUp 2'!D126</f>
        <v>0</v>
      </c>
      <c r="AD73" s="24">
        <f>'Projeção Fin. StartUp 2'!E126</f>
        <v>0</v>
      </c>
      <c r="AE73" s="24">
        <f>'Projeção Fin. StartUp 2'!G126</f>
        <v>0</v>
      </c>
      <c r="AF73" s="24">
        <f>'Projeção Fin. StartUp 2'!H126</f>
        <v>0</v>
      </c>
      <c r="AG73" s="24">
        <f>'Projeção Fin. StartUp 2'!I126</f>
        <v>0</v>
      </c>
      <c r="AH73" s="24">
        <f>'Projeção Fin. StartUp 2'!K126</f>
        <v>0</v>
      </c>
      <c r="AI73" s="24">
        <f>'Projeção Fin. StartUp 2'!L126</f>
        <v>0</v>
      </c>
      <c r="AJ73" s="24">
        <f>'Projeção Fin. StartUp 2'!M126</f>
        <v>0</v>
      </c>
      <c r="AK73" s="24">
        <f>'Projeção Fin. StartUp 2'!O126</f>
        <v>0</v>
      </c>
      <c r="AL73" s="24">
        <f>'Projeção Fin. StartUp 2'!P126</f>
        <v>0</v>
      </c>
      <c r="AM73" s="24">
        <f>'Projeção Fin. StartUp 2'!Q126</f>
        <v>0</v>
      </c>
      <c r="AN73" s="24">
        <f>'Projeção Fin. StartUp 3'!C126</f>
        <v>0</v>
      </c>
      <c r="AO73" s="24">
        <f>'Projeção Fin. StartUp 3'!D126</f>
        <v>0</v>
      </c>
      <c r="AP73" s="24">
        <f>'Projeção Fin. StartUp 3'!E126</f>
        <v>0</v>
      </c>
      <c r="AQ73" s="24">
        <f>'Projeção Fin. StartUp 3'!G126</f>
        <v>0</v>
      </c>
      <c r="AR73" s="24">
        <f>'Projeção Fin. StartUp 3'!H126</f>
        <v>0</v>
      </c>
      <c r="AS73" s="24">
        <f>'Projeção Fin. StartUp 3'!I126</f>
        <v>0</v>
      </c>
      <c r="AT73" s="24">
        <f>'Projeção Fin. StartUp 3'!K126</f>
        <v>0</v>
      </c>
      <c r="AU73" s="24">
        <f>'Projeção Fin. StartUp 3'!L126</f>
        <v>0</v>
      </c>
      <c r="AV73" s="24">
        <f>'Projeção Fin. StartUp 3'!M126</f>
        <v>0</v>
      </c>
      <c r="AW73" s="24">
        <f>'Projeção Fin. StartUp 3'!O126</f>
        <v>0</v>
      </c>
      <c r="AX73" s="24">
        <f>'Projeção Fin. StartUp 3'!P126</f>
        <v>0</v>
      </c>
      <c r="AY73" s="24">
        <f>'Projeção Fin. StartUp 3'!Q126</f>
        <v>0</v>
      </c>
      <c r="AZ73" s="24">
        <f>'Projeção Fin. StartUp 4'!C126</f>
        <v>0</v>
      </c>
      <c r="BA73" s="24">
        <f>'Projeção Fin. StartUp 4'!D126</f>
        <v>0</v>
      </c>
      <c r="BB73" s="24">
        <f>'Projeção Fin. StartUp 4'!E126</f>
        <v>0</v>
      </c>
      <c r="BC73" s="24">
        <f>'Projeção Fin. StartUp 4'!G126</f>
        <v>0</v>
      </c>
      <c r="BD73" s="24">
        <f>'Projeção Fin. StartUp 4'!H126</f>
        <v>0</v>
      </c>
      <c r="BE73" s="24">
        <f>'Projeção Fin. StartUp 4'!I126</f>
        <v>0</v>
      </c>
      <c r="BF73" s="24">
        <f>'Projeção Fin. StartUp 4'!K126</f>
        <v>0</v>
      </c>
      <c r="BG73" s="24">
        <f>'Projeção Fin. StartUp 4'!L126</f>
        <v>0</v>
      </c>
      <c r="BH73" s="24">
        <f>'Projeção Fin. StartUp 4'!M126</f>
        <v>0</v>
      </c>
      <c r="BI73" s="24">
        <f>'Projeção Fin. StartUp 4'!O126</f>
        <v>0</v>
      </c>
      <c r="BJ73" s="24">
        <f>'Projeção Fin. StartUp 4'!P126</f>
        <v>0</v>
      </c>
      <c r="BK73" s="24">
        <f>'Projeção Fin. StartUp 4'!Q126</f>
        <v>0</v>
      </c>
      <c r="BL73" s="24">
        <f>'Projeção Fin. StartUp 5'!C126</f>
        <v>0</v>
      </c>
      <c r="BM73" s="24">
        <f>'Projeção Fin. StartUp 5'!D126</f>
        <v>0</v>
      </c>
      <c r="BN73" s="24">
        <f>'Projeção Fin. StartUp 5'!E126</f>
        <v>0</v>
      </c>
      <c r="BO73" s="24">
        <f>'Projeção Fin. StartUp 5'!G126</f>
        <v>0</v>
      </c>
      <c r="BP73" s="24">
        <f>'Projeção Fin. StartUp 5'!H126</f>
        <v>0</v>
      </c>
      <c r="BQ73" s="24">
        <f>'Projeção Fin. StartUp 5'!I126</f>
        <v>0</v>
      </c>
      <c r="BR73" s="24">
        <f>'Projeção Fin. StartUp 5'!K126</f>
        <v>0</v>
      </c>
      <c r="BS73" s="24">
        <f>'Projeção Fin. StartUp 5'!L126</f>
        <v>0</v>
      </c>
      <c r="BT73" s="24">
        <f>'Projeção Fin. StartUp 5'!M126</f>
        <v>0</v>
      </c>
      <c r="BU73" s="24">
        <f>'Projeção Fin. StartUp 5'!O126</f>
        <v>0</v>
      </c>
      <c r="BV73" s="24">
        <f>'Projeção Fin. StartUp 5'!P126</f>
        <v>0</v>
      </c>
      <c r="BW73" s="24">
        <f>'Projeção Fin. StartUp 5'!Q126</f>
        <v>0</v>
      </c>
      <c r="BX73" s="24">
        <f>'Projeção Fin. StartUp 6'!C126</f>
        <v>0</v>
      </c>
      <c r="BY73" s="24">
        <f>'Projeção Fin. StartUp 6'!D126</f>
        <v>0</v>
      </c>
      <c r="BZ73" s="24">
        <f>'Projeção Fin. StartUp 6'!E126</f>
        <v>0</v>
      </c>
      <c r="CA73" s="24">
        <f>'Projeção Fin. StartUp 6'!G126</f>
        <v>0</v>
      </c>
      <c r="CB73" s="24">
        <f>'Projeção Fin. StartUp 6'!H126</f>
        <v>0</v>
      </c>
      <c r="CC73" s="24">
        <f>'Projeção Fin. StartUp 6'!I126</f>
        <v>0</v>
      </c>
      <c r="CD73" s="24">
        <f>'Projeção Fin. StartUp 6'!K126</f>
        <v>0</v>
      </c>
      <c r="CE73" s="24">
        <f>'Projeção Fin. StartUp 6'!L126</f>
        <v>0</v>
      </c>
      <c r="CF73" s="24">
        <f>'Projeção Fin. StartUp 6'!M126</f>
        <v>0</v>
      </c>
      <c r="CG73" s="24">
        <f>'Projeção Fin. StartUp 6'!O126</f>
        <v>0</v>
      </c>
      <c r="CH73" s="24">
        <f>'Projeção Fin. StartUp 6'!P126</f>
        <v>0</v>
      </c>
      <c r="CI73" s="24">
        <f>'Projeção Fin. StartUp 6'!Q126</f>
        <v>0</v>
      </c>
    </row>
    <row r="74" spans="1:87" x14ac:dyDescent="0.3">
      <c r="A74" s="215" t="s">
        <v>147</v>
      </c>
      <c r="B74" s="211">
        <f t="shared" si="4"/>
        <v>0</v>
      </c>
      <c r="C74" s="11">
        <f t="shared" si="5"/>
        <v>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>
        <f>'Projeção Fin. StartUp 1'!C127</f>
        <v>0</v>
      </c>
      <c r="Q74" s="24">
        <f>'Projeção Fin. StartUp 1'!D127</f>
        <v>0</v>
      </c>
      <c r="R74" s="24">
        <f>'Projeção Fin. StartUp 1'!E127</f>
        <v>0</v>
      </c>
      <c r="S74" s="24">
        <f>'Projeção Fin. StartUp 1'!G127</f>
        <v>0</v>
      </c>
      <c r="T74" s="24">
        <f>'Projeção Fin. StartUp 1'!H127</f>
        <v>0</v>
      </c>
      <c r="U74" s="24">
        <f>'Projeção Fin. StartUp 1'!I127</f>
        <v>0</v>
      </c>
      <c r="V74" s="24">
        <f>'Projeção Fin. StartUp 1'!K127</f>
        <v>0</v>
      </c>
      <c r="W74" s="24">
        <f>'Projeção Fin. StartUp 1'!L127</f>
        <v>0</v>
      </c>
      <c r="X74" s="24">
        <f>'Projeção Fin. StartUp 1'!M127</f>
        <v>0</v>
      </c>
      <c r="Y74" s="24">
        <f>'Projeção Fin. StartUp 1'!O127</f>
        <v>0</v>
      </c>
      <c r="Z74" s="24">
        <f>'Projeção Fin. StartUp 1'!P127</f>
        <v>0</v>
      </c>
      <c r="AA74" s="24">
        <f>'Projeção Fin. StartUp 1'!Q127</f>
        <v>0</v>
      </c>
      <c r="AB74" s="24">
        <f>'Projeção Fin. StartUp 2'!C127</f>
        <v>0</v>
      </c>
      <c r="AC74" s="24">
        <f>'Projeção Fin. StartUp 2'!D127</f>
        <v>0</v>
      </c>
      <c r="AD74" s="24">
        <f>'Projeção Fin. StartUp 2'!E127</f>
        <v>0</v>
      </c>
      <c r="AE74" s="24">
        <f>'Projeção Fin. StartUp 2'!G127</f>
        <v>0</v>
      </c>
      <c r="AF74" s="24">
        <f>'Projeção Fin. StartUp 2'!H127</f>
        <v>0</v>
      </c>
      <c r="AG74" s="24">
        <f>'Projeção Fin. StartUp 2'!I127</f>
        <v>0</v>
      </c>
      <c r="AH74" s="24">
        <f>'Projeção Fin. StartUp 2'!K127</f>
        <v>0</v>
      </c>
      <c r="AI74" s="24">
        <f>'Projeção Fin. StartUp 2'!L127</f>
        <v>0</v>
      </c>
      <c r="AJ74" s="24">
        <f>'Projeção Fin. StartUp 2'!M127</f>
        <v>0</v>
      </c>
      <c r="AK74" s="24">
        <f>'Projeção Fin. StartUp 2'!O127</f>
        <v>0</v>
      </c>
      <c r="AL74" s="24">
        <f>'Projeção Fin. StartUp 2'!P127</f>
        <v>0</v>
      </c>
      <c r="AM74" s="24">
        <f>'Projeção Fin. StartUp 2'!Q127</f>
        <v>0</v>
      </c>
      <c r="AN74" s="24">
        <f>'Projeção Fin. StartUp 3'!C127</f>
        <v>0</v>
      </c>
      <c r="AO74" s="24">
        <f>'Projeção Fin. StartUp 3'!D127</f>
        <v>0</v>
      </c>
      <c r="AP74" s="24">
        <f>'Projeção Fin. StartUp 3'!E127</f>
        <v>0</v>
      </c>
      <c r="AQ74" s="24">
        <f>'Projeção Fin. StartUp 3'!G127</f>
        <v>0</v>
      </c>
      <c r="AR74" s="24">
        <f>'Projeção Fin. StartUp 3'!H127</f>
        <v>0</v>
      </c>
      <c r="AS74" s="24">
        <f>'Projeção Fin. StartUp 3'!I127</f>
        <v>0</v>
      </c>
      <c r="AT74" s="24">
        <f>'Projeção Fin. StartUp 3'!K127</f>
        <v>0</v>
      </c>
      <c r="AU74" s="24">
        <f>'Projeção Fin. StartUp 3'!L127</f>
        <v>0</v>
      </c>
      <c r="AV74" s="24">
        <f>'Projeção Fin. StartUp 3'!M127</f>
        <v>0</v>
      </c>
      <c r="AW74" s="24">
        <f>'Projeção Fin. StartUp 3'!O127</f>
        <v>0</v>
      </c>
      <c r="AX74" s="24">
        <f>'Projeção Fin. StartUp 3'!P127</f>
        <v>0</v>
      </c>
      <c r="AY74" s="24">
        <f>'Projeção Fin. StartUp 3'!Q127</f>
        <v>0</v>
      </c>
      <c r="AZ74" s="24">
        <f>'Projeção Fin. StartUp 4'!C127</f>
        <v>0</v>
      </c>
      <c r="BA74" s="24">
        <f>'Projeção Fin. StartUp 4'!D127</f>
        <v>0</v>
      </c>
      <c r="BB74" s="24">
        <f>'Projeção Fin. StartUp 4'!E127</f>
        <v>0</v>
      </c>
      <c r="BC74" s="24">
        <f>'Projeção Fin. StartUp 4'!G127</f>
        <v>0</v>
      </c>
      <c r="BD74" s="24">
        <f>'Projeção Fin. StartUp 4'!H127</f>
        <v>0</v>
      </c>
      <c r="BE74" s="24">
        <f>'Projeção Fin. StartUp 4'!I127</f>
        <v>0</v>
      </c>
      <c r="BF74" s="24">
        <f>'Projeção Fin. StartUp 4'!K127</f>
        <v>0</v>
      </c>
      <c r="BG74" s="24">
        <f>'Projeção Fin. StartUp 4'!L127</f>
        <v>0</v>
      </c>
      <c r="BH74" s="24">
        <f>'Projeção Fin. StartUp 4'!M127</f>
        <v>0</v>
      </c>
      <c r="BI74" s="24">
        <f>'Projeção Fin. StartUp 4'!O127</f>
        <v>0</v>
      </c>
      <c r="BJ74" s="24">
        <f>'Projeção Fin. StartUp 4'!P127</f>
        <v>0</v>
      </c>
      <c r="BK74" s="24">
        <f>'Projeção Fin. StartUp 4'!Q127</f>
        <v>0</v>
      </c>
      <c r="BL74" s="24">
        <f>'Projeção Fin. StartUp 5'!C127</f>
        <v>0</v>
      </c>
      <c r="BM74" s="24">
        <f>'Projeção Fin. StartUp 5'!D127</f>
        <v>0</v>
      </c>
      <c r="BN74" s="24">
        <f>'Projeção Fin. StartUp 5'!E127</f>
        <v>0</v>
      </c>
      <c r="BO74" s="24">
        <f>'Projeção Fin. StartUp 5'!G127</f>
        <v>0</v>
      </c>
      <c r="BP74" s="24">
        <f>'Projeção Fin. StartUp 5'!H127</f>
        <v>0</v>
      </c>
      <c r="BQ74" s="24">
        <f>'Projeção Fin. StartUp 5'!I127</f>
        <v>0</v>
      </c>
      <c r="BR74" s="24">
        <f>'Projeção Fin. StartUp 5'!K127</f>
        <v>0</v>
      </c>
      <c r="BS74" s="24">
        <f>'Projeção Fin. StartUp 5'!L127</f>
        <v>0</v>
      </c>
      <c r="BT74" s="24">
        <f>'Projeção Fin. StartUp 5'!M127</f>
        <v>0</v>
      </c>
      <c r="BU74" s="24">
        <f>'Projeção Fin. StartUp 5'!O127</f>
        <v>0</v>
      </c>
      <c r="BV74" s="24">
        <f>'Projeção Fin. StartUp 5'!P127</f>
        <v>0</v>
      </c>
      <c r="BW74" s="24">
        <f>'Projeção Fin. StartUp 5'!Q127</f>
        <v>0</v>
      </c>
      <c r="BX74" s="24">
        <f>'Projeção Fin. StartUp 6'!C127</f>
        <v>0</v>
      </c>
      <c r="BY74" s="24">
        <f>'Projeção Fin. StartUp 6'!D127</f>
        <v>0</v>
      </c>
      <c r="BZ74" s="24">
        <f>'Projeção Fin. StartUp 6'!E127</f>
        <v>0</v>
      </c>
      <c r="CA74" s="24">
        <f>'Projeção Fin. StartUp 6'!G127</f>
        <v>0</v>
      </c>
      <c r="CB74" s="24">
        <f>'Projeção Fin. StartUp 6'!H127</f>
        <v>0</v>
      </c>
      <c r="CC74" s="24">
        <f>'Projeção Fin. StartUp 6'!I127</f>
        <v>0</v>
      </c>
      <c r="CD74" s="24">
        <f>'Projeção Fin. StartUp 6'!K127</f>
        <v>0</v>
      </c>
      <c r="CE74" s="24">
        <f>'Projeção Fin. StartUp 6'!L127</f>
        <v>0</v>
      </c>
      <c r="CF74" s="24">
        <f>'Projeção Fin. StartUp 6'!M127</f>
        <v>0</v>
      </c>
      <c r="CG74" s="24">
        <f>'Projeção Fin. StartUp 6'!O127</f>
        <v>0</v>
      </c>
      <c r="CH74" s="24">
        <f>'Projeção Fin. StartUp 6'!P127</f>
        <v>0</v>
      </c>
      <c r="CI74" s="24">
        <f>'Projeção Fin. StartUp 6'!Q127</f>
        <v>0</v>
      </c>
    </row>
    <row r="75" spans="1:87" x14ac:dyDescent="0.3">
      <c r="A75" s="215" t="s">
        <v>56</v>
      </c>
      <c r="B75" s="211">
        <f t="shared" si="4"/>
        <v>0</v>
      </c>
      <c r="C75" s="11">
        <f t="shared" si="5"/>
        <v>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>
        <f>'Projeção Fin. StartUp 1'!C128</f>
        <v>0</v>
      </c>
      <c r="Q75" s="24">
        <f>'Projeção Fin. StartUp 1'!D128</f>
        <v>0</v>
      </c>
      <c r="R75" s="24">
        <f>'Projeção Fin. StartUp 1'!E128</f>
        <v>0</v>
      </c>
      <c r="S75" s="24">
        <f>'Projeção Fin. StartUp 1'!G128</f>
        <v>0</v>
      </c>
      <c r="T75" s="24">
        <f>'Projeção Fin. StartUp 1'!H128</f>
        <v>0</v>
      </c>
      <c r="U75" s="24">
        <f>'Projeção Fin. StartUp 1'!I128</f>
        <v>0</v>
      </c>
      <c r="V75" s="24">
        <f>'Projeção Fin. StartUp 1'!K128</f>
        <v>0</v>
      </c>
      <c r="W75" s="24">
        <f>'Projeção Fin. StartUp 1'!L128</f>
        <v>0</v>
      </c>
      <c r="X75" s="24">
        <f>'Projeção Fin. StartUp 1'!M128</f>
        <v>0</v>
      </c>
      <c r="Y75" s="24">
        <f>'Projeção Fin. StartUp 1'!O128</f>
        <v>0</v>
      </c>
      <c r="Z75" s="24">
        <f>'Projeção Fin. StartUp 1'!P128</f>
        <v>0</v>
      </c>
      <c r="AA75" s="24">
        <f>'Projeção Fin. StartUp 1'!Q128</f>
        <v>0</v>
      </c>
      <c r="AB75" s="24">
        <f>'Projeção Fin. StartUp 2'!C128</f>
        <v>0</v>
      </c>
      <c r="AC75" s="24">
        <f>'Projeção Fin. StartUp 2'!D128</f>
        <v>0</v>
      </c>
      <c r="AD75" s="24">
        <f>'Projeção Fin. StartUp 2'!E128</f>
        <v>0</v>
      </c>
      <c r="AE75" s="24">
        <f>'Projeção Fin. StartUp 2'!G128</f>
        <v>0</v>
      </c>
      <c r="AF75" s="24">
        <f>'Projeção Fin. StartUp 2'!H128</f>
        <v>0</v>
      </c>
      <c r="AG75" s="24">
        <f>'Projeção Fin. StartUp 2'!I128</f>
        <v>0</v>
      </c>
      <c r="AH75" s="24">
        <f>'Projeção Fin. StartUp 2'!K128</f>
        <v>0</v>
      </c>
      <c r="AI75" s="24">
        <f>'Projeção Fin. StartUp 2'!L128</f>
        <v>0</v>
      </c>
      <c r="AJ75" s="24">
        <f>'Projeção Fin. StartUp 2'!M128</f>
        <v>0</v>
      </c>
      <c r="AK75" s="24">
        <f>'Projeção Fin. StartUp 2'!O128</f>
        <v>0</v>
      </c>
      <c r="AL75" s="24">
        <f>'Projeção Fin. StartUp 2'!P128</f>
        <v>0</v>
      </c>
      <c r="AM75" s="24">
        <f>'Projeção Fin. StartUp 2'!Q128</f>
        <v>0</v>
      </c>
      <c r="AN75" s="24">
        <f>'Projeção Fin. StartUp 3'!C128</f>
        <v>0</v>
      </c>
      <c r="AO75" s="24">
        <f>'Projeção Fin. StartUp 3'!D128</f>
        <v>0</v>
      </c>
      <c r="AP75" s="24">
        <f>'Projeção Fin. StartUp 3'!E128</f>
        <v>0</v>
      </c>
      <c r="AQ75" s="24">
        <f>'Projeção Fin. StartUp 3'!G128</f>
        <v>0</v>
      </c>
      <c r="AR75" s="24">
        <f>'Projeção Fin. StartUp 3'!H128</f>
        <v>0</v>
      </c>
      <c r="AS75" s="24">
        <f>'Projeção Fin. StartUp 3'!I128</f>
        <v>0</v>
      </c>
      <c r="AT75" s="24">
        <f>'Projeção Fin. StartUp 3'!K128</f>
        <v>0</v>
      </c>
      <c r="AU75" s="24">
        <f>'Projeção Fin. StartUp 3'!L128</f>
        <v>0</v>
      </c>
      <c r="AV75" s="24">
        <f>'Projeção Fin. StartUp 3'!M128</f>
        <v>0</v>
      </c>
      <c r="AW75" s="24">
        <f>'Projeção Fin. StartUp 3'!O128</f>
        <v>0</v>
      </c>
      <c r="AX75" s="24">
        <f>'Projeção Fin. StartUp 3'!P128</f>
        <v>0</v>
      </c>
      <c r="AY75" s="24">
        <f>'Projeção Fin. StartUp 3'!Q128</f>
        <v>0</v>
      </c>
      <c r="AZ75" s="24">
        <f>'Projeção Fin. StartUp 4'!C128</f>
        <v>0</v>
      </c>
      <c r="BA75" s="24">
        <f>'Projeção Fin. StartUp 4'!D128</f>
        <v>0</v>
      </c>
      <c r="BB75" s="24">
        <f>'Projeção Fin. StartUp 4'!E128</f>
        <v>0</v>
      </c>
      <c r="BC75" s="24">
        <f>'Projeção Fin. StartUp 4'!G128</f>
        <v>0</v>
      </c>
      <c r="BD75" s="24">
        <f>'Projeção Fin. StartUp 4'!H128</f>
        <v>0</v>
      </c>
      <c r="BE75" s="24">
        <f>'Projeção Fin. StartUp 4'!I128</f>
        <v>0</v>
      </c>
      <c r="BF75" s="24">
        <f>'Projeção Fin. StartUp 4'!K128</f>
        <v>0</v>
      </c>
      <c r="BG75" s="24">
        <f>'Projeção Fin. StartUp 4'!L128</f>
        <v>0</v>
      </c>
      <c r="BH75" s="24">
        <f>'Projeção Fin. StartUp 4'!M128</f>
        <v>0</v>
      </c>
      <c r="BI75" s="24">
        <f>'Projeção Fin. StartUp 4'!O128</f>
        <v>0</v>
      </c>
      <c r="BJ75" s="24">
        <f>'Projeção Fin. StartUp 4'!P128</f>
        <v>0</v>
      </c>
      <c r="BK75" s="24">
        <f>'Projeção Fin. StartUp 4'!Q128</f>
        <v>0</v>
      </c>
      <c r="BL75" s="24">
        <f>'Projeção Fin. StartUp 5'!C128</f>
        <v>0</v>
      </c>
      <c r="BM75" s="24">
        <f>'Projeção Fin. StartUp 5'!D128</f>
        <v>0</v>
      </c>
      <c r="BN75" s="24">
        <f>'Projeção Fin. StartUp 5'!E128</f>
        <v>0</v>
      </c>
      <c r="BO75" s="24">
        <f>'Projeção Fin. StartUp 5'!G128</f>
        <v>0</v>
      </c>
      <c r="BP75" s="24">
        <f>'Projeção Fin. StartUp 5'!H128</f>
        <v>0</v>
      </c>
      <c r="BQ75" s="24">
        <f>'Projeção Fin. StartUp 5'!I128</f>
        <v>0</v>
      </c>
      <c r="BR75" s="24">
        <f>'Projeção Fin. StartUp 5'!K128</f>
        <v>0</v>
      </c>
      <c r="BS75" s="24">
        <f>'Projeção Fin. StartUp 5'!L128</f>
        <v>0</v>
      </c>
      <c r="BT75" s="24">
        <f>'Projeção Fin. StartUp 5'!M128</f>
        <v>0</v>
      </c>
      <c r="BU75" s="24">
        <f>'Projeção Fin. StartUp 5'!O128</f>
        <v>0</v>
      </c>
      <c r="BV75" s="24">
        <f>'Projeção Fin. StartUp 5'!P128</f>
        <v>0</v>
      </c>
      <c r="BW75" s="24">
        <f>'Projeção Fin. StartUp 5'!Q128</f>
        <v>0</v>
      </c>
      <c r="BX75" s="24">
        <f>'Projeção Fin. StartUp 6'!C128</f>
        <v>0</v>
      </c>
      <c r="BY75" s="24">
        <f>'Projeção Fin. StartUp 6'!D128</f>
        <v>0</v>
      </c>
      <c r="BZ75" s="24">
        <f>'Projeção Fin. StartUp 6'!E128</f>
        <v>0</v>
      </c>
      <c r="CA75" s="24">
        <f>'Projeção Fin. StartUp 6'!G128</f>
        <v>0</v>
      </c>
      <c r="CB75" s="24">
        <f>'Projeção Fin. StartUp 6'!H128</f>
        <v>0</v>
      </c>
      <c r="CC75" s="24">
        <f>'Projeção Fin. StartUp 6'!I128</f>
        <v>0</v>
      </c>
      <c r="CD75" s="24">
        <f>'Projeção Fin. StartUp 6'!K128</f>
        <v>0</v>
      </c>
      <c r="CE75" s="24">
        <f>'Projeção Fin. StartUp 6'!L128</f>
        <v>0</v>
      </c>
      <c r="CF75" s="24">
        <f>'Projeção Fin. StartUp 6'!M128</f>
        <v>0</v>
      </c>
      <c r="CG75" s="24">
        <f>'Projeção Fin. StartUp 6'!O128</f>
        <v>0</v>
      </c>
      <c r="CH75" s="24">
        <f>'Projeção Fin. StartUp 6'!P128</f>
        <v>0</v>
      </c>
      <c r="CI75" s="24">
        <f>'Projeção Fin. StartUp 6'!Q128</f>
        <v>0</v>
      </c>
    </row>
    <row r="76" spans="1:87" x14ac:dyDescent="0.3">
      <c r="A76" s="215" t="s">
        <v>54</v>
      </c>
      <c r="B76" s="211">
        <f t="shared" si="4"/>
        <v>0</v>
      </c>
      <c r="C76" s="11">
        <f t="shared" si="5"/>
        <v>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>
        <f>'Projeção Fin. StartUp 1'!C129</f>
        <v>0</v>
      </c>
      <c r="Q76" s="24">
        <f>'Projeção Fin. StartUp 1'!D129</f>
        <v>0</v>
      </c>
      <c r="R76" s="24">
        <f>'Projeção Fin. StartUp 1'!E129</f>
        <v>0</v>
      </c>
      <c r="S76" s="24">
        <f>'Projeção Fin. StartUp 1'!G129</f>
        <v>0</v>
      </c>
      <c r="T76" s="24">
        <f>'Projeção Fin. StartUp 1'!H129</f>
        <v>0</v>
      </c>
      <c r="U76" s="24">
        <f>'Projeção Fin. StartUp 1'!I129</f>
        <v>0</v>
      </c>
      <c r="V76" s="24">
        <f>'Projeção Fin. StartUp 1'!K129</f>
        <v>0</v>
      </c>
      <c r="W76" s="24">
        <f>'Projeção Fin. StartUp 1'!L129</f>
        <v>0</v>
      </c>
      <c r="X76" s="24">
        <f>'Projeção Fin. StartUp 1'!M129</f>
        <v>0</v>
      </c>
      <c r="Y76" s="24">
        <f>'Projeção Fin. StartUp 1'!O129</f>
        <v>0</v>
      </c>
      <c r="Z76" s="24">
        <f>'Projeção Fin. StartUp 1'!P129</f>
        <v>0</v>
      </c>
      <c r="AA76" s="24">
        <f>'Projeção Fin. StartUp 1'!Q129</f>
        <v>0</v>
      </c>
      <c r="AB76" s="24">
        <f>'Projeção Fin. StartUp 2'!C129</f>
        <v>0</v>
      </c>
      <c r="AC76" s="24">
        <f>'Projeção Fin. StartUp 2'!D129</f>
        <v>0</v>
      </c>
      <c r="AD76" s="24">
        <f>'Projeção Fin. StartUp 2'!E129</f>
        <v>0</v>
      </c>
      <c r="AE76" s="24">
        <f>'Projeção Fin. StartUp 2'!G129</f>
        <v>0</v>
      </c>
      <c r="AF76" s="24">
        <f>'Projeção Fin. StartUp 2'!H129</f>
        <v>0</v>
      </c>
      <c r="AG76" s="24">
        <f>'Projeção Fin. StartUp 2'!I129</f>
        <v>0</v>
      </c>
      <c r="AH76" s="24">
        <f>'Projeção Fin. StartUp 2'!K129</f>
        <v>0</v>
      </c>
      <c r="AI76" s="24">
        <f>'Projeção Fin. StartUp 2'!L129</f>
        <v>0</v>
      </c>
      <c r="AJ76" s="24">
        <f>'Projeção Fin. StartUp 2'!M129</f>
        <v>0</v>
      </c>
      <c r="AK76" s="24">
        <f>'Projeção Fin. StartUp 2'!O129</f>
        <v>0</v>
      </c>
      <c r="AL76" s="24">
        <f>'Projeção Fin. StartUp 2'!P129</f>
        <v>0</v>
      </c>
      <c r="AM76" s="24">
        <f>'Projeção Fin. StartUp 2'!Q129</f>
        <v>0</v>
      </c>
      <c r="AN76" s="24">
        <f>'Projeção Fin. StartUp 3'!C129</f>
        <v>0</v>
      </c>
      <c r="AO76" s="24">
        <f>'Projeção Fin. StartUp 3'!D129</f>
        <v>0</v>
      </c>
      <c r="AP76" s="24">
        <f>'Projeção Fin. StartUp 3'!E129</f>
        <v>0</v>
      </c>
      <c r="AQ76" s="24">
        <f>'Projeção Fin. StartUp 3'!G129</f>
        <v>0</v>
      </c>
      <c r="AR76" s="24">
        <f>'Projeção Fin. StartUp 3'!H129</f>
        <v>0</v>
      </c>
      <c r="AS76" s="24">
        <f>'Projeção Fin. StartUp 3'!I129</f>
        <v>0</v>
      </c>
      <c r="AT76" s="24">
        <f>'Projeção Fin. StartUp 3'!K129</f>
        <v>0</v>
      </c>
      <c r="AU76" s="24">
        <f>'Projeção Fin. StartUp 3'!L129</f>
        <v>0</v>
      </c>
      <c r="AV76" s="24">
        <f>'Projeção Fin. StartUp 3'!M129</f>
        <v>0</v>
      </c>
      <c r="AW76" s="24">
        <f>'Projeção Fin. StartUp 3'!O129</f>
        <v>0</v>
      </c>
      <c r="AX76" s="24">
        <f>'Projeção Fin. StartUp 3'!P129</f>
        <v>0</v>
      </c>
      <c r="AY76" s="24">
        <f>'Projeção Fin. StartUp 3'!Q129</f>
        <v>0</v>
      </c>
      <c r="AZ76" s="24">
        <f>'Projeção Fin. StartUp 4'!C129</f>
        <v>0</v>
      </c>
      <c r="BA76" s="24">
        <f>'Projeção Fin. StartUp 4'!D129</f>
        <v>0</v>
      </c>
      <c r="BB76" s="24">
        <f>'Projeção Fin. StartUp 4'!E129</f>
        <v>0</v>
      </c>
      <c r="BC76" s="24">
        <f>'Projeção Fin. StartUp 4'!G129</f>
        <v>0</v>
      </c>
      <c r="BD76" s="24">
        <f>'Projeção Fin. StartUp 4'!H129</f>
        <v>0</v>
      </c>
      <c r="BE76" s="24">
        <f>'Projeção Fin. StartUp 4'!I129</f>
        <v>0</v>
      </c>
      <c r="BF76" s="24">
        <f>'Projeção Fin. StartUp 4'!K129</f>
        <v>0</v>
      </c>
      <c r="BG76" s="24">
        <f>'Projeção Fin. StartUp 4'!L129</f>
        <v>0</v>
      </c>
      <c r="BH76" s="24">
        <f>'Projeção Fin. StartUp 4'!M129</f>
        <v>0</v>
      </c>
      <c r="BI76" s="24">
        <f>'Projeção Fin. StartUp 4'!O129</f>
        <v>0</v>
      </c>
      <c r="BJ76" s="24">
        <f>'Projeção Fin. StartUp 4'!P129</f>
        <v>0</v>
      </c>
      <c r="BK76" s="24">
        <f>'Projeção Fin. StartUp 4'!Q129</f>
        <v>0</v>
      </c>
      <c r="BL76" s="24">
        <f>'Projeção Fin. StartUp 5'!C129</f>
        <v>0</v>
      </c>
      <c r="BM76" s="24">
        <f>'Projeção Fin. StartUp 5'!D129</f>
        <v>0</v>
      </c>
      <c r="BN76" s="24">
        <f>'Projeção Fin. StartUp 5'!E129</f>
        <v>0</v>
      </c>
      <c r="BO76" s="24">
        <f>'Projeção Fin. StartUp 5'!G129</f>
        <v>0</v>
      </c>
      <c r="BP76" s="24">
        <f>'Projeção Fin. StartUp 5'!H129</f>
        <v>0</v>
      </c>
      <c r="BQ76" s="24">
        <f>'Projeção Fin. StartUp 5'!I129</f>
        <v>0</v>
      </c>
      <c r="BR76" s="24">
        <f>'Projeção Fin. StartUp 5'!K129</f>
        <v>0</v>
      </c>
      <c r="BS76" s="24">
        <f>'Projeção Fin. StartUp 5'!L129</f>
        <v>0</v>
      </c>
      <c r="BT76" s="24">
        <f>'Projeção Fin. StartUp 5'!M129</f>
        <v>0</v>
      </c>
      <c r="BU76" s="24">
        <f>'Projeção Fin. StartUp 5'!O129</f>
        <v>0</v>
      </c>
      <c r="BV76" s="24">
        <f>'Projeção Fin. StartUp 5'!P129</f>
        <v>0</v>
      </c>
      <c r="BW76" s="24">
        <f>'Projeção Fin. StartUp 5'!Q129</f>
        <v>0</v>
      </c>
      <c r="BX76" s="24">
        <f>'Projeção Fin. StartUp 6'!C129</f>
        <v>0</v>
      </c>
      <c r="BY76" s="24">
        <f>'Projeção Fin. StartUp 6'!D129</f>
        <v>0</v>
      </c>
      <c r="BZ76" s="24">
        <f>'Projeção Fin. StartUp 6'!E129</f>
        <v>0</v>
      </c>
      <c r="CA76" s="24">
        <f>'Projeção Fin. StartUp 6'!G129</f>
        <v>0</v>
      </c>
      <c r="CB76" s="24">
        <f>'Projeção Fin. StartUp 6'!H129</f>
        <v>0</v>
      </c>
      <c r="CC76" s="24">
        <f>'Projeção Fin. StartUp 6'!I129</f>
        <v>0</v>
      </c>
      <c r="CD76" s="24">
        <f>'Projeção Fin. StartUp 6'!K129</f>
        <v>0</v>
      </c>
      <c r="CE76" s="24">
        <f>'Projeção Fin. StartUp 6'!L129</f>
        <v>0</v>
      </c>
      <c r="CF76" s="24">
        <f>'Projeção Fin. StartUp 6'!M129</f>
        <v>0</v>
      </c>
      <c r="CG76" s="24">
        <f>'Projeção Fin. StartUp 6'!O129</f>
        <v>0</v>
      </c>
      <c r="CH76" s="24">
        <f>'Projeção Fin. StartUp 6'!P129</f>
        <v>0</v>
      </c>
      <c r="CI76" s="24">
        <f>'Projeção Fin. StartUp 6'!Q129</f>
        <v>0</v>
      </c>
    </row>
    <row r="77" spans="1:87" x14ac:dyDescent="0.3">
      <c r="A77" s="215" t="s">
        <v>58</v>
      </c>
      <c r="B77" s="211">
        <f t="shared" si="4"/>
        <v>0</v>
      </c>
      <c r="C77" s="11">
        <f t="shared" si="5"/>
        <v>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>
        <f>'Projeção Fin. StartUp 1'!C130</f>
        <v>0</v>
      </c>
      <c r="Q77" s="24">
        <f>'Projeção Fin. StartUp 1'!D130</f>
        <v>0</v>
      </c>
      <c r="R77" s="24">
        <f>'Projeção Fin. StartUp 1'!E130</f>
        <v>0</v>
      </c>
      <c r="S77" s="24">
        <f>'Projeção Fin. StartUp 1'!G130</f>
        <v>0</v>
      </c>
      <c r="T77" s="24">
        <f>'Projeção Fin. StartUp 1'!H130</f>
        <v>0</v>
      </c>
      <c r="U77" s="24">
        <f>'Projeção Fin. StartUp 1'!I130</f>
        <v>0</v>
      </c>
      <c r="V77" s="24">
        <f>'Projeção Fin. StartUp 1'!K130</f>
        <v>0</v>
      </c>
      <c r="W77" s="24">
        <f>'Projeção Fin. StartUp 1'!L130</f>
        <v>0</v>
      </c>
      <c r="X77" s="24">
        <f>'Projeção Fin. StartUp 1'!M130</f>
        <v>0</v>
      </c>
      <c r="Y77" s="24">
        <f>'Projeção Fin. StartUp 1'!O130</f>
        <v>0</v>
      </c>
      <c r="Z77" s="24">
        <f>'Projeção Fin. StartUp 1'!P130</f>
        <v>0</v>
      </c>
      <c r="AA77" s="24">
        <f>'Projeção Fin. StartUp 1'!Q130</f>
        <v>0</v>
      </c>
      <c r="AB77" s="24">
        <f>'Projeção Fin. StartUp 2'!C130</f>
        <v>0</v>
      </c>
      <c r="AC77" s="24">
        <f>'Projeção Fin. StartUp 2'!D130</f>
        <v>0</v>
      </c>
      <c r="AD77" s="24">
        <f>'Projeção Fin. StartUp 2'!E130</f>
        <v>0</v>
      </c>
      <c r="AE77" s="24">
        <f>'Projeção Fin. StartUp 2'!G130</f>
        <v>0</v>
      </c>
      <c r="AF77" s="24">
        <f>'Projeção Fin. StartUp 2'!H130</f>
        <v>0</v>
      </c>
      <c r="AG77" s="24">
        <f>'Projeção Fin. StartUp 2'!I130</f>
        <v>0</v>
      </c>
      <c r="AH77" s="24">
        <f>'Projeção Fin. StartUp 2'!K130</f>
        <v>0</v>
      </c>
      <c r="AI77" s="24">
        <f>'Projeção Fin. StartUp 2'!L130</f>
        <v>0</v>
      </c>
      <c r="AJ77" s="24">
        <f>'Projeção Fin. StartUp 2'!M130</f>
        <v>0</v>
      </c>
      <c r="AK77" s="24">
        <f>'Projeção Fin. StartUp 2'!O130</f>
        <v>0</v>
      </c>
      <c r="AL77" s="24">
        <f>'Projeção Fin. StartUp 2'!P130</f>
        <v>0</v>
      </c>
      <c r="AM77" s="24">
        <f>'Projeção Fin. StartUp 2'!Q130</f>
        <v>0</v>
      </c>
      <c r="AN77" s="24">
        <f>'Projeção Fin. StartUp 3'!C130</f>
        <v>0</v>
      </c>
      <c r="AO77" s="24">
        <f>'Projeção Fin. StartUp 3'!D130</f>
        <v>0</v>
      </c>
      <c r="AP77" s="24">
        <f>'Projeção Fin. StartUp 3'!E130</f>
        <v>0</v>
      </c>
      <c r="AQ77" s="24">
        <f>'Projeção Fin. StartUp 3'!G130</f>
        <v>0</v>
      </c>
      <c r="AR77" s="24">
        <f>'Projeção Fin. StartUp 3'!H130</f>
        <v>0</v>
      </c>
      <c r="AS77" s="24">
        <f>'Projeção Fin. StartUp 3'!I130</f>
        <v>0</v>
      </c>
      <c r="AT77" s="24">
        <f>'Projeção Fin. StartUp 3'!K130</f>
        <v>0</v>
      </c>
      <c r="AU77" s="24">
        <f>'Projeção Fin. StartUp 3'!L130</f>
        <v>0</v>
      </c>
      <c r="AV77" s="24">
        <f>'Projeção Fin. StartUp 3'!M130</f>
        <v>0</v>
      </c>
      <c r="AW77" s="24">
        <f>'Projeção Fin. StartUp 3'!O130</f>
        <v>0</v>
      </c>
      <c r="AX77" s="24">
        <f>'Projeção Fin. StartUp 3'!P130</f>
        <v>0</v>
      </c>
      <c r="AY77" s="24">
        <f>'Projeção Fin. StartUp 3'!Q130</f>
        <v>0</v>
      </c>
      <c r="AZ77" s="24">
        <f>'Projeção Fin. StartUp 4'!C130</f>
        <v>0</v>
      </c>
      <c r="BA77" s="24">
        <f>'Projeção Fin. StartUp 4'!D130</f>
        <v>0</v>
      </c>
      <c r="BB77" s="24">
        <f>'Projeção Fin. StartUp 4'!E130</f>
        <v>0</v>
      </c>
      <c r="BC77" s="24">
        <f>'Projeção Fin. StartUp 4'!G130</f>
        <v>0</v>
      </c>
      <c r="BD77" s="24">
        <f>'Projeção Fin. StartUp 4'!H130</f>
        <v>0</v>
      </c>
      <c r="BE77" s="24">
        <f>'Projeção Fin. StartUp 4'!I130</f>
        <v>0</v>
      </c>
      <c r="BF77" s="24">
        <f>'Projeção Fin. StartUp 4'!K130</f>
        <v>0</v>
      </c>
      <c r="BG77" s="24">
        <f>'Projeção Fin. StartUp 4'!L130</f>
        <v>0</v>
      </c>
      <c r="BH77" s="24">
        <f>'Projeção Fin. StartUp 4'!M130</f>
        <v>0</v>
      </c>
      <c r="BI77" s="24">
        <f>'Projeção Fin. StartUp 4'!O130</f>
        <v>0</v>
      </c>
      <c r="BJ77" s="24">
        <f>'Projeção Fin. StartUp 4'!P130</f>
        <v>0</v>
      </c>
      <c r="BK77" s="24">
        <f>'Projeção Fin. StartUp 4'!Q130</f>
        <v>0</v>
      </c>
      <c r="BL77" s="24">
        <f>'Projeção Fin. StartUp 5'!C130</f>
        <v>0</v>
      </c>
      <c r="BM77" s="24">
        <f>'Projeção Fin. StartUp 5'!D130</f>
        <v>0</v>
      </c>
      <c r="BN77" s="24">
        <f>'Projeção Fin. StartUp 5'!E130</f>
        <v>0</v>
      </c>
      <c r="BO77" s="24">
        <f>'Projeção Fin. StartUp 5'!G130</f>
        <v>0</v>
      </c>
      <c r="BP77" s="24">
        <f>'Projeção Fin. StartUp 5'!H130</f>
        <v>0</v>
      </c>
      <c r="BQ77" s="24">
        <f>'Projeção Fin. StartUp 5'!I130</f>
        <v>0</v>
      </c>
      <c r="BR77" s="24">
        <f>'Projeção Fin. StartUp 5'!K130</f>
        <v>0</v>
      </c>
      <c r="BS77" s="24">
        <f>'Projeção Fin. StartUp 5'!L130</f>
        <v>0</v>
      </c>
      <c r="BT77" s="24">
        <f>'Projeção Fin. StartUp 5'!M130</f>
        <v>0</v>
      </c>
      <c r="BU77" s="24">
        <f>'Projeção Fin. StartUp 5'!O130</f>
        <v>0</v>
      </c>
      <c r="BV77" s="24">
        <f>'Projeção Fin. StartUp 5'!P130</f>
        <v>0</v>
      </c>
      <c r="BW77" s="24">
        <f>'Projeção Fin. StartUp 5'!Q130</f>
        <v>0</v>
      </c>
      <c r="BX77" s="24">
        <f>'Projeção Fin. StartUp 6'!C130</f>
        <v>0</v>
      </c>
      <c r="BY77" s="24">
        <f>'Projeção Fin. StartUp 6'!D130</f>
        <v>0</v>
      </c>
      <c r="BZ77" s="24">
        <f>'Projeção Fin. StartUp 6'!E130</f>
        <v>0</v>
      </c>
      <c r="CA77" s="24">
        <f>'Projeção Fin. StartUp 6'!G130</f>
        <v>0</v>
      </c>
      <c r="CB77" s="24">
        <f>'Projeção Fin. StartUp 6'!H130</f>
        <v>0</v>
      </c>
      <c r="CC77" s="24">
        <f>'Projeção Fin. StartUp 6'!I130</f>
        <v>0</v>
      </c>
      <c r="CD77" s="24">
        <f>'Projeção Fin. StartUp 6'!K130</f>
        <v>0</v>
      </c>
      <c r="CE77" s="24">
        <f>'Projeção Fin. StartUp 6'!L130</f>
        <v>0</v>
      </c>
      <c r="CF77" s="24">
        <f>'Projeção Fin. StartUp 6'!M130</f>
        <v>0</v>
      </c>
      <c r="CG77" s="24">
        <f>'Projeção Fin. StartUp 6'!O130</f>
        <v>0</v>
      </c>
      <c r="CH77" s="24">
        <f>'Projeção Fin. StartUp 6'!P130</f>
        <v>0</v>
      </c>
      <c r="CI77" s="24">
        <f>'Projeção Fin. StartUp 6'!Q130</f>
        <v>0</v>
      </c>
    </row>
    <row r="78" spans="1:87" x14ac:dyDescent="0.3">
      <c r="A78" s="215" t="s">
        <v>148</v>
      </c>
      <c r="B78" s="211">
        <f t="shared" si="4"/>
        <v>0</v>
      </c>
      <c r="C78" s="11">
        <f t="shared" si="5"/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>
        <f>'Projeção Fin. StartUp 1'!C131</f>
        <v>0</v>
      </c>
      <c r="Q78" s="24">
        <f>'Projeção Fin. StartUp 1'!D131</f>
        <v>0</v>
      </c>
      <c r="R78" s="24">
        <f>'Projeção Fin. StartUp 1'!E131</f>
        <v>0</v>
      </c>
      <c r="S78" s="24">
        <f>'Projeção Fin. StartUp 1'!G131</f>
        <v>0</v>
      </c>
      <c r="T78" s="24">
        <f>'Projeção Fin. StartUp 1'!H131</f>
        <v>0</v>
      </c>
      <c r="U78" s="24">
        <f>'Projeção Fin. StartUp 1'!I131</f>
        <v>0</v>
      </c>
      <c r="V78" s="24">
        <f>'Projeção Fin. StartUp 1'!K131</f>
        <v>0</v>
      </c>
      <c r="W78" s="24">
        <f>'Projeção Fin. StartUp 1'!L131</f>
        <v>0</v>
      </c>
      <c r="X78" s="24">
        <f>'Projeção Fin. StartUp 1'!M131</f>
        <v>0</v>
      </c>
      <c r="Y78" s="24">
        <f>'Projeção Fin. StartUp 1'!O131</f>
        <v>0</v>
      </c>
      <c r="Z78" s="24">
        <f>'Projeção Fin. StartUp 1'!P131</f>
        <v>0</v>
      </c>
      <c r="AA78" s="24">
        <f>'Projeção Fin. StartUp 1'!Q131</f>
        <v>0</v>
      </c>
      <c r="AB78" s="24">
        <f>'Projeção Fin. StartUp 2'!C131</f>
        <v>0</v>
      </c>
      <c r="AC78" s="24">
        <f>'Projeção Fin. StartUp 2'!D131</f>
        <v>0</v>
      </c>
      <c r="AD78" s="24">
        <f>'Projeção Fin. StartUp 2'!E131</f>
        <v>0</v>
      </c>
      <c r="AE78" s="24">
        <f>'Projeção Fin. StartUp 2'!G131</f>
        <v>0</v>
      </c>
      <c r="AF78" s="24">
        <f>'Projeção Fin. StartUp 2'!H131</f>
        <v>0</v>
      </c>
      <c r="AG78" s="24">
        <f>'Projeção Fin. StartUp 2'!I131</f>
        <v>0</v>
      </c>
      <c r="AH78" s="24">
        <f>'Projeção Fin. StartUp 2'!K131</f>
        <v>0</v>
      </c>
      <c r="AI78" s="24">
        <f>'Projeção Fin. StartUp 2'!L131</f>
        <v>0</v>
      </c>
      <c r="AJ78" s="24">
        <f>'Projeção Fin. StartUp 2'!M131</f>
        <v>0</v>
      </c>
      <c r="AK78" s="24">
        <f>'Projeção Fin. StartUp 2'!O131</f>
        <v>0</v>
      </c>
      <c r="AL78" s="24">
        <f>'Projeção Fin. StartUp 2'!P131</f>
        <v>0</v>
      </c>
      <c r="AM78" s="24">
        <f>'Projeção Fin. StartUp 2'!Q131</f>
        <v>0</v>
      </c>
      <c r="AN78" s="24">
        <f>'Projeção Fin. StartUp 3'!C131</f>
        <v>0</v>
      </c>
      <c r="AO78" s="24">
        <f>'Projeção Fin. StartUp 3'!D131</f>
        <v>0</v>
      </c>
      <c r="AP78" s="24">
        <f>'Projeção Fin. StartUp 3'!E131</f>
        <v>0</v>
      </c>
      <c r="AQ78" s="24">
        <f>'Projeção Fin. StartUp 3'!G131</f>
        <v>0</v>
      </c>
      <c r="AR78" s="24">
        <f>'Projeção Fin. StartUp 3'!H131</f>
        <v>0</v>
      </c>
      <c r="AS78" s="24">
        <f>'Projeção Fin. StartUp 3'!I131</f>
        <v>0</v>
      </c>
      <c r="AT78" s="24">
        <f>'Projeção Fin. StartUp 3'!K131</f>
        <v>0</v>
      </c>
      <c r="AU78" s="24">
        <f>'Projeção Fin. StartUp 3'!L131</f>
        <v>0</v>
      </c>
      <c r="AV78" s="24">
        <f>'Projeção Fin. StartUp 3'!M131</f>
        <v>0</v>
      </c>
      <c r="AW78" s="24">
        <f>'Projeção Fin. StartUp 3'!O131</f>
        <v>0</v>
      </c>
      <c r="AX78" s="24">
        <f>'Projeção Fin. StartUp 3'!P131</f>
        <v>0</v>
      </c>
      <c r="AY78" s="24">
        <f>'Projeção Fin. StartUp 3'!Q131</f>
        <v>0</v>
      </c>
      <c r="AZ78" s="24">
        <f>'Projeção Fin. StartUp 4'!C131</f>
        <v>0</v>
      </c>
      <c r="BA78" s="24">
        <f>'Projeção Fin. StartUp 4'!D131</f>
        <v>0</v>
      </c>
      <c r="BB78" s="24">
        <f>'Projeção Fin. StartUp 4'!E131</f>
        <v>0</v>
      </c>
      <c r="BC78" s="24">
        <f>'Projeção Fin. StartUp 4'!G131</f>
        <v>0</v>
      </c>
      <c r="BD78" s="24">
        <f>'Projeção Fin. StartUp 4'!H131</f>
        <v>0</v>
      </c>
      <c r="BE78" s="24">
        <f>'Projeção Fin. StartUp 4'!I131</f>
        <v>0</v>
      </c>
      <c r="BF78" s="24">
        <f>'Projeção Fin. StartUp 4'!K131</f>
        <v>0</v>
      </c>
      <c r="BG78" s="24">
        <f>'Projeção Fin. StartUp 4'!L131</f>
        <v>0</v>
      </c>
      <c r="BH78" s="24">
        <f>'Projeção Fin. StartUp 4'!M131</f>
        <v>0</v>
      </c>
      <c r="BI78" s="24">
        <f>'Projeção Fin. StartUp 4'!O131</f>
        <v>0</v>
      </c>
      <c r="BJ78" s="24">
        <f>'Projeção Fin. StartUp 4'!P131</f>
        <v>0</v>
      </c>
      <c r="BK78" s="24">
        <f>'Projeção Fin. StartUp 4'!Q131</f>
        <v>0</v>
      </c>
      <c r="BL78" s="24">
        <f>'Projeção Fin. StartUp 5'!C131</f>
        <v>0</v>
      </c>
      <c r="BM78" s="24">
        <f>'Projeção Fin. StartUp 5'!D131</f>
        <v>0</v>
      </c>
      <c r="BN78" s="24">
        <f>'Projeção Fin. StartUp 5'!E131</f>
        <v>0</v>
      </c>
      <c r="BO78" s="24">
        <f>'Projeção Fin. StartUp 5'!G131</f>
        <v>0</v>
      </c>
      <c r="BP78" s="24">
        <f>'Projeção Fin. StartUp 5'!H131</f>
        <v>0</v>
      </c>
      <c r="BQ78" s="24">
        <f>'Projeção Fin. StartUp 5'!I131</f>
        <v>0</v>
      </c>
      <c r="BR78" s="24">
        <f>'Projeção Fin. StartUp 5'!K131</f>
        <v>0</v>
      </c>
      <c r="BS78" s="24">
        <f>'Projeção Fin. StartUp 5'!L131</f>
        <v>0</v>
      </c>
      <c r="BT78" s="24">
        <f>'Projeção Fin. StartUp 5'!M131</f>
        <v>0</v>
      </c>
      <c r="BU78" s="24">
        <f>'Projeção Fin. StartUp 5'!O131</f>
        <v>0</v>
      </c>
      <c r="BV78" s="24">
        <f>'Projeção Fin. StartUp 5'!P131</f>
        <v>0</v>
      </c>
      <c r="BW78" s="24">
        <f>'Projeção Fin. StartUp 5'!Q131</f>
        <v>0</v>
      </c>
      <c r="BX78" s="24">
        <f>'Projeção Fin. StartUp 6'!C131</f>
        <v>0</v>
      </c>
      <c r="BY78" s="24">
        <f>'Projeção Fin. StartUp 6'!D131</f>
        <v>0</v>
      </c>
      <c r="BZ78" s="24">
        <f>'Projeção Fin. StartUp 6'!E131</f>
        <v>0</v>
      </c>
      <c r="CA78" s="24">
        <f>'Projeção Fin. StartUp 6'!G131</f>
        <v>0</v>
      </c>
      <c r="CB78" s="24">
        <f>'Projeção Fin. StartUp 6'!H131</f>
        <v>0</v>
      </c>
      <c r="CC78" s="24">
        <f>'Projeção Fin. StartUp 6'!I131</f>
        <v>0</v>
      </c>
      <c r="CD78" s="24">
        <f>'Projeção Fin. StartUp 6'!K131</f>
        <v>0</v>
      </c>
      <c r="CE78" s="24">
        <f>'Projeção Fin. StartUp 6'!L131</f>
        <v>0</v>
      </c>
      <c r="CF78" s="24">
        <f>'Projeção Fin. StartUp 6'!M131</f>
        <v>0</v>
      </c>
      <c r="CG78" s="24">
        <f>'Projeção Fin. StartUp 6'!O131</f>
        <v>0</v>
      </c>
      <c r="CH78" s="24">
        <f>'Projeção Fin. StartUp 6'!P131</f>
        <v>0</v>
      </c>
      <c r="CI78" s="24">
        <f>'Projeção Fin. StartUp 6'!Q131</f>
        <v>0</v>
      </c>
    </row>
    <row r="79" spans="1:87" x14ac:dyDescent="0.3">
      <c r="A79" s="215" t="s">
        <v>182</v>
      </c>
      <c r="B79" s="211">
        <f t="shared" si="4"/>
        <v>77004</v>
      </c>
      <c r="C79" s="11">
        <f t="shared" si="5"/>
        <v>3.6433633389799688E-3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>
        <f>'Projeção Fin. StartUp 1'!C132</f>
        <v>0</v>
      </c>
      <c r="Q79" s="24">
        <f>'Projeção Fin. StartUp 1'!D132</f>
        <v>0</v>
      </c>
      <c r="R79" s="24">
        <f>'Projeção Fin. StartUp 1'!E132</f>
        <v>0</v>
      </c>
      <c r="S79" s="24">
        <f>'Projeção Fin. StartUp 1'!G132</f>
        <v>0</v>
      </c>
      <c r="T79" s="24">
        <f>'Projeção Fin. StartUp 1'!H132</f>
        <v>1518</v>
      </c>
      <c r="U79" s="24">
        <f>'Projeção Fin. StartUp 1'!I132</f>
        <v>1518</v>
      </c>
      <c r="V79" s="24">
        <f>'Projeção Fin. StartUp 1'!K132</f>
        <v>1518</v>
      </c>
      <c r="W79" s="24">
        <f>'Projeção Fin. StartUp 1'!L132</f>
        <v>1518</v>
      </c>
      <c r="X79" s="24">
        <f>'Projeção Fin. StartUp 1'!M132</f>
        <v>1518</v>
      </c>
      <c r="Y79" s="24">
        <f>'Projeção Fin. StartUp 1'!O132</f>
        <v>1518</v>
      </c>
      <c r="Z79" s="24">
        <f>'Projeção Fin. StartUp 1'!P132</f>
        <v>1518</v>
      </c>
      <c r="AA79" s="24">
        <f>'Projeção Fin. StartUp 1'!Q132</f>
        <v>1518</v>
      </c>
      <c r="AB79" s="24">
        <f>'Projeção Fin. StartUp 2'!C132</f>
        <v>1700</v>
      </c>
      <c r="AC79" s="24">
        <f>'Projeção Fin. StartUp 2'!D132</f>
        <v>1700</v>
      </c>
      <c r="AD79" s="24">
        <f>'Projeção Fin. StartUp 2'!E132</f>
        <v>1700</v>
      </c>
      <c r="AE79" s="24">
        <f>'Projeção Fin. StartUp 2'!G132</f>
        <v>1700</v>
      </c>
      <c r="AF79" s="24">
        <f>'Projeção Fin. StartUp 2'!H132</f>
        <v>1700</v>
      </c>
      <c r="AG79" s="24">
        <f>'Projeção Fin. StartUp 2'!I132</f>
        <v>1700</v>
      </c>
      <c r="AH79" s="24">
        <f>'Projeção Fin. StartUp 2'!K132</f>
        <v>1700</v>
      </c>
      <c r="AI79" s="24">
        <f>'Projeção Fin. StartUp 2'!L132</f>
        <v>1700</v>
      </c>
      <c r="AJ79" s="24">
        <f>'Projeção Fin. StartUp 2'!M132</f>
        <v>1700</v>
      </c>
      <c r="AK79" s="24">
        <f>'Projeção Fin. StartUp 2'!O132</f>
        <v>1700</v>
      </c>
      <c r="AL79" s="24">
        <f>'Projeção Fin. StartUp 2'!P132</f>
        <v>1700</v>
      </c>
      <c r="AM79" s="24">
        <f>'Projeção Fin. StartUp 2'!Q132</f>
        <v>1700</v>
      </c>
      <c r="AN79" s="24">
        <f>'Projeção Fin. StartUp 3'!C132</f>
        <v>1805</v>
      </c>
      <c r="AO79" s="24">
        <f>'Projeção Fin. StartUp 3'!D132</f>
        <v>1805</v>
      </c>
      <c r="AP79" s="24">
        <f>'Projeção Fin. StartUp 3'!E132</f>
        <v>1805</v>
      </c>
      <c r="AQ79" s="24">
        <f>'Projeção Fin. StartUp 3'!G132</f>
        <v>1805</v>
      </c>
      <c r="AR79" s="24">
        <f>'Projeção Fin. StartUp 3'!H132</f>
        <v>1805</v>
      </c>
      <c r="AS79" s="24">
        <f>'Projeção Fin. StartUp 3'!I132</f>
        <v>1805</v>
      </c>
      <c r="AT79" s="24">
        <f>'Projeção Fin. StartUp 3'!K132</f>
        <v>1805</v>
      </c>
      <c r="AU79" s="24">
        <f>'Projeção Fin. StartUp 3'!L132</f>
        <v>1805</v>
      </c>
      <c r="AV79" s="24">
        <f>'Projeção Fin. StartUp 3'!M132</f>
        <v>1805</v>
      </c>
      <c r="AW79" s="24">
        <f>'Projeção Fin. StartUp 3'!O132</f>
        <v>1805</v>
      </c>
      <c r="AX79" s="24">
        <f>'Projeção Fin. StartUp 3'!P132</f>
        <v>1805</v>
      </c>
      <c r="AY79" s="24">
        <f>'Projeção Fin. StartUp 3'!Q132</f>
        <v>1805</v>
      </c>
      <c r="AZ79" s="24">
        <f>'Projeção Fin. StartUp 4'!C132</f>
        <v>1900</v>
      </c>
      <c r="BA79" s="24">
        <f>'Projeção Fin. StartUp 4'!D132</f>
        <v>1900</v>
      </c>
      <c r="BB79" s="24">
        <f>'Projeção Fin. StartUp 4'!E132</f>
        <v>1900</v>
      </c>
      <c r="BC79" s="24">
        <f>'Projeção Fin. StartUp 4'!G132</f>
        <v>1900</v>
      </c>
      <c r="BD79" s="24">
        <f>'Projeção Fin. StartUp 4'!H132</f>
        <v>1900</v>
      </c>
      <c r="BE79" s="24">
        <f>'Projeção Fin. StartUp 4'!I132</f>
        <v>1900</v>
      </c>
      <c r="BF79" s="24">
        <f>'Projeção Fin. StartUp 4'!K132</f>
        <v>1900</v>
      </c>
      <c r="BG79" s="24">
        <f>'Projeção Fin. StartUp 4'!L132</f>
        <v>1900</v>
      </c>
      <c r="BH79" s="24">
        <f>'Projeção Fin. StartUp 4'!M132</f>
        <v>1900</v>
      </c>
      <c r="BI79" s="24">
        <f>'Projeção Fin. StartUp 4'!O132</f>
        <v>1900</v>
      </c>
      <c r="BJ79" s="24">
        <f>'Projeção Fin. StartUp 4'!P132</f>
        <v>1900</v>
      </c>
      <c r="BK79" s="24">
        <f>'Projeção Fin. StartUp 4'!Q132</f>
        <v>1900</v>
      </c>
      <c r="BL79" s="24">
        <f>'Projeção Fin. StartUp 5'!C132</f>
        <v>2000</v>
      </c>
      <c r="BM79" s="24">
        <f>'Projeção Fin. StartUp 5'!D132</f>
        <v>2000</v>
      </c>
      <c r="BN79" s="24">
        <f>'Projeção Fin. StartUp 5'!E132</f>
        <v>2000</v>
      </c>
      <c r="BO79" s="24">
        <f>'Projeção Fin. StartUp 5'!G132</f>
        <v>2000</v>
      </c>
      <c r="BP79" s="24">
        <f>'Projeção Fin. StartUp 5'!H132</f>
        <v>2000</v>
      </c>
      <c r="BQ79" s="24">
        <f>'Projeção Fin. StartUp 5'!I132</f>
        <v>2000</v>
      </c>
      <c r="BR79" s="24">
        <f>'Projeção Fin. StartUp 5'!K132</f>
        <v>2000</v>
      </c>
      <c r="BS79" s="24">
        <f>'Projeção Fin. StartUp 5'!L132</f>
        <v>2000</v>
      </c>
      <c r="BT79" s="24">
        <f>'Projeção Fin. StartUp 5'!M132</f>
        <v>2000</v>
      </c>
      <c r="BU79" s="24">
        <f>'Projeção Fin. StartUp 5'!O132</f>
        <v>2000</v>
      </c>
      <c r="BV79" s="24">
        <f>'Projeção Fin. StartUp 5'!P132</f>
        <v>2000</v>
      </c>
      <c r="BW79" s="24">
        <f>'Projeção Fin. StartUp 5'!Q132</f>
        <v>2000</v>
      </c>
      <c r="BX79" s="24">
        <f>'Projeção Fin. StartUp 6'!C132</f>
        <v>2100</v>
      </c>
      <c r="BY79" s="24">
        <f>'Projeção Fin. StartUp 6'!D132</f>
        <v>2100</v>
      </c>
      <c r="BZ79" s="24">
        <f>'Projeção Fin. StartUp 6'!E132</f>
        <v>2100</v>
      </c>
      <c r="CA79" s="24">
        <f>'Projeção Fin. StartUp 6'!G132</f>
        <v>2100</v>
      </c>
      <c r="CB79" s="24">
        <f>'Projeção Fin. StartUp 6'!H132</f>
        <v>2100</v>
      </c>
      <c r="CC79" s="24">
        <f>'Projeção Fin. StartUp 6'!I132</f>
        <v>2100</v>
      </c>
      <c r="CD79" s="24">
        <f>'Projeção Fin. StartUp 6'!K132</f>
        <v>2100</v>
      </c>
      <c r="CE79" s="24">
        <f>'Projeção Fin. StartUp 6'!L132</f>
        <v>2100</v>
      </c>
      <c r="CF79" s="24">
        <f>'Projeção Fin. StartUp 6'!M132</f>
        <v>2100</v>
      </c>
      <c r="CG79" s="24">
        <f>'Projeção Fin. StartUp 6'!O132</f>
        <v>2100</v>
      </c>
      <c r="CH79" s="24">
        <f>'Projeção Fin. StartUp 6'!P132</f>
        <v>2100</v>
      </c>
      <c r="CI79" s="24">
        <f>'Projeção Fin. StartUp 6'!Q132</f>
        <v>2100</v>
      </c>
    </row>
    <row r="80" spans="1:87" x14ac:dyDescent="0.3">
      <c r="A80" s="215" t="s">
        <v>55</v>
      </c>
      <c r="B80" s="211">
        <f t="shared" si="4"/>
        <v>0</v>
      </c>
      <c r="C80" s="11">
        <f t="shared" si="5"/>
        <v>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>
        <f>'Projeção Fin. StartUp 1'!C133</f>
        <v>0</v>
      </c>
      <c r="Q80" s="24">
        <f>'Projeção Fin. StartUp 1'!D133</f>
        <v>0</v>
      </c>
      <c r="R80" s="24">
        <f>'Projeção Fin. StartUp 1'!E133</f>
        <v>0</v>
      </c>
      <c r="S80" s="24">
        <f>'Projeção Fin. StartUp 1'!G133</f>
        <v>0</v>
      </c>
      <c r="T80" s="24">
        <f>'Projeção Fin. StartUp 1'!H133</f>
        <v>0</v>
      </c>
      <c r="U80" s="24">
        <f>'Projeção Fin. StartUp 1'!I133</f>
        <v>0</v>
      </c>
      <c r="V80" s="24">
        <f>'Projeção Fin. StartUp 1'!K133</f>
        <v>0</v>
      </c>
      <c r="W80" s="24">
        <f>'Projeção Fin. StartUp 1'!L133</f>
        <v>0</v>
      </c>
      <c r="X80" s="24">
        <f>'Projeção Fin. StartUp 1'!M133</f>
        <v>0</v>
      </c>
      <c r="Y80" s="24">
        <f>'Projeção Fin. StartUp 1'!O133</f>
        <v>0</v>
      </c>
      <c r="Z80" s="24">
        <f>'Projeção Fin. StartUp 1'!P133</f>
        <v>0</v>
      </c>
      <c r="AA80" s="24">
        <f>'Projeção Fin. StartUp 1'!Q133</f>
        <v>0</v>
      </c>
      <c r="AB80" s="24">
        <f>'Projeção Fin. StartUp 2'!C133</f>
        <v>0</v>
      </c>
      <c r="AC80" s="24">
        <f>'Projeção Fin. StartUp 2'!D133</f>
        <v>0</v>
      </c>
      <c r="AD80" s="24">
        <f>'Projeção Fin. StartUp 2'!E133</f>
        <v>0</v>
      </c>
      <c r="AE80" s="24">
        <f>'Projeção Fin. StartUp 2'!G133</f>
        <v>0</v>
      </c>
      <c r="AF80" s="24">
        <f>'Projeção Fin. StartUp 2'!H133</f>
        <v>0</v>
      </c>
      <c r="AG80" s="24">
        <f>'Projeção Fin. StartUp 2'!I133</f>
        <v>0</v>
      </c>
      <c r="AH80" s="24">
        <f>'Projeção Fin. StartUp 2'!K133</f>
        <v>0</v>
      </c>
      <c r="AI80" s="24">
        <f>'Projeção Fin. StartUp 2'!L133</f>
        <v>0</v>
      </c>
      <c r="AJ80" s="24">
        <f>'Projeção Fin. StartUp 2'!M133</f>
        <v>0</v>
      </c>
      <c r="AK80" s="24">
        <f>'Projeção Fin. StartUp 2'!O133</f>
        <v>0</v>
      </c>
      <c r="AL80" s="24">
        <f>'Projeção Fin. StartUp 2'!P133</f>
        <v>0</v>
      </c>
      <c r="AM80" s="24">
        <f>'Projeção Fin. StartUp 2'!Q133</f>
        <v>0</v>
      </c>
      <c r="AN80" s="24">
        <f>'Projeção Fin. StartUp 3'!C133</f>
        <v>0</v>
      </c>
      <c r="AO80" s="24">
        <f>'Projeção Fin. StartUp 3'!D133</f>
        <v>0</v>
      </c>
      <c r="AP80" s="24">
        <f>'Projeção Fin. StartUp 3'!E133</f>
        <v>0</v>
      </c>
      <c r="AQ80" s="24">
        <f>'Projeção Fin. StartUp 3'!G133</f>
        <v>0</v>
      </c>
      <c r="AR80" s="24">
        <f>'Projeção Fin. StartUp 3'!H133</f>
        <v>0</v>
      </c>
      <c r="AS80" s="24">
        <f>'Projeção Fin. StartUp 3'!I133</f>
        <v>0</v>
      </c>
      <c r="AT80" s="24">
        <f>'Projeção Fin. StartUp 3'!K133</f>
        <v>0</v>
      </c>
      <c r="AU80" s="24">
        <f>'Projeção Fin. StartUp 3'!L133</f>
        <v>0</v>
      </c>
      <c r="AV80" s="24">
        <f>'Projeção Fin. StartUp 3'!M133</f>
        <v>0</v>
      </c>
      <c r="AW80" s="24">
        <f>'Projeção Fin. StartUp 3'!O133</f>
        <v>0</v>
      </c>
      <c r="AX80" s="24">
        <f>'Projeção Fin. StartUp 3'!P133</f>
        <v>0</v>
      </c>
      <c r="AY80" s="24">
        <f>'Projeção Fin. StartUp 3'!Q133</f>
        <v>0</v>
      </c>
      <c r="AZ80" s="24">
        <f>'Projeção Fin. StartUp 4'!C133</f>
        <v>0</v>
      </c>
      <c r="BA80" s="24">
        <f>'Projeção Fin. StartUp 4'!D133</f>
        <v>0</v>
      </c>
      <c r="BB80" s="24">
        <f>'Projeção Fin. StartUp 4'!E133</f>
        <v>0</v>
      </c>
      <c r="BC80" s="24">
        <f>'Projeção Fin. StartUp 4'!G133</f>
        <v>0</v>
      </c>
      <c r="BD80" s="24">
        <f>'Projeção Fin. StartUp 4'!H133</f>
        <v>0</v>
      </c>
      <c r="BE80" s="24">
        <f>'Projeção Fin. StartUp 4'!I133</f>
        <v>0</v>
      </c>
      <c r="BF80" s="24">
        <f>'Projeção Fin. StartUp 4'!K133</f>
        <v>0</v>
      </c>
      <c r="BG80" s="24">
        <f>'Projeção Fin. StartUp 4'!L133</f>
        <v>0</v>
      </c>
      <c r="BH80" s="24">
        <f>'Projeção Fin. StartUp 4'!M133</f>
        <v>0</v>
      </c>
      <c r="BI80" s="24">
        <f>'Projeção Fin. StartUp 4'!O133</f>
        <v>0</v>
      </c>
      <c r="BJ80" s="24">
        <f>'Projeção Fin. StartUp 4'!P133</f>
        <v>0</v>
      </c>
      <c r="BK80" s="24">
        <f>'Projeção Fin. StartUp 4'!Q133</f>
        <v>0</v>
      </c>
      <c r="BL80" s="24">
        <f>'Projeção Fin. StartUp 5'!C133</f>
        <v>0</v>
      </c>
      <c r="BM80" s="24">
        <f>'Projeção Fin. StartUp 5'!D133</f>
        <v>0</v>
      </c>
      <c r="BN80" s="24">
        <f>'Projeção Fin. StartUp 5'!E133</f>
        <v>0</v>
      </c>
      <c r="BO80" s="24">
        <f>'Projeção Fin. StartUp 5'!G133</f>
        <v>0</v>
      </c>
      <c r="BP80" s="24">
        <f>'Projeção Fin. StartUp 5'!H133</f>
        <v>0</v>
      </c>
      <c r="BQ80" s="24">
        <f>'Projeção Fin. StartUp 5'!I133</f>
        <v>0</v>
      </c>
      <c r="BR80" s="24">
        <f>'Projeção Fin. StartUp 5'!K133</f>
        <v>0</v>
      </c>
      <c r="BS80" s="24">
        <f>'Projeção Fin. StartUp 5'!L133</f>
        <v>0</v>
      </c>
      <c r="BT80" s="24">
        <f>'Projeção Fin. StartUp 5'!M133</f>
        <v>0</v>
      </c>
      <c r="BU80" s="24">
        <f>'Projeção Fin. StartUp 5'!O133</f>
        <v>0</v>
      </c>
      <c r="BV80" s="24">
        <f>'Projeção Fin. StartUp 5'!P133</f>
        <v>0</v>
      </c>
      <c r="BW80" s="24">
        <f>'Projeção Fin. StartUp 5'!Q133</f>
        <v>0</v>
      </c>
      <c r="BX80" s="24">
        <f>'Projeção Fin. StartUp 6'!C133</f>
        <v>0</v>
      </c>
      <c r="BY80" s="24">
        <f>'Projeção Fin. StartUp 6'!D133</f>
        <v>0</v>
      </c>
      <c r="BZ80" s="24">
        <f>'Projeção Fin. StartUp 6'!E133</f>
        <v>0</v>
      </c>
      <c r="CA80" s="24">
        <f>'Projeção Fin. StartUp 6'!G133</f>
        <v>0</v>
      </c>
      <c r="CB80" s="24">
        <f>'Projeção Fin. StartUp 6'!H133</f>
        <v>0</v>
      </c>
      <c r="CC80" s="24">
        <f>'Projeção Fin. StartUp 6'!I133</f>
        <v>0</v>
      </c>
      <c r="CD80" s="24">
        <f>'Projeção Fin. StartUp 6'!K133</f>
        <v>0</v>
      </c>
      <c r="CE80" s="24">
        <f>'Projeção Fin. StartUp 6'!L133</f>
        <v>0</v>
      </c>
      <c r="CF80" s="24">
        <f>'Projeção Fin. StartUp 6'!M133</f>
        <v>0</v>
      </c>
      <c r="CG80" s="24">
        <f>'Projeção Fin. StartUp 6'!O133</f>
        <v>0</v>
      </c>
      <c r="CH80" s="24">
        <f>'Projeção Fin. StartUp 6'!P133</f>
        <v>0</v>
      </c>
      <c r="CI80" s="24">
        <f>'Projeção Fin. StartUp 6'!Q133</f>
        <v>0</v>
      </c>
    </row>
    <row r="81" spans="1:87" x14ac:dyDescent="0.3">
      <c r="A81" s="215" t="s">
        <v>55</v>
      </c>
      <c r="B81" s="211">
        <f t="shared" si="4"/>
        <v>0</v>
      </c>
      <c r="C81" s="11">
        <f t="shared" si="5"/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>
        <f>'Projeção Fin. StartUp 1'!C134</f>
        <v>0</v>
      </c>
      <c r="Q81" s="24">
        <f>'Projeção Fin. StartUp 1'!D134</f>
        <v>0</v>
      </c>
      <c r="R81" s="24">
        <f>'Projeção Fin. StartUp 1'!E134</f>
        <v>0</v>
      </c>
      <c r="S81" s="24">
        <f>'Projeção Fin. StartUp 1'!G134</f>
        <v>0</v>
      </c>
      <c r="T81" s="24">
        <f>'Projeção Fin. StartUp 1'!H134</f>
        <v>0</v>
      </c>
      <c r="U81" s="24">
        <f>'Projeção Fin. StartUp 1'!I134</f>
        <v>0</v>
      </c>
      <c r="V81" s="24">
        <f>'Projeção Fin. StartUp 1'!K134</f>
        <v>0</v>
      </c>
      <c r="W81" s="24">
        <f>'Projeção Fin. StartUp 1'!L134</f>
        <v>0</v>
      </c>
      <c r="X81" s="24">
        <f>'Projeção Fin. StartUp 1'!M134</f>
        <v>0</v>
      </c>
      <c r="Y81" s="24">
        <f>'Projeção Fin. StartUp 1'!O134</f>
        <v>0</v>
      </c>
      <c r="Z81" s="24">
        <f>'Projeção Fin. StartUp 1'!P134</f>
        <v>0</v>
      </c>
      <c r="AA81" s="24">
        <f>'Projeção Fin. StartUp 1'!Q134</f>
        <v>0</v>
      </c>
      <c r="AB81" s="24">
        <f>'Projeção Fin. StartUp 2'!C134</f>
        <v>0</v>
      </c>
      <c r="AC81" s="24">
        <f>'Projeção Fin. StartUp 2'!D134</f>
        <v>0</v>
      </c>
      <c r="AD81" s="24">
        <f>'Projeção Fin. StartUp 2'!E134</f>
        <v>0</v>
      </c>
      <c r="AE81" s="24">
        <f>'Projeção Fin. StartUp 2'!G134</f>
        <v>0</v>
      </c>
      <c r="AF81" s="24">
        <f>'Projeção Fin. StartUp 2'!H134</f>
        <v>0</v>
      </c>
      <c r="AG81" s="24">
        <f>'Projeção Fin. StartUp 2'!I134</f>
        <v>0</v>
      </c>
      <c r="AH81" s="24">
        <f>'Projeção Fin. StartUp 2'!K134</f>
        <v>0</v>
      </c>
      <c r="AI81" s="24">
        <f>'Projeção Fin. StartUp 2'!L134</f>
        <v>0</v>
      </c>
      <c r="AJ81" s="24">
        <f>'Projeção Fin. StartUp 2'!M134</f>
        <v>0</v>
      </c>
      <c r="AK81" s="24">
        <f>'Projeção Fin. StartUp 2'!O134</f>
        <v>0</v>
      </c>
      <c r="AL81" s="24">
        <f>'Projeção Fin. StartUp 2'!P134</f>
        <v>0</v>
      </c>
      <c r="AM81" s="24">
        <f>'Projeção Fin. StartUp 2'!Q134</f>
        <v>0</v>
      </c>
      <c r="AN81" s="24">
        <f>'Projeção Fin. StartUp 3'!C134</f>
        <v>0</v>
      </c>
      <c r="AO81" s="24">
        <f>'Projeção Fin. StartUp 3'!D134</f>
        <v>0</v>
      </c>
      <c r="AP81" s="24">
        <f>'Projeção Fin. StartUp 3'!E134</f>
        <v>0</v>
      </c>
      <c r="AQ81" s="24">
        <f>'Projeção Fin. StartUp 3'!G134</f>
        <v>0</v>
      </c>
      <c r="AR81" s="24">
        <f>'Projeção Fin. StartUp 3'!H134</f>
        <v>0</v>
      </c>
      <c r="AS81" s="24">
        <f>'Projeção Fin. StartUp 3'!I134</f>
        <v>0</v>
      </c>
      <c r="AT81" s="24">
        <f>'Projeção Fin. StartUp 3'!K134</f>
        <v>0</v>
      </c>
      <c r="AU81" s="24">
        <f>'Projeção Fin. StartUp 3'!L134</f>
        <v>0</v>
      </c>
      <c r="AV81" s="24">
        <f>'Projeção Fin. StartUp 3'!M134</f>
        <v>0</v>
      </c>
      <c r="AW81" s="24">
        <f>'Projeção Fin. StartUp 3'!O134</f>
        <v>0</v>
      </c>
      <c r="AX81" s="24">
        <f>'Projeção Fin. StartUp 3'!P134</f>
        <v>0</v>
      </c>
      <c r="AY81" s="24">
        <f>'Projeção Fin. StartUp 3'!Q134</f>
        <v>0</v>
      </c>
      <c r="AZ81" s="24">
        <f>'Projeção Fin. StartUp 4'!C134</f>
        <v>0</v>
      </c>
      <c r="BA81" s="24">
        <f>'Projeção Fin. StartUp 4'!D134</f>
        <v>0</v>
      </c>
      <c r="BB81" s="24">
        <f>'Projeção Fin. StartUp 4'!E134</f>
        <v>0</v>
      </c>
      <c r="BC81" s="24">
        <f>'Projeção Fin. StartUp 4'!G134</f>
        <v>0</v>
      </c>
      <c r="BD81" s="24">
        <f>'Projeção Fin. StartUp 4'!H134</f>
        <v>0</v>
      </c>
      <c r="BE81" s="24">
        <f>'Projeção Fin. StartUp 4'!I134</f>
        <v>0</v>
      </c>
      <c r="BF81" s="24">
        <f>'Projeção Fin. StartUp 4'!K134</f>
        <v>0</v>
      </c>
      <c r="BG81" s="24">
        <f>'Projeção Fin. StartUp 4'!L134</f>
        <v>0</v>
      </c>
      <c r="BH81" s="24">
        <f>'Projeção Fin. StartUp 4'!M134</f>
        <v>0</v>
      </c>
      <c r="BI81" s="24">
        <f>'Projeção Fin. StartUp 4'!O134</f>
        <v>0</v>
      </c>
      <c r="BJ81" s="24">
        <f>'Projeção Fin. StartUp 4'!P134</f>
        <v>0</v>
      </c>
      <c r="BK81" s="24">
        <f>'Projeção Fin. StartUp 4'!Q134</f>
        <v>0</v>
      </c>
      <c r="BL81" s="24">
        <f>'Projeção Fin. StartUp 5'!C134</f>
        <v>0</v>
      </c>
      <c r="BM81" s="24">
        <f>'Projeção Fin. StartUp 5'!D134</f>
        <v>0</v>
      </c>
      <c r="BN81" s="24">
        <f>'Projeção Fin. StartUp 5'!E134</f>
        <v>0</v>
      </c>
      <c r="BO81" s="24">
        <f>'Projeção Fin. StartUp 5'!G134</f>
        <v>0</v>
      </c>
      <c r="BP81" s="24">
        <f>'Projeção Fin. StartUp 5'!H134</f>
        <v>0</v>
      </c>
      <c r="BQ81" s="24">
        <f>'Projeção Fin. StartUp 5'!I134</f>
        <v>0</v>
      </c>
      <c r="BR81" s="24">
        <f>'Projeção Fin. StartUp 5'!K134</f>
        <v>0</v>
      </c>
      <c r="BS81" s="24">
        <f>'Projeção Fin. StartUp 5'!L134</f>
        <v>0</v>
      </c>
      <c r="BT81" s="24">
        <f>'Projeção Fin. StartUp 5'!M134</f>
        <v>0</v>
      </c>
      <c r="BU81" s="24">
        <f>'Projeção Fin. StartUp 5'!O134</f>
        <v>0</v>
      </c>
      <c r="BV81" s="24">
        <f>'Projeção Fin. StartUp 5'!P134</f>
        <v>0</v>
      </c>
      <c r="BW81" s="24">
        <f>'Projeção Fin. StartUp 5'!Q134</f>
        <v>0</v>
      </c>
      <c r="BX81" s="24">
        <f>'Projeção Fin. StartUp 6'!C134</f>
        <v>0</v>
      </c>
      <c r="BY81" s="24">
        <f>'Projeção Fin. StartUp 6'!D134</f>
        <v>0</v>
      </c>
      <c r="BZ81" s="24">
        <f>'Projeção Fin. StartUp 6'!E134</f>
        <v>0</v>
      </c>
      <c r="CA81" s="24">
        <f>'Projeção Fin. StartUp 6'!G134</f>
        <v>0</v>
      </c>
      <c r="CB81" s="24">
        <f>'Projeção Fin. StartUp 6'!H134</f>
        <v>0</v>
      </c>
      <c r="CC81" s="24">
        <f>'Projeção Fin. StartUp 6'!I134</f>
        <v>0</v>
      </c>
      <c r="CD81" s="24">
        <f>'Projeção Fin. StartUp 6'!K134</f>
        <v>0</v>
      </c>
      <c r="CE81" s="24">
        <f>'Projeção Fin. StartUp 6'!L134</f>
        <v>0</v>
      </c>
      <c r="CF81" s="24">
        <f>'Projeção Fin. StartUp 6'!M134</f>
        <v>0</v>
      </c>
      <c r="CG81" s="24">
        <f>'Projeção Fin. StartUp 6'!O134</f>
        <v>0</v>
      </c>
      <c r="CH81" s="24">
        <f>'Projeção Fin. StartUp 6'!P134</f>
        <v>0</v>
      </c>
      <c r="CI81" s="24">
        <f>'Projeção Fin. StartUp 6'!Q134</f>
        <v>0</v>
      </c>
    </row>
    <row r="82" spans="1:87" x14ac:dyDescent="0.3">
      <c r="A82" s="216"/>
      <c r="B82" s="211">
        <f t="shared" si="4"/>
        <v>0</v>
      </c>
      <c r="C82" s="11">
        <f t="shared" si="5"/>
        <v>0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</row>
    <row r="83" spans="1:87" x14ac:dyDescent="0.3">
      <c r="A83" s="226" t="s">
        <v>174</v>
      </c>
      <c r="B83" s="227">
        <f t="shared" si="4"/>
        <v>10567708.026281942</v>
      </c>
      <c r="C83" s="228">
        <f t="shared" si="5"/>
        <v>0.49999999999999989</v>
      </c>
      <c r="D83" s="229">
        <f>SUM(D3:D81)</f>
        <v>0</v>
      </c>
      <c r="E83" s="229">
        <f t="shared" ref="E83:BK83" si="6">SUM(E3:E81)</f>
        <v>0</v>
      </c>
      <c r="F83" s="229">
        <f t="shared" si="6"/>
        <v>0</v>
      </c>
      <c r="G83" s="229">
        <f t="shared" si="6"/>
        <v>0</v>
      </c>
      <c r="H83" s="229">
        <f t="shared" si="6"/>
        <v>0</v>
      </c>
      <c r="I83" s="229">
        <f t="shared" si="6"/>
        <v>0</v>
      </c>
      <c r="J83" s="229">
        <f t="shared" si="6"/>
        <v>0</v>
      </c>
      <c r="K83" s="229">
        <f t="shared" si="6"/>
        <v>0</v>
      </c>
      <c r="L83" s="229">
        <f t="shared" si="6"/>
        <v>0</v>
      </c>
      <c r="M83" s="229">
        <f t="shared" si="6"/>
        <v>0</v>
      </c>
      <c r="N83" s="229">
        <f t="shared" si="6"/>
        <v>0</v>
      </c>
      <c r="O83" s="229">
        <f t="shared" si="6"/>
        <v>0</v>
      </c>
      <c r="P83" s="229">
        <f t="shared" si="6"/>
        <v>0</v>
      </c>
      <c r="Q83" s="229">
        <f t="shared" si="6"/>
        <v>0</v>
      </c>
      <c r="R83" s="229">
        <f t="shared" si="6"/>
        <v>0</v>
      </c>
      <c r="S83" s="229">
        <f t="shared" si="6"/>
        <v>0</v>
      </c>
      <c r="T83" s="229">
        <f t="shared" si="6"/>
        <v>104418.35722222223</v>
      </c>
      <c r="U83" s="229">
        <f t="shared" si="6"/>
        <v>82643.357222222228</v>
      </c>
      <c r="V83" s="229">
        <f t="shared" si="6"/>
        <v>82643.357222222228</v>
      </c>
      <c r="W83" s="229">
        <f t="shared" si="6"/>
        <v>82643.357222222228</v>
      </c>
      <c r="X83" s="229">
        <f t="shared" si="6"/>
        <v>82643.357222222228</v>
      </c>
      <c r="Y83" s="229">
        <f t="shared" si="6"/>
        <v>82643.357222222228</v>
      </c>
      <c r="Z83" s="229">
        <f t="shared" si="6"/>
        <v>82643.357222222228</v>
      </c>
      <c r="AA83" s="229">
        <f t="shared" si="6"/>
        <v>82643.357222222228</v>
      </c>
      <c r="AB83" s="229">
        <f t="shared" si="6"/>
        <v>156261.14294444441</v>
      </c>
      <c r="AC83" s="229">
        <f t="shared" si="6"/>
        <v>156261.14294444441</v>
      </c>
      <c r="AD83" s="229">
        <f t="shared" si="6"/>
        <v>156261.14294444441</v>
      </c>
      <c r="AE83" s="229">
        <f t="shared" si="6"/>
        <v>156261.14294444441</v>
      </c>
      <c r="AF83" s="229">
        <f t="shared" si="6"/>
        <v>156436.14294444441</v>
      </c>
      <c r="AG83" s="229">
        <f t="shared" si="6"/>
        <v>156261.14294444441</v>
      </c>
      <c r="AH83" s="229">
        <f t="shared" si="6"/>
        <v>156261.14294444441</v>
      </c>
      <c r="AI83" s="229">
        <f t="shared" si="6"/>
        <v>156261.14294444441</v>
      </c>
      <c r="AJ83" s="229">
        <f t="shared" si="6"/>
        <v>156261.14294444441</v>
      </c>
      <c r="AK83" s="229">
        <f t="shared" si="6"/>
        <v>156261.14294444441</v>
      </c>
      <c r="AL83" s="229">
        <f t="shared" si="6"/>
        <v>156261.14294444441</v>
      </c>
      <c r="AM83" s="229">
        <f t="shared" si="6"/>
        <v>156261.14294444441</v>
      </c>
      <c r="AN83" s="229">
        <f t="shared" si="6"/>
        <v>274573.25880138896</v>
      </c>
      <c r="AO83" s="229">
        <f t="shared" si="6"/>
        <v>274573.25880138896</v>
      </c>
      <c r="AP83" s="229">
        <f t="shared" si="6"/>
        <v>274573.25880138896</v>
      </c>
      <c r="AQ83" s="229">
        <f t="shared" si="6"/>
        <v>274573.25880138896</v>
      </c>
      <c r="AR83" s="229">
        <f t="shared" si="6"/>
        <v>274748.25880138896</v>
      </c>
      <c r="AS83" s="229">
        <f t="shared" si="6"/>
        <v>274573.25880138896</v>
      </c>
      <c r="AT83" s="229">
        <f t="shared" si="6"/>
        <v>274573.25880138896</v>
      </c>
      <c r="AU83" s="229">
        <f t="shared" si="6"/>
        <v>274573.25880138896</v>
      </c>
      <c r="AV83" s="229">
        <f t="shared" si="6"/>
        <v>274573.25880138896</v>
      </c>
      <c r="AW83" s="229">
        <f t="shared" si="6"/>
        <v>274830.71583888895</v>
      </c>
      <c r="AX83" s="229">
        <f t="shared" si="6"/>
        <v>274830.71583888895</v>
      </c>
      <c r="AY83" s="229">
        <f t="shared" si="6"/>
        <v>274830.71583888895</v>
      </c>
      <c r="AZ83" s="229">
        <f t="shared" si="6"/>
        <v>392789.66470347223</v>
      </c>
      <c r="BA83" s="229">
        <f t="shared" si="6"/>
        <v>392789.66470347223</v>
      </c>
      <c r="BB83" s="229">
        <f t="shared" si="6"/>
        <v>392789.66470347223</v>
      </c>
      <c r="BC83" s="229">
        <f t="shared" si="6"/>
        <v>392789.66470347223</v>
      </c>
      <c r="BD83" s="229">
        <f t="shared" si="6"/>
        <v>392964.66470347223</v>
      </c>
      <c r="BE83" s="229">
        <f t="shared" si="6"/>
        <v>392789.66470347223</v>
      </c>
      <c r="BF83" s="229">
        <f t="shared" si="6"/>
        <v>392789.66470347223</v>
      </c>
      <c r="BG83" s="229">
        <f t="shared" si="6"/>
        <v>392789.66470347223</v>
      </c>
      <c r="BH83" s="229">
        <f t="shared" si="6"/>
        <v>392789.66470347223</v>
      </c>
      <c r="BI83" s="229">
        <f t="shared" si="6"/>
        <v>392789.66470347223</v>
      </c>
      <c r="BJ83" s="229">
        <f t="shared" si="6"/>
        <v>392789.66470347223</v>
      </c>
      <c r="BK83" s="229">
        <f t="shared" si="6"/>
        <v>392789.66470347223</v>
      </c>
      <c r="BL83" s="229">
        <f t="shared" ref="BL83:CI83" si="7">SUM(BL3:BL81)</f>
        <v>628700.02685130201</v>
      </c>
      <c r="BM83" s="229">
        <f t="shared" si="7"/>
        <v>628700.02685130201</v>
      </c>
      <c r="BN83" s="229">
        <f t="shared" si="7"/>
        <v>628700.02685130201</v>
      </c>
      <c r="BO83" s="229">
        <f t="shared" si="7"/>
        <v>628700.02685130201</v>
      </c>
      <c r="BP83" s="229">
        <f t="shared" si="7"/>
        <v>628875.02685130201</v>
      </c>
      <c r="BQ83" s="229">
        <f t="shared" si="7"/>
        <v>628700.02685130201</v>
      </c>
      <c r="BR83" s="229">
        <f t="shared" si="7"/>
        <v>628700.02685130201</v>
      </c>
      <c r="BS83" s="229">
        <f t="shared" si="7"/>
        <v>628700.02685130201</v>
      </c>
      <c r="BT83" s="229">
        <f t="shared" si="7"/>
        <v>628700.02685130201</v>
      </c>
      <c r="BU83" s="229">
        <f t="shared" si="7"/>
        <v>628700.02685130201</v>
      </c>
      <c r="BV83" s="229">
        <f t="shared" si="7"/>
        <v>628700.02685130201</v>
      </c>
      <c r="BW83" s="229">
        <f t="shared" si="7"/>
        <v>628700.02685130201</v>
      </c>
      <c r="BX83" s="229">
        <f t="shared" si="7"/>
        <v>718132.16004185099</v>
      </c>
      <c r="BY83" s="229">
        <f t="shared" si="7"/>
        <v>718132.16004185099</v>
      </c>
      <c r="BZ83" s="229">
        <f t="shared" si="7"/>
        <v>718132.16004185099</v>
      </c>
      <c r="CA83" s="229">
        <f t="shared" si="7"/>
        <v>869332.16004185099</v>
      </c>
      <c r="CB83" s="229">
        <f t="shared" si="7"/>
        <v>718132.16004185099</v>
      </c>
      <c r="CC83" s="229">
        <f t="shared" si="7"/>
        <v>718307.16004185099</v>
      </c>
      <c r="CD83" s="229">
        <f t="shared" si="7"/>
        <v>718132.16004185099</v>
      </c>
      <c r="CE83" s="229">
        <f t="shared" si="7"/>
        <v>869332.16004185099</v>
      </c>
      <c r="CF83" s="229">
        <f t="shared" si="7"/>
        <v>718132.16004185099</v>
      </c>
      <c r="CG83" s="229">
        <f t="shared" si="7"/>
        <v>88132.160041851123</v>
      </c>
      <c r="CH83" s="229">
        <f t="shared" si="7"/>
        <v>88132.160041851123</v>
      </c>
      <c r="CI83" s="229">
        <f t="shared" si="7"/>
        <v>239332.16004185114</v>
      </c>
    </row>
    <row r="84" spans="1:87" x14ac:dyDescent="0.3">
      <c r="A84" s="216"/>
      <c r="B84" s="211">
        <f t="shared" si="4"/>
        <v>0</v>
      </c>
      <c r="C84" s="11">
        <f t="shared" si="5"/>
        <v>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</row>
    <row r="85" spans="1:87" x14ac:dyDescent="0.3">
      <c r="A85" s="216"/>
      <c r="B85" s="211">
        <f t="shared" si="4"/>
        <v>0</v>
      </c>
      <c r="C85" s="11">
        <f t="shared" si="5"/>
        <v>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</row>
    <row r="86" spans="1:87" x14ac:dyDescent="0.3">
      <c r="A86" s="216"/>
      <c r="B86" s="211">
        <f t="shared" si="4"/>
        <v>0</v>
      </c>
      <c r="C86" s="11">
        <f t="shared" si="5"/>
        <v>0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</row>
    <row r="87" spans="1:87" x14ac:dyDescent="0.3">
      <c r="A87" s="216"/>
      <c r="B87" s="211">
        <f t="shared" si="4"/>
        <v>0</v>
      </c>
      <c r="C87" s="11">
        <f t="shared" si="5"/>
        <v>0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</row>
    <row r="88" spans="1:87" x14ac:dyDescent="0.3">
      <c r="A88" s="216"/>
      <c r="B88" s="211">
        <f t="shared" si="4"/>
        <v>0</v>
      </c>
      <c r="C88" s="11">
        <f t="shared" si="5"/>
        <v>0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</row>
    <row r="89" spans="1:87" x14ac:dyDescent="0.3">
      <c r="A89" s="212"/>
      <c r="B89" s="10">
        <f t="shared" si="4"/>
        <v>0</v>
      </c>
      <c r="C89" s="11">
        <f t="shared" si="5"/>
        <v>0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</row>
    <row r="90" spans="1:87" x14ac:dyDescent="0.3">
      <c r="A90" s="23"/>
      <c r="B90" s="10">
        <f t="shared" si="4"/>
        <v>0</v>
      </c>
      <c r="C90" s="11">
        <f t="shared" si="5"/>
        <v>0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</row>
    <row r="91" spans="1:87" x14ac:dyDescent="0.3">
      <c r="A91" s="23"/>
      <c r="B91" s="10">
        <f t="shared" si="4"/>
        <v>0</v>
      </c>
      <c r="C91" s="11">
        <f t="shared" si="5"/>
        <v>0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</row>
    <row r="92" spans="1:87" x14ac:dyDescent="0.3">
      <c r="A92" s="23"/>
      <c r="B92" s="10">
        <f t="shared" si="4"/>
        <v>0</v>
      </c>
      <c r="C92" s="11">
        <f t="shared" si="5"/>
        <v>0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</row>
    <row r="93" spans="1:87" x14ac:dyDescent="0.3">
      <c r="A93" s="23"/>
      <c r="B93" s="10">
        <f t="shared" si="4"/>
        <v>0</v>
      </c>
      <c r="C93" s="11">
        <f t="shared" si="5"/>
        <v>0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</row>
    <row r="94" spans="1:87" x14ac:dyDescent="0.3">
      <c r="A94" s="23"/>
      <c r="B94" s="10">
        <f t="shared" si="4"/>
        <v>0</v>
      </c>
      <c r="C94" s="11">
        <f t="shared" si="5"/>
        <v>0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</row>
    <row r="95" spans="1:87" x14ac:dyDescent="0.3">
      <c r="A95" s="23"/>
      <c r="B95" s="10">
        <f t="shared" si="4"/>
        <v>0</v>
      </c>
      <c r="C95" s="11">
        <f t="shared" si="5"/>
        <v>0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</row>
    <row r="96" spans="1:87" x14ac:dyDescent="0.3">
      <c r="A96" s="23"/>
      <c r="B96" s="10">
        <f t="shared" si="4"/>
        <v>0</v>
      </c>
      <c r="C96" s="11">
        <f t="shared" si="5"/>
        <v>0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</row>
    <row r="97" spans="1:87" x14ac:dyDescent="0.3">
      <c r="A97" s="23"/>
      <c r="B97" s="10">
        <f t="shared" si="4"/>
        <v>0</v>
      </c>
      <c r="C97" s="11">
        <f t="shared" si="5"/>
        <v>0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</row>
    <row r="98" spans="1:87" x14ac:dyDescent="0.3">
      <c r="A98" s="23"/>
      <c r="B98" s="10">
        <f t="shared" si="4"/>
        <v>0</v>
      </c>
      <c r="C98" s="11">
        <f t="shared" si="5"/>
        <v>0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</row>
    <row r="99" spans="1:87" x14ac:dyDescent="0.3">
      <c r="A99" s="23"/>
      <c r="B99" s="10">
        <f t="shared" si="4"/>
        <v>0</v>
      </c>
      <c r="C99" s="11">
        <f t="shared" ref="C99:C101" si="8">B99/SUM($B$3:$B$101)</f>
        <v>0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</row>
    <row r="100" spans="1:87" x14ac:dyDescent="0.3">
      <c r="A100" s="23"/>
      <c r="B100" s="10">
        <f t="shared" si="4"/>
        <v>0</v>
      </c>
      <c r="C100" s="11">
        <f t="shared" si="8"/>
        <v>0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</row>
    <row r="101" spans="1:87" x14ac:dyDescent="0.3">
      <c r="A101" s="23"/>
      <c r="B101" s="10">
        <f t="shared" si="4"/>
        <v>0</v>
      </c>
      <c r="C101" s="11">
        <f t="shared" si="8"/>
        <v>0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I103"/>
  <sheetViews>
    <sheetView showGridLines="0" workbookViewId="0">
      <pane xSplit="3" ySplit="2" topLeftCell="BM3" activePane="bottomRight" state="frozen"/>
      <selection pane="topRight" activeCell="D1" sqref="D1"/>
      <selection pane="bottomLeft" activeCell="A3" sqref="A3"/>
      <selection pane="bottomRight" activeCell="CB7" sqref="CB7"/>
    </sheetView>
  </sheetViews>
  <sheetFormatPr defaultColWidth="9.109375" defaultRowHeight="14.4" x14ac:dyDescent="0.3"/>
  <cols>
    <col min="1" max="1" width="29" style="1" customWidth="1"/>
    <col min="2" max="2" width="13.109375" style="1" customWidth="1"/>
    <col min="3" max="3" width="8.44140625" style="5" customWidth="1"/>
    <col min="4" max="63" width="12.6640625" style="2" bestFit="1" customWidth="1"/>
    <col min="64" max="67" width="9.109375" style="1"/>
    <col min="68" max="68" width="9.6640625" style="1" bestFit="1" customWidth="1"/>
    <col min="69" max="79" width="9.109375" style="1"/>
    <col min="80" max="80" width="9.6640625" style="1" bestFit="1" customWidth="1"/>
    <col min="81" max="16384" width="9.109375" style="1"/>
  </cols>
  <sheetData>
    <row r="1" spans="1:87" s="27" customFormat="1" ht="57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87" s="3" customFormat="1" x14ac:dyDescent="0.3">
      <c r="A2" s="6" t="s">
        <v>200</v>
      </c>
      <c r="B2" s="6" t="s">
        <v>0</v>
      </c>
      <c r="C2" s="7" t="s">
        <v>1</v>
      </c>
      <c r="D2" s="8">
        <v>45292</v>
      </c>
      <c r="E2" s="8">
        <v>45323</v>
      </c>
      <c r="F2" s="8">
        <v>45352</v>
      </c>
      <c r="G2" s="8">
        <v>45383</v>
      </c>
      <c r="H2" s="8">
        <v>45413</v>
      </c>
      <c r="I2" s="8">
        <v>45444</v>
      </c>
      <c r="J2" s="8">
        <v>45474</v>
      </c>
      <c r="K2" s="8">
        <v>45505</v>
      </c>
      <c r="L2" s="8">
        <v>45536</v>
      </c>
      <c r="M2" s="8">
        <v>45566</v>
      </c>
      <c r="N2" s="8">
        <v>45597</v>
      </c>
      <c r="O2" s="8">
        <v>45627</v>
      </c>
      <c r="P2" s="8">
        <v>45658</v>
      </c>
      <c r="Q2" s="8">
        <v>45689</v>
      </c>
      <c r="R2" s="8">
        <v>45717</v>
      </c>
      <c r="S2" s="8">
        <v>45748</v>
      </c>
      <c r="T2" s="8">
        <v>45778</v>
      </c>
      <c r="U2" s="8">
        <v>45809</v>
      </c>
      <c r="V2" s="8">
        <v>45839</v>
      </c>
      <c r="W2" s="8">
        <v>45870</v>
      </c>
      <c r="X2" s="8">
        <v>45901</v>
      </c>
      <c r="Y2" s="8">
        <v>45931</v>
      </c>
      <c r="Z2" s="8">
        <v>45962</v>
      </c>
      <c r="AA2" s="8">
        <v>45992</v>
      </c>
      <c r="AB2" s="8">
        <v>46023</v>
      </c>
      <c r="AC2" s="8">
        <v>46054</v>
      </c>
      <c r="AD2" s="8">
        <v>46082</v>
      </c>
      <c r="AE2" s="8">
        <v>46113</v>
      </c>
      <c r="AF2" s="8">
        <v>46143</v>
      </c>
      <c r="AG2" s="8">
        <v>46174</v>
      </c>
      <c r="AH2" s="8">
        <v>46204</v>
      </c>
      <c r="AI2" s="8">
        <v>46235</v>
      </c>
      <c r="AJ2" s="8">
        <v>46266</v>
      </c>
      <c r="AK2" s="8">
        <v>46296</v>
      </c>
      <c r="AL2" s="8">
        <v>46327</v>
      </c>
      <c r="AM2" s="8">
        <v>46357</v>
      </c>
      <c r="AN2" s="8">
        <v>46388</v>
      </c>
      <c r="AO2" s="8">
        <v>46419</v>
      </c>
      <c r="AP2" s="8">
        <v>46447</v>
      </c>
      <c r="AQ2" s="8">
        <v>46478</v>
      </c>
      <c r="AR2" s="8">
        <v>46508</v>
      </c>
      <c r="AS2" s="8">
        <v>46539</v>
      </c>
      <c r="AT2" s="8">
        <v>46569</v>
      </c>
      <c r="AU2" s="8">
        <v>46600</v>
      </c>
      <c r="AV2" s="8">
        <v>46631</v>
      </c>
      <c r="AW2" s="8">
        <v>46661</v>
      </c>
      <c r="AX2" s="8">
        <v>46692</v>
      </c>
      <c r="AY2" s="8">
        <v>46722</v>
      </c>
      <c r="AZ2" s="8">
        <v>46753</v>
      </c>
      <c r="BA2" s="8">
        <v>46784</v>
      </c>
      <c r="BB2" s="8">
        <v>46813</v>
      </c>
      <c r="BC2" s="8">
        <v>46844</v>
      </c>
      <c r="BD2" s="8">
        <v>46874</v>
      </c>
      <c r="BE2" s="8">
        <v>46905</v>
      </c>
      <c r="BF2" s="8">
        <v>46935</v>
      </c>
      <c r="BG2" s="8">
        <v>46966</v>
      </c>
      <c r="BH2" s="8">
        <v>46997</v>
      </c>
      <c r="BI2" s="8">
        <v>47027</v>
      </c>
      <c r="BJ2" s="8">
        <v>47058</v>
      </c>
      <c r="BK2" s="8">
        <v>47088</v>
      </c>
      <c r="BL2" s="8">
        <v>47119</v>
      </c>
      <c r="BM2" s="8">
        <v>47150</v>
      </c>
      <c r="BN2" s="8">
        <v>47178</v>
      </c>
      <c r="BO2" s="8">
        <v>47209</v>
      </c>
      <c r="BP2" s="8">
        <v>47239</v>
      </c>
      <c r="BQ2" s="8">
        <v>47270</v>
      </c>
      <c r="BR2" s="8">
        <v>47300</v>
      </c>
      <c r="BS2" s="8">
        <v>47331</v>
      </c>
      <c r="BT2" s="8">
        <v>47362</v>
      </c>
      <c r="BU2" s="8">
        <v>47392</v>
      </c>
      <c r="BV2" s="8">
        <v>47423</v>
      </c>
      <c r="BW2" s="8">
        <v>47453</v>
      </c>
      <c r="BX2" s="8">
        <v>47484</v>
      </c>
      <c r="BY2" s="8">
        <v>47515</v>
      </c>
      <c r="BZ2" s="8">
        <v>47543</v>
      </c>
      <c r="CA2" s="8">
        <v>47574</v>
      </c>
      <c r="CB2" s="8">
        <v>47604</v>
      </c>
      <c r="CC2" s="8">
        <v>47635</v>
      </c>
      <c r="CD2" s="8">
        <v>47665</v>
      </c>
      <c r="CE2" s="8">
        <v>47696</v>
      </c>
      <c r="CF2" s="8">
        <v>47727</v>
      </c>
      <c r="CG2" s="8">
        <v>47757</v>
      </c>
      <c r="CH2" s="8">
        <v>47788</v>
      </c>
      <c r="CI2" s="8">
        <v>47818</v>
      </c>
    </row>
    <row r="3" spans="1:87" x14ac:dyDescent="0.3">
      <c r="A3" s="23" t="s">
        <v>193</v>
      </c>
      <c r="B3" s="10">
        <f>SUM(D3:CI3)</f>
        <v>982.82</v>
      </c>
      <c r="C3" s="11">
        <f>B3/SUM($B$3:$B$103)</f>
        <v>0.14007068950773882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>
        <v>240</v>
      </c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>
        <v>216</v>
      </c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>
        <v>194.4</v>
      </c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>
        <v>174.96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>
        <v>157.46</v>
      </c>
      <c r="CC3" s="24"/>
      <c r="CD3" s="24"/>
      <c r="CE3" s="24"/>
      <c r="CF3" s="24"/>
      <c r="CG3" s="24"/>
      <c r="CH3" s="24"/>
      <c r="CI3" s="24"/>
    </row>
    <row r="4" spans="1:87" x14ac:dyDescent="0.3">
      <c r="A4" s="23" t="s">
        <v>194</v>
      </c>
      <c r="B4" s="10">
        <f t="shared" ref="B4:B6" si="0">SUM(D4:CI4)</f>
        <v>655.22</v>
      </c>
      <c r="C4" s="11">
        <f t="shared" ref="C4:C67" si="1">B4/SUM($B$3:$B$103)</f>
        <v>9.3381409799618065E-2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>
        <v>160</v>
      </c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>
        <v>144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>
        <v>129.6</v>
      </c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>
        <v>116.64</v>
      </c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>
        <v>104.98</v>
      </c>
      <c r="CC4" s="24"/>
      <c r="CD4" s="24"/>
      <c r="CE4" s="24"/>
      <c r="CF4" s="24"/>
      <c r="CG4" s="24"/>
      <c r="CH4" s="24"/>
      <c r="CI4" s="24"/>
    </row>
    <row r="5" spans="1:87" x14ac:dyDescent="0.3">
      <c r="A5" s="23" t="s">
        <v>195</v>
      </c>
      <c r="B5" s="10">
        <f t="shared" si="0"/>
        <v>2689.2799999999997</v>
      </c>
      <c r="C5" s="11">
        <f t="shared" si="1"/>
        <v>0.38327395034632156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>
        <v>800</v>
      </c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>
        <v>640</v>
      </c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>
        <v>512</v>
      </c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>
        <v>409.6</v>
      </c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>
        <v>327.68</v>
      </c>
      <c r="CC5" s="24"/>
      <c r="CD5" s="24"/>
      <c r="CE5" s="24"/>
      <c r="CF5" s="24"/>
      <c r="CG5" s="24"/>
      <c r="CH5" s="24"/>
      <c r="CI5" s="24"/>
    </row>
    <row r="6" spans="1:87" x14ac:dyDescent="0.3">
      <c r="A6" s="23" t="s">
        <v>196</v>
      </c>
      <c r="B6" s="10">
        <f t="shared" si="0"/>
        <v>2689.2799999999997</v>
      </c>
      <c r="C6" s="11">
        <f t="shared" si="1"/>
        <v>0.38327395034632156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>
        <v>800</v>
      </c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>
        <v>640</v>
      </c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>
        <v>512</v>
      </c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>
        <v>409.6</v>
      </c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>
        <v>327.68</v>
      </c>
      <c r="CC6" s="24"/>
      <c r="CD6" s="24"/>
      <c r="CE6" s="24"/>
      <c r="CF6" s="24"/>
      <c r="CG6" s="24"/>
      <c r="CH6" s="24"/>
      <c r="CI6" s="24"/>
    </row>
    <row r="7" spans="1:87" x14ac:dyDescent="0.3">
      <c r="A7" s="23"/>
      <c r="B7" s="10">
        <f t="shared" ref="B7:B34" si="2">SUM(D7:BK7)</f>
        <v>0</v>
      </c>
      <c r="C7" s="11">
        <f t="shared" si="1"/>
        <v>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</row>
    <row r="8" spans="1:87" x14ac:dyDescent="0.3">
      <c r="A8" s="23"/>
      <c r="B8" s="10">
        <f t="shared" si="2"/>
        <v>0</v>
      </c>
      <c r="C8" s="11">
        <f t="shared" si="1"/>
        <v>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</row>
    <row r="9" spans="1:87" x14ac:dyDescent="0.3">
      <c r="A9" s="23"/>
      <c r="B9" s="10">
        <f t="shared" si="2"/>
        <v>0</v>
      </c>
      <c r="C9" s="11">
        <f t="shared" si="1"/>
        <v>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</row>
    <row r="10" spans="1:87" x14ac:dyDescent="0.3">
      <c r="A10" s="23"/>
      <c r="B10" s="10">
        <f t="shared" si="2"/>
        <v>0</v>
      </c>
      <c r="C10" s="11">
        <f t="shared" si="1"/>
        <v>0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</row>
    <row r="11" spans="1:87" x14ac:dyDescent="0.3">
      <c r="A11" s="23"/>
      <c r="B11" s="10">
        <f t="shared" si="2"/>
        <v>0</v>
      </c>
      <c r="C11" s="11">
        <f t="shared" si="1"/>
        <v>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</row>
    <row r="12" spans="1:87" x14ac:dyDescent="0.3">
      <c r="A12" s="23"/>
      <c r="B12" s="10">
        <f t="shared" si="2"/>
        <v>0</v>
      </c>
      <c r="C12" s="11">
        <f t="shared" si="1"/>
        <v>0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</row>
    <row r="13" spans="1:87" x14ac:dyDescent="0.3">
      <c r="A13" s="23"/>
      <c r="B13" s="10">
        <f t="shared" si="2"/>
        <v>0</v>
      </c>
      <c r="C13" s="11">
        <f t="shared" si="1"/>
        <v>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</row>
    <row r="14" spans="1:87" x14ac:dyDescent="0.3">
      <c r="A14" s="23"/>
      <c r="B14" s="10">
        <f t="shared" si="2"/>
        <v>0</v>
      </c>
      <c r="C14" s="11">
        <f t="shared" si="1"/>
        <v>0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</row>
    <row r="15" spans="1:87" x14ac:dyDescent="0.3">
      <c r="A15" s="23"/>
      <c r="B15" s="10">
        <f t="shared" si="2"/>
        <v>0</v>
      </c>
      <c r="C15" s="11">
        <f t="shared" si="1"/>
        <v>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</row>
    <row r="16" spans="1:87" x14ac:dyDescent="0.3">
      <c r="A16" s="23"/>
      <c r="B16" s="10">
        <f t="shared" si="2"/>
        <v>0</v>
      </c>
      <c r="C16" s="11">
        <f t="shared" si="1"/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</row>
    <row r="17" spans="1:87" x14ac:dyDescent="0.3">
      <c r="A17" s="23"/>
      <c r="B17" s="10">
        <f t="shared" si="2"/>
        <v>0</v>
      </c>
      <c r="C17" s="11">
        <f t="shared" si="1"/>
        <v>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</row>
    <row r="18" spans="1:87" x14ac:dyDescent="0.3">
      <c r="A18" s="23"/>
      <c r="B18" s="10">
        <f t="shared" si="2"/>
        <v>0</v>
      </c>
      <c r="C18" s="11">
        <f t="shared" si="1"/>
        <v>0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</row>
    <row r="19" spans="1:87" x14ac:dyDescent="0.3">
      <c r="A19" s="23"/>
      <c r="B19" s="10">
        <f t="shared" si="2"/>
        <v>0</v>
      </c>
      <c r="C19" s="11">
        <f t="shared" si="1"/>
        <v>0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</row>
    <row r="20" spans="1:87" x14ac:dyDescent="0.3">
      <c r="A20" s="23"/>
      <c r="B20" s="10">
        <f t="shared" si="2"/>
        <v>0</v>
      </c>
      <c r="C20" s="11">
        <f t="shared" si="1"/>
        <v>0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</row>
    <row r="21" spans="1:87" x14ac:dyDescent="0.3">
      <c r="A21" s="23"/>
      <c r="B21" s="10">
        <f t="shared" si="2"/>
        <v>0</v>
      </c>
      <c r="C21" s="11">
        <f t="shared" si="1"/>
        <v>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</row>
    <row r="22" spans="1:87" x14ac:dyDescent="0.3">
      <c r="A22" s="23"/>
      <c r="B22" s="10">
        <f t="shared" si="2"/>
        <v>0</v>
      </c>
      <c r="C22" s="11">
        <f t="shared" si="1"/>
        <v>0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</row>
    <row r="23" spans="1:87" x14ac:dyDescent="0.3">
      <c r="A23" s="23"/>
      <c r="B23" s="10">
        <f t="shared" si="2"/>
        <v>0</v>
      </c>
      <c r="C23" s="11">
        <f t="shared" si="1"/>
        <v>0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</row>
    <row r="24" spans="1:87" x14ac:dyDescent="0.3">
      <c r="A24" s="23"/>
      <c r="B24" s="10">
        <f t="shared" si="2"/>
        <v>0</v>
      </c>
      <c r="C24" s="11">
        <f t="shared" si="1"/>
        <v>0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</row>
    <row r="25" spans="1:87" x14ac:dyDescent="0.3">
      <c r="A25" s="23"/>
      <c r="B25" s="10">
        <f t="shared" si="2"/>
        <v>0</v>
      </c>
      <c r="C25" s="11">
        <f t="shared" si="1"/>
        <v>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</row>
    <row r="26" spans="1:87" x14ac:dyDescent="0.3">
      <c r="A26" s="23"/>
      <c r="B26" s="10">
        <f t="shared" si="2"/>
        <v>0</v>
      </c>
      <c r="C26" s="11">
        <f t="shared" si="1"/>
        <v>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</row>
    <row r="27" spans="1:87" x14ac:dyDescent="0.3">
      <c r="A27" s="23"/>
      <c r="B27" s="10">
        <f t="shared" si="2"/>
        <v>0</v>
      </c>
      <c r="C27" s="11">
        <f t="shared" si="1"/>
        <v>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</row>
    <row r="28" spans="1:87" x14ac:dyDescent="0.3">
      <c r="A28" s="23"/>
      <c r="B28" s="10">
        <f t="shared" si="2"/>
        <v>0</v>
      </c>
      <c r="C28" s="11">
        <f t="shared" si="1"/>
        <v>0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</row>
    <row r="29" spans="1:87" x14ac:dyDescent="0.3">
      <c r="A29" s="23"/>
      <c r="B29" s="10">
        <f t="shared" si="2"/>
        <v>0</v>
      </c>
      <c r="C29" s="11">
        <f t="shared" si="1"/>
        <v>0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</row>
    <row r="30" spans="1:87" x14ac:dyDescent="0.3">
      <c r="A30" s="23"/>
      <c r="B30" s="10">
        <f t="shared" si="2"/>
        <v>0</v>
      </c>
      <c r="C30" s="11">
        <f t="shared" si="1"/>
        <v>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</row>
    <row r="31" spans="1:87" x14ac:dyDescent="0.3">
      <c r="A31" s="23"/>
      <c r="B31" s="10">
        <f t="shared" si="2"/>
        <v>0</v>
      </c>
      <c r="C31" s="11">
        <f t="shared" si="1"/>
        <v>0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</row>
    <row r="32" spans="1:87" x14ac:dyDescent="0.3">
      <c r="A32" s="23"/>
      <c r="B32" s="10">
        <f t="shared" si="2"/>
        <v>0</v>
      </c>
      <c r="C32" s="11">
        <f t="shared" si="1"/>
        <v>0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</row>
    <row r="33" spans="1:87" x14ac:dyDescent="0.3">
      <c r="A33" s="23"/>
      <c r="B33" s="10">
        <f t="shared" si="2"/>
        <v>0</v>
      </c>
      <c r="C33" s="11">
        <f t="shared" si="1"/>
        <v>0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</row>
    <row r="34" spans="1:87" x14ac:dyDescent="0.3">
      <c r="A34" s="23"/>
      <c r="B34" s="10">
        <f t="shared" si="2"/>
        <v>0</v>
      </c>
      <c r="C34" s="11">
        <f t="shared" si="1"/>
        <v>0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</row>
    <row r="35" spans="1:87" x14ac:dyDescent="0.3">
      <c r="A35" s="23"/>
      <c r="B35" s="10">
        <f t="shared" ref="B35:B66" si="3">SUM(D35:BK35)</f>
        <v>0</v>
      </c>
      <c r="C35" s="11">
        <f t="shared" si="1"/>
        <v>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</row>
    <row r="36" spans="1:87" x14ac:dyDescent="0.3">
      <c r="A36" s="23"/>
      <c r="B36" s="10">
        <f t="shared" si="3"/>
        <v>0</v>
      </c>
      <c r="C36" s="11">
        <f t="shared" si="1"/>
        <v>0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</row>
    <row r="37" spans="1:87" x14ac:dyDescent="0.3">
      <c r="A37" s="23"/>
      <c r="B37" s="10">
        <f t="shared" si="3"/>
        <v>0</v>
      </c>
      <c r="C37" s="11">
        <f t="shared" si="1"/>
        <v>0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</row>
    <row r="38" spans="1:87" x14ac:dyDescent="0.3">
      <c r="A38" s="23"/>
      <c r="B38" s="10">
        <f t="shared" si="3"/>
        <v>0</v>
      </c>
      <c r="C38" s="11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</row>
    <row r="39" spans="1:87" x14ac:dyDescent="0.3">
      <c r="A39" s="23"/>
      <c r="B39" s="10">
        <f t="shared" si="3"/>
        <v>0</v>
      </c>
      <c r="C39" s="11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</row>
    <row r="40" spans="1:87" x14ac:dyDescent="0.3">
      <c r="A40" s="23"/>
      <c r="B40" s="10">
        <f t="shared" si="3"/>
        <v>0</v>
      </c>
      <c r="C40" s="11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</row>
    <row r="41" spans="1:87" x14ac:dyDescent="0.3">
      <c r="A41" s="23"/>
      <c r="B41" s="10">
        <f t="shared" si="3"/>
        <v>0</v>
      </c>
      <c r="C41" s="11">
        <f t="shared" si="1"/>
        <v>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</row>
    <row r="42" spans="1:87" x14ac:dyDescent="0.3">
      <c r="A42" s="23"/>
      <c r="B42" s="10">
        <f t="shared" si="3"/>
        <v>0</v>
      </c>
      <c r="C42" s="11">
        <f t="shared" si="1"/>
        <v>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</row>
    <row r="43" spans="1:87" x14ac:dyDescent="0.3">
      <c r="A43" s="23"/>
      <c r="B43" s="10">
        <f t="shared" si="3"/>
        <v>0</v>
      </c>
      <c r="C43" s="11">
        <f t="shared" si="1"/>
        <v>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</row>
    <row r="44" spans="1:87" x14ac:dyDescent="0.3">
      <c r="A44" s="23"/>
      <c r="B44" s="10">
        <f t="shared" si="3"/>
        <v>0</v>
      </c>
      <c r="C44" s="11">
        <f t="shared" si="1"/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</row>
    <row r="45" spans="1:87" x14ac:dyDescent="0.3">
      <c r="A45" s="23"/>
      <c r="B45" s="10">
        <f t="shared" si="3"/>
        <v>0</v>
      </c>
      <c r="C45" s="11">
        <f t="shared" si="1"/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</row>
    <row r="46" spans="1:87" x14ac:dyDescent="0.3">
      <c r="A46" s="23"/>
      <c r="B46" s="10">
        <f t="shared" si="3"/>
        <v>0</v>
      </c>
      <c r="C46" s="11">
        <f t="shared" si="1"/>
        <v>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</row>
    <row r="47" spans="1:87" x14ac:dyDescent="0.3">
      <c r="A47" s="23"/>
      <c r="B47" s="10">
        <f t="shared" si="3"/>
        <v>0</v>
      </c>
      <c r="C47" s="11">
        <f t="shared" si="1"/>
        <v>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</row>
    <row r="48" spans="1:87" x14ac:dyDescent="0.3">
      <c r="A48" s="23"/>
      <c r="B48" s="10">
        <f t="shared" si="3"/>
        <v>0</v>
      </c>
      <c r="C48" s="11">
        <f t="shared" si="1"/>
        <v>0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</row>
    <row r="49" spans="1:87" x14ac:dyDescent="0.3">
      <c r="A49" s="23"/>
      <c r="B49" s="10">
        <f t="shared" si="3"/>
        <v>0</v>
      </c>
      <c r="C49" s="11">
        <f t="shared" si="1"/>
        <v>0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</row>
    <row r="50" spans="1:87" x14ac:dyDescent="0.3">
      <c r="A50" s="23"/>
      <c r="B50" s="10">
        <f t="shared" si="3"/>
        <v>0</v>
      </c>
      <c r="C50" s="11">
        <f t="shared" si="1"/>
        <v>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</row>
    <row r="51" spans="1:87" x14ac:dyDescent="0.3">
      <c r="A51" s="23"/>
      <c r="B51" s="10">
        <f t="shared" si="3"/>
        <v>0</v>
      </c>
      <c r="C51" s="11">
        <f t="shared" si="1"/>
        <v>0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</row>
    <row r="52" spans="1:87" x14ac:dyDescent="0.3">
      <c r="A52" s="23"/>
      <c r="B52" s="10">
        <f t="shared" si="3"/>
        <v>0</v>
      </c>
      <c r="C52" s="11">
        <f t="shared" si="1"/>
        <v>0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</row>
    <row r="53" spans="1:87" x14ac:dyDescent="0.3">
      <c r="A53" s="23"/>
      <c r="B53" s="10">
        <f t="shared" si="3"/>
        <v>0</v>
      </c>
      <c r="C53" s="11">
        <f t="shared" si="1"/>
        <v>0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</row>
    <row r="54" spans="1:87" x14ac:dyDescent="0.3">
      <c r="A54" s="23"/>
      <c r="B54" s="10">
        <f t="shared" si="3"/>
        <v>0</v>
      </c>
      <c r="C54" s="11">
        <f t="shared" si="1"/>
        <v>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</row>
    <row r="55" spans="1:87" x14ac:dyDescent="0.3">
      <c r="A55" s="23"/>
      <c r="B55" s="10">
        <f t="shared" si="3"/>
        <v>0</v>
      </c>
      <c r="C55" s="11">
        <f t="shared" si="1"/>
        <v>0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</row>
    <row r="56" spans="1:87" x14ac:dyDescent="0.3">
      <c r="A56" s="23"/>
      <c r="B56" s="10">
        <f t="shared" si="3"/>
        <v>0</v>
      </c>
      <c r="C56" s="11">
        <f t="shared" si="1"/>
        <v>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</row>
    <row r="57" spans="1:87" x14ac:dyDescent="0.3">
      <c r="A57" s="23"/>
      <c r="B57" s="10">
        <f t="shared" si="3"/>
        <v>0</v>
      </c>
      <c r="C57" s="11">
        <f t="shared" si="1"/>
        <v>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</row>
    <row r="58" spans="1:87" x14ac:dyDescent="0.3">
      <c r="A58" s="23"/>
      <c r="B58" s="10">
        <f t="shared" si="3"/>
        <v>0</v>
      </c>
      <c r="C58" s="11">
        <f t="shared" si="1"/>
        <v>0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</row>
    <row r="59" spans="1:87" x14ac:dyDescent="0.3">
      <c r="A59" s="23"/>
      <c r="B59" s="10">
        <f t="shared" si="3"/>
        <v>0</v>
      </c>
      <c r="C59" s="11">
        <f t="shared" si="1"/>
        <v>0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</row>
    <row r="60" spans="1:87" x14ac:dyDescent="0.3">
      <c r="A60" s="23"/>
      <c r="B60" s="10">
        <f t="shared" si="3"/>
        <v>0</v>
      </c>
      <c r="C60" s="11">
        <f t="shared" si="1"/>
        <v>0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</row>
    <row r="61" spans="1:87" x14ac:dyDescent="0.3">
      <c r="A61" s="23"/>
      <c r="B61" s="10">
        <f t="shared" si="3"/>
        <v>0</v>
      </c>
      <c r="C61" s="11">
        <f t="shared" si="1"/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</row>
    <row r="62" spans="1:87" x14ac:dyDescent="0.3">
      <c r="A62" s="23"/>
      <c r="B62" s="10">
        <f t="shared" si="3"/>
        <v>0</v>
      </c>
      <c r="C62" s="11">
        <f t="shared" si="1"/>
        <v>0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</row>
    <row r="63" spans="1:87" x14ac:dyDescent="0.3">
      <c r="A63" s="23"/>
      <c r="B63" s="10">
        <f t="shared" si="3"/>
        <v>0</v>
      </c>
      <c r="C63" s="11">
        <f t="shared" si="1"/>
        <v>0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</row>
    <row r="64" spans="1:87" x14ac:dyDescent="0.3">
      <c r="A64" s="23"/>
      <c r="B64" s="10">
        <f t="shared" si="3"/>
        <v>0</v>
      </c>
      <c r="C64" s="11">
        <f t="shared" si="1"/>
        <v>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</row>
    <row r="65" spans="1:87" x14ac:dyDescent="0.3">
      <c r="A65" s="23"/>
      <c r="B65" s="10">
        <f t="shared" si="3"/>
        <v>0</v>
      </c>
      <c r="C65" s="11">
        <f t="shared" si="1"/>
        <v>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</row>
    <row r="66" spans="1:87" x14ac:dyDescent="0.3">
      <c r="A66" s="23"/>
      <c r="B66" s="10">
        <f t="shared" si="3"/>
        <v>0</v>
      </c>
      <c r="C66" s="11">
        <f t="shared" si="1"/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</row>
    <row r="67" spans="1:87" x14ac:dyDescent="0.3">
      <c r="A67" s="23"/>
      <c r="B67" s="10">
        <f t="shared" ref="B67:B103" si="4">SUM(D67:BK67)</f>
        <v>0</v>
      </c>
      <c r="C67" s="11">
        <f t="shared" si="1"/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</row>
    <row r="68" spans="1:87" x14ac:dyDescent="0.3">
      <c r="A68" s="23"/>
      <c r="B68" s="10">
        <f t="shared" si="4"/>
        <v>0</v>
      </c>
      <c r="C68" s="11">
        <f t="shared" ref="C68:C103" si="5">B68/SUM($B$3:$B$103)</f>
        <v>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</row>
    <row r="69" spans="1:87" x14ac:dyDescent="0.3">
      <c r="A69" s="23"/>
      <c r="B69" s="10">
        <f t="shared" si="4"/>
        <v>0</v>
      </c>
      <c r="C69" s="11">
        <f t="shared" si="5"/>
        <v>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</row>
    <row r="70" spans="1:87" x14ac:dyDescent="0.3">
      <c r="A70" s="23"/>
      <c r="B70" s="10">
        <f t="shared" si="4"/>
        <v>0</v>
      </c>
      <c r="C70" s="11">
        <f t="shared" si="5"/>
        <v>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</row>
    <row r="71" spans="1:87" x14ac:dyDescent="0.3">
      <c r="A71" s="23"/>
      <c r="B71" s="10">
        <f t="shared" si="4"/>
        <v>0</v>
      </c>
      <c r="C71" s="11">
        <f t="shared" si="5"/>
        <v>0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</row>
    <row r="72" spans="1:87" x14ac:dyDescent="0.3">
      <c r="A72" s="23"/>
      <c r="B72" s="10">
        <f t="shared" si="4"/>
        <v>0</v>
      </c>
      <c r="C72" s="11">
        <f t="shared" si="5"/>
        <v>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</row>
    <row r="73" spans="1:87" x14ac:dyDescent="0.3">
      <c r="A73" s="23"/>
      <c r="B73" s="10">
        <f t="shared" si="4"/>
        <v>0</v>
      </c>
      <c r="C73" s="11">
        <f t="shared" si="5"/>
        <v>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</row>
    <row r="74" spans="1:87" x14ac:dyDescent="0.3">
      <c r="A74" s="23"/>
      <c r="B74" s="10">
        <f t="shared" si="4"/>
        <v>0</v>
      </c>
      <c r="C74" s="11">
        <f t="shared" si="5"/>
        <v>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</row>
    <row r="75" spans="1:87" x14ac:dyDescent="0.3">
      <c r="A75" s="23"/>
      <c r="B75" s="10">
        <f t="shared" si="4"/>
        <v>0</v>
      </c>
      <c r="C75" s="11">
        <f t="shared" si="5"/>
        <v>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</row>
    <row r="76" spans="1:87" x14ac:dyDescent="0.3">
      <c r="A76" s="23"/>
      <c r="B76" s="10">
        <f t="shared" si="4"/>
        <v>0</v>
      </c>
      <c r="C76" s="11">
        <f t="shared" si="5"/>
        <v>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</row>
    <row r="77" spans="1:87" x14ac:dyDescent="0.3">
      <c r="A77" s="23"/>
      <c r="B77" s="10">
        <f t="shared" si="4"/>
        <v>0</v>
      </c>
      <c r="C77" s="11">
        <f t="shared" si="5"/>
        <v>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</row>
    <row r="78" spans="1:87" x14ac:dyDescent="0.3">
      <c r="A78" s="23"/>
      <c r="B78" s="10">
        <f t="shared" si="4"/>
        <v>0</v>
      </c>
      <c r="C78" s="11">
        <f t="shared" si="5"/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</row>
    <row r="79" spans="1:87" x14ac:dyDescent="0.3">
      <c r="A79" s="23"/>
      <c r="B79" s="10">
        <f t="shared" si="4"/>
        <v>0</v>
      </c>
      <c r="C79" s="11">
        <f t="shared" si="5"/>
        <v>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</row>
    <row r="80" spans="1:87" x14ac:dyDescent="0.3">
      <c r="A80" s="23"/>
      <c r="B80" s="10">
        <f t="shared" si="4"/>
        <v>0</v>
      </c>
      <c r="C80" s="11">
        <f t="shared" si="5"/>
        <v>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</row>
    <row r="81" spans="1:87" x14ac:dyDescent="0.3">
      <c r="A81" s="23"/>
      <c r="B81" s="10">
        <f t="shared" si="4"/>
        <v>0</v>
      </c>
      <c r="C81" s="11">
        <f t="shared" si="5"/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</row>
    <row r="82" spans="1:87" x14ac:dyDescent="0.3">
      <c r="A82" s="23"/>
      <c r="B82" s="10">
        <f t="shared" si="4"/>
        <v>0</v>
      </c>
      <c r="C82" s="11">
        <f t="shared" si="5"/>
        <v>0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</row>
    <row r="83" spans="1:87" x14ac:dyDescent="0.3">
      <c r="A83" s="23"/>
      <c r="B83" s="10">
        <f t="shared" si="4"/>
        <v>0</v>
      </c>
      <c r="C83" s="11">
        <f t="shared" si="5"/>
        <v>0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</row>
    <row r="84" spans="1:87" x14ac:dyDescent="0.3">
      <c r="A84" s="23"/>
      <c r="B84" s="10">
        <f t="shared" si="4"/>
        <v>0</v>
      </c>
      <c r="C84" s="11">
        <f t="shared" si="5"/>
        <v>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</row>
    <row r="85" spans="1:87" x14ac:dyDescent="0.3">
      <c r="A85" s="23"/>
      <c r="B85" s="10">
        <f t="shared" si="4"/>
        <v>0</v>
      </c>
      <c r="C85" s="11">
        <f t="shared" si="5"/>
        <v>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</row>
    <row r="86" spans="1:87" x14ac:dyDescent="0.3">
      <c r="A86" s="23"/>
      <c r="B86" s="10">
        <f t="shared" si="4"/>
        <v>0</v>
      </c>
      <c r="C86" s="11">
        <f t="shared" si="5"/>
        <v>0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</row>
    <row r="87" spans="1:87" x14ac:dyDescent="0.3">
      <c r="A87" s="23"/>
      <c r="B87" s="10">
        <f t="shared" si="4"/>
        <v>0</v>
      </c>
      <c r="C87" s="11">
        <f t="shared" si="5"/>
        <v>0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</row>
    <row r="88" spans="1:87" x14ac:dyDescent="0.3">
      <c r="A88" s="23"/>
      <c r="B88" s="10">
        <f t="shared" si="4"/>
        <v>0</v>
      </c>
      <c r="C88" s="11">
        <f t="shared" si="5"/>
        <v>0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</row>
    <row r="89" spans="1:87" x14ac:dyDescent="0.3">
      <c r="A89" s="23"/>
      <c r="B89" s="10">
        <f t="shared" si="4"/>
        <v>0</v>
      </c>
      <c r="C89" s="11">
        <f t="shared" si="5"/>
        <v>0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</row>
    <row r="90" spans="1:87" x14ac:dyDescent="0.3">
      <c r="A90" s="23"/>
      <c r="B90" s="10">
        <f t="shared" si="4"/>
        <v>0</v>
      </c>
      <c r="C90" s="11">
        <f t="shared" si="5"/>
        <v>0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</row>
    <row r="91" spans="1:87" x14ac:dyDescent="0.3">
      <c r="A91" s="23"/>
      <c r="B91" s="10">
        <f t="shared" si="4"/>
        <v>0</v>
      </c>
      <c r="C91" s="11">
        <f t="shared" si="5"/>
        <v>0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</row>
    <row r="92" spans="1:87" x14ac:dyDescent="0.3">
      <c r="A92" s="23"/>
      <c r="B92" s="10">
        <f t="shared" si="4"/>
        <v>0</v>
      </c>
      <c r="C92" s="11">
        <f t="shared" si="5"/>
        <v>0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</row>
    <row r="93" spans="1:87" x14ac:dyDescent="0.3">
      <c r="A93" s="23"/>
      <c r="B93" s="10">
        <f t="shared" si="4"/>
        <v>0</v>
      </c>
      <c r="C93" s="11">
        <f t="shared" si="5"/>
        <v>0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</row>
    <row r="94" spans="1:87" x14ac:dyDescent="0.3">
      <c r="A94" s="23"/>
      <c r="B94" s="10">
        <f t="shared" si="4"/>
        <v>0</v>
      </c>
      <c r="C94" s="11">
        <f t="shared" si="5"/>
        <v>0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</row>
    <row r="95" spans="1:87" x14ac:dyDescent="0.3">
      <c r="A95" s="23"/>
      <c r="B95" s="10">
        <f t="shared" si="4"/>
        <v>0</v>
      </c>
      <c r="C95" s="11">
        <f t="shared" si="5"/>
        <v>0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</row>
    <row r="96" spans="1:87" x14ac:dyDescent="0.3">
      <c r="A96" s="23"/>
      <c r="B96" s="10">
        <f t="shared" si="4"/>
        <v>0</v>
      </c>
      <c r="C96" s="11">
        <f t="shared" si="5"/>
        <v>0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</row>
    <row r="97" spans="1:87" x14ac:dyDescent="0.3">
      <c r="A97" s="23"/>
      <c r="B97" s="10">
        <f t="shared" si="4"/>
        <v>0</v>
      </c>
      <c r="C97" s="11">
        <f t="shared" si="5"/>
        <v>0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</row>
    <row r="98" spans="1:87" x14ac:dyDescent="0.3">
      <c r="A98" s="23"/>
      <c r="B98" s="10">
        <f t="shared" si="4"/>
        <v>0</v>
      </c>
      <c r="C98" s="11">
        <f t="shared" si="5"/>
        <v>0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</row>
    <row r="99" spans="1:87" x14ac:dyDescent="0.3">
      <c r="A99" s="23"/>
      <c r="B99" s="10">
        <f t="shared" si="4"/>
        <v>0</v>
      </c>
      <c r="C99" s="11">
        <f t="shared" si="5"/>
        <v>0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</row>
    <row r="100" spans="1:87" x14ac:dyDescent="0.3">
      <c r="A100" s="23"/>
      <c r="B100" s="10">
        <f t="shared" si="4"/>
        <v>0</v>
      </c>
      <c r="C100" s="11">
        <f t="shared" si="5"/>
        <v>0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</row>
    <row r="101" spans="1:87" x14ac:dyDescent="0.3">
      <c r="A101" s="23"/>
      <c r="B101" s="10">
        <f t="shared" si="4"/>
        <v>0</v>
      </c>
      <c r="C101" s="11">
        <f t="shared" si="5"/>
        <v>0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</row>
    <row r="102" spans="1:87" x14ac:dyDescent="0.3">
      <c r="A102" s="23"/>
      <c r="B102" s="10">
        <f t="shared" si="4"/>
        <v>0</v>
      </c>
      <c r="C102" s="11">
        <f t="shared" si="5"/>
        <v>0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</row>
    <row r="103" spans="1:87" x14ac:dyDescent="0.3">
      <c r="A103" s="23"/>
      <c r="B103" s="10">
        <f t="shared" si="4"/>
        <v>0</v>
      </c>
      <c r="C103" s="11">
        <f t="shared" si="5"/>
        <v>0</v>
      </c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25"/>
  <sheetViews>
    <sheetView showGridLines="0" workbookViewId="0">
      <selection activeCell="C15" sqref="C15"/>
    </sheetView>
  </sheetViews>
  <sheetFormatPr defaultColWidth="9.109375" defaultRowHeight="14.4" x14ac:dyDescent="0.3"/>
  <cols>
    <col min="1" max="1" width="29" style="1" customWidth="1"/>
    <col min="2" max="2" width="15.6640625" style="1" bestFit="1" customWidth="1"/>
    <col min="3" max="3" width="16" style="1" bestFit="1" customWidth="1"/>
    <col min="4" max="4" width="14.6640625" style="1" bestFit="1" customWidth="1"/>
    <col min="5" max="9" width="15.6640625" style="1" bestFit="1" customWidth="1"/>
    <col min="10" max="11" width="9.33203125" style="1" bestFit="1" customWidth="1"/>
    <col min="12" max="13" width="13.109375" style="1" bestFit="1" customWidth="1"/>
    <col min="14" max="14" width="14.6640625" style="1" bestFit="1" customWidth="1"/>
    <col min="15" max="16384" width="9.109375" style="1"/>
  </cols>
  <sheetData>
    <row r="1" spans="1:27" s="27" customFormat="1" ht="57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12" customFormat="1" x14ac:dyDescent="0.3">
      <c r="I2" s="15"/>
      <c r="J2" s="15"/>
      <c r="K2" s="15"/>
      <c r="L2" s="15"/>
      <c r="M2" s="15"/>
      <c r="N2" s="15"/>
      <c r="O2" s="15"/>
    </row>
    <row r="3" spans="1:27" s="12" customFormat="1" x14ac:dyDescent="0.3">
      <c r="A3" s="19" t="s">
        <v>3</v>
      </c>
      <c r="B3" s="19" t="s">
        <v>21</v>
      </c>
      <c r="C3" s="19">
        <v>2024</v>
      </c>
      <c r="D3" s="19">
        <v>2025</v>
      </c>
      <c r="E3" s="19">
        <v>2026</v>
      </c>
      <c r="F3" s="19">
        <v>2027</v>
      </c>
      <c r="G3" s="19">
        <v>2028</v>
      </c>
      <c r="H3" s="19">
        <v>2029</v>
      </c>
      <c r="I3" s="19">
        <v>2030</v>
      </c>
      <c r="J3" s="15"/>
      <c r="K3" s="15"/>
      <c r="L3" s="15"/>
      <c r="M3" s="15"/>
      <c r="N3" s="15"/>
      <c r="O3" s="15"/>
    </row>
    <row r="4" spans="1:27" x14ac:dyDescent="0.3">
      <c r="A4" s="9" t="s">
        <v>4</v>
      </c>
      <c r="B4" s="9" t="s">
        <v>20</v>
      </c>
      <c r="C4" s="10">
        <f>SUM(Receitas!D$3:O$103)</f>
        <v>0</v>
      </c>
      <c r="D4" s="10">
        <f>SUM(Receitas!P$3:AA$103)</f>
        <v>1120000</v>
      </c>
      <c r="E4" s="10">
        <f>SUM(Receitas!AB$3:AM$103)</f>
        <v>3120000</v>
      </c>
      <c r="F4" s="10">
        <f>SUM(Receitas!AN$3:AY$103)</f>
        <v>5640000</v>
      </c>
      <c r="G4" s="10">
        <f>SUM(Receitas!AZ$3:BK$103)</f>
        <v>8160000</v>
      </c>
      <c r="H4" s="10">
        <f>SUM(Receitas!BL$3:BW$103)</f>
        <v>13200000</v>
      </c>
      <c r="I4" s="10">
        <f>SUM(Receitas!BX$3:CI$103)</f>
        <v>15120000</v>
      </c>
      <c r="J4" s="16"/>
      <c r="K4" s="16"/>
      <c r="L4" s="16"/>
      <c r="M4" s="16"/>
      <c r="N4" s="16"/>
      <c r="O4" s="16"/>
    </row>
    <row r="5" spans="1:27" x14ac:dyDescent="0.3">
      <c r="A5" s="9" t="s">
        <v>209</v>
      </c>
      <c r="B5" s="9" t="s">
        <v>20</v>
      </c>
      <c r="C5" s="10">
        <f>SUM(Despesas!D$3:O$101)</f>
        <v>0</v>
      </c>
      <c r="D5" s="10">
        <f>SUM(Despesas!P$83:AA$83)</f>
        <v>682921.85777777794</v>
      </c>
      <c r="E5" s="10">
        <f>SUM(Despesas!AB$83:AM$83)</f>
        <v>1875308.715333333</v>
      </c>
      <c r="F5" s="10">
        <f>SUM(Despesas!AN$83:AY$83)</f>
        <v>3295826.4767291681</v>
      </c>
      <c r="G5" s="10">
        <f>SUM(Despesas!AZ$83:BK$83)</f>
        <v>4713650.9764416665</v>
      </c>
      <c r="H5" s="10">
        <f>SUM(Despesas!BL$83:BW$83)</f>
        <v>7544575.3222156242</v>
      </c>
      <c r="I5" s="10">
        <f>SUM(Despesas!BX$83:CI$83)</f>
        <v>7181360.9205022119</v>
      </c>
      <c r="J5" s="324"/>
      <c r="K5" s="324"/>
      <c r="L5" s="324"/>
      <c r="M5" s="324"/>
      <c r="N5" s="324"/>
      <c r="O5" s="324"/>
      <c r="P5" s="324"/>
    </row>
    <row r="6" spans="1:27" x14ac:dyDescent="0.3">
      <c r="A6" s="9" t="s">
        <v>5</v>
      </c>
      <c r="B6" s="9" t="s">
        <v>20</v>
      </c>
      <c r="C6" s="10">
        <f>C4-C5</f>
        <v>0</v>
      </c>
      <c r="D6" s="10">
        <f t="shared" ref="D6:G6" si="0">D4-D5</f>
        <v>437078.14222222206</v>
      </c>
      <c r="E6" s="10">
        <f t="shared" si="0"/>
        <v>1244691.284666667</v>
      </c>
      <c r="F6" s="10">
        <f t="shared" si="0"/>
        <v>2344173.5232708319</v>
      </c>
      <c r="G6" s="10">
        <f t="shared" si="0"/>
        <v>3446349.0235583335</v>
      </c>
      <c r="H6" s="10">
        <f t="shared" ref="H6:I6" si="1">H4-H5</f>
        <v>5655424.6777843758</v>
      </c>
      <c r="I6" s="10">
        <f t="shared" si="1"/>
        <v>7938639.0794977881</v>
      </c>
      <c r="J6" s="324"/>
      <c r="K6" s="324"/>
      <c r="L6" s="324"/>
      <c r="M6" s="324"/>
      <c r="N6" s="324"/>
      <c r="O6" s="324"/>
      <c r="P6" s="324"/>
    </row>
    <row r="7" spans="1:27" x14ac:dyDescent="0.3">
      <c r="A7" s="9" t="s">
        <v>6</v>
      </c>
      <c r="B7" s="9" t="s">
        <v>20</v>
      </c>
      <c r="C7" s="10">
        <f>SUM(Depreciação!D$3:O$103)</f>
        <v>0</v>
      </c>
      <c r="D7" s="10">
        <f>SUM(Depreciação!P$3:AA$103)</f>
        <v>0</v>
      </c>
      <c r="E7" s="10">
        <f>SUM(Depreciação!AB$3:AM$103)</f>
        <v>2000</v>
      </c>
      <c r="F7" s="10">
        <f>SUM(Depreciação!AN$3:AY$103)</f>
        <v>1640</v>
      </c>
      <c r="G7" s="10">
        <f>SUM(Depreciação!AZ$3:BK$103)</f>
        <v>1348</v>
      </c>
      <c r="H7" s="10">
        <f>SUM(Depreciação!BL$3:BW$103)</f>
        <v>1110.8000000000002</v>
      </c>
      <c r="I7" s="10">
        <f>SUM(Depreciação!BX$3:CI$103)</f>
        <v>917.8</v>
      </c>
      <c r="J7" s="324"/>
      <c r="K7" s="324"/>
      <c r="L7" s="324"/>
      <c r="M7" s="324"/>
      <c r="N7" s="324"/>
      <c r="O7" s="324"/>
      <c r="P7" s="324"/>
    </row>
    <row r="8" spans="1:27" x14ac:dyDescent="0.3">
      <c r="A8" s="9" t="s">
        <v>7</v>
      </c>
      <c r="B8" s="9" t="s">
        <v>20</v>
      </c>
      <c r="C8" s="10">
        <f>C6-C7</f>
        <v>0</v>
      </c>
      <c r="D8" s="10">
        <f t="shared" ref="D8:G8" si="2">D6-D7</f>
        <v>437078.14222222206</v>
      </c>
      <c r="E8" s="10">
        <f t="shared" si="2"/>
        <v>1242691.284666667</v>
      </c>
      <c r="F8" s="10">
        <f>F6-F7</f>
        <v>2342533.5232708319</v>
      </c>
      <c r="G8" s="10">
        <f t="shared" si="2"/>
        <v>3445001.0235583335</v>
      </c>
      <c r="H8" s="10">
        <f t="shared" ref="H8:I8" si="3">H6-H7</f>
        <v>5654313.877784376</v>
      </c>
      <c r="I8" s="10">
        <f t="shared" si="3"/>
        <v>7937721.2794977883</v>
      </c>
      <c r="J8" s="16"/>
      <c r="K8" s="16"/>
      <c r="L8" s="16"/>
      <c r="M8" s="16"/>
      <c r="N8" s="16"/>
      <c r="O8" s="16"/>
    </row>
    <row r="9" spans="1:27" x14ac:dyDescent="0.3">
      <c r="A9" s="9" t="s">
        <v>8</v>
      </c>
      <c r="B9" s="9" t="s">
        <v>20</v>
      </c>
      <c r="C9" s="206">
        <f>C4*Taxas!B6</f>
        <v>0</v>
      </c>
      <c r="D9" s="10">
        <f>D4*Taxas!$B$6</f>
        <v>119840</v>
      </c>
      <c r="E9" s="10">
        <f>E4*Taxas!$C$6</f>
        <v>561600</v>
      </c>
      <c r="F9" s="10">
        <f>F4*Taxas!$D$6</f>
        <v>1015200</v>
      </c>
      <c r="G9" s="10">
        <f>G4*Taxas!$E$6</f>
        <v>1468800</v>
      </c>
      <c r="H9" s="10">
        <f>H4*Taxas!$E$6</f>
        <v>2376000</v>
      </c>
      <c r="I9" s="10">
        <f>I4*Taxas!$E$6</f>
        <v>2721600</v>
      </c>
      <c r="J9" s="16"/>
      <c r="K9" s="16"/>
      <c r="L9" s="16"/>
      <c r="M9" s="16"/>
      <c r="N9" s="16"/>
      <c r="O9" s="16"/>
    </row>
    <row r="10" spans="1:27" x14ac:dyDescent="0.3">
      <c r="A10" s="9" t="s">
        <v>9</v>
      </c>
      <c r="B10" s="9" t="s">
        <v>20</v>
      </c>
      <c r="C10" s="206">
        <f>C8-C9</f>
        <v>0</v>
      </c>
      <c r="D10" s="10">
        <f>D8-D9</f>
        <v>317238.14222222206</v>
      </c>
      <c r="E10" s="10">
        <f t="shared" ref="E10:G10" si="4">E8-E9</f>
        <v>681091.28466666699</v>
      </c>
      <c r="F10" s="10">
        <f t="shared" si="4"/>
        <v>1327333.5232708319</v>
      </c>
      <c r="G10" s="10">
        <f t="shared" si="4"/>
        <v>1976201.0235583335</v>
      </c>
      <c r="H10" s="10">
        <f t="shared" ref="H10:I10" si="5">H8-H9</f>
        <v>3278313.877784376</v>
      </c>
      <c r="I10" s="10">
        <f t="shared" si="5"/>
        <v>5216121.2794977883</v>
      </c>
      <c r="J10" s="16"/>
      <c r="K10" s="16"/>
      <c r="L10" s="16"/>
      <c r="M10" s="16"/>
      <c r="N10" s="16"/>
      <c r="O10" s="16"/>
    </row>
    <row r="11" spans="1:27" x14ac:dyDescent="0.3">
      <c r="A11" s="9" t="s">
        <v>10</v>
      </c>
      <c r="B11" s="10">
        <f>-Investimentos!B3</f>
        <v>-400000</v>
      </c>
      <c r="C11" s="10">
        <v>0</v>
      </c>
      <c r="D11" s="10">
        <v>0</v>
      </c>
      <c r="E11" s="10">
        <f>SUM(Investimentos!AB$4:AM$103)</f>
        <v>0</v>
      </c>
      <c r="F11" s="10">
        <f>SUM(Investimentos!AN$4:AY$103)</f>
        <v>0</v>
      </c>
      <c r="G11" s="10">
        <f>SUM(Investimentos!AZ$4:BK$103)</f>
        <v>0</v>
      </c>
      <c r="H11" s="10">
        <f>SUM(Investimentos!BA$4:BL$103)</f>
        <v>0</v>
      </c>
      <c r="I11" s="10">
        <f>SUM(Investimentos!BB$4:BM$103)</f>
        <v>0</v>
      </c>
      <c r="J11" s="16"/>
      <c r="K11" s="16"/>
      <c r="L11" s="16"/>
      <c r="M11" s="16"/>
      <c r="N11" s="16"/>
      <c r="O11" s="16"/>
    </row>
    <row r="12" spans="1:27" x14ac:dyDescent="0.3">
      <c r="A12" s="9" t="s">
        <v>11</v>
      </c>
      <c r="B12" s="10">
        <f>B11</f>
        <v>-400000</v>
      </c>
      <c r="C12" s="207">
        <f>C10-C11</f>
        <v>0</v>
      </c>
      <c r="D12" s="207">
        <f>D10-D11</f>
        <v>317238.14222222206</v>
      </c>
      <c r="E12" s="10">
        <f>E10-E11</f>
        <v>681091.28466666699</v>
      </c>
      <c r="F12" s="10">
        <f t="shared" ref="F12:G12" si="6">F10-F11</f>
        <v>1327333.5232708319</v>
      </c>
      <c r="G12" s="10">
        <f t="shared" si="6"/>
        <v>1976201.0235583335</v>
      </c>
      <c r="H12" s="10">
        <f t="shared" ref="H12:I12" si="7">H10-H11</f>
        <v>3278313.877784376</v>
      </c>
      <c r="I12" s="10">
        <f t="shared" si="7"/>
        <v>5216121.2794977883</v>
      </c>
      <c r="J12" s="17">
        <f>C12/(1+Taxas!$B$8)^1</f>
        <v>0</v>
      </c>
      <c r="K12" s="17">
        <f>D12/(1+Taxas!$B$8)^2</f>
        <v>243037.32723429619</v>
      </c>
      <c r="L12" s="17">
        <f>E12/(1+Taxas!$B$8)^3</f>
        <v>456705.97853828978</v>
      </c>
      <c r="M12" s="17">
        <f>F12/(1+Taxas!$B$8)^4</f>
        <v>779031.87580331136</v>
      </c>
      <c r="N12" s="17">
        <f>G12/(1+Taxas!$B$8)^5</f>
        <v>1015196.4167281013</v>
      </c>
      <c r="O12" s="16"/>
    </row>
    <row r="13" spans="1:27" x14ac:dyDescent="0.3">
      <c r="A13" s="9" t="s">
        <v>12</v>
      </c>
      <c r="B13" s="10">
        <f>B11</f>
        <v>-400000</v>
      </c>
      <c r="C13" s="10">
        <f>B13+C12</f>
        <v>-400000</v>
      </c>
      <c r="D13" s="10">
        <f>C13+D12</f>
        <v>-82761.857777777943</v>
      </c>
      <c r="E13" s="10">
        <f t="shared" ref="E13:G13" si="8">D13+E12</f>
        <v>598329.42688888905</v>
      </c>
      <c r="F13" s="10">
        <f t="shared" si="8"/>
        <v>1925662.9501597211</v>
      </c>
      <c r="G13" s="10">
        <f t="shared" si="8"/>
        <v>3901863.9737180546</v>
      </c>
      <c r="H13" s="10">
        <f t="shared" ref="H13" si="9">G13+H12</f>
        <v>7180177.8515024306</v>
      </c>
      <c r="I13" s="10">
        <f t="shared" ref="I13" si="10">H13+I12</f>
        <v>12396299.131000219</v>
      </c>
      <c r="J13" s="17">
        <f>I13+J12</f>
        <v>12396299.131000219</v>
      </c>
      <c r="K13" s="17">
        <f t="shared" ref="K13:N13" si="11">J13+K12</f>
        <v>12639336.458234515</v>
      </c>
      <c r="L13" s="17">
        <f t="shared" si="11"/>
        <v>13096042.436772805</v>
      </c>
      <c r="M13" s="17">
        <f t="shared" si="11"/>
        <v>13875074.312576115</v>
      </c>
      <c r="N13" s="17">
        <f t="shared" si="11"/>
        <v>14890270.729304217</v>
      </c>
      <c r="O13" s="16"/>
    </row>
    <row r="14" spans="1:27" x14ac:dyDescent="0.3">
      <c r="I14" s="16"/>
      <c r="J14" s="16"/>
      <c r="K14" s="16"/>
      <c r="L14" s="16"/>
      <c r="M14" s="16"/>
      <c r="N14" s="16"/>
      <c r="O14" s="16"/>
    </row>
    <row r="15" spans="1:27" x14ac:dyDescent="0.3">
      <c r="C15" s="12"/>
      <c r="I15" s="16"/>
      <c r="J15" s="16"/>
      <c r="K15" s="16"/>
      <c r="L15" s="16"/>
      <c r="M15" s="16"/>
      <c r="N15" s="16"/>
      <c r="O15" s="16"/>
    </row>
    <row r="16" spans="1:27" x14ac:dyDescent="0.3">
      <c r="A16" s="18" t="s">
        <v>15</v>
      </c>
      <c r="B16" s="12"/>
      <c r="E16" s="16"/>
      <c r="F16" s="16"/>
      <c r="I16" s="16"/>
      <c r="J16" s="16"/>
      <c r="K16" s="16"/>
      <c r="L16" s="16"/>
      <c r="M16" s="16"/>
      <c r="N16" s="16"/>
      <c r="O16" s="16"/>
    </row>
    <row r="17" spans="1:15" x14ac:dyDescent="0.3">
      <c r="A17" s="1" t="s">
        <v>16</v>
      </c>
      <c r="B17" s="13">
        <f>NPV(Taxas!B7,Indicadores!C12:I12)+B11</f>
        <v>8466928.2708104588</v>
      </c>
      <c r="C17" s="13"/>
      <c r="E17" s="16">
        <f>IF(B17&gt;0,1,0)</f>
        <v>1</v>
      </c>
      <c r="F17" s="16"/>
      <c r="I17" s="16"/>
      <c r="J17" s="16"/>
      <c r="K17" s="16"/>
      <c r="L17" s="16"/>
      <c r="M17" s="16"/>
      <c r="N17" s="16"/>
      <c r="O17" s="16"/>
    </row>
    <row r="18" spans="1:15" x14ac:dyDescent="0.3">
      <c r="A18" s="1" t="s">
        <v>17</v>
      </c>
      <c r="B18" s="244">
        <f>IRR(B12:I12)</f>
        <v>1.0013810026978436</v>
      </c>
      <c r="E18" s="16">
        <f>IF(B18&gt;Taxas!B7,1,0)</f>
        <v>1</v>
      </c>
      <c r="F18" s="16"/>
      <c r="J18" s="12"/>
    </row>
    <row r="19" spans="1:15" x14ac:dyDescent="0.3">
      <c r="A19" s="1" t="s">
        <v>18</v>
      </c>
      <c r="B19" s="243">
        <f>SUM(C4:I4)-B11</f>
        <v>46760000</v>
      </c>
      <c r="C19" s="242"/>
      <c r="E19" s="16"/>
      <c r="F19" s="16"/>
    </row>
    <row r="20" spans="1:15" x14ac:dyDescent="0.3">
      <c r="A20" s="1" t="s">
        <v>207</v>
      </c>
      <c r="B20" s="230">
        <f>(SUM(B4:I4)-(-B11))/(-B11)</f>
        <v>114.9</v>
      </c>
      <c r="E20" s="16"/>
      <c r="F20" s="16"/>
    </row>
    <row r="21" spans="1:15" x14ac:dyDescent="0.3">
      <c r="A21" s="1" t="s">
        <v>23</v>
      </c>
      <c r="B21" s="20" t="str">
        <f>IF(SUM(I12:J12)&gt;0,"Até 1 ano",IF(SUM(I12:K12)&gt;0,"Entre 1 e 2 anos",IF(SUM(I12:L12)&gt;0,"Entre 2 e 3 anos",IF(SUM(I12:M12)&gt;0,"Entre 3 e 4 anos",IF(SUM(I12:N12)&gt;0,"Entre 4 e 5 anos","Mais que 5 anos")))))</f>
        <v>Até 1 ano</v>
      </c>
      <c r="E21" s="16"/>
      <c r="F21" s="16"/>
    </row>
    <row r="23" spans="1:15" x14ac:dyDescent="0.3">
      <c r="A23" s="323" t="str">
        <f>IF(SUM(E17:E18)=2,"O investimento está com indicação positiva, mostrando ser interessante, pois o VPL é maior que 0 (Zero) e o TIR é maior que o TMA","")</f>
        <v>O investimento está com indicação positiva, mostrando ser interessante, pois o VPL é maior que 0 (Zero) e o TIR é maior que o TMA</v>
      </c>
      <c r="B23" s="323"/>
      <c r="C23" s="323"/>
      <c r="D23" s="323"/>
      <c r="E23" s="323"/>
      <c r="F23" s="323"/>
      <c r="G23" s="323"/>
      <c r="H23" s="12"/>
    </row>
    <row r="24" spans="1:15" x14ac:dyDescent="0.3">
      <c r="A24" s="323"/>
      <c r="B24" s="323"/>
      <c r="C24" s="323"/>
      <c r="D24" s="323"/>
      <c r="E24" s="323"/>
      <c r="F24" s="323"/>
      <c r="G24" s="323"/>
    </row>
    <row r="25" spans="1:15" x14ac:dyDescent="0.3">
      <c r="A25" s="323"/>
      <c r="B25" s="323"/>
      <c r="C25" s="323"/>
      <c r="D25" s="323"/>
      <c r="E25" s="323"/>
      <c r="F25" s="323"/>
      <c r="G25" s="323"/>
    </row>
  </sheetData>
  <mergeCells count="2">
    <mergeCell ref="A23:G25"/>
    <mergeCell ref="J5:P7"/>
  </mergeCells>
  <conditionalFormatting sqref="A23:G25">
    <cfRule type="notContainsBlanks" dxfId="2" priority="2">
      <formula>LEN(TRIM(A23))&gt;0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ignoredErrors>
    <ignoredError sqref="E18" evalError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8"/>
  <sheetViews>
    <sheetView showGridLines="0" tabSelected="1" workbookViewId="0">
      <selection activeCell="B18" sqref="B18"/>
    </sheetView>
  </sheetViews>
  <sheetFormatPr defaultColWidth="9.109375" defaultRowHeight="14.4" x14ac:dyDescent="0.3"/>
  <cols>
    <col min="1" max="1" width="29" style="1" customWidth="1"/>
    <col min="2" max="2" width="14.6640625" style="1" bestFit="1" customWidth="1"/>
    <col min="3" max="16384" width="9.109375" style="1"/>
  </cols>
  <sheetData>
    <row r="1" spans="1:27" s="27" customFormat="1" ht="57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s="12" customFormat="1" x14ac:dyDescent="0.3"/>
    <row r="3" spans="1:27" ht="15" customHeight="1" x14ac:dyDescent="0.3">
      <c r="B3" s="4"/>
      <c r="C3" s="4"/>
      <c r="D3" s="4"/>
      <c r="E3" s="4"/>
      <c r="F3" s="4"/>
    </row>
    <row r="4" spans="1:27" ht="21" x14ac:dyDescent="0.3">
      <c r="A4" s="28" t="s">
        <v>24</v>
      </c>
      <c r="C4" s="4"/>
      <c r="D4" s="4"/>
      <c r="E4" s="4"/>
      <c r="F4" s="4"/>
    </row>
    <row r="5" spans="1:27" ht="15" customHeight="1" x14ac:dyDescent="0.3">
      <c r="B5" s="209">
        <v>2025</v>
      </c>
      <c r="C5" s="209">
        <v>2026</v>
      </c>
      <c r="D5" s="209">
        <v>2027</v>
      </c>
      <c r="E5" s="209">
        <v>2028</v>
      </c>
      <c r="F5" s="209">
        <v>2029</v>
      </c>
      <c r="G5" s="209">
        <v>2030</v>
      </c>
      <c r="H5" s="233"/>
      <c r="I5" s="233"/>
      <c r="J5" s="233"/>
      <c r="K5" s="233"/>
      <c r="L5" s="233"/>
      <c r="M5" s="233"/>
    </row>
    <row r="6" spans="1:27" x14ac:dyDescent="0.3">
      <c r="A6" s="9" t="s">
        <v>13</v>
      </c>
      <c r="B6" s="21">
        <v>0.107</v>
      </c>
      <c r="C6" s="21">
        <v>0.18</v>
      </c>
      <c r="D6" s="21">
        <v>0.18</v>
      </c>
      <c r="E6" s="21">
        <v>0.18</v>
      </c>
      <c r="F6" s="21">
        <v>0.18</v>
      </c>
      <c r="G6" s="21">
        <v>0.18</v>
      </c>
      <c r="H6" s="233"/>
      <c r="I6" s="233"/>
      <c r="J6" s="233"/>
      <c r="K6" s="233"/>
      <c r="L6" s="233"/>
      <c r="M6" s="233"/>
    </row>
    <row r="7" spans="1:27" x14ac:dyDescent="0.3">
      <c r="A7" s="9" t="s">
        <v>14</v>
      </c>
      <c r="B7" s="22">
        <f>E15</f>
        <v>6.6144000000000008E-2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33"/>
      <c r="I7" s="233"/>
      <c r="J7" s="233"/>
      <c r="K7" s="233"/>
      <c r="L7" s="233"/>
      <c r="M7" s="233"/>
    </row>
    <row r="8" spans="1:27" x14ac:dyDescent="0.3">
      <c r="A8" s="234" t="s">
        <v>22</v>
      </c>
      <c r="B8" s="235">
        <v>0.14249999999999999</v>
      </c>
      <c r="C8" s="235">
        <v>0</v>
      </c>
      <c r="D8" s="235">
        <v>0</v>
      </c>
      <c r="E8" s="235">
        <v>0</v>
      </c>
      <c r="F8" s="235">
        <v>0</v>
      </c>
      <c r="G8" s="235">
        <v>0</v>
      </c>
    </row>
    <row r="9" spans="1:27" x14ac:dyDescent="0.3">
      <c r="A9" s="237" t="s">
        <v>202</v>
      </c>
      <c r="B9" s="235">
        <v>5.16E-2</v>
      </c>
      <c r="C9" s="235">
        <v>0</v>
      </c>
      <c r="D9" s="235">
        <v>0</v>
      </c>
      <c r="E9" s="235">
        <v>0</v>
      </c>
      <c r="F9" s="235">
        <v>0</v>
      </c>
      <c r="G9" s="235">
        <v>0</v>
      </c>
    </row>
    <row r="10" spans="1:27" x14ac:dyDescent="0.3">
      <c r="A10" s="236" t="s">
        <v>203</v>
      </c>
      <c r="B10" s="238">
        <v>0.84</v>
      </c>
      <c r="C10" s="4"/>
      <c r="D10" s="4"/>
      <c r="E10" s="4"/>
      <c r="F10" s="4"/>
    </row>
    <row r="11" spans="1:27" x14ac:dyDescent="0.3">
      <c r="B11" s="239"/>
      <c r="C11" s="4"/>
      <c r="D11" s="4"/>
      <c r="E11" s="4"/>
      <c r="F11" s="4"/>
    </row>
    <row r="12" spans="1:27" x14ac:dyDescent="0.3">
      <c r="B12" s="239"/>
      <c r="C12" s="4" t="s">
        <v>205</v>
      </c>
      <c r="D12" s="4" t="s">
        <v>205</v>
      </c>
      <c r="E12" s="4" t="s">
        <v>206</v>
      </c>
      <c r="F12" s="4"/>
    </row>
    <row r="13" spans="1:27" ht="18" x14ac:dyDescent="0.3">
      <c r="A13" s="325" t="s">
        <v>201</v>
      </c>
      <c r="B13" s="241">
        <v>400000</v>
      </c>
      <c r="C13" s="240">
        <f>B13/B15</f>
        <v>1</v>
      </c>
      <c r="D13" s="240">
        <f>B8+B10*(B9-B8)</f>
        <v>6.6144000000000008E-2</v>
      </c>
      <c r="E13" s="240">
        <f>D13*C13</f>
        <v>6.6144000000000008E-2</v>
      </c>
      <c r="F13" s="4"/>
    </row>
    <row r="14" spans="1:27" ht="18" x14ac:dyDescent="0.3">
      <c r="A14" s="325" t="s">
        <v>204</v>
      </c>
      <c r="B14" s="241">
        <v>0</v>
      </c>
      <c r="C14" s="240">
        <f>B14/B15</f>
        <v>0</v>
      </c>
      <c r="D14" s="240">
        <v>0</v>
      </c>
      <c r="E14" s="240">
        <f>D14*D14</f>
        <v>0</v>
      </c>
    </row>
    <row r="15" spans="1:27" x14ac:dyDescent="0.3">
      <c r="A15" s="1" t="s">
        <v>0</v>
      </c>
      <c r="B15" s="4">
        <f>SUM(B13:B14)</f>
        <v>400000</v>
      </c>
      <c r="E15" s="242">
        <f>SUM(E13:E14)</f>
        <v>6.6144000000000008E-2</v>
      </c>
    </row>
    <row r="18" spans="12:12" x14ac:dyDescent="0.3">
      <c r="L18" s="14"/>
    </row>
  </sheetData>
  <conditionalFormatting sqref="B3:F3 C4:F4 C10:F10 B11:F12 E13:F13 E14">
    <cfRule type="cellIs" dxfId="1" priority="1" operator="greaterThan">
      <formula>0</formula>
    </cfRule>
    <cfRule type="cellIs" dxfId="0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KPI Vendas ANO 1</vt:lpstr>
      <vt:lpstr>KPI Vendas ANO 2</vt:lpstr>
      <vt:lpstr>KPI Vendas ANO 3</vt:lpstr>
      <vt:lpstr>KPI Vendas ANO 4</vt:lpstr>
      <vt:lpstr>KPI Vendas ANO 5</vt:lpstr>
      <vt:lpstr>KPI Vendas ANO 6</vt:lpstr>
      <vt:lpstr>Orçamentária ANO 1</vt:lpstr>
      <vt:lpstr>Orçamentária ANO 2</vt:lpstr>
      <vt:lpstr>Projeção Fin. StartUp 1</vt:lpstr>
      <vt:lpstr>Projeção Fin. StartUp 2</vt:lpstr>
      <vt:lpstr>Projeção Fin. StartUp 3</vt:lpstr>
      <vt:lpstr>Projeção Fin. StartUp 4</vt:lpstr>
      <vt:lpstr>Projeção Fin. StartUp 5</vt:lpstr>
      <vt:lpstr>Projeção Fin. StartUp 6</vt:lpstr>
      <vt:lpstr>Investimentos</vt:lpstr>
      <vt:lpstr>Receitas</vt:lpstr>
      <vt:lpstr>Despesas</vt:lpstr>
      <vt:lpstr>Depreciação</vt:lpstr>
      <vt:lpstr>Indicadores</vt:lpstr>
      <vt:lpstr>Taxas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Moura Cardoso</dc:creator>
  <cp:lastModifiedBy>Luis Della Barba</cp:lastModifiedBy>
  <dcterms:created xsi:type="dcterms:W3CDTF">2016-12-22T03:15:22Z</dcterms:created>
  <dcterms:modified xsi:type="dcterms:W3CDTF">2025-04-14T19:48:31Z</dcterms:modified>
</cp:coreProperties>
</file>