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cf7a9e84d2584af/ESTEBAN/Documentos/0_PERSONAL/1_PROYECTOS/7_ED_ARQ/04_CURSO PRESUPUESTACIÓN/4.1_MATERIAL/CLASE 4 - 28_2_26/"/>
    </mc:Choice>
  </mc:AlternateContent>
  <xr:revisionPtr revIDLastSave="0" documentId="8_{38F2D1C6-E321-4B5C-9CF0-0B110BF41F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SUPUESTO" sheetId="1" r:id="rId1"/>
    <sheet name="METRAJES CURSO" sheetId="4" r:id="rId2"/>
    <sheet name="MO" sheetId="3" r:id="rId3"/>
  </sheets>
  <definedNames>
    <definedName name="_xlnm._FilterDatabase" localSheetId="0" hidden="1">PRESUPUESTO!$D$1:$D$166</definedName>
    <definedName name="_xlnm.Print_Area" localSheetId="0">PRESUPUESTO!$A:$J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7" i="4" l="1"/>
  <c r="J227" i="4"/>
  <c r="J250" i="4"/>
  <c r="N257" i="4"/>
  <c r="J252" i="4"/>
  <c r="J296" i="4"/>
  <c r="P231" i="4"/>
  <c r="O229" i="4"/>
  <c r="M110" i="4"/>
  <c r="M109" i="4"/>
  <c r="M108" i="4"/>
  <c r="M107" i="4"/>
  <c r="M106" i="4"/>
  <c r="M105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H153" i="4" l="1"/>
  <c r="H154" i="4"/>
  <c r="H155" i="4"/>
  <c r="H156" i="4"/>
  <c r="H157" i="4"/>
  <c r="H152" i="4"/>
  <c r="H145" i="4"/>
  <c r="H146" i="4"/>
  <c r="H147" i="4"/>
  <c r="H148" i="4"/>
  <c r="H149" i="4"/>
  <c r="H144" i="4"/>
  <c r="H137" i="4"/>
  <c r="H138" i="4"/>
  <c r="H139" i="4"/>
  <c r="H140" i="4"/>
  <c r="H141" i="4"/>
  <c r="H136" i="4"/>
  <c r="H129" i="4"/>
  <c r="H130" i="4"/>
  <c r="H131" i="4"/>
  <c r="H132" i="4"/>
  <c r="H133" i="4"/>
  <c r="H128" i="4"/>
  <c r="M68" i="4"/>
  <c r="M67" i="4"/>
  <c r="K74" i="4"/>
  <c r="M76" i="4" s="1"/>
  <c r="M62" i="4"/>
  <c r="M61" i="4"/>
  <c r="M60" i="4"/>
  <c r="M52" i="4"/>
  <c r="M51" i="4"/>
  <c r="M50" i="4"/>
  <c r="M49" i="4"/>
  <c r="M48" i="4"/>
  <c r="M47" i="4"/>
  <c r="M46" i="4"/>
  <c r="M45" i="4"/>
  <c r="M44" i="4"/>
  <c r="M43" i="4"/>
  <c r="M42" i="4"/>
  <c r="J11" i="4"/>
  <c r="M11" i="4" s="1"/>
  <c r="J10" i="4"/>
  <c r="M35" i="4"/>
  <c r="M34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0" i="4"/>
  <c r="M9" i="4"/>
  <c r="L1" i="3"/>
  <c r="M40" i="4"/>
  <c r="M41" i="4"/>
  <c r="I138" i="1"/>
  <c r="H142" i="4" l="1"/>
  <c r="S134" i="4" s="1"/>
  <c r="H150" i="4"/>
  <c r="S142" i="4" s="1"/>
  <c r="H134" i="4"/>
  <c r="H158" i="4"/>
  <c r="S152" i="4" s="1"/>
  <c r="M74" i="4"/>
  <c r="M77" i="4" s="1"/>
  <c r="M75" i="4"/>
  <c r="M78" i="4" s="1"/>
  <c r="M55" i="4"/>
  <c r="M206" i="4"/>
  <c r="Q202" i="4"/>
  <c r="J189" i="4"/>
  <c r="J188" i="4"/>
  <c r="J187" i="4"/>
  <c r="J185" i="4"/>
  <c r="J186" i="4" s="1"/>
  <c r="J200" i="4"/>
  <c r="J199" i="4"/>
  <c r="J195" i="4"/>
  <c r="J194" i="4"/>
  <c r="J193" i="4"/>
  <c r="M66" i="4"/>
  <c r="M69" i="4" s="1"/>
  <c r="M64" i="4"/>
  <c r="E158" i="4"/>
  <c r="E150" i="4"/>
  <c r="E142" i="4"/>
  <c r="E134" i="4"/>
  <c r="M18" i="4"/>
  <c r="M17" i="4"/>
  <c r="M14" i="4"/>
  <c r="M83" i="4"/>
  <c r="M82" i="4"/>
  <c r="M81" i="4"/>
  <c r="M98" i="4" s="1"/>
  <c r="M104" i="4"/>
  <c r="M103" i="4"/>
  <c r="M111" i="4" s="1"/>
  <c r="M6" i="4"/>
  <c r="M3" i="4"/>
  <c r="S127" i="4" l="1"/>
  <c r="J307" i="4"/>
  <c r="J308" i="4"/>
  <c r="M114" i="4"/>
  <c r="M128" i="4"/>
  <c r="M37" i="4"/>
  <c r="Q211" i="4"/>
  <c r="Q204" i="4"/>
  <c r="Q205" i="4"/>
  <c r="Q206" i="4"/>
  <c r="Q207" i="4"/>
  <c r="Q208" i="4"/>
  <c r="Q209" i="4"/>
  <c r="Q210" i="4"/>
  <c r="Q203" i="4"/>
  <c r="S161" i="4"/>
  <c r="M177" i="4" s="1"/>
  <c r="S154" i="4"/>
  <c r="S162" i="4"/>
  <c r="M178" i="4" s="1"/>
  <c r="S164" i="4"/>
  <c r="S157" i="4"/>
  <c r="S153" i="4"/>
  <c r="S160" i="4"/>
  <c r="S155" i="4"/>
  <c r="S163" i="4"/>
  <c r="S156" i="4"/>
  <c r="S165" i="4"/>
  <c r="S158" i="4"/>
  <c r="S159" i="4"/>
  <c r="M175" i="4" s="1"/>
  <c r="M155" i="4"/>
  <c r="M159" i="4" s="1"/>
  <c r="S136" i="4"/>
  <c r="S137" i="4"/>
  <c r="S138" i="4"/>
  <c r="S139" i="4"/>
  <c r="M137" i="4"/>
  <c r="M139" i="4" s="1"/>
  <c r="S135" i="4"/>
  <c r="S140" i="4"/>
  <c r="S145" i="4"/>
  <c r="M146" i="4"/>
  <c r="S146" i="4"/>
  <c r="S149" i="4"/>
  <c r="S143" i="4"/>
  <c r="S147" i="4"/>
  <c r="S148" i="4"/>
  <c r="S150" i="4"/>
  <c r="S144" i="4"/>
  <c r="M130" i="4"/>
  <c r="M132" i="4" s="1"/>
  <c r="S131" i="4"/>
  <c r="S130" i="4"/>
  <c r="S128" i="4"/>
  <c r="S129" i="4"/>
  <c r="M63" i="4"/>
  <c r="M174" i="4" l="1"/>
  <c r="M179" i="4"/>
  <c r="M181" i="4"/>
  <c r="M170" i="4"/>
  <c r="M176" i="4"/>
  <c r="M172" i="4"/>
  <c r="M173" i="4"/>
  <c r="M119" i="4"/>
  <c r="M118" i="4"/>
  <c r="M117" i="4"/>
  <c r="M116" i="4"/>
  <c r="M115" i="4"/>
  <c r="M149" i="4"/>
  <c r="M144" i="4"/>
  <c r="M164" i="4"/>
  <c r="M169" i="4"/>
  <c r="M180" i="4"/>
  <c r="M171" i="4"/>
  <c r="M168" i="4"/>
  <c r="M129" i="4"/>
  <c r="M166" i="4" s="1"/>
  <c r="M133" i="4"/>
  <c r="M131" i="4"/>
  <c r="O164" i="4"/>
  <c r="M147" i="4"/>
  <c r="M143" i="4"/>
  <c r="M150" i="4"/>
  <c r="M145" i="4"/>
  <c r="M148" i="4"/>
  <c r="M152" i="4"/>
  <c r="M160" i="4"/>
  <c r="M157" i="4"/>
  <c r="M154" i="4"/>
  <c r="M158" i="4"/>
  <c r="M153" i="4"/>
  <c r="M156" i="4"/>
  <c r="M136" i="4"/>
  <c r="M140" i="4"/>
  <c r="M138" i="4"/>
  <c r="M135" i="4"/>
  <c r="M167" i="4" l="1"/>
  <c r="F8" i="3" l="1"/>
  <c r="G8" i="3" s="1"/>
  <c r="I8" i="3" s="1"/>
  <c r="F9" i="3"/>
  <c r="G9" i="3" s="1"/>
  <c r="I9" i="3" s="1"/>
  <c r="F10" i="3"/>
  <c r="G10" i="3" s="1"/>
  <c r="I10" i="3" s="1"/>
  <c r="F11" i="3"/>
  <c r="G11" i="3" s="1"/>
  <c r="I11" i="3" s="1"/>
  <c r="F13" i="3"/>
  <c r="F14" i="3"/>
  <c r="F7" i="3"/>
  <c r="G7" i="3" s="1"/>
  <c r="I7" i="3" s="1"/>
  <c r="D8" i="3"/>
  <c r="D9" i="3"/>
  <c r="D10" i="3"/>
  <c r="D11" i="3"/>
  <c r="D13" i="3"/>
  <c r="D14" i="3"/>
  <c r="D7" i="3"/>
  <c r="E12" i="3" l="1"/>
  <c r="F12" i="3" l="1"/>
  <c r="G12" i="3" s="1"/>
  <c r="I12" i="3" s="1"/>
  <c r="D12" i="3"/>
  <c r="I3" i="1"/>
  <c r="I133" i="1" l="1"/>
  <c r="I135" i="1" l="1"/>
  <c r="M165" i="4"/>
</calcChain>
</file>

<file path=xl/sharedStrings.xml><?xml version="1.0" encoding="utf-8"?>
<sst xmlns="http://schemas.openxmlformats.org/spreadsheetml/2006/main" count="1125" uniqueCount="474">
  <si>
    <t>DOLAR</t>
  </si>
  <si>
    <t>OBRA.</t>
  </si>
  <si>
    <t>FECHA.</t>
  </si>
  <si>
    <t>CASA TIPO 2D</t>
  </si>
  <si>
    <t>UBICACIÓN.</t>
  </si>
  <si>
    <t>VERSION.</t>
  </si>
  <si>
    <t>M² VIVIENDA</t>
  </si>
  <si>
    <t>-</t>
  </si>
  <si>
    <t>01</t>
  </si>
  <si>
    <t>RUBROS</t>
  </si>
  <si>
    <t>TIPO</t>
  </si>
  <si>
    <t>UNI.</t>
  </si>
  <si>
    <t>CANTIDAD</t>
  </si>
  <si>
    <t>UNITARIO</t>
  </si>
  <si>
    <t>TOTAL</t>
  </si>
  <si>
    <t>LLSS</t>
  </si>
  <si>
    <t>CONSTRUCCIÓN</t>
  </si>
  <si>
    <t>00       IMPLANTACIÓN Y REPLANTEO</t>
  </si>
  <si>
    <t xml:space="preserve">00.01 Relevamiento / replanteo </t>
  </si>
  <si>
    <t xml:space="preserve">00.02 Instalación de obra (obrador, baño, cerramiento provisorio) </t>
  </si>
  <si>
    <t xml:space="preserve">00.03 Cartelería y señalización </t>
  </si>
  <si>
    <t xml:space="preserve">00.04 Limpieza inicial / demolición (si aplica) </t>
  </si>
  <si>
    <t xml:space="preserve">00.05 Movimiento interno de materiales / acopios </t>
  </si>
  <si>
    <t xml:space="preserve">00.06 Seguridad e higiene (EPP, protecciones, extintores) </t>
  </si>
  <si>
    <t>00.07 Gestión de residuos y fletes (retiro de escombros)</t>
  </si>
  <si>
    <t>MOVIMIENTO DE SUELOS</t>
  </si>
  <si>
    <t xml:space="preserve">01.01 Limpieza y nivelación </t>
  </si>
  <si>
    <t xml:space="preserve">01.02 Excavaciones (zanjas, pozos, platea) </t>
  </si>
  <si>
    <t xml:space="preserve">01.03 Rellenos y compactación </t>
  </si>
  <si>
    <t>01.04 Retiro de excedentes / disposición final</t>
  </si>
  <si>
    <t>02</t>
  </si>
  <si>
    <t>FUNDACIÓNES</t>
  </si>
  <si>
    <t xml:space="preserve">02.01 Hormigón de limpieza </t>
  </si>
  <si>
    <t xml:space="preserve">02.02 Armaduras (corte, doblado, colocación) </t>
  </si>
  <si>
    <t xml:space="preserve">02.03 Encofrados (si aplica) </t>
  </si>
  <si>
    <t xml:space="preserve">02.04 Hormigonado (cimientos, vigas, platea, dados) </t>
  </si>
  <si>
    <t xml:space="preserve">02.05 Impermeabilización de fundación / barreras </t>
  </si>
  <si>
    <t xml:space="preserve">02.06 Contrapisos (aislación + carpeta) </t>
  </si>
  <si>
    <t xml:space="preserve">02.07 Drenajes / cámaras (si aplica) </t>
  </si>
  <si>
    <t>03</t>
  </si>
  <si>
    <t>ESTRUCTURA</t>
  </si>
  <si>
    <t xml:space="preserve">03.01 Pilares / vigas </t>
  </si>
  <si>
    <t xml:space="preserve">03.02 Losas (maciza / alivianada / prefabricada) </t>
  </si>
  <si>
    <t xml:space="preserve">03.03 Escaleras estructurales </t>
  </si>
  <si>
    <t>03.04 Refuerzos / anclajes especiales</t>
  </si>
  <si>
    <t xml:space="preserve"> </t>
  </si>
  <si>
    <t>04</t>
  </si>
  <si>
    <t xml:space="preserve">MUROS Y ALBAÑILERÍAS </t>
  </si>
  <si>
    <t xml:space="preserve">04.01 Muros exteriores (ticholo / bloque / HCCA / etc.) </t>
  </si>
  <si>
    <t xml:space="preserve">04.02 Muros interiores </t>
  </si>
  <si>
    <t xml:space="preserve">04.03 Tabiques livianos (yeso / steel frame interior) </t>
  </si>
  <si>
    <t xml:space="preserve">04.04 Encadenados / dinteles </t>
  </si>
  <si>
    <t>04.05 Aislaciones térmicas/acústicas en muros (si aplica)</t>
  </si>
  <si>
    <t>05</t>
  </si>
  <si>
    <t xml:space="preserve">CUBIERTA / TECHO </t>
  </si>
  <si>
    <t xml:space="preserve">05.01 Estructura de cubierta (madera / metal / perfilería) </t>
  </si>
  <si>
    <t xml:space="preserve">05.02 Aislación térmica </t>
  </si>
  <si>
    <t xml:space="preserve">05.03 Barrera de vapor / hidrófuga </t>
  </si>
  <si>
    <t xml:space="preserve">05.04 Cubierta (chapa / isopanel / teja / membrana) </t>
  </si>
  <si>
    <t xml:space="preserve">05.05 Canaletas y bajadas pluviales </t>
  </si>
  <si>
    <t>05.06 Babetas / remates</t>
  </si>
  <si>
    <t>06</t>
  </si>
  <si>
    <t xml:space="preserve">REVESTIMIENTOS Y REVOQUES </t>
  </si>
  <si>
    <t xml:space="preserve">06.01 Revoque grueso (interior/exterior) </t>
  </si>
  <si>
    <t xml:space="preserve">06.02 Revoque fino / enduidos </t>
  </si>
  <si>
    <t xml:space="preserve">06.03 Revestimientos cerámicos (baños, cocina) </t>
  </si>
  <si>
    <t xml:space="preserve">06.04 Revestimientos especiales (piedra, WPC, etc.) </t>
  </si>
  <si>
    <t>06.05 Sellados / hidrófugos / tratamientos</t>
  </si>
  <si>
    <t>07</t>
  </si>
  <si>
    <t xml:space="preserve">PISOS Y ZÓCALOS </t>
  </si>
  <si>
    <t xml:space="preserve">07.01 Contrapiso (si no fue incluido antes) </t>
  </si>
  <si>
    <t xml:space="preserve">07.02 Carpetas / nivelaciones </t>
  </si>
  <si>
    <t xml:space="preserve">07.03 Pisos interiores (por tipo) </t>
  </si>
  <si>
    <t xml:space="preserve">07.04 Pisos exteriores (por tipo) </t>
  </si>
  <si>
    <t>07.05 Zócalos / terminaciones</t>
  </si>
  <si>
    <t>08</t>
  </si>
  <si>
    <t xml:space="preserve">CIELORRASOS </t>
  </si>
  <si>
    <t xml:space="preserve">08.01 Cielorraso de yeso / suspendido </t>
  </si>
  <si>
    <t xml:space="preserve">08.02 Estructuras y perfilería </t>
  </si>
  <si>
    <t xml:space="preserve">08.03 Aislación (si aplica) </t>
  </si>
  <si>
    <t>08.04 Registros / tapas / buñas</t>
  </si>
  <si>
    <t>09</t>
  </si>
  <si>
    <t xml:space="preserve">CARPINTERÍAS Y HERRERÍA </t>
  </si>
  <si>
    <t xml:space="preserve">09.01 Aberturas exteriores (aluminio/PVC, DVH) </t>
  </si>
  <si>
    <t xml:space="preserve">09.02 Puertas interiores </t>
  </si>
  <si>
    <t xml:space="preserve">09.03 Portones / rejas / barandas </t>
  </si>
  <si>
    <t xml:space="preserve">09.04 Mosquiteros / accesorios / herrajes </t>
  </si>
  <si>
    <t>09.05 Vidrios / espejos</t>
  </si>
  <si>
    <t>10</t>
  </si>
  <si>
    <t xml:space="preserve">INSTALACIÓN SANITARIA </t>
  </si>
  <si>
    <t xml:space="preserve">10.01 Agua fría/caliente (tendido + conexiones) </t>
  </si>
  <si>
    <t xml:space="preserve">10.02 Desagües (primarios/secundarios) </t>
  </si>
  <si>
    <t xml:space="preserve">10.03 Pluviales (si corresponde) </t>
  </si>
  <si>
    <t xml:space="preserve">10.04 Cámaras / registros / ventilaciones </t>
  </si>
  <si>
    <t>10.05 Artefactos sanitarios (suministro/colocación)</t>
  </si>
  <si>
    <t>10.06 Griferías y accesorios</t>
  </si>
  <si>
    <t>11</t>
  </si>
  <si>
    <t xml:space="preserve">INSTALACIÓN ELÉCTRICA Y CORRIENTES DÉBILES </t>
  </si>
  <si>
    <t xml:space="preserve">11.01 Canalizaciones / cañerías / cajas </t>
  </si>
  <si>
    <t xml:space="preserve">11.02 Cableado </t>
  </si>
  <si>
    <t xml:space="preserve">11.03 Tablero y protecciones </t>
  </si>
  <si>
    <t xml:space="preserve">11.04 Tomas / llaves / luminarias (según alcance) </t>
  </si>
  <si>
    <t xml:space="preserve">11.05 Puesta a tierra </t>
  </si>
  <si>
    <t>11.06 Datos / TV / portero / alarma (si aplica)</t>
  </si>
  <si>
    <t>12</t>
  </si>
  <si>
    <t xml:space="preserve">CLIMATIZACIÓN / GAS (si aplica) </t>
  </si>
  <si>
    <t xml:space="preserve">12.01 Preinstalación A/A </t>
  </si>
  <si>
    <t xml:space="preserve">12.02 Equipos y montaje </t>
  </si>
  <si>
    <t xml:space="preserve">12.03 Ventilaciones / extractores </t>
  </si>
  <si>
    <t>12.04 Gas (tendido + pruebas + artefactos)</t>
  </si>
  <si>
    <t>13</t>
  </si>
  <si>
    <t xml:space="preserve">PINTURAS Y TERMINACIONES </t>
  </si>
  <si>
    <t xml:space="preserve">13.01 Selladores / fijadores </t>
  </si>
  <si>
    <t xml:space="preserve">13.02 Pintura interior </t>
  </si>
  <si>
    <t xml:space="preserve">13.03 Pintura exterior </t>
  </si>
  <si>
    <t xml:space="preserve">13.04 Esmaltes (metales/maderas) </t>
  </si>
  <si>
    <t>13.05 Impermeabilizaciones puntuales</t>
  </si>
  <si>
    <t>14</t>
  </si>
  <si>
    <t xml:space="preserve">EXTERIORES Y COMPLEMENTARIOS </t>
  </si>
  <si>
    <t xml:space="preserve">14.01 Veredas / accesos / rampas </t>
  </si>
  <si>
    <t xml:space="preserve">14.02 Cercos / portones / medianeras </t>
  </si>
  <si>
    <t xml:space="preserve">14.03 Drenajes exteriores </t>
  </si>
  <si>
    <t xml:space="preserve">14.04 Deck / pérgolas (si aplica) </t>
  </si>
  <si>
    <t>14.05 Paisajismo / riego (si aplica)</t>
  </si>
  <si>
    <t>15</t>
  </si>
  <si>
    <t xml:space="preserve">LIMPIEZA, ENTREGA Y CIERRE </t>
  </si>
  <si>
    <t xml:space="preserve">15.01 Limpieza final de obra </t>
  </si>
  <si>
    <t xml:space="preserve">15.02 Retiro final de sobrantes / residuos </t>
  </si>
  <si>
    <t xml:space="preserve">15.03 Puesta en marcha (pruebas básicas) </t>
  </si>
  <si>
    <t>15.04 Entrega (manuales / garantías si aplica)</t>
  </si>
  <si>
    <t>100</t>
  </si>
  <si>
    <t>COSOS INDIRECTOS</t>
  </si>
  <si>
    <t xml:space="preserve">100.01 Gastos generales (estructura, administración) </t>
  </si>
  <si>
    <t xml:space="preserve">100.02 Seguros / habilitaciones (si aplica) </t>
  </si>
  <si>
    <t xml:space="preserve">100.03 Utilidad </t>
  </si>
  <si>
    <t>100.04 Imprevistos</t>
  </si>
  <si>
    <t>SUB TOTAL</t>
  </si>
  <si>
    <t>U$S</t>
  </si>
  <si>
    <t>+IVA</t>
  </si>
  <si>
    <t>m²/u$s</t>
  </si>
  <si>
    <t>Presentacion ante IMM y tasas municipales no se encuentran incluidas.</t>
  </si>
  <si>
    <t>No se consideran trabajos de horas extras ni sábados.</t>
  </si>
  <si>
    <t>No se incluye ningun item que no este especificado en este presupuesto</t>
  </si>
  <si>
    <t>No se consideran consumos de agua y/o electrica</t>
  </si>
  <si>
    <t>Valor ICCV cotizacion (Dicjiembre 2026) 113,37</t>
  </si>
  <si>
    <t>Tipo de cambio cotización a la fecha : $U 38,731. Consultado en bcu.gub.uy el 13/02/2026</t>
  </si>
  <si>
    <t>Este presupuesto se ajustara: el 87 % por ICCV y el 13 % por consejo de salarios.</t>
  </si>
  <si>
    <t>En variaciones del tipo de cambio superiores al 8% al alza o a la baja por la variacion del mismo, se activará cláusula de ajuste.</t>
  </si>
  <si>
    <t>Validez de este presupuesto: 30 días</t>
  </si>
  <si>
    <t>M2</t>
  </si>
  <si>
    <t>m²</t>
  </si>
  <si>
    <t>m³</t>
  </si>
  <si>
    <t>CANT</t>
  </si>
  <si>
    <t>M01</t>
  </si>
  <si>
    <t>M02</t>
  </si>
  <si>
    <t>M03</t>
  </si>
  <si>
    <t>M04</t>
  </si>
  <si>
    <t>FUNDACIONES</t>
  </si>
  <si>
    <t>m</t>
  </si>
  <si>
    <t>INTERIORES</t>
  </si>
  <si>
    <t>EXTERIORES</t>
  </si>
  <si>
    <t>EJEMPLO</t>
  </si>
  <si>
    <t>00</t>
  </si>
  <si>
    <t>LIMPIEZA DE TERRENO</t>
  </si>
  <si>
    <t>ANCHO</t>
  </si>
  <si>
    <t>LARGO</t>
  </si>
  <si>
    <t>UNIDAD</t>
  </si>
  <si>
    <t>01.01</t>
  </si>
  <si>
    <t xml:space="preserve">NIVELACIÓN </t>
  </si>
  <si>
    <t>01.02</t>
  </si>
  <si>
    <t>EXAVACIÓN</t>
  </si>
  <si>
    <t>e:</t>
  </si>
  <si>
    <t>VIVIENDA SIN VEREDA</t>
  </si>
  <si>
    <t>M²</t>
  </si>
  <si>
    <t>VEREDA</t>
  </si>
  <si>
    <t>02.03</t>
  </si>
  <si>
    <t>ENCOFRADOS</t>
  </si>
  <si>
    <t>ENCOFRADO DE PLATEA</t>
  </si>
  <si>
    <t>ALTO</t>
  </si>
  <si>
    <t>CARAS</t>
  </si>
  <si>
    <t>ENCOFRADO DE PILAR 01</t>
  </si>
  <si>
    <t>ENCOFRADO DE PILAR 02</t>
  </si>
  <si>
    <t>ENCOFRADO DE PILAR 03</t>
  </si>
  <si>
    <t>ENCOFRADO DE PILAR 04</t>
  </si>
  <si>
    <t>ENCOFRADO DE PILAR 05</t>
  </si>
  <si>
    <t>ENCOFRADO DE PILAR 06</t>
  </si>
  <si>
    <t>ENCOFRADO DE PILAR 07</t>
  </si>
  <si>
    <t>ENCOFRADO DE PILAR 08</t>
  </si>
  <si>
    <t>ENCOFRADO DE VIGA 001</t>
  </si>
  <si>
    <t>ENCOFRADO DE VIGA 002</t>
  </si>
  <si>
    <t>ENCOFRADO DE VIGA 003</t>
  </si>
  <si>
    <t>ENCOFRADO DE VIGA 004</t>
  </si>
  <si>
    <t>ENCOFRADO DE VIGA 051</t>
  </si>
  <si>
    <t>ENCOFRADO DE VIGA 052</t>
  </si>
  <si>
    <t>ENCOFRADO DE VIGA 053</t>
  </si>
  <si>
    <t>ENCOFRADO DE VIGA 054</t>
  </si>
  <si>
    <t>ENCOFRADO DE VIGA 055</t>
  </si>
  <si>
    <t>ENCOFRADO TOTAL</t>
  </si>
  <si>
    <t>02.04</t>
  </si>
  <si>
    <t>HORMIGONADO</t>
  </si>
  <si>
    <t>PLATEA e:12 C20</t>
  </si>
  <si>
    <t xml:space="preserve">PATIN 01 </t>
  </si>
  <si>
    <t>(60x60x50)</t>
  </si>
  <si>
    <t>PATIN 02</t>
  </si>
  <si>
    <t>PATIN 03</t>
  </si>
  <si>
    <t>PATIN 04</t>
  </si>
  <si>
    <t>PATIN 05</t>
  </si>
  <si>
    <t>PATIN 06</t>
  </si>
  <si>
    <t>PATIN 07</t>
  </si>
  <si>
    <t>PATIN 08</t>
  </si>
  <si>
    <t>VEREDA 1</t>
  </si>
  <si>
    <t>VEREDA 2</t>
  </si>
  <si>
    <t>VEREDA 3</t>
  </si>
  <si>
    <t>VEREDA 4</t>
  </si>
  <si>
    <t>02.06</t>
  </si>
  <si>
    <t>CONTRAPISOS</t>
  </si>
  <si>
    <t>AREA</t>
  </si>
  <si>
    <t>ALISADO DE AREANA Y PORTLAND 3cm</t>
  </si>
  <si>
    <t>ARENA</t>
  </si>
  <si>
    <t>PORTLAND</t>
  </si>
  <si>
    <t>OFICIAL ALBANIL</t>
  </si>
  <si>
    <t>hr</t>
  </si>
  <si>
    <t>PEON</t>
  </si>
  <si>
    <t>COLOCACIÓN CERÁMICO / PORCELANATO</t>
  </si>
  <si>
    <t>SSHH</t>
  </si>
  <si>
    <t>CERAMICO</t>
  </si>
  <si>
    <t>BINDA</t>
  </si>
  <si>
    <t>COLOCACIÓN PISO VINÍLICO</t>
  </si>
  <si>
    <t>CARPETA ARENA Y PORTLAND 4cm</t>
  </si>
  <si>
    <t>3.01</t>
  </si>
  <si>
    <t>VIGA</t>
  </si>
  <si>
    <t>VIGA 001 (20x40)</t>
  </si>
  <si>
    <t>40cm-12cm (alto de platea)</t>
  </si>
  <si>
    <t>PILAR</t>
  </si>
  <si>
    <t>VIGA 002 (20x40)</t>
  </si>
  <si>
    <t>VIGA 003 (20x40)</t>
  </si>
  <si>
    <t>PILAR 01(15x15)</t>
  </si>
  <si>
    <t>PILAR 02(15x15)</t>
  </si>
  <si>
    <t>CANT./m²</t>
  </si>
  <si>
    <t>HORMIGÓN C20</t>
  </si>
  <si>
    <t>ABNT NBR 12655</t>
  </si>
  <si>
    <t>GRAVA</t>
  </si>
  <si>
    <t>kg</t>
  </si>
  <si>
    <t>AGUA</t>
  </si>
  <si>
    <t>l</t>
  </si>
  <si>
    <t>HIERRO</t>
  </si>
  <si>
    <t>ACI 318</t>
  </si>
  <si>
    <t>04 / 06</t>
  </si>
  <si>
    <t xml:space="preserve">MUROS Y ALBAÑILERIA </t>
  </si>
  <si>
    <t>PARAMENTOS VERTICALES</t>
  </si>
  <si>
    <t>METRAJES</t>
  </si>
  <si>
    <t>REVOQUES</t>
  </si>
  <si>
    <t>UBICACIÓN</t>
  </si>
  <si>
    <t>CAPAS DE MATERIAL</t>
  </si>
  <si>
    <t>OBSERVACIONES</t>
  </si>
  <si>
    <t>COMPOSICIÓN</t>
  </si>
  <si>
    <t>M01 - METRAJES</t>
  </si>
  <si>
    <t>METROS LINEALES</t>
  </si>
  <si>
    <t>EXTERIOR</t>
  </si>
  <si>
    <t>PINTURA 2 MANOS</t>
  </si>
  <si>
    <t>Rendimiento 8m²/l</t>
  </si>
  <si>
    <t>MURO EXT/INT 20</t>
  </si>
  <si>
    <t>COMP. P/m²</t>
  </si>
  <si>
    <t>M01 - #01</t>
  </si>
  <si>
    <t>REVOQUE 3EN 1</t>
  </si>
  <si>
    <t xml:space="preserve">e: 30mm </t>
  </si>
  <si>
    <t>ACERO COMÚN</t>
  </si>
  <si>
    <t>m/m²</t>
  </si>
  <si>
    <t>M01 - #02</t>
  </si>
  <si>
    <t>NUCLEO</t>
  </si>
  <si>
    <t>BLOQUE HCCA 20x25x50cm</t>
  </si>
  <si>
    <t>u</t>
  </si>
  <si>
    <t>u/m²</t>
  </si>
  <si>
    <t>M01 - #03</t>
  </si>
  <si>
    <t>INTERIOR</t>
  </si>
  <si>
    <t>REVOQUE 2 EN 1</t>
  </si>
  <si>
    <t>e: 10mm</t>
  </si>
  <si>
    <t>MORTERO TIPO DUNDUN</t>
  </si>
  <si>
    <t>kg/m²</t>
  </si>
  <si>
    <t>M01 - #04</t>
  </si>
  <si>
    <t xml:space="preserve">ENDUIDO </t>
  </si>
  <si>
    <t>Rendimiento 3kg/m²</t>
  </si>
  <si>
    <t>Hr</t>
  </si>
  <si>
    <t>M01 - #05</t>
  </si>
  <si>
    <t>PINTURA 2 MANOS Int</t>
  </si>
  <si>
    <t>M01 - #06</t>
  </si>
  <si>
    <t>M01 - #TOTAL</t>
  </si>
  <si>
    <t>MURO EXT/INT SSHH</t>
  </si>
  <si>
    <t>M02 - METRAJES</t>
  </si>
  <si>
    <t>M02 - #01</t>
  </si>
  <si>
    <t>M02 - #02</t>
  </si>
  <si>
    <t>M02 - #03</t>
  </si>
  <si>
    <t>Rendimiento 8kg/m²</t>
  </si>
  <si>
    <t>M02 - #04</t>
  </si>
  <si>
    <t>CERÁMICO 30x60</t>
  </si>
  <si>
    <t>M02 - #05</t>
  </si>
  <si>
    <t>M02 - #06</t>
  </si>
  <si>
    <t>M02 - #TOTAL</t>
  </si>
  <si>
    <t>TABIQUE INT/INT</t>
  </si>
  <si>
    <t>M03 - METRAJES</t>
  </si>
  <si>
    <t>MASILLA+ CINTA</t>
  </si>
  <si>
    <t>Rendimiento 1.5kg/m²</t>
  </si>
  <si>
    <t xml:space="preserve">CINTA PAPEL SF </t>
  </si>
  <si>
    <t>M03 - #01</t>
  </si>
  <si>
    <t>PLACA COMÚN 12,5mm</t>
  </si>
  <si>
    <t xml:space="preserve">LANA DE ROCA 96KG </t>
  </si>
  <si>
    <t>M03 - #02</t>
  </si>
  <si>
    <t>SF 70mm</t>
  </si>
  <si>
    <t xml:space="preserve">MASILLA YESO </t>
  </si>
  <si>
    <t>M03 - #03</t>
  </si>
  <si>
    <t>LANA DE ROCA 96KG</t>
  </si>
  <si>
    <t xml:space="preserve">MONTANTE E 70mm SF </t>
  </si>
  <si>
    <t>M03 - #04</t>
  </si>
  <si>
    <t>M03 - #05</t>
  </si>
  <si>
    <t>PEON PRACTICO</t>
  </si>
  <si>
    <t>M03 - #06</t>
  </si>
  <si>
    <t xml:space="preserve">PLACA YESO COMÚN 12,5 mm </t>
  </si>
  <si>
    <t>M03 - #TOTAL</t>
  </si>
  <si>
    <t xml:space="preserve">SOLERA E 70mm SF </t>
  </si>
  <si>
    <t>M04 - METRAJES</t>
  </si>
  <si>
    <t>M04 - #01</t>
  </si>
  <si>
    <t>TABIQUE INT/INT SSHH</t>
  </si>
  <si>
    <t>M04 - #02</t>
  </si>
  <si>
    <t>M04 - #03</t>
  </si>
  <si>
    <t>M04 - #04</t>
  </si>
  <si>
    <t>M04 - #05</t>
  </si>
  <si>
    <t>M04 - #06</t>
  </si>
  <si>
    <t>PLACA OSB 15mm</t>
  </si>
  <si>
    <t>M04 - #TOTAL</t>
  </si>
  <si>
    <t>PLACA VERDE 12,5mm</t>
  </si>
  <si>
    <t xml:space="preserve">PLACA OSB 15 mm </t>
  </si>
  <si>
    <t xml:space="preserve">PLACA YESO VERDE 12,5mm </t>
  </si>
  <si>
    <t>POLITILENO</t>
  </si>
  <si>
    <t>MATERIALES</t>
  </si>
  <si>
    <t>05.1</t>
  </si>
  <si>
    <t>05.3</t>
  </si>
  <si>
    <t>REVOQUE 2EN 1</t>
  </si>
  <si>
    <t>TECHOS</t>
  </si>
  <si>
    <t>ÁREA</t>
  </si>
  <si>
    <t>ISOPANEL 15cm</t>
  </si>
  <si>
    <t xml:space="preserve">ANCLAJES J </t>
  </si>
  <si>
    <t xml:space="preserve">u </t>
  </si>
  <si>
    <t>P/m²</t>
  </si>
  <si>
    <t xml:space="preserve">TORTUGAS </t>
  </si>
  <si>
    <t>SILICONA TIPO 1A</t>
  </si>
  <si>
    <t>5% mas</t>
  </si>
  <si>
    <t>PISOS Y ZÓCALOS</t>
  </si>
  <si>
    <t>PERÍMETRO</t>
  </si>
  <si>
    <t>ZÓCALO</t>
  </si>
  <si>
    <t>ZÓCALO EPS</t>
  </si>
  <si>
    <t>SILICONA NEUTRA</t>
  </si>
  <si>
    <t>p/m</t>
  </si>
  <si>
    <t>PISO VINILICO TIPO "CLICK"</t>
  </si>
  <si>
    <t>VINILICO TIPO CLICK</t>
  </si>
  <si>
    <t>CUBIERTAS</t>
  </si>
  <si>
    <t>LUGAR</t>
  </si>
  <si>
    <t xml:space="preserve">CIELORRASO </t>
  </si>
  <si>
    <t>LANA DE VIDRIO</t>
  </si>
  <si>
    <t xml:space="preserve">MONTANTE 35mm SF </t>
  </si>
  <si>
    <t xml:space="preserve">SOLERA 35mm SF </t>
  </si>
  <si>
    <t>l/m²</t>
  </si>
  <si>
    <t>CARPINTERIA ALUMINIO</t>
  </si>
  <si>
    <t>CARPINTERIA MADERA</t>
  </si>
  <si>
    <t>HERRERÍA</t>
  </si>
  <si>
    <t>SANITARIA</t>
  </si>
  <si>
    <t>ARMADO DE CAMARAS 60x60</t>
  </si>
  <si>
    <t>TAPA + MARCO + DADO 60x60</t>
  </si>
  <si>
    <t>OFICIAL ALBAÑIL</t>
  </si>
  <si>
    <t>ARMADO DE CAMARAS 40x40</t>
  </si>
  <si>
    <t>TAPA + MARCO + DADO 40x40</t>
  </si>
  <si>
    <t>ZANJEADO DE CAÑOS 110 (0.5m x 0.3m)</t>
  </si>
  <si>
    <t>COLOCACIÓN Y ARMADO DE CAÑOS ø110</t>
  </si>
  <si>
    <t>COLOCACIÓN INODORO</t>
  </si>
  <si>
    <t>INODORO</t>
  </si>
  <si>
    <t>TORNILLOS P/FIJACIÓN</t>
  </si>
  <si>
    <t>gl</t>
  </si>
  <si>
    <t>PASTINA</t>
  </si>
  <si>
    <t>CONO CONECTOR</t>
  </si>
  <si>
    <t xml:space="preserve">ABASTECIMIENTO </t>
  </si>
  <si>
    <t>CAÑOS ø20</t>
  </si>
  <si>
    <t>CAÑOS ø25</t>
  </si>
  <si>
    <t>VÁLVULA ø25</t>
  </si>
  <si>
    <t>DESAGUE</t>
  </si>
  <si>
    <t xml:space="preserve">CAJA SIFONADA </t>
  </si>
  <si>
    <t>RECEPTÁCULO DE DUCHA</t>
  </si>
  <si>
    <t>SIFON BOTELLA</t>
  </si>
  <si>
    <t>ELÉCTRICA</t>
  </si>
  <si>
    <t>SUB CONTRATO</t>
  </si>
  <si>
    <t>1 GL</t>
  </si>
  <si>
    <t>CLIMATIZACIÓN / GAS</t>
  </si>
  <si>
    <t>PINTURA</t>
  </si>
  <si>
    <t>CIELORRASO</t>
  </si>
  <si>
    <t>MANO DE OBRA</t>
  </si>
  <si>
    <t>VALOR DÓLAR</t>
  </si>
  <si>
    <t>JORNAL HORA BASE</t>
  </si>
  <si>
    <t>VALOR HORA</t>
  </si>
  <si>
    <t>MONTO IMPONIBLE</t>
  </si>
  <si>
    <t>$</t>
  </si>
  <si>
    <t>CAT.</t>
  </si>
  <si>
    <t>BASE</t>
  </si>
  <si>
    <t>JORNAL</t>
  </si>
  <si>
    <t>MO IMP.</t>
  </si>
  <si>
    <t>IV</t>
  </si>
  <si>
    <t>V</t>
  </si>
  <si>
    <t>MEDIO OFICIAL</t>
  </si>
  <si>
    <t>VIII</t>
  </si>
  <si>
    <t>OFICIAL</t>
  </si>
  <si>
    <t>IX</t>
  </si>
  <si>
    <t>OFICIAL FINALISTA</t>
  </si>
  <si>
    <t>XI</t>
  </si>
  <si>
    <t>OFICIAL MONTAJE</t>
  </si>
  <si>
    <t>CAPATAZ</t>
  </si>
  <si>
    <t>ARQUITECTO</t>
  </si>
  <si>
    <t>INGENIERO</t>
  </si>
  <si>
    <t>ALTURA</t>
  </si>
  <si>
    <t>VIGA 004 (20x40)</t>
  </si>
  <si>
    <t>VIGA 051 (20x40)</t>
  </si>
  <si>
    <t>VIGA 052 (20x40)</t>
  </si>
  <si>
    <t>VIGA 053 (20x40)</t>
  </si>
  <si>
    <t>VIGA 054 (20x40)</t>
  </si>
  <si>
    <t>VIGA 055 (20x40)</t>
  </si>
  <si>
    <t>VIGA 101 (15x15)</t>
  </si>
  <si>
    <t>VIGA 102 (15x15)</t>
  </si>
  <si>
    <t>VIGA 103 (15x15)</t>
  </si>
  <si>
    <t>VIGA 104 (15x15)</t>
  </si>
  <si>
    <t>VIGA 151 (15x15)</t>
  </si>
  <si>
    <t>VIGA 152 (15x15)</t>
  </si>
  <si>
    <t>VIGA 153 (15x15)</t>
  </si>
  <si>
    <t>VIGA 154 (15x15)</t>
  </si>
  <si>
    <t>PILAR 08(15x15)</t>
  </si>
  <si>
    <t>PILAR 03(15x15)</t>
  </si>
  <si>
    <t>PILAR 04(15x15)</t>
  </si>
  <si>
    <t>PILAR 05(15x15)</t>
  </si>
  <si>
    <t>PILAR 06(15x15)</t>
  </si>
  <si>
    <t>PILAR 07(15x15)</t>
  </si>
  <si>
    <t>PUERTA SEMI BLINDADA H01</t>
  </si>
  <si>
    <t>PUERTA TIPO C01</t>
  </si>
  <si>
    <t>AL01</t>
  </si>
  <si>
    <t>AL02</t>
  </si>
  <si>
    <t>AL03</t>
  </si>
  <si>
    <t>CAÑOS ø110</t>
  </si>
  <si>
    <t>ø110</t>
  </si>
  <si>
    <t>COLOCACIÓN Y ARMADO DE CAÑOS ø63</t>
  </si>
  <si>
    <t>CAÑOS ø63</t>
  </si>
  <si>
    <t>ø50</t>
  </si>
  <si>
    <t>CAÑOS ø50</t>
  </si>
  <si>
    <t>COLOCACIÓN Y ARMADO DE CAÑOS ø50</t>
  </si>
  <si>
    <t>cocina</t>
  </si>
  <si>
    <t>sshh</t>
  </si>
  <si>
    <t>CODOS ø63</t>
  </si>
  <si>
    <t>"Y" ø110</t>
  </si>
  <si>
    <t>"Y" ø50</t>
  </si>
  <si>
    <t>CODOS 45 ø110</t>
  </si>
  <si>
    <t>CODOS 90 ø110 INODORO</t>
  </si>
  <si>
    <t>REDUCCIÓN ø110 A ø63</t>
  </si>
  <si>
    <t>CODOS 90 ø50 PILETA SSHH + COCINA</t>
  </si>
  <si>
    <t>CODOS 45 ø50 SSHH + COCINA</t>
  </si>
  <si>
    <t>VENTILACIÓN</t>
  </si>
  <si>
    <t>REJILLA ASPIRACIÓN</t>
  </si>
  <si>
    <t>SOMBREROR 4 VIENTOS</t>
  </si>
  <si>
    <t>CAMARA PRIMARIA #1</t>
  </si>
  <si>
    <t>IG - GRASERA</t>
  </si>
  <si>
    <t>IG - INTERSEPTOR DE GRASA</t>
  </si>
  <si>
    <t xml:space="preserve">ASIENTO DE GOMA </t>
  </si>
  <si>
    <t>AC</t>
  </si>
  <si>
    <t>AF</t>
  </si>
  <si>
    <t>ABS ø20</t>
  </si>
  <si>
    <t>CODOS 90ø25</t>
  </si>
  <si>
    <t>TEE ø25</t>
  </si>
  <si>
    <t>REDUCCIÓN ø25 A ø20</t>
  </si>
  <si>
    <t>VÁLVULA ø20</t>
  </si>
  <si>
    <t>CODOS 90ø20</t>
  </si>
  <si>
    <t xml:space="preserve">TEE ø20 C/INSERTO </t>
  </si>
  <si>
    <t>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</si>
</sst>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;\-#,##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indexed="8"/>
      <name val="Tahoma"/>
      <family val="2"/>
    </font>
    <font>
      <b/>
      <sz val="9"/>
      <name val="Tahoma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0"/>
      <name val="Tahoma"/>
      <family val="2"/>
    </font>
    <font>
      <strike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/>
    </xf>
    <xf numFmtId="39" fontId="3" fillId="0" borderId="0" xfId="0" applyNumberFormat="1" applyFont="1"/>
    <xf numFmtId="0" fontId="3" fillId="0" borderId="0" xfId="0" applyFont="1"/>
    <xf numFmtId="0" fontId="0" fillId="0" borderId="2" xfId="0" applyBorder="1" applyAlignment="1">
      <alignment horizontal="center" vertical="center"/>
    </xf>
    <xf numFmtId="16" fontId="0" fillId="0" borderId="0" xfId="0" applyNumberForma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indent="1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39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39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4" fillId="3" borderId="4" xfId="0" applyNumberFormat="1" applyFont="1" applyFill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right" vertical="top"/>
    </xf>
    <xf numFmtId="39" fontId="6" fillId="0" borderId="0" xfId="0" applyNumberFormat="1" applyFont="1" applyAlignment="1">
      <alignment horizontal="center" vertical="top"/>
    </xf>
    <xf numFmtId="2" fontId="2" fillId="0" borderId="0" xfId="0" applyNumberFormat="1" applyFont="1"/>
    <xf numFmtId="49" fontId="8" fillId="0" borderId="0" xfId="0" applyNumberFormat="1" applyFont="1" applyAlignment="1">
      <alignment horizontal="left" vertical="top" indent="3"/>
    </xf>
    <xf numFmtId="49" fontId="8" fillId="0" borderId="0" xfId="0" applyNumberFormat="1" applyFont="1" applyAlignment="1">
      <alignment horizontal="center" vertical="top"/>
    </xf>
    <xf numFmtId="39" fontId="8" fillId="0" borderId="0" xfId="0" applyNumberFormat="1" applyFont="1" applyAlignment="1">
      <alignment horizontal="center" vertical="top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37" fontId="6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 vertical="top" indent="5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9" fontId="0" fillId="0" borderId="7" xfId="0" applyNumberFormat="1" applyBorder="1"/>
    <xf numFmtId="0" fontId="0" fillId="0" borderId="8" xfId="0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9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left" vertical="center" indent="2"/>
    </xf>
    <xf numFmtId="49" fontId="0" fillId="0" borderId="0" xfId="0" applyNumberFormat="1" applyAlignment="1">
      <alignment horizontal="right"/>
    </xf>
    <xf numFmtId="1" fontId="11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 wrapText="1"/>
    </xf>
    <xf numFmtId="3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0" fillId="0" borderId="8" xfId="0" applyFont="1" applyBorder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44" fontId="0" fillId="0" borderId="0" xfId="1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right" indent="1"/>
    </xf>
    <xf numFmtId="0" fontId="2" fillId="0" borderId="5" xfId="0" applyFont="1" applyBorder="1" applyAlignment="1">
      <alignment horizontal="left" indent="1"/>
    </xf>
    <xf numFmtId="0" fontId="0" fillId="0" borderId="0" xfId="0" applyAlignment="1">
      <alignment horizontal="right" indent="1"/>
    </xf>
    <xf numFmtId="49" fontId="0" fillId="0" borderId="0" xfId="0" applyNumberFormat="1" applyAlignment="1">
      <alignment horizontal="left" vertical="center" wrapText="1" indent="1"/>
    </xf>
    <xf numFmtId="49" fontId="0" fillId="0" borderId="0" xfId="0" applyNumberFormat="1" applyAlignment="1">
      <alignment horizontal="left" wrapText="1"/>
    </xf>
    <xf numFmtId="2" fontId="0" fillId="0" borderId="3" xfId="0" applyNumberFormat="1" applyBorder="1" applyAlignment="1">
      <alignment horizontal="right" indent="1"/>
    </xf>
    <xf numFmtId="0" fontId="10" fillId="0" borderId="0" xfId="0" applyFont="1"/>
    <xf numFmtId="2" fontId="0" fillId="0" borderId="0" xfId="0" applyNumberFormat="1" applyAlignment="1">
      <alignment horizontal="right" indent="1"/>
    </xf>
    <xf numFmtId="0" fontId="18" fillId="0" borderId="0" xfId="0" applyFont="1" applyAlignment="1">
      <alignment horizontal="center"/>
    </xf>
    <xf numFmtId="2" fontId="0" fillId="0" borderId="10" xfId="0" applyNumberFormat="1" applyBorder="1" applyAlignment="1">
      <alignment horizontal="right" indent="1"/>
    </xf>
    <xf numFmtId="0" fontId="2" fillId="0" borderId="1" xfId="0" applyFont="1" applyBorder="1" applyAlignment="1">
      <alignment horizontal="left" indent="1"/>
    </xf>
    <xf numFmtId="0" fontId="0" fillId="0" borderId="10" xfId="0" applyBorder="1"/>
    <xf numFmtId="0" fontId="2" fillId="0" borderId="11" xfId="0" applyFont="1" applyBorder="1" applyAlignment="1">
      <alignment horizontal="left" vertical="center" indent="1"/>
    </xf>
    <xf numFmtId="0" fontId="0" fillId="0" borderId="12" xfId="0" applyBorder="1"/>
    <xf numFmtId="0" fontId="2" fillId="0" borderId="13" xfId="0" applyFont="1" applyBorder="1" applyAlignment="1">
      <alignment horizontal="left" vertical="center" indent="1"/>
    </xf>
    <xf numFmtId="0" fontId="0" fillId="0" borderId="14" xfId="0" applyBorder="1"/>
    <xf numFmtId="0" fontId="2" fillId="0" borderId="15" xfId="0" applyFont="1" applyBorder="1" applyAlignment="1">
      <alignment horizontal="left" vertical="center" indent="1"/>
    </xf>
    <xf numFmtId="49" fontId="0" fillId="0" borderId="0" xfId="0" applyNumberFormat="1" applyAlignment="1">
      <alignment horizontal="left" wrapText="1" indent="2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49" fontId="6" fillId="0" borderId="0" xfId="0" applyNumberFormat="1" applyFont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9" fontId="8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/>
    </xf>
    <xf numFmtId="2" fontId="0" fillId="0" borderId="0" xfId="2" applyNumberFormat="1" applyFont="1"/>
    <xf numFmtId="43" fontId="0" fillId="0" borderId="0" xfId="0" applyNumberFormat="1"/>
    <xf numFmtId="0" fontId="0" fillId="0" borderId="3" xfId="0" applyBorder="1"/>
    <xf numFmtId="0" fontId="0" fillId="4" borderId="6" xfId="0" applyFill="1" applyBorder="1"/>
    <xf numFmtId="0" fontId="0" fillId="0" borderId="4" xfId="0" applyBorder="1" applyAlignment="1">
      <alignment horizontal="center"/>
    </xf>
    <xf numFmtId="43" fontId="0" fillId="4" borderId="5" xfId="0" applyNumberFormat="1" applyFill="1" applyBorder="1"/>
    <xf numFmtId="43" fontId="2" fillId="0" borderId="16" xfId="0" applyNumberFormat="1" applyFont="1" applyBorder="1"/>
    <xf numFmtId="43" fontId="0" fillId="0" borderId="16" xfId="0" applyNumberFormat="1" applyBorder="1"/>
    <xf numFmtId="0" fontId="0" fillId="0" borderId="16" xfId="0" applyBorder="1" applyAlignment="1">
      <alignment horizontal="center"/>
    </xf>
    <xf numFmtId="0" fontId="0" fillId="4" borderId="5" xfId="0" applyFill="1" applyBorder="1"/>
    <xf numFmtId="2" fontId="0" fillId="0" borderId="16" xfId="0" applyNumberFormat="1" applyBorder="1"/>
    <xf numFmtId="0" fontId="17" fillId="0" borderId="0" xfId="0" applyFont="1" applyAlignment="1">
      <alignment horizontal="right"/>
    </xf>
    <xf numFmtId="0" fontId="0" fillId="4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9" fontId="0" fillId="0" borderId="0" xfId="0" applyNumberFormat="1"/>
    <xf numFmtId="1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left" vertical="center" indent="2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>
      <alignment horizontal="right" vertical="top"/>
    </xf>
    <xf numFmtId="39" fontId="8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 applyProtection="1">
      <alignment horizontal="center" vertical="top"/>
      <protection locked="0"/>
    </xf>
    <xf numFmtId="39" fontId="6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indent="5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left" indent="1"/>
    </xf>
    <xf numFmtId="49" fontId="2" fillId="3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top" indent="1"/>
    </xf>
    <xf numFmtId="49" fontId="19" fillId="0" borderId="0" xfId="0" applyNumberFormat="1" applyFont="1" applyAlignment="1">
      <alignment horizontal="left" vertical="top"/>
    </xf>
    <xf numFmtId="0" fontId="13" fillId="0" borderId="0" xfId="0" applyFont="1" applyAlignment="1">
      <alignment wrapText="1"/>
    </xf>
    <xf numFmtId="49" fontId="4" fillId="0" borderId="5" xfId="0" applyNumberFormat="1" applyFont="1" applyBorder="1" applyAlignment="1">
      <alignment horizontal="right" vertical="center" indent="1"/>
    </xf>
    <xf numFmtId="14" fontId="4" fillId="0" borderId="5" xfId="0" applyNumberFormat="1" applyFont="1" applyBorder="1" applyAlignment="1">
      <alignment horizontal="right" vertical="center" inden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/>
    <xf numFmtId="0" fontId="2" fillId="0" borderId="4" xfId="0" applyFont="1" applyBorder="1" applyAlignment="1">
      <alignment horizontal="left" indent="1"/>
    </xf>
    <xf numFmtId="2" fontId="0" fillId="0" borderId="20" xfId="0" applyNumberFormat="1" applyBorder="1" applyAlignment="1">
      <alignment horizontal="right" indent="1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0" xfId="0" applyFont="1" applyFill="1" applyAlignment="1">
      <alignment horizontal="left" indent="1"/>
    </xf>
    <xf numFmtId="0" fontId="0" fillId="4" borderId="0" xfId="0" applyFill="1"/>
    <xf numFmtId="0" fontId="0" fillId="4" borderId="0" xfId="0" applyFill="1" applyAlignment="1">
      <alignment horizontal="left" indent="2"/>
    </xf>
  </cellXfs>
  <cellStyles count="3">
    <cellStyle name="Millares" xfId="2" builtinId="3"/>
    <cellStyle name="Moneda" xfId="1" builtinId="4"/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3</xdr:col>
      <xdr:colOff>1081368</xdr:colOff>
      <xdr:row>6</xdr:row>
      <xdr:rowOff>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5518B-8516-4F17-8AC8-28CF27F88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8" t="14652" r="8741" b="22194"/>
        <a:stretch>
          <a:fillRect/>
        </a:stretch>
      </xdr:blipFill>
      <xdr:spPr>
        <a:xfrm>
          <a:off x="628650" y="0"/>
          <a:ext cx="1457325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6"/>
  <sheetViews>
    <sheetView topLeftCell="A104" zoomScale="85" zoomScaleNormal="85" workbookViewId="0"/>
  </sheetViews>
  <sheetFormatPr baseColWidth="10" defaultColWidth="11.42578125" defaultRowHeight="15" x14ac:dyDescent="0.25"/>
  <cols>
    <col min="1" max="1" width="5.28515625" customWidth="1"/>
    <col min="2" max="3" width="4.5703125" customWidth="1"/>
    <col min="4" max="4" width="65.5703125" customWidth="1"/>
    <col min="5" max="5" width="5.140625" style="1" bestFit="1" customWidth="1"/>
    <col min="6" max="6" width="11.42578125" style="2"/>
    <col min="7" max="7" width="11.42578125" style="3"/>
    <col min="8" max="8" width="11.5703125" customWidth="1"/>
    <col min="9" max="9" width="14.5703125" bestFit="1" customWidth="1"/>
    <col min="10" max="10" width="4.85546875" customWidth="1"/>
    <col min="11" max="11" width="11.5703125" customWidth="1"/>
    <col min="12" max="12" width="7.5703125" style="1" bestFit="1" customWidth="1"/>
    <col min="13" max="13" width="6.85546875" bestFit="1" customWidth="1"/>
  </cols>
  <sheetData>
    <row r="1" spans="2:14" x14ac:dyDescent="0.25">
      <c r="M1" s="4" t="s">
        <v>0</v>
      </c>
    </row>
    <row r="2" spans="2:14" x14ac:dyDescent="0.25">
      <c r="F2" s="5" t="s">
        <v>1</v>
      </c>
      <c r="G2" s="6"/>
      <c r="I2" s="7" t="s">
        <v>2</v>
      </c>
      <c r="J2" s="7"/>
      <c r="M2" s="8">
        <v>39</v>
      </c>
      <c r="N2" s="9">
        <v>46034</v>
      </c>
    </row>
    <row r="3" spans="2:14" ht="18.75" x14ac:dyDescent="0.25">
      <c r="F3" s="153" t="s">
        <v>3</v>
      </c>
      <c r="G3" s="154"/>
      <c r="H3" s="10"/>
      <c r="I3" s="144">
        <f ca="1">TODAY()</f>
        <v>46082</v>
      </c>
      <c r="J3" s="125"/>
    </row>
    <row r="4" spans="2:14" x14ac:dyDescent="0.25">
      <c r="F4" s="5" t="s">
        <v>4</v>
      </c>
      <c r="G4" s="6"/>
      <c r="I4" s="7" t="s">
        <v>5</v>
      </c>
      <c r="J4" s="7"/>
      <c r="M4" s="146">
        <v>60</v>
      </c>
      <c r="N4" s="145" t="s">
        <v>6</v>
      </c>
    </row>
    <row r="5" spans="2:14" ht="18.75" x14ac:dyDescent="0.25">
      <c r="F5" s="153" t="s">
        <v>7</v>
      </c>
      <c r="G5" s="154"/>
      <c r="H5" s="11"/>
      <c r="I5" s="143" t="s">
        <v>8</v>
      </c>
      <c r="J5" s="126"/>
    </row>
    <row r="7" spans="2:14" x14ac:dyDescent="0.25">
      <c r="B7" s="12" t="s">
        <v>9</v>
      </c>
      <c r="C7" s="138"/>
      <c r="D7" s="13"/>
      <c r="E7" s="14" t="s">
        <v>10</v>
      </c>
      <c r="F7" s="14" t="s">
        <v>11</v>
      </c>
      <c r="G7" s="15" t="s">
        <v>12</v>
      </c>
      <c r="H7" s="14" t="s">
        <v>13</v>
      </c>
      <c r="I7" s="16" t="s">
        <v>14</v>
      </c>
      <c r="J7" s="147"/>
      <c r="L7" s="17" t="s">
        <v>15</v>
      </c>
    </row>
    <row r="9" spans="2:14" x14ac:dyDescent="0.25">
      <c r="B9" s="12" t="s">
        <v>16</v>
      </c>
      <c r="C9" s="138"/>
      <c r="D9" s="13"/>
      <c r="E9" s="14"/>
      <c r="F9" s="18"/>
      <c r="G9" s="15"/>
      <c r="H9" s="14"/>
      <c r="I9" s="16"/>
      <c r="J9" s="147"/>
    </row>
    <row r="11" spans="2:14" ht="18.75" x14ac:dyDescent="0.3">
      <c r="B11" s="19" t="s">
        <v>17</v>
      </c>
      <c r="C11" s="139"/>
      <c r="D11" s="20"/>
      <c r="E11" s="21"/>
      <c r="F11" s="22"/>
      <c r="G11" s="23"/>
      <c r="H11" s="24"/>
      <c r="I11" s="25"/>
      <c r="J11" s="127"/>
    </row>
    <row r="12" spans="2:14" x14ac:dyDescent="0.25">
      <c r="B12" s="26"/>
      <c r="C12" s="27" t="s">
        <v>18</v>
      </c>
      <c r="D12" s="140"/>
      <c r="E12" s="135"/>
      <c r="F12" s="29"/>
      <c r="G12" s="34"/>
      <c r="H12" s="132"/>
      <c r="I12" s="35"/>
      <c r="J12" s="35"/>
    </row>
    <row r="13" spans="2:14" x14ac:dyDescent="0.25">
      <c r="B13" s="26"/>
      <c r="C13" s="27" t="s">
        <v>19</v>
      </c>
      <c r="J13" s="35"/>
    </row>
    <row r="14" spans="2:14" x14ac:dyDescent="0.25">
      <c r="B14" s="26"/>
      <c r="C14" s="27" t="s">
        <v>20</v>
      </c>
      <c r="J14" s="35"/>
    </row>
    <row r="15" spans="2:14" x14ac:dyDescent="0.25">
      <c r="B15" s="26"/>
      <c r="C15" s="27" t="s">
        <v>21</v>
      </c>
      <c r="D15" s="134"/>
      <c r="E15" s="135"/>
      <c r="F15" s="29"/>
      <c r="G15" s="34"/>
      <c r="H15" s="132"/>
      <c r="I15" s="35"/>
      <c r="J15" s="35"/>
    </row>
    <row r="16" spans="2:14" x14ac:dyDescent="0.25">
      <c r="B16" s="26"/>
      <c r="C16" s="27" t="s">
        <v>22</v>
      </c>
      <c r="D16" s="134"/>
      <c r="E16" s="135"/>
      <c r="F16" s="29"/>
      <c r="G16" s="34"/>
      <c r="H16" s="132"/>
      <c r="I16" s="35"/>
      <c r="J16" s="35"/>
    </row>
    <row r="17" spans="2:12" x14ac:dyDescent="0.25">
      <c r="B17" s="26"/>
      <c r="C17" s="27" t="s">
        <v>23</v>
      </c>
      <c r="D17" s="134"/>
      <c r="E17" s="135"/>
      <c r="F17" s="29"/>
      <c r="G17" s="34"/>
      <c r="H17" s="132"/>
      <c r="I17" s="35"/>
      <c r="J17" s="35"/>
    </row>
    <row r="18" spans="2:12" x14ac:dyDescent="0.25">
      <c r="B18" s="26"/>
      <c r="C18" s="27" t="s">
        <v>24</v>
      </c>
      <c r="D18" s="134"/>
      <c r="E18" s="135"/>
      <c r="F18" s="29"/>
      <c r="G18" s="34"/>
      <c r="H18" s="132"/>
      <c r="I18" s="35"/>
      <c r="J18" s="35"/>
    </row>
    <row r="19" spans="2:12" x14ac:dyDescent="0.25">
      <c r="B19" s="26"/>
      <c r="C19" s="26"/>
      <c r="D19" s="32"/>
      <c r="E19" s="135"/>
      <c r="F19" s="29"/>
      <c r="G19" s="130"/>
      <c r="H19" s="131"/>
      <c r="I19" s="37"/>
      <c r="J19" s="37"/>
    </row>
    <row r="20" spans="2:12" ht="18.75" x14ac:dyDescent="0.3">
      <c r="B20" s="19" t="s">
        <v>8</v>
      </c>
      <c r="C20" s="139"/>
      <c r="D20" s="20" t="s">
        <v>25</v>
      </c>
      <c r="E20" s="21"/>
      <c r="F20" s="22"/>
      <c r="G20" s="23"/>
      <c r="H20" s="24"/>
      <c r="I20" s="25"/>
      <c r="J20" s="127"/>
    </row>
    <row r="21" spans="2:12" x14ac:dyDescent="0.25">
      <c r="B21" s="26"/>
      <c r="C21" s="27" t="s">
        <v>26</v>
      </c>
      <c r="E21" s="135"/>
      <c r="F21" s="29"/>
      <c r="G21" s="133"/>
      <c r="H21" s="30"/>
      <c r="I21" s="133"/>
      <c r="J21" s="31"/>
    </row>
    <row r="22" spans="2:12" x14ac:dyDescent="0.25">
      <c r="B22" s="26"/>
      <c r="C22" s="27" t="s">
        <v>27</v>
      </c>
      <c r="D22" s="140"/>
      <c r="E22" s="135"/>
      <c r="F22" s="29"/>
      <c r="G22" s="130"/>
      <c r="H22" s="131"/>
      <c r="I22" s="35"/>
      <c r="J22" s="35"/>
    </row>
    <row r="23" spans="2:12" x14ac:dyDescent="0.25">
      <c r="B23" s="26"/>
      <c r="C23" s="27" t="s">
        <v>28</v>
      </c>
      <c r="E23" s="135"/>
      <c r="F23" s="29"/>
      <c r="G23" s="133"/>
      <c r="H23" s="30"/>
      <c r="I23" s="133"/>
      <c r="J23" s="35"/>
    </row>
    <row r="24" spans="2:12" x14ac:dyDescent="0.25">
      <c r="B24" s="26"/>
      <c r="C24" s="27" t="s">
        <v>29</v>
      </c>
      <c r="D24" s="140"/>
      <c r="E24" s="135"/>
      <c r="F24" s="29"/>
      <c r="G24" s="130"/>
      <c r="H24" s="131"/>
      <c r="I24" s="35"/>
      <c r="J24" s="35"/>
    </row>
    <row r="25" spans="2:12" x14ac:dyDescent="0.25">
      <c r="B25" s="40"/>
      <c r="C25" s="40"/>
    </row>
    <row r="26" spans="2:12" ht="18.75" x14ac:dyDescent="0.3">
      <c r="B26" s="19" t="s">
        <v>30</v>
      </c>
      <c r="C26" s="139"/>
      <c r="D26" s="20" t="s">
        <v>31</v>
      </c>
      <c r="E26" s="21"/>
      <c r="F26" s="22"/>
      <c r="G26" s="23"/>
      <c r="H26" s="24"/>
      <c r="I26" s="25"/>
      <c r="J26" s="127"/>
    </row>
    <row r="27" spans="2:12" x14ac:dyDescent="0.25">
      <c r="B27" s="26"/>
      <c r="C27" s="27" t="s">
        <v>32</v>
      </c>
      <c r="D27" s="141"/>
      <c r="E27" s="28"/>
      <c r="F27" s="29"/>
      <c r="G27" s="30"/>
      <c r="H27" s="30"/>
      <c r="I27" s="31"/>
      <c r="J27" s="31"/>
    </row>
    <row r="28" spans="2:12" x14ac:dyDescent="0.25">
      <c r="B28" s="26"/>
      <c r="C28" s="27" t="s">
        <v>33</v>
      </c>
      <c r="D28" s="32"/>
      <c r="E28" s="33"/>
      <c r="F28" s="29"/>
      <c r="G28" s="34"/>
      <c r="H28" s="34"/>
      <c r="I28" s="35"/>
      <c r="J28" s="35"/>
      <c r="L28" s="36"/>
    </row>
    <row r="29" spans="2:12" x14ac:dyDescent="0.25">
      <c r="B29" s="26"/>
      <c r="C29" s="27" t="s">
        <v>34</v>
      </c>
      <c r="D29" s="32"/>
      <c r="E29" s="33"/>
      <c r="F29" s="29"/>
      <c r="G29" s="34"/>
      <c r="H29" s="34"/>
      <c r="I29" s="35"/>
      <c r="J29" s="35"/>
    </row>
    <row r="30" spans="2:12" x14ac:dyDescent="0.25">
      <c r="B30" s="26"/>
      <c r="C30" s="27" t="s">
        <v>35</v>
      </c>
      <c r="D30" s="32"/>
      <c r="E30" s="33"/>
      <c r="F30" s="29"/>
      <c r="G30" s="34"/>
      <c r="H30" s="34"/>
      <c r="I30" s="35"/>
      <c r="J30" s="35"/>
    </row>
    <row r="31" spans="2:12" x14ac:dyDescent="0.25">
      <c r="B31" s="26"/>
      <c r="C31" s="27" t="s">
        <v>36</v>
      </c>
      <c r="D31" s="32"/>
      <c r="E31" s="28"/>
      <c r="F31" s="29"/>
      <c r="G31" s="38"/>
      <c r="H31" s="30"/>
      <c r="I31" s="31"/>
      <c r="J31" s="31"/>
    </row>
    <row r="32" spans="2:12" x14ac:dyDescent="0.25">
      <c r="B32" s="26"/>
      <c r="C32" s="27" t="s">
        <v>37</v>
      </c>
      <c r="D32" s="41"/>
      <c r="E32" s="33"/>
      <c r="F32" s="29"/>
      <c r="G32" s="34"/>
      <c r="H32" s="34"/>
      <c r="I32" s="35"/>
      <c r="J32" s="35"/>
    </row>
    <row r="33" spans="2:12" x14ac:dyDescent="0.25">
      <c r="B33" s="26"/>
      <c r="C33" s="27" t="s">
        <v>38</v>
      </c>
      <c r="D33" s="41"/>
      <c r="E33" s="33"/>
      <c r="F33" s="29"/>
      <c r="G33" s="34"/>
      <c r="H33" s="34"/>
      <c r="I33" s="35"/>
      <c r="J33" s="35"/>
    </row>
    <row r="34" spans="2:12" x14ac:dyDescent="0.25">
      <c r="B34" s="26"/>
      <c r="C34" s="26"/>
      <c r="D34" s="41"/>
      <c r="E34" s="33"/>
      <c r="F34" s="29"/>
      <c r="G34" s="39"/>
      <c r="H34" s="34"/>
      <c r="I34" s="35"/>
      <c r="J34" s="35"/>
    </row>
    <row r="35" spans="2:12" ht="18.75" x14ac:dyDescent="0.3">
      <c r="B35" s="19" t="s">
        <v>39</v>
      </c>
      <c r="C35" s="139"/>
      <c r="D35" s="20" t="s">
        <v>40</v>
      </c>
      <c r="E35" s="21"/>
      <c r="F35" s="22"/>
      <c r="G35" s="23"/>
      <c r="H35" s="24"/>
      <c r="I35" s="25"/>
      <c r="J35" s="127"/>
    </row>
    <row r="36" spans="2:12" x14ac:dyDescent="0.25">
      <c r="B36" s="26"/>
      <c r="C36" s="27" t="s">
        <v>41</v>
      </c>
      <c r="D36" s="37"/>
      <c r="E36" s="45"/>
      <c r="F36" s="29"/>
      <c r="G36" s="38"/>
      <c r="H36" s="30"/>
      <c r="I36" s="31"/>
      <c r="J36" s="31"/>
    </row>
    <row r="37" spans="2:12" x14ac:dyDescent="0.25">
      <c r="B37" s="26"/>
      <c r="C37" s="27" t="s">
        <v>42</v>
      </c>
      <c r="D37" s="103"/>
      <c r="E37" s="136"/>
      <c r="F37" s="29"/>
      <c r="G37" s="129"/>
      <c r="H37" s="129"/>
      <c r="I37" s="129"/>
      <c r="J37" s="35"/>
    </row>
    <row r="38" spans="2:12" x14ac:dyDescent="0.25">
      <c r="B38" s="26"/>
      <c r="C38" s="27" t="s">
        <v>43</v>
      </c>
      <c r="D38" s="107"/>
      <c r="E38" s="107"/>
      <c r="F38" s="29"/>
      <c r="G38" s="131"/>
      <c r="H38" s="131"/>
      <c r="I38" s="131"/>
      <c r="J38" s="35"/>
    </row>
    <row r="39" spans="2:12" x14ac:dyDescent="0.25">
      <c r="B39" s="26"/>
      <c r="C39" s="27" t="s">
        <v>44</v>
      </c>
      <c r="D39" s="107"/>
      <c r="E39" s="107"/>
      <c r="F39" s="29"/>
      <c r="G39" s="131"/>
      <c r="H39" s="131"/>
      <c r="I39" s="131"/>
      <c r="J39" s="35"/>
      <c r="L39" s="36"/>
    </row>
    <row r="40" spans="2:12" x14ac:dyDescent="0.25">
      <c r="B40" s="26"/>
      <c r="C40" s="27" t="s">
        <v>45</v>
      </c>
      <c r="D40" s="107"/>
      <c r="E40" s="107"/>
      <c r="F40" s="29"/>
      <c r="G40" s="131"/>
      <c r="H40" s="131"/>
      <c r="I40" s="131"/>
      <c r="J40" s="35"/>
      <c r="L40" s="36"/>
    </row>
    <row r="41" spans="2:12" ht="18.75" x14ac:dyDescent="0.3">
      <c r="B41" s="19" t="s">
        <v>46</v>
      </c>
      <c r="C41" s="139"/>
      <c r="D41" s="20" t="s">
        <v>47</v>
      </c>
      <c r="E41" s="21"/>
      <c r="F41" s="22"/>
      <c r="G41" s="23"/>
      <c r="H41" s="24"/>
      <c r="I41" s="25"/>
      <c r="J41" s="127"/>
    </row>
    <row r="42" spans="2:12" x14ac:dyDescent="0.25">
      <c r="B42" s="26"/>
      <c r="C42" s="27" t="s">
        <v>48</v>
      </c>
      <c r="D42" s="37"/>
      <c r="E42" s="46"/>
      <c r="F42" s="29"/>
      <c r="G42" s="47"/>
      <c r="H42" s="30"/>
      <c r="I42" s="31"/>
      <c r="J42" s="31"/>
    </row>
    <row r="43" spans="2:12" x14ac:dyDescent="0.25">
      <c r="B43" s="26"/>
      <c r="C43" s="27" t="s">
        <v>49</v>
      </c>
      <c r="D43" s="41"/>
      <c r="E43" s="33"/>
      <c r="F43" s="29"/>
      <c r="G43" s="34"/>
      <c r="H43" s="34"/>
      <c r="I43" s="35"/>
      <c r="J43" s="35"/>
    </row>
    <row r="44" spans="2:12" x14ac:dyDescent="0.25">
      <c r="B44" s="26"/>
      <c r="C44" s="27" t="s">
        <v>50</v>
      </c>
      <c r="D44" s="41"/>
      <c r="E44" s="33"/>
      <c r="F44" s="29"/>
      <c r="G44" s="34"/>
      <c r="H44" s="34"/>
      <c r="I44" s="35"/>
      <c r="J44" s="35"/>
    </row>
    <row r="45" spans="2:12" x14ac:dyDescent="0.25">
      <c r="B45" s="26"/>
      <c r="C45" s="27" t="s">
        <v>51</v>
      </c>
      <c r="D45" s="41"/>
      <c r="E45" s="33"/>
      <c r="F45" s="29"/>
      <c r="G45" s="34"/>
      <c r="H45" s="34"/>
      <c r="I45" s="35"/>
      <c r="J45" s="35"/>
      <c r="L45" s="36"/>
    </row>
    <row r="46" spans="2:12" x14ac:dyDescent="0.25">
      <c r="B46" s="26"/>
      <c r="C46" s="27" t="s">
        <v>52</v>
      </c>
      <c r="D46" s="37"/>
      <c r="E46" s="46"/>
      <c r="F46" s="29"/>
      <c r="G46" s="47"/>
      <c r="H46" s="30"/>
      <c r="I46" s="31"/>
      <c r="J46" s="31"/>
    </row>
    <row r="47" spans="2:12" x14ac:dyDescent="0.25">
      <c r="B47" s="26"/>
      <c r="C47" s="26"/>
      <c r="D47" s="32"/>
      <c r="E47" s="46"/>
      <c r="F47" s="29"/>
      <c r="G47" s="39"/>
      <c r="H47" s="34"/>
      <c r="I47" s="35"/>
      <c r="J47" s="35"/>
    </row>
    <row r="48" spans="2:12" ht="18.75" x14ac:dyDescent="0.3">
      <c r="B48" s="19" t="s">
        <v>53</v>
      </c>
      <c r="C48" s="139"/>
      <c r="D48" s="20" t="s">
        <v>54</v>
      </c>
      <c r="E48" s="21"/>
      <c r="F48" s="22"/>
      <c r="G48" s="23"/>
      <c r="H48" s="24"/>
      <c r="I48" s="25"/>
      <c r="J48" s="127"/>
    </row>
    <row r="49" spans="2:12" ht="18.75" x14ac:dyDescent="0.3">
      <c r="B49" s="26"/>
      <c r="C49" s="27" t="s">
        <v>55</v>
      </c>
      <c r="D49" s="37"/>
      <c r="E49" s="46"/>
      <c r="F49" s="29"/>
      <c r="G49" s="47"/>
      <c r="H49" s="30"/>
      <c r="I49" s="31"/>
      <c r="J49" s="127"/>
    </row>
    <row r="50" spans="2:12" ht="18.75" x14ac:dyDescent="0.3">
      <c r="B50" s="26"/>
      <c r="C50" s="27" t="s">
        <v>56</v>
      </c>
      <c r="D50" s="41"/>
      <c r="E50" s="33"/>
      <c r="F50" s="29"/>
      <c r="G50" s="34"/>
      <c r="H50" s="34"/>
      <c r="I50" s="35"/>
      <c r="J50" s="127"/>
    </row>
    <row r="51" spans="2:12" ht="18.75" x14ac:dyDescent="0.3">
      <c r="B51" s="26"/>
      <c r="C51" s="27" t="s">
        <v>57</v>
      </c>
      <c r="D51" s="41"/>
      <c r="E51" s="33"/>
      <c r="F51" s="29"/>
      <c r="G51" s="34"/>
      <c r="H51" s="34"/>
      <c r="I51" s="35"/>
      <c r="J51" s="127"/>
    </row>
    <row r="52" spans="2:12" ht="18.75" x14ac:dyDescent="0.3">
      <c r="B52" s="26"/>
      <c r="C52" s="27" t="s">
        <v>58</v>
      </c>
      <c r="D52" s="41"/>
      <c r="E52" s="33"/>
      <c r="F52" s="29"/>
      <c r="G52" s="34"/>
      <c r="H52" s="34"/>
      <c r="I52" s="35"/>
      <c r="J52" s="127"/>
    </row>
    <row r="53" spans="2:12" ht="18.75" x14ac:dyDescent="0.3">
      <c r="B53" s="26"/>
      <c r="C53" s="27" t="s">
        <v>59</v>
      </c>
      <c r="D53" s="37"/>
      <c r="E53" s="46"/>
      <c r="F53" s="29"/>
      <c r="G53" s="47"/>
      <c r="H53" s="30"/>
      <c r="I53" s="31"/>
      <c r="J53" s="127"/>
    </row>
    <row r="54" spans="2:12" ht="18.75" x14ac:dyDescent="0.3">
      <c r="B54" s="26"/>
      <c r="C54" s="27" t="s">
        <v>60</v>
      </c>
      <c r="D54" s="37"/>
      <c r="E54" s="46"/>
      <c r="F54" s="29"/>
      <c r="G54" s="47"/>
      <c r="H54" s="30"/>
      <c r="I54" s="31"/>
      <c r="J54" s="127"/>
    </row>
    <row r="55" spans="2:12" x14ac:dyDescent="0.25">
      <c r="B55" s="26"/>
      <c r="C55" s="27"/>
      <c r="D55" s="41"/>
      <c r="E55" s="33"/>
      <c r="F55" s="29"/>
      <c r="G55" s="34"/>
      <c r="H55" s="34"/>
      <c r="I55" s="35"/>
    </row>
    <row r="56" spans="2:12" ht="18.75" x14ac:dyDescent="0.3">
      <c r="B56" s="19" t="s">
        <v>61</v>
      </c>
      <c r="C56" s="139"/>
      <c r="D56" s="20" t="s">
        <v>62</v>
      </c>
      <c r="E56" s="21"/>
      <c r="F56" s="22"/>
      <c r="G56" s="23"/>
      <c r="H56" s="24"/>
      <c r="I56" s="25"/>
      <c r="J56" s="127"/>
    </row>
    <row r="57" spans="2:12" x14ac:dyDescent="0.25">
      <c r="B57" s="26"/>
      <c r="C57" s="27" t="s">
        <v>63</v>
      </c>
      <c r="D57" s="103"/>
      <c r="E57" s="136"/>
      <c r="F57" s="29"/>
      <c r="G57" s="129"/>
      <c r="H57" s="129"/>
      <c r="I57" s="129"/>
      <c r="J57" s="31"/>
    </row>
    <row r="58" spans="2:12" x14ac:dyDescent="0.25">
      <c r="B58" s="26"/>
      <c r="C58" s="27" t="s">
        <v>64</v>
      </c>
      <c r="D58" s="107"/>
      <c r="E58" s="107"/>
      <c r="F58" s="29"/>
      <c r="G58" s="131"/>
      <c r="H58" s="131"/>
      <c r="I58" s="131"/>
      <c r="J58" s="35"/>
    </row>
    <row r="59" spans="2:12" x14ac:dyDescent="0.25">
      <c r="B59" s="26"/>
      <c r="C59" s="27" t="s">
        <v>65</v>
      </c>
      <c r="D59" s="107"/>
      <c r="E59" s="107"/>
      <c r="F59" s="29"/>
      <c r="G59" s="131"/>
      <c r="H59" s="131"/>
      <c r="I59" s="131"/>
      <c r="J59" s="35"/>
    </row>
    <row r="60" spans="2:12" x14ac:dyDescent="0.25">
      <c r="B60" s="26"/>
      <c r="C60" s="27" t="s">
        <v>66</v>
      </c>
      <c r="D60" s="107"/>
      <c r="E60" s="107"/>
      <c r="F60" s="29"/>
      <c r="G60" s="131"/>
      <c r="H60" s="131"/>
      <c r="I60" s="131"/>
      <c r="J60" s="35"/>
    </row>
    <row r="61" spans="2:12" x14ac:dyDescent="0.25">
      <c r="B61" s="26"/>
      <c r="C61" s="27" t="s">
        <v>67</v>
      </c>
      <c r="D61" s="107"/>
      <c r="E61" s="107"/>
      <c r="F61" s="29"/>
      <c r="G61" s="131"/>
      <c r="H61" s="131"/>
      <c r="I61" s="131"/>
      <c r="J61" s="35"/>
    </row>
    <row r="62" spans="2:12" x14ac:dyDescent="0.25">
      <c r="B62" s="26"/>
      <c r="C62" s="26"/>
      <c r="D62" s="107"/>
      <c r="E62" s="107"/>
      <c r="F62" s="29"/>
      <c r="G62" s="131"/>
      <c r="H62" s="131"/>
      <c r="I62" s="131"/>
      <c r="J62" s="35"/>
      <c r="L62" s="36"/>
    </row>
    <row r="63" spans="2:12" ht="18.75" x14ac:dyDescent="0.3">
      <c r="B63" s="19" t="s">
        <v>68</v>
      </c>
      <c r="C63" s="139"/>
      <c r="D63" s="20" t="s">
        <v>69</v>
      </c>
      <c r="E63" s="21"/>
      <c r="F63" s="22"/>
      <c r="G63" s="23"/>
      <c r="H63" s="24"/>
      <c r="I63" s="25"/>
      <c r="J63" s="127"/>
    </row>
    <row r="64" spans="2:12" x14ac:dyDescent="0.25">
      <c r="B64" s="40"/>
      <c r="C64" s="27" t="s">
        <v>70</v>
      </c>
      <c r="D64" s="48"/>
      <c r="E64" s="42"/>
      <c r="F64" s="43"/>
      <c r="G64" s="44"/>
      <c r="H64" s="42"/>
    </row>
    <row r="65" spans="2:12" x14ac:dyDescent="0.25">
      <c r="B65" s="40"/>
      <c r="C65" s="27" t="s">
        <v>71</v>
      </c>
      <c r="D65" s="103"/>
      <c r="E65" s="136"/>
      <c r="F65" s="29"/>
      <c r="G65" s="129"/>
      <c r="H65" s="129"/>
      <c r="I65" s="129"/>
      <c r="J65" s="31"/>
    </row>
    <row r="66" spans="2:12" x14ac:dyDescent="0.25">
      <c r="B66" s="40"/>
      <c r="C66" s="27" t="s">
        <v>72</v>
      </c>
      <c r="D66" s="107"/>
      <c r="E66" s="107"/>
      <c r="F66" s="29"/>
      <c r="G66" s="131"/>
      <c r="H66" s="131"/>
      <c r="I66" s="131"/>
      <c r="J66" s="31"/>
    </row>
    <row r="67" spans="2:12" x14ac:dyDescent="0.25">
      <c r="B67" s="40"/>
      <c r="C67" s="27" t="s">
        <v>73</v>
      </c>
      <c r="D67" s="107"/>
      <c r="E67" s="107"/>
      <c r="F67" s="29"/>
      <c r="G67" s="131"/>
      <c r="H67" s="131"/>
      <c r="I67" s="131"/>
      <c r="J67" s="35"/>
    </row>
    <row r="68" spans="2:12" x14ac:dyDescent="0.25">
      <c r="B68" s="40"/>
      <c r="C68" s="27" t="s">
        <v>74</v>
      </c>
      <c r="D68" s="107"/>
      <c r="E68" s="107"/>
      <c r="F68" s="29"/>
      <c r="G68" s="131"/>
      <c r="H68" s="131"/>
      <c r="I68" s="131"/>
      <c r="J68" s="35"/>
    </row>
    <row r="69" spans="2:12" x14ac:dyDescent="0.25">
      <c r="B69" s="40"/>
      <c r="D69" s="107"/>
      <c r="E69" s="107"/>
      <c r="F69" s="29"/>
      <c r="G69" s="131"/>
      <c r="H69" s="131"/>
      <c r="I69" s="131"/>
      <c r="J69" s="35"/>
    </row>
    <row r="70" spans="2:12" ht="18.75" x14ac:dyDescent="0.3">
      <c r="B70" s="19" t="s">
        <v>75</v>
      </c>
      <c r="C70" s="139"/>
      <c r="D70" s="20" t="s">
        <v>76</v>
      </c>
      <c r="E70" s="21"/>
      <c r="F70" s="22"/>
      <c r="G70" s="23"/>
      <c r="H70" s="24"/>
      <c r="I70" s="25"/>
      <c r="J70" s="127"/>
    </row>
    <row r="71" spans="2:12" x14ac:dyDescent="0.25">
      <c r="B71" s="26"/>
      <c r="C71" s="27" t="s">
        <v>77</v>
      </c>
      <c r="D71" s="37"/>
      <c r="E71" s="46"/>
      <c r="F71" s="29"/>
      <c r="G71" s="38"/>
      <c r="H71" s="30"/>
      <c r="I71" s="31"/>
      <c r="J71" s="31"/>
    </row>
    <row r="72" spans="2:12" x14ac:dyDescent="0.25">
      <c r="B72" s="26"/>
      <c r="C72" s="27" t="s">
        <v>78</v>
      </c>
      <c r="D72" s="32"/>
      <c r="E72" s="33"/>
      <c r="F72" s="29"/>
      <c r="G72" s="39"/>
      <c r="H72" s="34"/>
      <c r="I72" s="35"/>
      <c r="J72" s="35"/>
      <c r="L72" s="36"/>
    </row>
    <row r="73" spans="2:12" x14ac:dyDescent="0.25">
      <c r="B73" s="26"/>
      <c r="C73" s="27" t="s">
        <v>79</v>
      </c>
      <c r="D73" s="32"/>
      <c r="E73" s="33"/>
      <c r="F73" s="29"/>
      <c r="G73" s="39"/>
      <c r="H73" s="34"/>
      <c r="I73" s="35"/>
      <c r="J73" s="35"/>
      <c r="L73" s="36"/>
    </row>
    <row r="74" spans="2:12" x14ac:dyDescent="0.25">
      <c r="B74" s="26"/>
      <c r="C74" s="27" t="s">
        <v>80</v>
      </c>
      <c r="D74" s="32"/>
      <c r="E74" s="33"/>
      <c r="F74" s="29"/>
      <c r="G74" s="39"/>
      <c r="H74" s="34"/>
      <c r="I74" s="35"/>
      <c r="J74" s="35"/>
    </row>
    <row r="75" spans="2:12" x14ac:dyDescent="0.25">
      <c r="B75" s="26"/>
      <c r="C75" s="26"/>
      <c r="D75" s="37"/>
      <c r="E75" s="46"/>
      <c r="F75" s="29"/>
      <c r="G75" s="38"/>
      <c r="H75" s="30"/>
      <c r="I75" s="31"/>
      <c r="J75" s="31"/>
    </row>
    <row r="76" spans="2:12" ht="18.75" x14ac:dyDescent="0.3">
      <c r="B76" s="19" t="s">
        <v>81</v>
      </c>
      <c r="C76" s="139"/>
      <c r="D76" s="20" t="s">
        <v>82</v>
      </c>
      <c r="E76" s="21"/>
      <c r="F76" s="22"/>
      <c r="G76" s="23"/>
      <c r="H76" s="24"/>
      <c r="I76" s="25"/>
      <c r="J76" s="127"/>
    </row>
    <row r="77" spans="2:12" x14ac:dyDescent="0.25">
      <c r="B77" s="26"/>
      <c r="C77" s="27" t="s">
        <v>83</v>
      </c>
      <c r="D77" s="37"/>
      <c r="E77" s="46"/>
      <c r="F77" s="29"/>
      <c r="G77" s="38"/>
      <c r="H77" s="30"/>
      <c r="I77" s="31"/>
      <c r="J77" s="31"/>
    </row>
    <row r="78" spans="2:12" x14ac:dyDescent="0.25">
      <c r="B78" s="26"/>
      <c r="C78" s="27" t="s">
        <v>84</v>
      </c>
      <c r="D78" s="32"/>
      <c r="E78" s="33"/>
      <c r="F78" s="29"/>
      <c r="G78" s="39"/>
      <c r="H78" s="34"/>
      <c r="I78" s="35"/>
      <c r="J78" s="35"/>
      <c r="L78" s="36"/>
    </row>
    <row r="79" spans="2:12" x14ac:dyDescent="0.25">
      <c r="B79" s="26"/>
      <c r="C79" s="27" t="s">
        <v>85</v>
      </c>
      <c r="D79" s="32"/>
      <c r="E79" s="33"/>
      <c r="F79" s="29"/>
      <c r="G79" s="39"/>
      <c r="H79" s="34"/>
      <c r="I79" s="35"/>
      <c r="J79" s="35"/>
      <c r="L79" s="36"/>
    </row>
    <row r="80" spans="2:12" x14ac:dyDescent="0.25">
      <c r="B80" s="26"/>
      <c r="C80" s="27" t="s">
        <v>86</v>
      </c>
      <c r="D80" s="32"/>
      <c r="E80" s="33"/>
      <c r="F80" s="29"/>
      <c r="G80" s="39"/>
      <c r="H80" s="34"/>
      <c r="I80" s="35"/>
      <c r="J80" s="35"/>
    </row>
    <row r="81" spans="2:12" x14ac:dyDescent="0.25">
      <c r="B81" s="26"/>
      <c r="C81" s="26" t="s">
        <v>87</v>
      </c>
      <c r="D81" s="32"/>
      <c r="E81" s="33"/>
      <c r="F81" s="29"/>
      <c r="G81" s="39"/>
      <c r="H81" s="34"/>
      <c r="I81" s="35"/>
      <c r="J81" s="35"/>
      <c r="L81" s="36"/>
    </row>
    <row r="82" spans="2:12" x14ac:dyDescent="0.25">
      <c r="B82" s="26"/>
      <c r="C82" s="26"/>
      <c r="D82" s="37"/>
      <c r="E82" s="147"/>
      <c r="F82" s="51"/>
      <c r="G82" s="50"/>
      <c r="H82" s="45"/>
      <c r="I82" s="37"/>
      <c r="J82" s="37"/>
    </row>
    <row r="83" spans="2:12" ht="18.75" x14ac:dyDescent="0.3">
      <c r="B83" s="19" t="s">
        <v>88</v>
      </c>
      <c r="C83" s="139"/>
      <c r="D83" s="20" t="s">
        <v>89</v>
      </c>
      <c r="E83" s="21"/>
      <c r="F83" s="22"/>
      <c r="G83" s="23"/>
      <c r="H83" s="24"/>
      <c r="I83" s="25"/>
      <c r="J83" s="127"/>
    </row>
    <row r="84" spans="2:12" x14ac:dyDescent="0.25">
      <c r="B84" s="26"/>
      <c r="C84" s="27" t="s">
        <v>90</v>
      </c>
      <c r="D84" s="37"/>
      <c r="E84" s="147"/>
      <c r="F84" s="29"/>
      <c r="G84" s="38"/>
      <c r="H84" s="30"/>
      <c r="I84" s="31"/>
      <c r="J84" s="31"/>
    </row>
    <row r="85" spans="2:12" x14ac:dyDescent="0.25">
      <c r="B85" s="26"/>
      <c r="C85" s="27" t="s">
        <v>91</v>
      </c>
      <c r="D85" s="107"/>
      <c r="E85" s="107"/>
      <c r="F85" s="29"/>
      <c r="G85" s="131"/>
      <c r="H85" s="131"/>
      <c r="I85" s="131"/>
      <c r="J85" s="35"/>
      <c r="L85" s="36"/>
    </row>
    <row r="86" spans="2:12" x14ac:dyDescent="0.25">
      <c r="B86" s="26"/>
      <c r="C86" s="27" t="s">
        <v>92</v>
      </c>
      <c r="D86" s="32"/>
      <c r="E86" s="33"/>
      <c r="F86" s="29"/>
      <c r="G86" s="39"/>
      <c r="H86" s="34"/>
      <c r="I86" s="35"/>
      <c r="J86" s="35"/>
      <c r="L86" s="36"/>
    </row>
    <row r="87" spans="2:12" x14ac:dyDescent="0.25">
      <c r="B87" s="26"/>
      <c r="C87" s="27" t="s">
        <v>93</v>
      </c>
      <c r="D87" s="37"/>
      <c r="E87" s="147"/>
      <c r="F87" s="29"/>
      <c r="G87" s="38"/>
      <c r="H87" s="30"/>
      <c r="I87" s="31"/>
      <c r="J87" s="31"/>
    </row>
    <row r="88" spans="2:12" x14ac:dyDescent="0.25">
      <c r="B88" s="26"/>
      <c r="C88" s="27" t="s">
        <v>94</v>
      </c>
      <c r="D88" s="32"/>
      <c r="E88" s="33"/>
      <c r="F88" s="29"/>
      <c r="G88" s="39"/>
      <c r="H88" s="34"/>
      <c r="I88" s="35"/>
      <c r="J88" s="35"/>
    </row>
    <row r="89" spans="2:12" x14ac:dyDescent="0.25">
      <c r="B89" s="26"/>
      <c r="C89" s="27" t="s">
        <v>95</v>
      </c>
      <c r="D89" s="32"/>
      <c r="E89" s="33"/>
      <c r="F89" s="29"/>
      <c r="G89" s="34"/>
      <c r="H89" s="34"/>
      <c r="I89" s="35"/>
      <c r="J89" s="35"/>
      <c r="L89" s="36"/>
    </row>
    <row r="90" spans="2:12" x14ac:dyDescent="0.25">
      <c r="B90" s="26"/>
      <c r="C90" s="26"/>
      <c r="D90" s="32"/>
      <c r="E90" s="33"/>
      <c r="F90" s="29"/>
      <c r="G90" s="34"/>
      <c r="H90" s="34"/>
      <c r="I90" s="35"/>
      <c r="J90" s="35"/>
      <c r="L90" s="36"/>
    </row>
    <row r="91" spans="2:12" ht="18.75" x14ac:dyDescent="0.3">
      <c r="B91" s="19" t="s">
        <v>96</v>
      </c>
      <c r="C91" s="139"/>
      <c r="D91" s="20" t="s">
        <v>97</v>
      </c>
      <c r="E91" s="21"/>
      <c r="F91" s="22"/>
      <c r="G91" s="23"/>
      <c r="H91" s="24"/>
      <c r="I91" s="25"/>
      <c r="J91" s="127"/>
    </row>
    <row r="92" spans="2:12" x14ac:dyDescent="0.25">
      <c r="B92" s="26"/>
      <c r="C92" s="27" t="s">
        <v>98</v>
      </c>
      <c r="D92" s="37"/>
      <c r="E92" s="147"/>
      <c r="F92" s="29"/>
      <c r="G92" s="38"/>
      <c r="H92" s="30"/>
      <c r="I92" s="31"/>
      <c r="J92" s="31"/>
    </row>
    <row r="93" spans="2:12" x14ac:dyDescent="0.25">
      <c r="B93" s="26"/>
      <c r="C93" s="27" t="s">
        <v>99</v>
      </c>
      <c r="D93" s="107"/>
      <c r="E93" s="107"/>
      <c r="F93" s="29"/>
      <c r="G93" s="131"/>
      <c r="H93" s="131"/>
      <c r="I93" s="131"/>
      <c r="J93" s="35"/>
      <c r="L93" s="36"/>
    </row>
    <row r="94" spans="2:12" x14ac:dyDescent="0.25">
      <c r="B94" s="26"/>
      <c r="C94" s="27" t="s">
        <v>100</v>
      </c>
      <c r="D94" s="32"/>
      <c r="E94" s="33"/>
      <c r="F94" s="29"/>
      <c r="G94" s="39"/>
      <c r="H94" s="34"/>
      <c r="I94" s="35"/>
      <c r="J94" s="35"/>
      <c r="L94" s="36"/>
    </row>
    <row r="95" spans="2:12" x14ac:dyDescent="0.25">
      <c r="B95" s="26"/>
      <c r="C95" s="27" t="s">
        <v>101</v>
      </c>
      <c r="D95" s="37"/>
      <c r="E95" s="147"/>
      <c r="F95" s="29"/>
      <c r="G95" s="38"/>
      <c r="H95" s="30"/>
      <c r="I95" s="31"/>
      <c r="J95" s="31"/>
    </row>
    <row r="96" spans="2:12" x14ac:dyDescent="0.25">
      <c r="B96" s="26"/>
      <c r="C96" s="27" t="s">
        <v>102</v>
      </c>
      <c r="D96" s="32"/>
      <c r="E96" s="33"/>
      <c r="F96" s="29"/>
      <c r="G96" s="39"/>
      <c r="H96" s="34"/>
      <c r="I96" s="35"/>
      <c r="J96" s="35"/>
    </row>
    <row r="97" spans="2:12" x14ac:dyDescent="0.25">
      <c r="B97" s="26"/>
      <c r="C97" s="27" t="s">
        <v>103</v>
      </c>
      <c r="D97" s="32"/>
      <c r="E97" s="33"/>
      <c r="F97" s="29"/>
      <c r="G97" s="34"/>
      <c r="H97" s="34"/>
      <c r="I97" s="35"/>
      <c r="J97" s="35"/>
      <c r="L97" s="36"/>
    </row>
    <row r="98" spans="2:12" x14ac:dyDescent="0.25">
      <c r="B98" s="26"/>
      <c r="C98" s="26"/>
      <c r="D98" s="32"/>
      <c r="E98" s="33"/>
      <c r="F98" s="29"/>
      <c r="G98" s="34"/>
      <c r="H98" s="34"/>
      <c r="I98" s="35"/>
      <c r="J98" s="35"/>
      <c r="L98" s="36"/>
    </row>
    <row r="99" spans="2:12" ht="18.75" x14ac:dyDescent="0.3">
      <c r="B99" s="19" t="s">
        <v>104</v>
      </c>
      <c r="C99" s="139"/>
      <c r="D99" s="20" t="s">
        <v>105</v>
      </c>
      <c r="E99" s="21"/>
      <c r="F99" s="22"/>
      <c r="G99" s="23"/>
      <c r="H99" s="24"/>
      <c r="I99" s="25"/>
      <c r="J99" s="127"/>
    </row>
    <row r="100" spans="2:12" x14ac:dyDescent="0.25">
      <c r="B100" s="26"/>
      <c r="C100" s="27" t="s">
        <v>106</v>
      </c>
      <c r="D100" s="37"/>
      <c r="E100" s="147"/>
      <c r="F100" s="29"/>
      <c r="G100" s="38"/>
      <c r="H100" s="30"/>
      <c r="I100" s="31"/>
      <c r="J100" s="31"/>
    </row>
    <row r="101" spans="2:12" x14ac:dyDescent="0.25">
      <c r="B101" s="26"/>
      <c r="C101" s="27" t="s">
        <v>107</v>
      </c>
      <c r="D101" s="107"/>
      <c r="E101" s="107"/>
      <c r="F101" s="29"/>
      <c r="G101" s="131"/>
      <c r="H101" s="131"/>
      <c r="I101" s="131"/>
      <c r="J101" s="35"/>
      <c r="L101" s="36"/>
    </row>
    <row r="102" spans="2:12" x14ac:dyDescent="0.25">
      <c r="B102" s="26"/>
      <c r="C102" s="27" t="s">
        <v>108</v>
      </c>
      <c r="D102" s="32"/>
      <c r="E102" s="33"/>
      <c r="F102" s="29"/>
      <c r="G102" s="39"/>
      <c r="H102" s="34"/>
      <c r="I102" s="35"/>
      <c r="J102" s="35"/>
      <c r="L102" s="36"/>
    </row>
    <row r="103" spans="2:12" x14ac:dyDescent="0.25">
      <c r="B103" s="26"/>
      <c r="C103" s="27" t="s">
        <v>109</v>
      </c>
      <c r="D103" s="37"/>
      <c r="E103" s="147"/>
      <c r="F103" s="29"/>
      <c r="G103" s="38"/>
      <c r="H103" s="30"/>
      <c r="I103" s="31"/>
      <c r="J103" s="31"/>
    </row>
    <row r="104" spans="2:12" x14ac:dyDescent="0.25">
      <c r="B104" s="26"/>
      <c r="C104" s="27"/>
      <c r="D104" s="32"/>
      <c r="E104" s="33"/>
      <c r="F104" s="29"/>
      <c r="G104" s="39"/>
      <c r="H104" s="34"/>
      <c r="I104" s="35"/>
      <c r="J104" s="35"/>
    </row>
    <row r="105" spans="2:12" ht="18.75" x14ac:dyDescent="0.3">
      <c r="B105" s="19" t="s">
        <v>110</v>
      </c>
      <c r="C105" s="139"/>
      <c r="D105" s="20" t="s">
        <v>111</v>
      </c>
      <c r="E105" s="21"/>
      <c r="F105" s="22"/>
      <c r="G105" s="23"/>
      <c r="H105" s="24"/>
      <c r="I105" s="25"/>
      <c r="J105" s="127"/>
    </row>
    <row r="106" spans="2:12" x14ac:dyDescent="0.25">
      <c r="B106" s="26"/>
      <c r="C106" s="27" t="s">
        <v>112</v>
      </c>
      <c r="D106" s="37"/>
      <c r="E106" s="147"/>
      <c r="F106" s="29"/>
      <c r="G106" s="38"/>
      <c r="H106" s="30"/>
      <c r="I106" s="31"/>
      <c r="J106" s="31"/>
    </row>
    <row r="107" spans="2:12" x14ac:dyDescent="0.25">
      <c r="B107" s="26"/>
      <c r="C107" s="27" t="s">
        <v>113</v>
      </c>
      <c r="D107" s="107"/>
      <c r="E107" s="107"/>
      <c r="F107" s="29"/>
      <c r="G107" s="131"/>
      <c r="H107" s="131"/>
      <c r="I107" s="131"/>
      <c r="J107" s="35"/>
      <c r="L107" s="36"/>
    </row>
    <row r="108" spans="2:12" x14ac:dyDescent="0.25">
      <c r="B108" s="26"/>
      <c r="C108" s="27" t="s">
        <v>114</v>
      </c>
      <c r="D108" s="32"/>
      <c r="E108" s="33"/>
      <c r="F108" s="29"/>
      <c r="G108" s="39"/>
      <c r="H108" s="34"/>
      <c r="I108" s="35"/>
      <c r="J108" s="35"/>
      <c r="L108" s="36"/>
    </row>
    <row r="109" spans="2:12" x14ac:dyDescent="0.25">
      <c r="B109" s="26"/>
      <c r="C109" s="27" t="s">
        <v>115</v>
      </c>
      <c r="D109" s="37"/>
      <c r="E109" s="147"/>
      <c r="F109" s="29"/>
      <c r="G109" s="38"/>
      <c r="H109" s="30"/>
      <c r="I109" s="31"/>
      <c r="J109" s="31"/>
    </row>
    <row r="110" spans="2:12" x14ac:dyDescent="0.25">
      <c r="B110" s="26"/>
      <c r="C110" s="27" t="s">
        <v>116</v>
      </c>
      <c r="D110" s="107"/>
      <c r="E110" s="107"/>
      <c r="F110" s="29"/>
      <c r="G110" s="131"/>
      <c r="H110" s="131"/>
      <c r="I110" s="131"/>
      <c r="J110" s="35"/>
      <c r="L110" s="36"/>
    </row>
    <row r="111" spans="2:12" x14ac:dyDescent="0.25">
      <c r="B111" s="26"/>
      <c r="C111" s="26"/>
      <c r="D111" s="107"/>
      <c r="E111" s="107"/>
      <c r="F111" s="29"/>
      <c r="G111" s="131"/>
      <c r="H111" s="131"/>
      <c r="I111" s="131"/>
      <c r="J111" s="35"/>
      <c r="L111" s="36"/>
    </row>
    <row r="112" spans="2:12" ht="18.75" x14ac:dyDescent="0.3">
      <c r="B112" s="19" t="s">
        <v>117</v>
      </c>
      <c r="C112" s="139"/>
      <c r="D112" s="20" t="s">
        <v>118</v>
      </c>
      <c r="E112" s="21"/>
      <c r="F112" s="22"/>
      <c r="G112" s="23"/>
      <c r="H112" s="24"/>
      <c r="I112" s="25"/>
      <c r="J112" s="127"/>
    </row>
    <row r="113" spans="2:12" x14ac:dyDescent="0.25">
      <c r="B113" s="26"/>
      <c r="C113" s="27" t="s">
        <v>119</v>
      </c>
      <c r="D113" s="37"/>
      <c r="E113" s="147"/>
      <c r="F113" s="29"/>
      <c r="G113" s="38"/>
      <c r="H113" s="30"/>
      <c r="I113" s="31"/>
      <c r="J113" s="31"/>
    </row>
    <row r="114" spans="2:12" x14ac:dyDescent="0.25">
      <c r="B114" s="26"/>
      <c r="C114" s="27" t="s">
        <v>120</v>
      </c>
      <c r="D114" s="107"/>
      <c r="E114" s="107"/>
      <c r="F114" s="29"/>
      <c r="G114" s="131"/>
      <c r="H114" s="131"/>
      <c r="I114" s="131"/>
      <c r="J114" s="35"/>
      <c r="L114" s="36"/>
    </row>
    <row r="115" spans="2:12" x14ac:dyDescent="0.25">
      <c r="B115" s="26"/>
      <c r="C115" s="27" t="s">
        <v>121</v>
      </c>
      <c r="D115" s="32"/>
      <c r="E115" s="33"/>
      <c r="F115" s="29"/>
      <c r="G115" s="39"/>
      <c r="H115" s="34"/>
      <c r="I115" s="35"/>
      <c r="J115" s="35"/>
      <c r="L115" s="36"/>
    </row>
    <row r="116" spans="2:12" x14ac:dyDescent="0.25">
      <c r="B116" s="26"/>
      <c r="C116" s="27" t="s">
        <v>122</v>
      </c>
      <c r="D116" s="37"/>
      <c r="E116" s="147"/>
      <c r="F116" s="29"/>
      <c r="G116" s="38"/>
      <c r="H116" s="30"/>
      <c r="I116" s="31"/>
      <c r="J116" s="31"/>
    </row>
    <row r="117" spans="2:12" x14ac:dyDescent="0.25">
      <c r="B117" s="26"/>
      <c r="C117" s="27" t="s">
        <v>123</v>
      </c>
      <c r="D117" s="107"/>
      <c r="E117" s="107"/>
      <c r="F117" s="29"/>
      <c r="G117" s="131"/>
      <c r="H117" s="131"/>
      <c r="I117" s="131"/>
      <c r="J117" s="35"/>
      <c r="L117" s="36"/>
    </row>
    <row r="118" spans="2:12" x14ac:dyDescent="0.25">
      <c r="B118" s="26"/>
      <c r="C118" s="27"/>
      <c r="D118" s="107"/>
      <c r="E118" s="107"/>
      <c r="F118" s="29"/>
      <c r="G118" s="131"/>
      <c r="H118" s="131"/>
      <c r="I118" s="131"/>
      <c r="J118" s="35"/>
      <c r="L118" s="36"/>
    </row>
    <row r="119" spans="2:12" ht="18.75" x14ac:dyDescent="0.3">
      <c r="B119" s="19" t="s">
        <v>124</v>
      </c>
      <c r="C119" s="139"/>
      <c r="D119" s="20" t="s">
        <v>125</v>
      </c>
      <c r="E119" s="21"/>
      <c r="F119" s="22"/>
      <c r="G119" s="23"/>
      <c r="H119" s="24"/>
      <c r="I119" s="25"/>
      <c r="J119" s="127"/>
    </row>
    <row r="120" spans="2:12" x14ac:dyDescent="0.25">
      <c r="B120" s="26"/>
      <c r="C120" s="27" t="s">
        <v>126</v>
      </c>
      <c r="D120" s="37"/>
      <c r="E120" s="147"/>
      <c r="F120" s="29"/>
      <c r="G120" s="38"/>
      <c r="H120" s="30"/>
      <c r="I120" s="31"/>
      <c r="J120" s="31"/>
    </row>
    <row r="121" spans="2:12" x14ac:dyDescent="0.25">
      <c r="B121" s="26"/>
      <c r="C121" s="27" t="s">
        <v>127</v>
      </c>
      <c r="D121" s="107"/>
      <c r="E121" s="107"/>
      <c r="F121" s="29"/>
      <c r="G121" s="131"/>
      <c r="H121" s="131"/>
      <c r="I121" s="131"/>
      <c r="J121" s="35"/>
      <c r="L121" s="36"/>
    </row>
    <row r="122" spans="2:12" x14ac:dyDescent="0.25">
      <c r="B122" s="26"/>
      <c r="C122" s="27" t="s">
        <v>128</v>
      </c>
      <c r="D122" s="32"/>
      <c r="E122" s="33"/>
      <c r="F122" s="29"/>
      <c r="G122" s="39"/>
      <c r="H122" s="34"/>
      <c r="I122" s="35"/>
      <c r="J122" s="35"/>
      <c r="L122" s="36"/>
    </row>
    <row r="123" spans="2:12" x14ac:dyDescent="0.25">
      <c r="B123" s="26"/>
      <c r="C123" s="27" t="s">
        <v>129</v>
      </c>
      <c r="D123" s="37"/>
      <c r="E123" s="147"/>
      <c r="F123" s="29"/>
      <c r="G123" s="38"/>
      <c r="H123" s="30"/>
      <c r="I123" s="31"/>
      <c r="J123" s="31"/>
    </row>
    <row r="124" spans="2:12" x14ac:dyDescent="0.25">
      <c r="B124" s="26"/>
      <c r="C124" s="26"/>
      <c r="D124" s="37"/>
      <c r="E124" s="147"/>
      <c r="F124" s="51"/>
      <c r="G124" s="50"/>
      <c r="H124" s="45"/>
      <c r="I124" s="37"/>
      <c r="J124" s="37"/>
    </row>
    <row r="125" spans="2:12" ht="18.75" x14ac:dyDescent="0.3">
      <c r="B125" s="19" t="s">
        <v>130</v>
      </c>
      <c r="C125" s="139"/>
      <c r="D125" s="20" t="s">
        <v>131</v>
      </c>
      <c r="E125" s="21"/>
      <c r="F125" s="22"/>
      <c r="G125" s="23"/>
      <c r="H125" s="24"/>
      <c r="I125" s="25"/>
      <c r="J125" s="127"/>
    </row>
    <row r="126" spans="2:12" x14ac:dyDescent="0.25">
      <c r="B126" s="26"/>
      <c r="C126" s="26" t="s">
        <v>132</v>
      </c>
      <c r="D126" s="37"/>
      <c r="E126" s="46"/>
      <c r="F126" s="29"/>
      <c r="G126" s="30"/>
      <c r="H126" s="30"/>
      <c r="I126" s="31"/>
      <c r="J126" s="31"/>
    </row>
    <row r="127" spans="2:12" x14ac:dyDescent="0.25">
      <c r="B127" s="26"/>
      <c r="C127" s="26" t="s">
        <v>133</v>
      </c>
      <c r="D127" s="32"/>
      <c r="E127" s="33"/>
      <c r="F127" s="29"/>
      <c r="G127" s="34"/>
      <c r="H127" s="34"/>
      <c r="I127" s="35"/>
      <c r="J127" s="35"/>
      <c r="L127" s="36"/>
    </row>
    <row r="128" spans="2:12" x14ac:dyDescent="0.25">
      <c r="B128" s="26"/>
      <c r="C128" s="26" t="s">
        <v>134</v>
      </c>
      <c r="D128" s="32"/>
      <c r="E128" s="33"/>
      <c r="F128" s="29"/>
      <c r="G128" s="34"/>
      <c r="H128" s="34"/>
      <c r="I128" s="35"/>
      <c r="J128" s="35"/>
    </row>
    <row r="129" spans="2:10" x14ac:dyDescent="0.25">
      <c r="B129" s="26"/>
      <c r="C129" s="26" t="s">
        <v>135</v>
      </c>
      <c r="D129" s="37"/>
      <c r="E129" s="46"/>
      <c r="F129" s="29"/>
      <c r="G129" s="30"/>
      <c r="H129" s="30"/>
      <c r="I129" s="31"/>
      <c r="J129" s="31"/>
    </row>
    <row r="130" spans="2:10" ht="15.75" thickBot="1" x14ac:dyDescent="0.3">
      <c r="B130" s="40"/>
      <c r="C130" s="40"/>
    </row>
    <row r="131" spans="2:10" ht="15.75" thickBot="1" x14ac:dyDescent="0.3">
      <c r="B131" s="40"/>
      <c r="C131" s="40"/>
      <c r="G131" s="52" t="s">
        <v>136</v>
      </c>
      <c r="H131" s="53" t="s">
        <v>137</v>
      </c>
      <c r="I131" s="54"/>
      <c r="J131" s="56"/>
    </row>
    <row r="132" spans="2:10" x14ac:dyDescent="0.25">
      <c r="B132" s="40"/>
      <c r="C132" s="40"/>
      <c r="I132" s="55"/>
      <c r="J132" s="55"/>
    </row>
    <row r="133" spans="2:10" x14ac:dyDescent="0.25">
      <c r="B133" s="40"/>
      <c r="C133" s="40"/>
      <c r="G133" s="3" t="s">
        <v>15</v>
      </c>
      <c r="H133" s="2" t="s">
        <v>137</v>
      </c>
      <c r="I133" s="56">
        <f>SUM(L8:L129)</f>
        <v>0</v>
      </c>
      <c r="J133" s="56"/>
    </row>
    <row r="134" spans="2:10" ht="15.75" thickBot="1" x14ac:dyDescent="0.3">
      <c r="B134" s="40"/>
      <c r="C134" s="40"/>
    </row>
    <row r="135" spans="2:10" ht="25.5" customHeight="1" thickBot="1" x14ac:dyDescent="0.3">
      <c r="B135" s="40"/>
      <c r="C135" s="40"/>
      <c r="G135" s="57" t="s">
        <v>14</v>
      </c>
      <c r="H135" s="58" t="s">
        <v>137</v>
      </c>
      <c r="I135" s="59">
        <f>I133+I131</f>
        <v>0</v>
      </c>
      <c r="J135" s="128"/>
    </row>
    <row r="136" spans="2:10" x14ac:dyDescent="0.25">
      <c r="B136" s="40"/>
      <c r="C136" s="40"/>
      <c r="I136" s="60" t="s">
        <v>138</v>
      </c>
      <c r="J136" s="60"/>
    </row>
    <row r="138" spans="2:10" ht="18.75" x14ac:dyDescent="0.3">
      <c r="H138" s="2" t="s">
        <v>139</v>
      </c>
      <c r="I138" s="61">
        <f>I135/$M$4</f>
        <v>0</v>
      </c>
      <c r="J138" s="61"/>
    </row>
    <row r="141" spans="2:10" x14ac:dyDescent="0.25">
      <c r="B141" s="62" t="s">
        <v>140</v>
      </c>
      <c r="C141" s="62"/>
    </row>
    <row r="142" spans="2:10" x14ac:dyDescent="0.25">
      <c r="B142" s="62" t="s">
        <v>141</v>
      </c>
      <c r="C142" s="62"/>
    </row>
    <row r="143" spans="2:10" ht="14.45" customHeight="1" x14ac:dyDescent="0.25">
      <c r="B143" s="62" t="s">
        <v>142</v>
      </c>
      <c r="C143" s="62"/>
    </row>
    <row r="144" spans="2:10" x14ac:dyDescent="0.25">
      <c r="B144" s="62" t="s">
        <v>143</v>
      </c>
      <c r="C144" s="62"/>
    </row>
    <row r="145" spans="2:7" x14ac:dyDescent="0.25">
      <c r="B145" s="63" t="s">
        <v>144</v>
      </c>
      <c r="C145" s="63"/>
      <c r="F145" s="64"/>
      <c r="G145" s="65"/>
    </row>
    <row r="146" spans="2:7" x14ac:dyDescent="0.25">
      <c r="B146" s="63" t="s">
        <v>145</v>
      </c>
      <c r="C146" s="63"/>
    </row>
    <row r="147" spans="2:7" x14ac:dyDescent="0.25">
      <c r="B147" s="66" t="s">
        <v>146</v>
      </c>
      <c r="C147" s="142"/>
      <c r="D147" s="142"/>
      <c r="E147" s="142"/>
      <c r="F147" s="142"/>
      <c r="G147" s="142"/>
    </row>
    <row r="148" spans="2:7" x14ac:dyDescent="0.25">
      <c r="B148" s="67" t="s">
        <v>147</v>
      </c>
      <c r="C148" s="66"/>
    </row>
    <row r="149" spans="2:7" x14ac:dyDescent="0.25">
      <c r="B149" s="62" t="s">
        <v>148</v>
      </c>
      <c r="C149" s="67"/>
    </row>
    <row r="150" spans="2:7" x14ac:dyDescent="0.25">
      <c r="C150" s="62"/>
    </row>
    <row r="151" spans="2:7" x14ac:dyDescent="0.25">
      <c r="B151" s="40"/>
      <c r="C151" s="40"/>
    </row>
    <row r="152" spans="2:7" x14ac:dyDescent="0.25">
      <c r="B152" s="40"/>
      <c r="C152" s="40"/>
    </row>
    <row r="153" spans="2:7" x14ac:dyDescent="0.25">
      <c r="B153" s="40"/>
      <c r="C153" s="40"/>
    </row>
    <row r="154" spans="2:7" x14ac:dyDescent="0.25">
      <c r="B154" s="40"/>
      <c r="C154" s="40"/>
    </row>
    <row r="155" spans="2:7" x14ac:dyDescent="0.25">
      <c r="B155" s="40"/>
      <c r="C155" s="40"/>
    </row>
    <row r="156" spans="2:7" x14ac:dyDescent="0.25">
      <c r="B156" s="40"/>
      <c r="C156" s="40"/>
    </row>
    <row r="157" spans="2:7" x14ac:dyDescent="0.25">
      <c r="B157" s="40"/>
      <c r="C157" s="40"/>
    </row>
    <row r="158" spans="2:7" x14ac:dyDescent="0.25">
      <c r="B158" s="40"/>
      <c r="C158" s="40"/>
    </row>
    <row r="159" spans="2:7" x14ac:dyDescent="0.25">
      <c r="B159" s="40"/>
      <c r="C159" s="40"/>
    </row>
    <row r="160" spans="2:7" x14ac:dyDescent="0.25">
      <c r="B160" s="40"/>
      <c r="C160" s="40"/>
    </row>
    <row r="161" spans="2:3" x14ac:dyDescent="0.25">
      <c r="B161" s="40"/>
      <c r="C161" s="40"/>
    </row>
    <row r="162" spans="2:3" x14ac:dyDescent="0.25">
      <c r="B162" s="40"/>
      <c r="C162" s="40"/>
    </row>
    <row r="163" spans="2:3" x14ac:dyDescent="0.25">
      <c r="B163" s="40"/>
      <c r="C163" s="40"/>
    </row>
    <row r="164" spans="2:3" x14ac:dyDescent="0.25">
      <c r="B164" s="40"/>
      <c r="C164" s="40"/>
    </row>
    <row r="165" spans="2:3" x14ac:dyDescent="0.25">
      <c r="B165" s="68"/>
      <c r="C165" s="68"/>
    </row>
    <row r="166" spans="2:3" x14ac:dyDescent="0.25">
      <c r="B166" s="69"/>
      <c r="C166" s="69"/>
    </row>
  </sheetData>
  <autoFilter ref="D1:D166" xr:uid="{00000000-0009-0000-0000-000000000000}"/>
  <mergeCells count="2">
    <mergeCell ref="F3:G3"/>
    <mergeCell ref="F5:G5"/>
  </mergeCells>
  <pageMargins left="0.25" right="0.25" top="0.75" bottom="0.75" header="0.3" footer="0.3"/>
  <pageSetup paperSize="9" scale="73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320"/>
  <sheetViews>
    <sheetView tabSelected="1" workbookViewId="0">
      <selection activeCell="J293" sqref="J293"/>
    </sheetView>
  </sheetViews>
  <sheetFormatPr baseColWidth="10" defaultColWidth="11.42578125" defaultRowHeight="15" x14ac:dyDescent="0.25"/>
  <cols>
    <col min="2" max="2" width="11.5703125" style="1" bestFit="1" customWidth="1"/>
    <col min="3" max="3" width="5.7109375" style="68" bestFit="1" customWidth="1"/>
    <col min="4" max="4" width="28.5703125" style="1" bestFit="1" customWidth="1"/>
    <col min="5" max="5" width="36.7109375" style="1" customWidth="1"/>
    <col min="6" max="6" width="5.140625" style="1" customWidth="1"/>
    <col min="7" max="7" width="7.5703125" style="1" bestFit="1" customWidth="1"/>
    <col min="8" max="9" width="7.5703125" style="1" customWidth="1"/>
    <col min="10" max="11" width="10.85546875" customWidth="1"/>
    <col min="12" max="12" width="28" bestFit="1" customWidth="1"/>
    <col min="13" max="14" width="9.5703125" customWidth="1"/>
    <col min="15" max="15" width="21.7109375" customWidth="1"/>
    <col min="16" max="18" width="28" bestFit="1" customWidth="1"/>
    <col min="19" max="19" width="17.42578125" bestFit="1" customWidth="1"/>
    <col min="20" max="20" width="6.140625" bestFit="1" customWidth="1"/>
    <col min="21" max="21" width="11.85546875" bestFit="1" customWidth="1"/>
    <col min="22" max="22" width="28" bestFit="1" customWidth="1"/>
    <col min="23" max="23" width="23.42578125" bestFit="1" customWidth="1"/>
  </cols>
  <sheetData>
    <row r="1" spans="2:18" x14ac:dyDescent="0.25">
      <c r="B1" s="1" t="s">
        <v>161</v>
      </c>
    </row>
    <row r="2" spans="2:18" x14ac:dyDescent="0.25">
      <c r="B2" s="77" t="s">
        <v>162</v>
      </c>
      <c r="C2" s="40"/>
      <c r="D2" s="78" t="s">
        <v>163</v>
      </c>
      <c r="E2"/>
      <c r="F2"/>
      <c r="G2"/>
      <c r="H2"/>
      <c r="I2"/>
      <c r="J2" s="79" t="s">
        <v>164</v>
      </c>
      <c r="K2" s="79" t="s">
        <v>165</v>
      </c>
      <c r="M2" s="79" t="s">
        <v>14</v>
      </c>
      <c r="N2" s="79" t="s">
        <v>166</v>
      </c>
      <c r="R2" s="1"/>
    </row>
    <row r="3" spans="2:18" x14ac:dyDescent="0.25">
      <c r="B3" s="77"/>
      <c r="C3" s="40"/>
      <c r="D3" s="78"/>
      <c r="E3"/>
      <c r="F3"/>
      <c r="G3"/>
      <c r="H3"/>
      <c r="I3"/>
      <c r="J3" s="80">
        <v>9.8000000000000007</v>
      </c>
      <c r="K3" s="80">
        <v>10</v>
      </c>
      <c r="M3" s="81">
        <f>K3*J3</f>
        <v>98</v>
      </c>
      <c r="N3" s="82" t="s">
        <v>150</v>
      </c>
      <c r="R3" s="1"/>
    </row>
    <row r="4" spans="2:18" x14ac:dyDescent="0.25">
      <c r="B4" s="77"/>
      <c r="C4" s="40"/>
      <c r="D4" s="78"/>
      <c r="E4"/>
      <c r="F4"/>
      <c r="G4"/>
      <c r="H4"/>
      <c r="I4"/>
      <c r="R4" s="1"/>
    </row>
    <row r="5" spans="2:18" x14ac:dyDescent="0.25">
      <c r="B5" s="77" t="s">
        <v>8</v>
      </c>
      <c r="C5" s="60" t="s">
        <v>167</v>
      </c>
      <c r="D5" s="78" t="s">
        <v>168</v>
      </c>
      <c r="E5"/>
      <c r="F5"/>
      <c r="G5"/>
      <c r="H5"/>
      <c r="I5"/>
      <c r="J5" s="79" t="s">
        <v>164</v>
      </c>
      <c r="K5" s="79" t="s">
        <v>165</v>
      </c>
      <c r="M5" s="79" t="s">
        <v>14</v>
      </c>
      <c r="N5" s="79" t="s">
        <v>166</v>
      </c>
      <c r="R5" s="1"/>
    </row>
    <row r="6" spans="2:18" x14ac:dyDescent="0.25">
      <c r="B6" s="77"/>
      <c r="C6" s="40"/>
      <c r="E6"/>
      <c r="F6"/>
      <c r="G6"/>
      <c r="H6"/>
      <c r="I6"/>
      <c r="J6" s="80">
        <v>9.8000000000000007</v>
      </c>
      <c r="K6" s="80">
        <v>10</v>
      </c>
      <c r="M6" s="81">
        <f>K6*J6</f>
        <v>98</v>
      </c>
      <c r="N6" s="82" t="s">
        <v>150</v>
      </c>
      <c r="R6" s="1"/>
    </row>
    <row r="7" spans="2:18" x14ac:dyDescent="0.25">
      <c r="B7" s="77"/>
      <c r="C7" s="40"/>
      <c r="D7" s="78"/>
      <c r="E7"/>
      <c r="F7"/>
      <c r="G7"/>
      <c r="H7"/>
      <c r="I7"/>
      <c r="J7" s="1"/>
      <c r="K7" s="1"/>
      <c r="M7" s="1"/>
      <c r="N7" s="1"/>
      <c r="R7" s="1"/>
    </row>
    <row r="8" spans="2:18" x14ac:dyDescent="0.25">
      <c r="B8" s="77"/>
      <c r="C8" s="60" t="s">
        <v>169</v>
      </c>
      <c r="D8" s="78" t="s">
        <v>170</v>
      </c>
      <c r="E8"/>
      <c r="F8"/>
      <c r="G8"/>
      <c r="H8"/>
      <c r="I8"/>
      <c r="J8" s="79" t="s">
        <v>164</v>
      </c>
      <c r="K8" s="79" t="s">
        <v>165</v>
      </c>
      <c r="L8" s="79" t="s">
        <v>171</v>
      </c>
      <c r="M8" s="79" t="s">
        <v>14</v>
      </c>
      <c r="N8" s="79" t="s">
        <v>166</v>
      </c>
      <c r="R8" s="1"/>
    </row>
    <row r="9" spans="2:18" x14ac:dyDescent="0.25">
      <c r="B9" s="77"/>
      <c r="C9" s="60"/>
      <c r="D9" s="78"/>
      <c r="E9"/>
      <c r="F9"/>
      <c r="G9"/>
      <c r="H9"/>
      <c r="I9"/>
      <c r="J9" s="80">
        <v>7.8</v>
      </c>
      <c r="K9" s="80">
        <v>8</v>
      </c>
      <c r="L9" s="1">
        <v>0.5</v>
      </c>
      <c r="M9" s="81">
        <f>K9*J9*L9</f>
        <v>31.2</v>
      </c>
      <c r="N9" s="82" t="s">
        <v>150</v>
      </c>
      <c r="O9" t="s">
        <v>172</v>
      </c>
      <c r="R9" s="1"/>
    </row>
    <row r="10" spans="2:18" x14ac:dyDescent="0.25">
      <c r="B10" s="77"/>
      <c r="C10" s="40"/>
      <c r="D10" s="78"/>
      <c r="E10"/>
      <c r="F10"/>
      <c r="G10"/>
      <c r="H10"/>
      <c r="I10"/>
      <c r="J10" s="1">
        <f>8.9*2</f>
        <v>17.8</v>
      </c>
      <c r="K10" s="1" t="s">
        <v>173</v>
      </c>
      <c r="L10" s="1">
        <v>0.25</v>
      </c>
      <c r="M10" s="81">
        <f>J10*L10</f>
        <v>4.45</v>
      </c>
      <c r="N10" s="82" t="s">
        <v>150</v>
      </c>
      <c r="O10" t="s">
        <v>174</v>
      </c>
      <c r="P10" s="106"/>
      <c r="R10" s="1"/>
    </row>
    <row r="11" spans="2:18" x14ac:dyDescent="0.25">
      <c r="B11" s="77"/>
      <c r="C11" s="40"/>
      <c r="D11" s="78"/>
      <c r="E11"/>
      <c r="F11"/>
      <c r="G11"/>
      <c r="H11"/>
      <c r="I11"/>
      <c r="J11" s="1">
        <f>9*2</f>
        <v>18</v>
      </c>
      <c r="K11" s="1" t="s">
        <v>173</v>
      </c>
      <c r="L11" s="1">
        <v>0.25</v>
      </c>
      <c r="M11" s="81">
        <f>J11*L11</f>
        <v>4.5</v>
      </c>
      <c r="N11" s="82" t="s">
        <v>150</v>
      </c>
      <c r="O11" t="s">
        <v>174</v>
      </c>
      <c r="P11" s="106"/>
      <c r="R11" s="1"/>
    </row>
    <row r="12" spans="2:18" x14ac:dyDescent="0.25">
      <c r="B12" s="77"/>
      <c r="C12" s="40"/>
      <c r="D12" s="78"/>
      <c r="E12"/>
      <c r="F12"/>
      <c r="G12"/>
      <c r="H12"/>
      <c r="I12"/>
      <c r="J12" s="1"/>
      <c r="K12" s="1"/>
      <c r="M12" s="83"/>
      <c r="N12" s="48"/>
      <c r="R12" s="1"/>
    </row>
    <row r="13" spans="2:18" x14ac:dyDescent="0.25">
      <c r="B13" s="84" t="s">
        <v>30</v>
      </c>
      <c r="C13" s="85"/>
      <c r="D13" s="78" t="s">
        <v>157</v>
      </c>
      <c r="J13" s="79" t="s">
        <v>164</v>
      </c>
      <c r="K13" s="79" t="s">
        <v>165</v>
      </c>
      <c r="L13" s="79"/>
      <c r="M13" s="79" t="s">
        <v>14</v>
      </c>
      <c r="N13" s="79" t="s">
        <v>166</v>
      </c>
      <c r="R13" s="1"/>
    </row>
    <row r="14" spans="2:18" x14ac:dyDescent="0.25">
      <c r="C14" s="68" t="s">
        <v>175</v>
      </c>
      <c r="D14" s="78" t="s">
        <v>176</v>
      </c>
      <c r="E14" t="s">
        <v>177</v>
      </c>
      <c r="F14"/>
      <c r="G14"/>
      <c r="H14"/>
      <c r="I14"/>
      <c r="J14" s="80">
        <v>7.8</v>
      </c>
      <c r="K14" s="80">
        <v>8</v>
      </c>
      <c r="M14" s="86">
        <f>K14+J14</f>
        <v>15.8</v>
      </c>
      <c r="N14" s="82" t="s">
        <v>150</v>
      </c>
      <c r="O14" s="87"/>
      <c r="R14" s="1"/>
    </row>
    <row r="15" spans="2:18" x14ac:dyDescent="0.25">
      <c r="D15" s="78"/>
      <c r="E15"/>
      <c r="F15"/>
      <c r="G15"/>
      <c r="H15"/>
      <c r="I15"/>
      <c r="J15" s="1"/>
      <c r="K15" s="1"/>
      <c r="M15" s="88"/>
      <c r="N15" s="48"/>
      <c r="O15" s="87"/>
      <c r="R15" s="1"/>
    </row>
    <row r="16" spans="2:18" x14ac:dyDescent="0.25">
      <c r="D16" s="78"/>
      <c r="E16"/>
      <c r="F16"/>
      <c r="G16"/>
      <c r="H16"/>
      <c r="I16"/>
      <c r="J16" s="79" t="s">
        <v>164</v>
      </c>
      <c r="K16" s="79" t="s">
        <v>178</v>
      </c>
      <c r="L16" s="79" t="s">
        <v>179</v>
      </c>
      <c r="M16" s="79" t="s">
        <v>14</v>
      </c>
      <c r="N16" s="79" t="s">
        <v>166</v>
      </c>
      <c r="O16" s="87"/>
      <c r="R16" s="1"/>
    </row>
    <row r="17" spans="2:18" x14ac:dyDescent="0.25">
      <c r="B17" s="77"/>
      <c r="C17" s="40"/>
      <c r="D17" s="78"/>
      <c r="E17" t="s">
        <v>180</v>
      </c>
      <c r="F17"/>
      <c r="G17"/>
      <c r="H17"/>
      <c r="I17"/>
      <c r="J17" s="80"/>
      <c r="K17" s="80">
        <v>2.73</v>
      </c>
      <c r="L17" s="1">
        <v>2</v>
      </c>
      <c r="M17" s="86">
        <f>(J17+K17)*L17</f>
        <v>5.46</v>
      </c>
      <c r="N17" s="82" t="s">
        <v>150</v>
      </c>
      <c r="O17" s="87"/>
      <c r="R17" s="1"/>
    </row>
    <row r="18" spans="2:18" x14ac:dyDescent="0.25">
      <c r="B18" s="77"/>
      <c r="C18" s="40"/>
      <c r="D18" s="78"/>
      <c r="E18" t="s">
        <v>181</v>
      </c>
      <c r="F18"/>
      <c r="G18"/>
      <c r="H18"/>
      <c r="I18"/>
      <c r="J18" s="80"/>
      <c r="K18" s="80">
        <v>2.73</v>
      </c>
      <c r="L18" s="1">
        <v>2</v>
      </c>
      <c r="M18" s="86">
        <f>(J18+K18)*L18</f>
        <v>5.46</v>
      </c>
      <c r="N18" s="82" t="s">
        <v>150</v>
      </c>
      <c r="O18" s="87"/>
      <c r="R18" s="1"/>
    </row>
    <row r="19" spans="2:18" x14ac:dyDescent="0.25">
      <c r="B19" s="77"/>
      <c r="C19" s="40"/>
      <c r="D19" s="78"/>
      <c r="E19" t="s">
        <v>182</v>
      </c>
      <c r="F19"/>
      <c r="G19"/>
      <c r="H19"/>
      <c r="I19"/>
      <c r="J19" s="80"/>
      <c r="K19" s="80">
        <v>2.73</v>
      </c>
      <c r="L19" s="1">
        <v>2</v>
      </c>
      <c r="M19" s="86">
        <f t="shared" ref="M19:M24" si="0">(J19+K19)*L19</f>
        <v>5.46</v>
      </c>
      <c r="N19" s="82" t="s">
        <v>150</v>
      </c>
      <c r="O19" s="87"/>
      <c r="R19" s="1"/>
    </row>
    <row r="20" spans="2:18" x14ac:dyDescent="0.25">
      <c r="B20" s="77"/>
      <c r="C20" s="40"/>
      <c r="D20" s="78"/>
      <c r="E20" t="s">
        <v>183</v>
      </c>
      <c r="F20"/>
      <c r="G20"/>
      <c r="H20"/>
      <c r="I20"/>
      <c r="J20" s="80"/>
      <c r="K20" s="80">
        <v>2.5499999999999998</v>
      </c>
      <c r="L20" s="1">
        <v>2</v>
      </c>
      <c r="M20" s="86">
        <f t="shared" si="0"/>
        <v>5.0999999999999996</v>
      </c>
      <c r="N20" s="82" t="s">
        <v>150</v>
      </c>
      <c r="O20" s="87"/>
      <c r="R20" s="1"/>
    </row>
    <row r="21" spans="2:18" x14ac:dyDescent="0.25">
      <c r="B21" s="77"/>
      <c r="C21" s="40"/>
      <c r="D21" s="78"/>
      <c r="E21" t="s">
        <v>184</v>
      </c>
      <c r="F21"/>
      <c r="G21"/>
      <c r="H21"/>
      <c r="I21"/>
      <c r="J21" s="80"/>
      <c r="K21" s="80">
        <v>2.5499999999999998</v>
      </c>
      <c r="L21" s="1">
        <v>2</v>
      </c>
      <c r="M21" s="86">
        <f t="shared" si="0"/>
        <v>5.0999999999999996</v>
      </c>
      <c r="N21" s="82" t="s">
        <v>150</v>
      </c>
      <c r="O21" s="87"/>
      <c r="R21" s="1"/>
    </row>
    <row r="22" spans="2:18" x14ac:dyDescent="0.25">
      <c r="B22" s="77"/>
      <c r="C22" s="40"/>
      <c r="D22" s="78"/>
      <c r="E22" t="s">
        <v>185</v>
      </c>
      <c r="F22"/>
      <c r="G22"/>
      <c r="H22"/>
      <c r="I22"/>
      <c r="J22" s="80"/>
      <c r="K22" s="80">
        <v>2.4300000000000002</v>
      </c>
      <c r="L22" s="1">
        <v>2</v>
      </c>
      <c r="M22" s="86">
        <f t="shared" si="0"/>
        <v>4.8600000000000003</v>
      </c>
      <c r="N22" s="82" t="s">
        <v>150</v>
      </c>
      <c r="O22" s="87"/>
      <c r="R22" s="1"/>
    </row>
    <row r="23" spans="2:18" x14ac:dyDescent="0.25">
      <c r="B23" s="77"/>
      <c r="C23" s="40"/>
      <c r="D23" s="78"/>
      <c r="E23" t="s">
        <v>186</v>
      </c>
      <c r="F23"/>
      <c r="G23"/>
      <c r="H23"/>
      <c r="I23"/>
      <c r="J23" s="80"/>
      <c r="K23" s="80">
        <v>2.4300000000000002</v>
      </c>
      <c r="L23" s="1">
        <v>2</v>
      </c>
      <c r="M23" s="86">
        <f t="shared" si="0"/>
        <v>4.8600000000000003</v>
      </c>
      <c r="N23" s="82" t="s">
        <v>150</v>
      </c>
      <c r="O23" s="87"/>
      <c r="R23" s="1"/>
    </row>
    <row r="24" spans="2:18" x14ac:dyDescent="0.25">
      <c r="B24" s="77"/>
      <c r="C24" s="40"/>
      <c r="D24" s="78"/>
      <c r="E24" t="s">
        <v>187</v>
      </c>
      <c r="F24"/>
      <c r="G24"/>
      <c r="H24"/>
      <c r="I24"/>
      <c r="J24" s="80"/>
      <c r="K24" s="80">
        <v>2.4300000000000002</v>
      </c>
      <c r="L24" s="1">
        <v>2</v>
      </c>
      <c r="M24" s="86">
        <f t="shared" si="0"/>
        <v>4.8600000000000003</v>
      </c>
      <c r="N24" s="82" t="s">
        <v>150</v>
      </c>
      <c r="O24" s="87"/>
      <c r="R24" s="1"/>
    </row>
    <row r="25" spans="2:18" x14ac:dyDescent="0.25">
      <c r="B25" s="77"/>
      <c r="C25" s="40"/>
      <c r="D25" s="78"/>
      <c r="R25" s="1"/>
    </row>
    <row r="26" spans="2:18" x14ac:dyDescent="0.25">
      <c r="B26" s="77"/>
      <c r="C26" s="40"/>
      <c r="D26" s="78"/>
      <c r="E26"/>
      <c r="F26"/>
      <c r="G26"/>
      <c r="H26"/>
      <c r="I26"/>
      <c r="J26" s="79" t="s">
        <v>164</v>
      </c>
      <c r="K26" s="79" t="s">
        <v>178</v>
      </c>
      <c r="L26" s="79" t="s">
        <v>179</v>
      </c>
      <c r="M26" s="79" t="s">
        <v>14</v>
      </c>
      <c r="N26" s="79" t="s">
        <v>166</v>
      </c>
      <c r="R26" s="1"/>
    </row>
    <row r="27" spans="2:18" x14ac:dyDescent="0.25">
      <c r="B27" s="77"/>
      <c r="C27" s="40"/>
      <c r="D27" s="78"/>
      <c r="E27" t="s">
        <v>188</v>
      </c>
      <c r="F27"/>
      <c r="G27"/>
      <c r="H27"/>
      <c r="I27"/>
      <c r="J27" s="80">
        <v>4.6500000000000004</v>
      </c>
      <c r="K27" s="80"/>
      <c r="L27" s="1">
        <v>2</v>
      </c>
      <c r="M27" s="86">
        <f>(J27+K27)*L27</f>
        <v>9.3000000000000007</v>
      </c>
      <c r="N27" s="82" t="s">
        <v>150</v>
      </c>
      <c r="R27" s="1"/>
    </row>
    <row r="28" spans="2:18" x14ac:dyDescent="0.25">
      <c r="B28" s="77"/>
      <c r="C28" s="40"/>
      <c r="D28" s="78"/>
      <c r="E28" t="s">
        <v>189</v>
      </c>
      <c r="F28"/>
      <c r="G28"/>
      <c r="H28"/>
      <c r="I28"/>
      <c r="J28" s="80">
        <v>2.95</v>
      </c>
      <c r="K28" s="80"/>
      <c r="L28" s="1">
        <v>2</v>
      </c>
      <c r="M28" s="86">
        <f t="shared" ref="M28:M35" si="1">(J28+K28)*L28</f>
        <v>5.9</v>
      </c>
      <c r="N28" s="82" t="s">
        <v>150</v>
      </c>
      <c r="R28" s="1"/>
    </row>
    <row r="29" spans="2:18" x14ac:dyDescent="0.25">
      <c r="B29" s="77"/>
      <c r="C29" s="40"/>
      <c r="D29" s="78"/>
      <c r="E29" t="s">
        <v>190</v>
      </c>
      <c r="F29"/>
      <c r="G29"/>
      <c r="H29"/>
      <c r="I29"/>
      <c r="J29" s="80">
        <v>4.6500000000000004</v>
      </c>
      <c r="K29" s="80"/>
      <c r="L29" s="1">
        <v>2</v>
      </c>
      <c r="M29" s="86">
        <f t="shared" si="1"/>
        <v>9.3000000000000007</v>
      </c>
      <c r="N29" s="82" t="s">
        <v>150</v>
      </c>
      <c r="R29" s="1"/>
    </row>
    <row r="30" spans="2:18" x14ac:dyDescent="0.25">
      <c r="B30" s="77"/>
      <c r="C30" s="40"/>
      <c r="D30" s="78"/>
      <c r="E30" t="s">
        <v>191</v>
      </c>
      <c r="F30"/>
      <c r="G30"/>
      <c r="H30"/>
      <c r="I30"/>
      <c r="J30" s="80">
        <v>2.95</v>
      </c>
      <c r="K30" s="80"/>
      <c r="L30" s="1">
        <v>2</v>
      </c>
      <c r="M30" s="86">
        <f t="shared" si="1"/>
        <v>5.9</v>
      </c>
      <c r="N30" s="82" t="s">
        <v>150</v>
      </c>
      <c r="R30" s="1"/>
    </row>
    <row r="31" spans="2:18" x14ac:dyDescent="0.25">
      <c r="B31" s="77"/>
      <c r="C31" s="40"/>
      <c r="D31" s="78"/>
      <c r="E31" t="s">
        <v>192</v>
      </c>
      <c r="F31"/>
      <c r="G31"/>
      <c r="H31"/>
      <c r="I31"/>
      <c r="J31" s="80">
        <v>3.81</v>
      </c>
      <c r="K31" s="80"/>
      <c r="L31" s="1">
        <v>2</v>
      </c>
      <c r="M31" s="86">
        <f t="shared" si="1"/>
        <v>7.62</v>
      </c>
      <c r="N31" s="82" t="s">
        <v>150</v>
      </c>
      <c r="R31" s="1"/>
    </row>
    <row r="32" spans="2:18" x14ac:dyDescent="0.25">
      <c r="B32" s="77"/>
      <c r="C32" s="40"/>
      <c r="D32" s="78"/>
      <c r="E32" t="s">
        <v>193</v>
      </c>
      <c r="F32"/>
      <c r="G32"/>
      <c r="H32"/>
      <c r="I32"/>
      <c r="J32" s="80">
        <v>3.99</v>
      </c>
      <c r="K32" s="80"/>
      <c r="L32" s="1">
        <v>2</v>
      </c>
      <c r="M32" s="86">
        <f t="shared" si="1"/>
        <v>7.98</v>
      </c>
      <c r="N32" s="82" t="s">
        <v>150</v>
      </c>
      <c r="R32" s="1"/>
    </row>
    <row r="33" spans="2:18" x14ac:dyDescent="0.25">
      <c r="B33" s="77"/>
      <c r="C33" s="40"/>
      <c r="D33" s="78"/>
      <c r="E33" t="s">
        <v>194</v>
      </c>
      <c r="F33"/>
      <c r="G33"/>
      <c r="H33"/>
      <c r="I33"/>
      <c r="J33" s="80">
        <v>7.8</v>
      </c>
      <c r="K33" s="80"/>
      <c r="L33" s="1">
        <v>2</v>
      </c>
      <c r="M33" s="86">
        <f t="shared" si="1"/>
        <v>15.6</v>
      </c>
      <c r="N33" s="82" t="s">
        <v>150</v>
      </c>
      <c r="R33" s="1"/>
    </row>
    <row r="34" spans="2:18" x14ac:dyDescent="0.25">
      <c r="B34" s="77"/>
      <c r="C34" s="40"/>
      <c r="D34" s="78"/>
      <c r="E34" t="s">
        <v>195</v>
      </c>
      <c r="F34"/>
      <c r="G34"/>
      <c r="H34"/>
      <c r="I34"/>
      <c r="J34" s="80">
        <v>3.81</v>
      </c>
      <c r="K34" s="80"/>
      <c r="L34" s="1">
        <v>2</v>
      </c>
      <c r="M34" s="86">
        <f t="shared" si="1"/>
        <v>7.62</v>
      </c>
      <c r="N34" s="82" t="s">
        <v>150</v>
      </c>
      <c r="R34" s="1"/>
    </row>
    <row r="35" spans="2:18" x14ac:dyDescent="0.25">
      <c r="B35" s="77"/>
      <c r="C35" s="40"/>
      <c r="D35" s="78"/>
      <c r="E35" t="s">
        <v>196</v>
      </c>
      <c r="F35"/>
      <c r="G35"/>
      <c r="H35"/>
      <c r="I35"/>
      <c r="J35" s="80">
        <v>3.99</v>
      </c>
      <c r="K35" s="80"/>
      <c r="L35" s="1">
        <v>2</v>
      </c>
      <c r="M35" s="86">
        <f t="shared" si="1"/>
        <v>7.98</v>
      </c>
      <c r="N35" s="82" t="s">
        <v>150</v>
      </c>
      <c r="R35" s="1"/>
    </row>
    <row r="36" spans="2:18" x14ac:dyDescent="0.25">
      <c r="B36" s="77"/>
      <c r="C36" s="40"/>
      <c r="D36" s="78"/>
      <c r="E36"/>
      <c r="F36"/>
      <c r="G36"/>
      <c r="H36"/>
      <c r="I36"/>
      <c r="J36" s="1"/>
      <c r="K36" s="1"/>
      <c r="L36" s="1"/>
      <c r="M36" s="79" t="s">
        <v>14</v>
      </c>
      <c r="N36" s="79" t="s">
        <v>166</v>
      </c>
      <c r="R36" s="1"/>
    </row>
    <row r="37" spans="2:18" x14ac:dyDescent="0.25">
      <c r="B37" s="77"/>
      <c r="C37" s="40"/>
      <c r="D37" s="78"/>
      <c r="E37" t="s">
        <v>197</v>
      </c>
      <c r="F37"/>
      <c r="G37"/>
      <c r="H37"/>
      <c r="I37"/>
      <c r="J37" s="1"/>
      <c r="K37" s="1"/>
      <c r="L37" s="1"/>
      <c r="M37" s="86">
        <f>SUM(M14:M35)</f>
        <v>134.16000000000003</v>
      </c>
      <c r="N37" s="82" t="s">
        <v>150</v>
      </c>
      <c r="R37" s="1"/>
    </row>
    <row r="38" spans="2:18" x14ac:dyDescent="0.25">
      <c r="B38" s="77"/>
      <c r="C38" s="40"/>
      <c r="D38" s="78"/>
      <c r="R38" s="1"/>
    </row>
    <row r="39" spans="2:18" x14ac:dyDescent="0.25">
      <c r="B39" s="77"/>
      <c r="C39" s="40"/>
      <c r="D39" s="78"/>
      <c r="J39" s="79" t="s">
        <v>164</v>
      </c>
      <c r="K39" s="79" t="s">
        <v>165</v>
      </c>
      <c r="L39" s="79" t="s">
        <v>171</v>
      </c>
      <c r="M39" s="79" t="s">
        <v>14</v>
      </c>
      <c r="N39" s="79" t="s">
        <v>166</v>
      </c>
      <c r="R39" s="1"/>
    </row>
    <row r="40" spans="2:18" x14ac:dyDescent="0.25">
      <c r="B40" s="77"/>
      <c r="C40" s="40" t="s">
        <v>198</v>
      </c>
      <c r="D40" s="78" t="s">
        <v>199</v>
      </c>
      <c r="E40" t="s">
        <v>200</v>
      </c>
      <c r="F40"/>
      <c r="G40"/>
      <c r="H40"/>
      <c r="I40"/>
      <c r="J40" s="80">
        <v>7.8</v>
      </c>
      <c r="K40" s="80">
        <v>8</v>
      </c>
      <c r="L40" s="1">
        <v>0.12</v>
      </c>
      <c r="M40" s="86">
        <f>J40*K40*L40</f>
        <v>7.4879999999999995</v>
      </c>
      <c r="N40" s="82" t="s">
        <v>151</v>
      </c>
      <c r="R40" s="1"/>
    </row>
    <row r="41" spans="2:18" x14ac:dyDescent="0.25">
      <c r="B41" s="77"/>
      <c r="C41" s="40"/>
      <c r="D41" s="78"/>
      <c r="E41" t="s">
        <v>201</v>
      </c>
      <c r="F41"/>
      <c r="G41"/>
      <c r="H41"/>
      <c r="I41"/>
      <c r="J41" s="80">
        <v>0.6</v>
      </c>
      <c r="K41" s="80">
        <v>0.6</v>
      </c>
      <c r="L41" s="1">
        <v>0.5</v>
      </c>
      <c r="M41" s="86">
        <f>J41*K41*L41</f>
        <v>0.18</v>
      </c>
      <c r="N41" s="82" t="s">
        <v>151</v>
      </c>
      <c r="O41" t="s">
        <v>202</v>
      </c>
      <c r="R41" s="1"/>
    </row>
    <row r="42" spans="2:18" x14ac:dyDescent="0.25">
      <c r="B42" s="77"/>
      <c r="C42" s="40"/>
      <c r="D42" s="78"/>
      <c r="E42" t="s">
        <v>203</v>
      </c>
      <c r="F42"/>
      <c r="G42"/>
      <c r="H42"/>
      <c r="I42"/>
      <c r="J42" s="80">
        <v>0.6</v>
      </c>
      <c r="K42" s="80">
        <v>0.6</v>
      </c>
      <c r="L42" s="1">
        <v>0.5</v>
      </c>
      <c r="M42" s="86">
        <f t="shared" ref="M42:M48" si="2">J42*K42*L42</f>
        <v>0.18</v>
      </c>
      <c r="N42" s="82" t="s">
        <v>151</v>
      </c>
      <c r="O42" t="s">
        <v>202</v>
      </c>
      <c r="R42" s="1"/>
    </row>
    <row r="43" spans="2:18" x14ac:dyDescent="0.25">
      <c r="B43" s="77"/>
      <c r="C43" s="40"/>
      <c r="D43" s="78"/>
      <c r="E43" t="s">
        <v>204</v>
      </c>
      <c r="F43"/>
      <c r="G43"/>
      <c r="H43"/>
      <c r="I43"/>
      <c r="J43" s="80">
        <v>0.6</v>
      </c>
      <c r="K43" s="80">
        <v>0.6</v>
      </c>
      <c r="L43" s="1">
        <v>0.5</v>
      </c>
      <c r="M43" s="86">
        <f t="shared" si="2"/>
        <v>0.18</v>
      </c>
      <c r="N43" s="82" t="s">
        <v>151</v>
      </c>
      <c r="O43" t="s">
        <v>202</v>
      </c>
      <c r="R43" s="1"/>
    </row>
    <row r="44" spans="2:18" x14ac:dyDescent="0.25">
      <c r="B44" s="77"/>
      <c r="C44" s="40"/>
      <c r="D44" s="78"/>
      <c r="E44" t="s">
        <v>205</v>
      </c>
      <c r="F44"/>
      <c r="G44"/>
      <c r="H44"/>
      <c r="I44"/>
      <c r="J44" s="80">
        <v>0.6</v>
      </c>
      <c r="K44" s="80">
        <v>0.6</v>
      </c>
      <c r="L44" s="1">
        <v>0.5</v>
      </c>
      <c r="M44" s="86">
        <f t="shared" si="2"/>
        <v>0.18</v>
      </c>
      <c r="N44" s="82" t="s">
        <v>151</v>
      </c>
      <c r="O44" t="s">
        <v>202</v>
      </c>
      <c r="R44" s="1"/>
    </row>
    <row r="45" spans="2:18" x14ac:dyDescent="0.25">
      <c r="B45" s="77"/>
      <c r="C45" s="40"/>
      <c r="D45" s="78"/>
      <c r="E45" t="s">
        <v>206</v>
      </c>
      <c r="F45"/>
      <c r="G45"/>
      <c r="H45"/>
      <c r="I45"/>
      <c r="J45" s="80">
        <v>0.6</v>
      </c>
      <c r="K45" s="80">
        <v>0.6</v>
      </c>
      <c r="L45" s="1">
        <v>0.5</v>
      </c>
      <c r="M45" s="86">
        <f t="shared" si="2"/>
        <v>0.18</v>
      </c>
      <c r="N45" s="82" t="s">
        <v>151</v>
      </c>
      <c r="O45" t="s">
        <v>202</v>
      </c>
      <c r="R45" s="1"/>
    </row>
    <row r="46" spans="2:18" x14ac:dyDescent="0.25">
      <c r="B46" s="77"/>
      <c r="C46" s="40"/>
      <c r="D46" s="78"/>
      <c r="E46" t="s">
        <v>207</v>
      </c>
      <c r="F46"/>
      <c r="G46"/>
      <c r="H46"/>
      <c r="I46"/>
      <c r="J46" s="80">
        <v>0.6</v>
      </c>
      <c r="K46" s="80">
        <v>0.6</v>
      </c>
      <c r="L46" s="1">
        <v>0.5</v>
      </c>
      <c r="M46" s="86">
        <f t="shared" si="2"/>
        <v>0.18</v>
      </c>
      <c r="N46" s="82" t="s">
        <v>151</v>
      </c>
      <c r="O46" t="s">
        <v>202</v>
      </c>
      <c r="R46" s="1"/>
    </row>
    <row r="47" spans="2:18" x14ac:dyDescent="0.25">
      <c r="B47" s="77"/>
      <c r="C47" s="40"/>
      <c r="D47" s="78"/>
      <c r="E47" t="s">
        <v>208</v>
      </c>
      <c r="F47"/>
      <c r="G47"/>
      <c r="H47"/>
      <c r="I47"/>
      <c r="J47" s="80">
        <v>0.6</v>
      </c>
      <c r="K47" s="80">
        <v>0.6</v>
      </c>
      <c r="L47" s="1">
        <v>0.5</v>
      </c>
      <c r="M47" s="86">
        <f t="shared" si="2"/>
        <v>0.18</v>
      </c>
      <c r="N47" s="82" t="s">
        <v>151</v>
      </c>
      <c r="O47" t="s">
        <v>202</v>
      </c>
      <c r="R47" s="1"/>
    </row>
    <row r="48" spans="2:18" x14ac:dyDescent="0.25">
      <c r="B48" s="77"/>
      <c r="C48" s="40"/>
      <c r="D48" s="78"/>
      <c r="E48" t="s">
        <v>209</v>
      </c>
      <c r="F48"/>
      <c r="G48"/>
      <c r="H48"/>
      <c r="I48"/>
      <c r="J48" s="80">
        <v>0.6</v>
      </c>
      <c r="K48" s="80">
        <v>0.6</v>
      </c>
      <c r="L48" s="1">
        <v>0.5</v>
      </c>
      <c r="M48" s="86">
        <f t="shared" si="2"/>
        <v>0.18</v>
      </c>
      <c r="N48" s="82" t="s">
        <v>151</v>
      </c>
      <c r="O48" t="s">
        <v>202</v>
      </c>
      <c r="R48" s="1"/>
    </row>
    <row r="49" spans="2:18" x14ac:dyDescent="0.25">
      <c r="B49" s="77"/>
      <c r="C49" s="40"/>
      <c r="D49" s="78"/>
      <c r="E49" t="s">
        <v>210</v>
      </c>
      <c r="F49"/>
      <c r="G49"/>
      <c r="H49"/>
      <c r="I49"/>
      <c r="J49" s="80">
        <v>1</v>
      </c>
      <c r="K49" s="80">
        <v>8.7899999999999991</v>
      </c>
      <c r="L49" s="1">
        <v>0.12</v>
      </c>
      <c r="M49" s="86">
        <f t="shared" ref="M49:M52" si="3">J49*K49*L49</f>
        <v>1.0548</v>
      </c>
      <c r="N49" s="82" t="s">
        <v>151</v>
      </c>
      <c r="R49" s="1"/>
    </row>
    <row r="50" spans="2:18" x14ac:dyDescent="0.25">
      <c r="B50" s="77"/>
      <c r="C50" s="40"/>
      <c r="D50" s="78"/>
      <c r="E50" t="s">
        <v>211</v>
      </c>
      <c r="F50"/>
      <c r="G50"/>
      <c r="H50"/>
      <c r="I50"/>
      <c r="J50" s="80">
        <v>9</v>
      </c>
      <c r="K50" s="80">
        <v>1</v>
      </c>
      <c r="L50" s="1">
        <v>0.12</v>
      </c>
      <c r="M50" s="86">
        <f t="shared" si="3"/>
        <v>1.08</v>
      </c>
      <c r="N50" s="82" t="s">
        <v>151</v>
      </c>
      <c r="R50" s="1"/>
    </row>
    <row r="51" spans="2:18" x14ac:dyDescent="0.25">
      <c r="B51" s="77"/>
      <c r="C51" s="40"/>
      <c r="D51" s="78"/>
      <c r="E51" t="s">
        <v>212</v>
      </c>
      <c r="F51"/>
      <c r="G51"/>
      <c r="H51"/>
      <c r="I51"/>
      <c r="J51" s="80">
        <v>1</v>
      </c>
      <c r="K51" s="80">
        <v>8.7899999999999991</v>
      </c>
      <c r="L51" s="1">
        <v>0.12</v>
      </c>
      <c r="M51" s="86">
        <f t="shared" si="3"/>
        <v>1.0548</v>
      </c>
      <c r="N51" s="82" t="s">
        <v>151</v>
      </c>
      <c r="R51" s="1"/>
    </row>
    <row r="52" spans="2:18" x14ac:dyDescent="0.25">
      <c r="B52" s="77"/>
      <c r="C52" s="40"/>
      <c r="D52" s="78"/>
      <c r="E52" t="s">
        <v>213</v>
      </c>
      <c r="F52"/>
      <c r="G52"/>
      <c r="H52"/>
      <c r="I52"/>
      <c r="J52" s="80">
        <v>9</v>
      </c>
      <c r="K52" s="80">
        <v>0.6</v>
      </c>
      <c r="L52" s="1">
        <v>0.12</v>
      </c>
      <c r="M52" s="86">
        <f t="shared" si="3"/>
        <v>0.64799999999999991</v>
      </c>
      <c r="N52" s="82" t="s">
        <v>151</v>
      </c>
      <c r="R52" s="1"/>
    </row>
    <row r="53" spans="2:18" x14ac:dyDescent="0.25">
      <c r="B53" s="77"/>
      <c r="C53" s="40"/>
      <c r="D53" s="78"/>
      <c r="E53"/>
      <c r="F53"/>
      <c r="G53"/>
      <c r="H53"/>
      <c r="I53"/>
      <c r="J53" s="1"/>
      <c r="K53" s="1"/>
      <c r="L53" s="1"/>
      <c r="M53" s="88"/>
      <c r="N53" s="48"/>
      <c r="R53" s="1"/>
    </row>
    <row r="54" spans="2:18" x14ac:dyDescent="0.25">
      <c r="B54" s="77"/>
      <c r="C54" s="40"/>
      <c r="D54" s="78"/>
      <c r="E54"/>
      <c r="F54"/>
      <c r="G54"/>
      <c r="H54"/>
      <c r="I54"/>
      <c r="J54" s="1"/>
      <c r="K54" s="1"/>
      <c r="L54" s="1"/>
      <c r="M54" s="79" t="s">
        <v>14</v>
      </c>
      <c r="N54" s="79" t="s">
        <v>166</v>
      </c>
      <c r="R54" s="1"/>
    </row>
    <row r="55" spans="2:18" x14ac:dyDescent="0.25">
      <c r="B55" s="77"/>
      <c r="C55" s="40"/>
      <c r="D55" s="78"/>
      <c r="E55"/>
      <c r="F55"/>
      <c r="G55"/>
      <c r="H55"/>
      <c r="I55"/>
      <c r="J55" s="1"/>
      <c r="K55" s="1"/>
      <c r="L55" s="1"/>
      <c r="M55" s="86">
        <f>SUM(M40:M52)</f>
        <v>12.765599999999997</v>
      </c>
      <c r="N55" s="82" t="s">
        <v>151</v>
      </c>
      <c r="R55" s="1"/>
    </row>
    <row r="56" spans="2:18" x14ac:dyDescent="0.25">
      <c r="B56" s="77"/>
      <c r="C56" s="40"/>
      <c r="D56" s="78"/>
      <c r="E56"/>
      <c r="F56"/>
      <c r="G56"/>
      <c r="H56"/>
      <c r="I56"/>
      <c r="J56" s="1"/>
      <c r="K56" s="1"/>
      <c r="L56" s="1"/>
      <c r="M56" s="88"/>
      <c r="N56" s="48"/>
      <c r="R56" s="1"/>
    </row>
    <row r="57" spans="2:18" x14ac:dyDescent="0.25">
      <c r="B57" s="77"/>
      <c r="C57" s="40"/>
      <c r="D57" s="78"/>
      <c r="E57"/>
      <c r="F57"/>
      <c r="G57"/>
      <c r="H57"/>
      <c r="I57"/>
      <c r="J57" s="1"/>
      <c r="K57" s="1"/>
      <c r="L57" s="1"/>
      <c r="M57" s="88"/>
      <c r="N57" s="48"/>
      <c r="R57" s="1"/>
    </row>
    <row r="58" spans="2:18" x14ac:dyDescent="0.25">
      <c r="B58" s="98"/>
      <c r="C58" s="40" t="s">
        <v>214</v>
      </c>
      <c r="D58" s="78" t="s">
        <v>215</v>
      </c>
      <c r="E58"/>
      <c r="F58"/>
      <c r="G58"/>
      <c r="H58"/>
      <c r="I58"/>
      <c r="R58" s="1"/>
    </row>
    <row r="59" spans="2:18" x14ac:dyDescent="0.25">
      <c r="B59" s="98"/>
      <c r="C59" s="40"/>
      <c r="D59" s="102" t="s">
        <v>159</v>
      </c>
      <c r="E59"/>
      <c r="F59"/>
      <c r="G59"/>
      <c r="H59"/>
      <c r="I59"/>
      <c r="J59" s="79"/>
      <c r="K59" s="79" t="s">
        <v>216</v>
      </c>
      <c r="L59" s="79" t="s">
        <v>171</v>
      </c>
      <c r="M59" s="79" t="s">
        <v>14</v>
      </c>
      <c r="N59" s="79" t="s">
        <v>166</v>
      </c>
      <c r="R59" s="1"/>
    </row>
    <row r="60" spans="2:18" x14ac:dyDescent="0.25">
      <c r="B60" s="98"/>
      <c r="C60" s="40"/>
      <c r="D60" s="78"/>
      <c r="E60" s="48" t="s">
        <v>217</v>
      </c>
      <c r="F60" s="48"/>
      <c r="G60" s="48"/>
      <c r="H60" s="48"/>
      <c r="I60" s="48"/>
      <c r="J60" s="110"/>
      <c r="K60" s="80">
        <v>54.97</v>
      </c>
      <c r="M60" s="115">
        <f>(K60)</f>
        <v>54.97</v>
      </c>
      <c r="N60" s="82" t="s">
        <v>150</v>
      </c>
      <c r="R60" s="1"/>
    </row>
    <row r="61" spans="2:18" x14ac:dyDescent="0.25">
      <c r="B61" s="98"/>
      <c r="C61" s="40"/>
      <c r="D61" s="78"/>
      <c r="E61" s="105" t="s">
        <v>218</v>
      </c>
      <c r="F61" s="105"/>
      <c r="G61" s="105"/>
      <c r="H61" s="105"/>
      <c r="I61" s="105"/>
      <c r="J61" s="110"/>
      <c r="K61" s="1"/>
      <c r="L61">
        <v>0.03</v>
      </c>
      <c r="M61" s="116">
        <f>L61*K60</f>
        <v>1.6491</v>
      </c>
      <c r="N61" s="117" t="s">
        <v>151</v>
      </c>
      <c r="R61" s="1"/>
    </row>
    <row r="62" spans="2:18" x14ac:dyDescent="0.25">
      <c r="B62" s="98"/>
      <c r="C62" s="40"/>
      <c r="D62" s="78"/>
      <c r="E62" s="105" t="s">
        <v>219</v>
      </c>
      <c r="F62" s="105"/>
      <c r="G62" s="105"/>
      <c r="H62" s="105"/>
      <c r="I62" s="105"/>
      <c r="J62" s="110"/>
      <c r="K62" s="1"/>
      <c r="L62">
        <v>0.01</v>
      </c>
      <c r="M62" s="116">
        <f>L62*(K60)</f>
        <v>0.54969999999999997</v>
      </c>
      <c r="N62" s="117" t="s">
        <v>151</v>
      </c>
      <c r="R62" s="1"/>
    </row>
    <row r="63" spans="2:18" x14ac:dyDescent="0.25">
      <c r="B63" s="98"/>
      <c r="C63" s="40"/>
      <c r="D63" s="78"/>
      <c r="E63" s="105" t="s">
        <v>220</v>
      </c>
      <c r="F63" s="105"/>
      <c r="G63" s="105"/>
      <c r="H63" s="105"/>
      <c r="I63" s="105"/>
      <c r="J63" s="110"/>
      <c r="K63" s="1"/>
      <c r="M63" s="116">
        <f>O63*M60</f>
        <v>10.994</v>
      </c>
      <c r="N63" s="117" t="s">
        <v>221</v>
      </c>
      <c r="O63" s="110">
        <v>0.2</v>
      </c>
      <c r="P63" s="106" t="s">
        <v>221</v>
      </c>
      <c r="R63" s="1"/>
    </row>
    <row r="64" spans="2:18" x14ac:dyDescent="0.25">
      <c r="B64" s="98"/>
      <c r="C64" s="40"/>
      <c r="D64" s="78"/>
      <c r="E64" s="105" t="s">
        <v>222</v>
      </c>
      <c r="F64" s="105"/>
      <c r="G64" s="105"/>
      <c r="H64" s="105"/>
      <c r="I64" s="105"/>
      <c r="J64" s="110"/>
      <c r="K64" s="1"/>
      <c r="M64" s="116">
        <f>O64*M60</f>
        <v>10.994</v>
      </c>
      <c r="N64" s="117" t="s">
        <v>221</v>
      </c>
      <c r="O64" s="110">
        <v>0.2</v>
      </c>
      <c r="P64" s="106" t="s">
        <v>221</v>
      </c>
      <c r="R64" s="1"/>
    </row>
    <row r="65" spans="2:18" x14ac:dyDescent="0.25">
      <c r="B65" s="98"/>
      <c r="C65" s="40"/>
      <c r="D65" s="78"/>
      <c r="E65" s="105"/>
      <c r="F65" s="105"/>
      <c r="G65" s="105"/>
      <c r="H65" s="105"/>
      <c r="I65" s="105"/>
      <c r="J65" s="79" t="s">
        <v>164</v>
      </c>
      <c r="K65" s="79" t="s">
        <v>165</v>
      </c>
      <c r="M65" s="116"/>
      <c r="N65" s="117"/>
      <c r="O65" s="110"/>
      <c r="P65" s="106"/>
      <c r="R65" s="1"/>
    </row>
    <row r="66" spans="2:18" x14ac:dyDescent="0.25">
      <c r="B66" s="98"/>
      <c r="C66" s="40"/>
      <c r="D66" s="78"/>
      <c r="E66" s="48" t="s">
        <v>223</v>
      </c>
      <c r="F66" s="48"/>
      <c r="G66" s="48"/>
      <c r="H66" s="48"/>
      <c r="I66" s="48"/>
      <c r="J66" s="118">
        <v>1.8</v>
      </c>
      <c r="K66" s="80">
        <v>1.8</v>
      </c>
      <c r="M66" s="116">
        <f>(K66*J66)</f>
        <v>3.24</v>
      </c>
      <c r="N66" s="117" t="s">
        <v>150</v>
      </c>
      <c r="O66" t="s">
        <v>224</v>
      </c>
      <c r="R66" s="1"/>
    </row>
    <row r="67" spans="2:18" x14ac:dyDescent="0.25">
      <c r="B67" s="98"/>
      <c r="C67" s="40"/>
      <c r="D67" s="78"/>
      <c r="E67" s="105" t="s">
        <v>225</v>
      </c>
      <c r="F67" s="105"/>
      <c r="G67" s="105"/>
      <c r="H67" s="105"/>
      <c r="I67" s="105"/>
      <c r="M67" s="116">
        <f>L67*K66</f>
        <v>0</v>
      </c>
      <c r="N67" s="117" t="s">
        <v>151</v>
      </c>
      <c r="R67" s="1"/>
    </row>
    <row r="68" spans="2:18" x14ac:dyDescent="0.25">
      <c r="B68" s="98"/>
      <c r="C68" s="40"/>
      <c r="D68" s="78"/>
      <c r="E68" s="105" t="s">
        <v>226</v>
      </c>
      <c r="F68" s="105"/>
      <c r="G68" s="105"/>
      <c r="H68" s="105"/>
      <c r="I68" s="105"/>
      <c r="M68" s="116">
        <f>L68*(K66)</f>
        <v>0</v>
      </c>
      <c r="N68" s="117" t="s">
        <v>151</v>
      </c>
      <c r="R68" s="1"/>
    </row>
    <row r="69" spans="2:18" x14ac:dyDescent="0.25">
      <c r="B69" s="98"/>
      <c r="C69" s="40"/>
      <c r="D69" s="78"/>
      <c r="E69" s="105" t="s">
        <v>220</v>
      </c>
      <c r="F69" s="105"/>
      <c r="G69" s="105"/>
      <c r="H69" s="105"/>
      <c r="I69" s="105"/>
      <c r="M69" s="116">
        <f>O69*M66</f>
        <v>0</v>
      </c>
      <c r="N69" s="117" t="s">
        <v>221</v>
      </c>
      <c r="R69" s="1"/>
    </row>
    <row r="70" spans="2:18" x14ac:dyDescent="0.25">
      <c r="B70" s="98"/>
      <c r="C70" s="40"/>
      <c r="D70" s="78"/>
      <c r="E70" s="48" t="s">
        <v>227</v>
      </c>
      <c r="F70" s="48"/>
      <c r="G70" s="48"/>
      <c r="H70" s="48"/>
      <c r="I70" s="48"/>
      <c r="R70" s="1"/>
    </row>
    <row r="71" spans="2:18" x14ac:dyDescent="0.25">
      <c r="B71" s="98"/>
      <c r="C71" s="40"/>
      <c r="D71" s="78"/>
      <c r="E71" s="48"/>
      <c r="F71" s="48"/>
      <c r="G71" s="48"/>
      <c r="H71" s="48"/>
      <c r="I71" s="48"/>
      <c r="R71" s="1"/>
    </row>
    <row r="72" spans="2:18" x14ac:dyDescent="0.25">
      <c r="B72" s="98"/>
      <c r="C72" s="40"/>
      <c r="D72" s="78"/>
      <c r="E72" s="48"/>
      <c r="F72" s="48"/>
      <c r="G72" s="48"/>
      <c r="H72" s="48"/>
      <c r="I72" s="48"/>
      <c r="R72" s="1"/>
    </row>
    <row r="73" spans="2:18" x14ac:dyDescent="0.25">
      <c r="B73" s="98"/>
      <c r="C73" s="40"/>
      <c r="D73" s="102" t="s">
        <v>160</v>
      </c>
      <c r="E73"/>
      <c r="F73"/>
      <c r="G73"/>
      <c r="H73"/>
      <c r="I73"/>
      <c r="J73" s="79"/>
      <c r="K73" s="79" t="s">
        <v>216</v>
      </c>
      <c r="L73" s="79" t="s">
        <v>171</v>
      </c>
      <c r="M73" s="79" t="s">
        <v>14</v>
      </c>
      <c r="N73" s="79" t="s">
        <v>166</v>
      </c>
      <c r="R73" s="1"/>
    </row>
    <row r="74" spans="2:18" x14ac:dyDescent="0.25">
      <c r="B74" s="98"/>
      <c r="C74" s="40"/>
      <c r="D74" s="78"/>
      <c r="E74" s="48" t="s">
        <v>228</v>
      </c>
      <c r="F74" s="48"/>
      <c r="G74" s="48"/>
      <c r="H74" s="48"/>
      <c r="I74" s="48"/>
      <c r="J74" s="110"/>
      <c r="K74" s="80">
        <f>K49+J50+K51+J52</f>
        <v>35.58</v>
      </c>
      <c r="M74" s="115">
        <f>(K74)</f>
        <v>35.58</v>
      </c>
      <c r="N74" s="82" t="s">
        <v>150</v>
      </c>
      <c r="R74" s="1"/>
    </row>
    <row r="75" spans="2:18" x14ac:dyDescent="0.25">
      <c r="B75" s="98"/>
      <c r="C75" s="40"/>
      <c r="D75" s="78"/>
      <c r="E75" s="105" t="s">
        <v>218</v>
      </c>
      <c r="F75" s="105"/>
      <c r="G75" s="105"/>
      <c r="H75" s="105"/>
      <c r="I75" s="105"/>
      <c r="J75" s="110"/>
      <c r="K75" s="1"/>
      <c r="L75">
        <v>0.04</v>
      </c>
      <c r="M75" s="116">
        <f>L75*K74</f>
        <v>1.4232</v>
      </c>
      <c r="N75" s="117" t="s">
        <v>151</v>
      </c>
      <c r="R75" s="1"/>
    </row>
    <row r="76" spans="2:18" x14ac:dyDescent="0.25">
      <c r="B76" s="98"/>
      <c r="C76" s="40"/>
      <c r="D76" s="78"/>
      <c r="E76" s="105" t="s">
        <v>219</v>
      </c>
      <c r="F76" s="105"/>
      <c r="G76" s="105"/>
      <c r="H76" s="105"/>
      <c r="I76" s="105"/>
      <c r="J76" s="110"/>
      <c r="K76" s="1"/>
      <c r="L76">
        <v>0.01</v>
      </c>
      <c r="M76" s="116">
        <f>L76*(K74)</f>
        <v>0.35580000000000001</v>
      </c>
      <c r="N76" s="117" t="s">
        <v>151</v>
      </c>
      <c r="R76" s="1"/>
    </row>
    <row r="77" spans="2:18" x14ac:dyDescent="0.25">
      <c r="B77" s="98"/>
      <c r="C77" s="40"/>
      <c r="D77" s="78"/>
      <c r="E77" s="105" t="s">
        <v>220</v>
      </c>
      <c r="F77" s="105"/>
      <c r="G77" s="105"/>
      <c r="H77" s="105"/>
      <c r="I77" s="105"/>
      <c r="J77" s="110"/>
      <c r="K77" s="1"/>
      <c r="M77" s="119">
        <f>O77*M74</f>
        <v>7.1159999999999997</v>
      </c>
      <c r="N77" s="117" t="s">
        <v>221</v>
      </c>
      <c r="O77" s="110">
        <v>0.2</v>
      </c>
      <c r="P77" s="106" t="s">
        <v>221</v>
      </c>
      <c r="R77" s="1"/>
    </row>
    <row r="78" spans="2:18" x14ac:dyDescent="0.25">
      <c r="B78" s="98"/>
      <c r="C78" s="40"/>
      <c r="D78" s="78"/>
      <c r="E78" s="105" t="s">
        <v>222</v>
      </c>
      <c r="F78" s="105"/>
      <c r="G78" s="105"/>
      <c r="H78" s="105"/>
      <c r="I78" s="105"/>
      <c r="J78" s="110"/>
      <c r="K78" s="1"/>
      <c r="M78" s="119">
        <f>O78*M75</f>
        <v>0.28464</v>
      </c>
      <c r="N78" s="117" t="s">
        <v>221</v>
      </c>
      <c r="O78" s="110">
        <v>0.2</v>
      </c>
      <c r="P78" s="106" t="s">
        <v>221</v>
      </c>
      <c r="R78" s="1"/>
    </row>
    <row r="79" spans="2:18" x14ac:dyDescent="0.25">
      <c r="B79" s="77"/>
      <c r="C79" s="40"/>
      <c r="D79" s="78"/>
      <c r="E79"/>
      <c r="F79"/>
      <c r="G79"/>
      <c r="H79"/>
      <c r="I79"/>
      <c r="J79" s="1"/>
      <c r="K79" s="1"/>
      <c r="L79" s="1"/>
      <c r="R79" s="1"/>
    </row>
    <row r="80" spans="2:18" x14ac:dyDescent="0.25">
      <c r="B80" s="77" t="s">
        <v>39</v>
      </c>
      <c r="C80" s="40"/>
      <c r="D80" s="78" t="s">
        <v>40</v>
      </c>
      <c r="E80"/>
      <c r="F80"/>
      <c r="G80"/>
      <c r="H80"/>
      <c r="I80"/>
      <c r="J80" s="79" t="s">
        <v>164</v>
      </c>
      <c r="K80" s="79" t="s">
        <v>165</v>
      </c>
      <c r="L80" s="79" t="s">
        <v>171</v>
      </c>
      <c r="M80" s="83"/>
      <c r="N80" s="48"/>
      <c r="R80" s="1"/>
    </row>
    <row r="81" spans="2:18" x14ac:dyDescent="0.25">
      <c r="C81" s="40" t="s">
        <v>229</v>
      </c>
      <c r="D81" s="48" t="s">
        <v>230</v>
      </c>
      <c r="E81" t="s">
        <v>231</v>
      </c>
      <c r="F81"/>
      <c r="G81"/>
      <c r="H81"/>
      <c r="I81"/>
      <c r="J81" s="80">
        <v>0.4</v>
      </c>
      <c r="K81" s="80">
        <v>4.6500000000000004</v>
      </c>
      <c r="L81" s="1">
        <v>0.2</v>
      </c>
      <c r="M81" s="86">
        <f>J81*K81*L81</f>
        <v>0.37200000000000011</v>
      </c>
      <c r="N81" s="82" t="s">
        <v>151</v>
      </c>
      <c r="O81" s="148" t="s">
        <v>232</v>
      </c>
      <c r="R81" s="1"/>
    </row>
    <row r="82" spans="2:18" x14ac:dyDescent="0.25">
      <c r="B82" s="77"/>
      <c r="E82" t="s">
        <v>234</v>
      </c>
      <c r="F82"/>
      <c r="G82"/>
      <c r="H82"/>
      <c r="I82"/>
      <c r="J82" s="80">
        <v>0.4</v>
      </c>
      <c r="K82" s="80">
        <v>2.95</v>
      </c>
      <c r="L82" s="1">
        <v>0.2</v>
      </c>
      <c r="M82" s="86">
        <f>J82*K82*L82</f>
        <v>0.23600000000000004</v>
      </c>
      <c r="N82" s="82" t="s">
        <v>151</v>
      </c>
      <c r="O82" s="148" t="s">
        <v>232</v>
      </c>
      <c r="R82" s="1"/>
    </row>
    <row r="83" spans="2:18" x14ac:dyDescent="0.25">
      <c r="B83" s="77"/>
      <c r="C83" s="40"/>
      <c r="D83" s="78"/>
      <c r="E83" t="s">
        <v>235</v>
      </c>
      <c r="F83"/>
      <c r="G83"/>
      <c r="H83"/>
      <c r="I83"/>
      <c r="J83" s="80">
        <v>0.4</v>
      </c>
      <c r="K83" s="80">
        <v>4.6500000000000004</v>
      </c>
      <c r="L83" s="1">
        <v>0.2</v>
      </c>
      <c r="M83" s="86">
        <f>J83*K83*L83</f>
        <v>0.37200000000000011</v>
      </c>
      <c r="N83" s="82" t="s">
        <v>151</v>
      </c>
      <c r="O83" s="148" t="s">
        <v>232</v>
      </c>
      <c r="R83" s="1"/>
    </row>
    <row r="84" spans="2:18" x14ac:dyDescent="0.25">
      <c r="B84" s="77"/>
      <c r="C84" s="40"/>
      <c r="D84" s="78"/>
      <c r="E84" t="s">
        <v>415</v>
      </c>
      <c r="F84"/>
      <c r="G84"/>
      <c r="H84"/>
      <c r="I84"/>
      <c r="J84" s="80">
        <v>0.4</v>
      </c>
      <c r="K84" s="80">
        <v>2.95</v>
      </c>
      <c r="L84" s="1">
        <v>0.2</v>
      </c>
      <c r="M84" s="86">
        <f t="shared" ref="M84:M89" si="4">J84*K84*L84</f>
        <v>0.23600000000000004</v>
      </c>
      <c r="N84" s="82" t="s">
        <v>151</v>
      </c>
      <c r="O84" s="87"/>
      <c r="R84" s="1"/>
    </row>
    <row r="85" spans="2:18" x14ac:dyDescent="0.25">
      <c r="B85" s="77"/>
      <c r="C85" s="40"/>
      <c r="D85" s="78"/>
      <c r="E85" t="s">
        <v>416</v>
      </c>
      <c r="F85"/>
      <c r="G85"/>
      <c r="H85"/>
      <c r="I85"/>
      <c r="J85" s="80">
        <v>0.4</v>
      </c>
      <c r="K85" s="80">
        <v>3.81</v>
      </c>
      <c r="L85" s="1">
        <v>0.2</v>
      </c>
      <c r="M85" s="86">
        <f t="shared" si="4"/>
        <v>0.30480000000000002</v>
      </c>
      <c r="N85" s="82" t="s">
        <v>151</v>
      </c>
      <c r="O85" s="87"/>
      <c r="R85" s="1"/>
    </row>
    <row r="86" spans="2:18" x14ac:dyDescent="0.25">
      <c r="B86" s="77"/>
      <c r="C86" s="40"/>
      <c r="D86" s="78"/>
      <c r="E86" t="s">
        <v>417</v>
      </c>
      <c r="F86"/>
      <c r="G86"/>
      <c r="H86"/>
      <c r="I86"/>
      <c r="J86" s="80">
        <v>0.4</v>
      </c>
      <c r="K86" s="80">
        <v>3.99</v>
      </c>
      <c r="L86" s="1">
        <v>0.2</v>
      </c>
      <c r="M86" s="86">
        <f t="shared" si="4"/>
        <v>0.31920000000000004</v>
      </c>
      <c r="N86" s="82" t="s">
        <v>151</v>
      </c>
      <c r="O86" s="87"/>
      <c r="R86" s="1"/>
    </row>
    <row r="87" spans="2:18" x14ac:dyDescent="0.25">
      <c r="B87" s="77"/>
      <c r="C87" s="40"/>
      <c r="D87" s="78"/>
      <c r="E87" t="s">
        <v>418</v>
      </c>
      <c r="F87"/>
      <c r="G87"/>
      <c r="H87"/>
      <c r="I87"/>
      <c r="J87" s="80">
        <v>0.4</v>
      </c>
      <c r="K87" s="80">
        <v>7.8</v>
      </c>
      <c r="L87" s="1">
        <v>0.2</v>
      </c>
      <c r="M87" s="86">
        <f t="shared" si="4"/>
        <v>0.62400000000000011</v>
      </c>
      <c r="N87" s="82" t="s">
        <v>151</v>
      </c>
      <c r="O87" s="87"/>
      <c r="R87" s="1"/>
    </row>
    <row r="88" spans="2:18" x14ac:dyDescent="0.25">
      <c r="B88" s="77"/>
      <c r="C88" s="40"/>
      <c r="D88" s="78"/>
      <c r="E88" t="s">
        <v>419</v>
      </c>
      <c r="F88"/>
      <c r="G88"/>
      <c r="H88"/>
      <c r="I88"/>
      <c r="J88" s="80">
        <v>0.4</v>
      </c>
      <c r="K88" s="80">
        <v>3.81</v>
      </c>
      <c r="L88" s="1">
        <v>0.2</v>
      </c>
      <c r="M88" s="86">
        <f t="shared" si="4"/>
        <v>0.30480000000000002</v>
      </c>
      <c r="N88" s="82" t="s">
        <v>151</v>
      </c>
      <c r="O88" s="87"/>
      <c r="R88" s="1"/>
    </row>
    <row r="89" spans="2:18" x14ac:dyDescent="0.25">
      <c r="B89" s="77"/>
      <c r="C89" s="40"/>
      <c r="D89" s="78"/>
      <c r="E89" t="s">
        <v>420</v>
      </c>
      <c r="F89"/>
      <c r="G89"/>
      <c r="H89"/>
      <c r="I89"/>
      <c r="J89" s="80">
        <v>0.4</v>
      </c>
      <c r="K89" s="80">
        <v>3.99</v>
      </c>
      <c r="L89" s="1">
        <v>0.2</v>
      </c>
      <c r="M89" s="86">
        <f t="shared" si="4"/>
        <v>0.31920000000000004</v>
      </c>
      <c r="N89" s="82" t="s">
        <v>151</v>
      </c>
      <c r="O89" s="87"/>
      <c r="R89" s="1"/>
    </row>
    <row r="90" spans="2:18" x14ac:dyDescent="0.25">
      <c r="B90" s="77"/>
      <c r="C90" s="40"/>
      <c r="D90" s="78"/>
      <c r="E90" t="s">
        <v>421</v>
      </c>
      <c r="F90"/>
      <c r="G90"/>
      <c r="H90"/>
      <c r="I90"/>
      <c r="J90" s="80">
        <v>0.15</v>
      </c>
      <c r="K90" s="80">
        <v>4.6500000000000004</v>
      </c>
      <c r="L90" s="1">
        <v>0.15</v>
      </c>
      <c r="M90" s="86">
        <f t="shared" ref="M90:M93" si="5">J90*K90*L90</f>
        <v>0.104625</v>
      </c>
      <c r="N90" s="82" t="s">
        <v>151</v>
      </c>
      <c r="O90" s="87"/>
      <c r="R90" s="1"/>
    </row>
    <row r="91" spans="2:18" x14ac:dyDescent="0.25">
      <c r="B91" s="77"/>
      <c r="C91" s="40"/>
      <c r="D91" s="78"/>
      <c r="E91" t="s">
        <v>422</v>
      </c>
      <c r="F91"/>
      <c r="G91"/>
      <c r="H91"/>
      <c r="I91"/>
      <c r="J91" s="80">
        <v>0.15</v>
      </c>
      <c r="K91" s="80">
        <v>2.95</v>
      </c>
      <c r="L91" s="1">
        <v>0.15</v>
      </c>
      <c r="M91" s="86">
        <f t="shared" si="5"/>
        <v>6.6375000000000003E-2</v>
      </c>
      <c r="N91" s="82" t="s">
        <v>151</v>
      </c>
      <c r="O91" s="87"/>
      <c r="R91" s="1"/>
    </row>
    <row r="92" spans="2:18" x14ac:dyDescent="0.25">
      <c r="B92" s="77"/>
      <c r="C92" s="40"/>
      <c r="D92" s="78"/>
      <c r="E92" t="s">
        <v>423</v>
      </c>
      <c r="F92"/>
      <c r="G92"/>
      <c r="H92"/>
      <c r="I92"/>
      <c r="J92" s="80">
        <v>0.15</v>
      </c>
      <c r="K92" s="80">
        <v>4.6500000000000004</v>
      </c>
      <c r="L92" s="1">
        <v>0.15</v>
      </c>
      <c r="M92" s="86">
        <f t="shared" si="5"/>
        <v>0.104625</v>
      </c>
      <c r="N92" s="82" t="s">
        <v>151</v>
      </c>
      <c r="O92" s="87"/>
      <c r="R92" s="1"/>
    </row>
    <row r="93" spans="2:18" x14ac:dyDescent="0.25">
      <c r="B93" s="77"/>
      <c r="C93" s="40"/>
      <c r="D93" s="78"/>
      <c r="E93" t="s">
        <v>424</v>
      </c>
      <c r="F93"/>
      <c r="G93"/>
      <c r="H93"/>
      <c r="I93"/>
      <c r="J93" s="80">
        <v>0.15</v>
      </c>
      <c r="K93" s="80">
        <v>2.95</v>
      </c>
      <c r="L93" s="1">
        <v>0.15</v>
      </c>
      <c r="M93" s="86">
        <f t="shared" si="5"/>
        <v>6.6375000000000003E-2</v>
      </c>
      <c r="N93" s="82" t="s">
        <v>151</v>
      </c>
      <c r="O93" s="87"/>
      <c r="R93" s="1"/>
    </row>
    <row r="94" spans="2:18" x14ac:dyDescent="0.25">
      <c r="B94" s="77"/>
      <c r="C94" s="40"/>
      <c r="D94" s="78"/>
      <c r="E94" t="s">
        <v>425</v>
      </c>
      <c r="F94"/>
      <c r="G94"/>
      <c r="H94"/>
      <c r="I94"/>
      <c r="J94" s="80">
        <v>0.15</v>
      </c>
      <c r="K94" s="80">
        <v>3.9</v>
      </c>
      <c r="L94" s="1">
        <v>0.15</v>
      </c>
      <c r="M94" s="86">
        <f t="shared" ref="M94:M97" si="6">J94*K94*L94</f>
        <v>8.7749999999999995E-2</v>
      </c>
      <c r="N94" s="82" t="s">
        <v>151</v>
      </c>
      <c r="O94" s="87"/>
      <c r="R94" s="1"/>
    </row>
    <row r="95" spans="2:18" x14ac:dyDescent="0.25">
      <c r="B95" s="77"/>
      <c r="C95" s="40"/>
      <c r="D95" s="78"/>
      <c r="E95" t="s">
        <v>426</v>
      </c>
      <c r="F95"/>
      <c r="G95"/>
      <c r="H95"/>
      <c r="I95"/>
      <c r="J95" s="80">
        <v>0.15</v>
      </c>
      <c r="K95" s="80">
        <v>3.9</v>
      </c>
      <c r="L95" s="1">
        <v>0.15</v>
      </c>
      <c r="M95" s="86">
        <f t="shared" si="6"/>
        <v>8.7749999999999995E-2</v>
      </c>
      <c r="N95" s="82" t="s">
        <v>151</v>
      </c>
      <c r="O95" s="87"/>
      <c r="R95" s="1"/>
    </row>
    <row r="96" spans="2:18" x14ac:dyDescent="0.25">
      <c r="B96" s="77"/>
      <c r="C96" s="40"/>
      <c r="D96" s="78"/>
      <c r="E96" t="s">
        <v>427</v>
      </c>
      <c r="F96"/>
      <c r="G96"/>
      <c r="H96"/>
      <c r="I96"/>
      <c r="J96" s="80">
        <v>0.15</v>
      </c>
      <c r="K96" s="80">
        <v>3.9</v>
      </c>
      <c r="L96" s="1">
        <v>0.15</v>
      </c>
      <c r="M96" s="86">
        <f t="shared" si="6"/>
        <v>8.7749999999999995E-2</v>
      </c>
      <c r="N96" s="82" t="s">
        <v>151</v>
      </c>
      <c r="O96" s="87"/>
      <c r="R96" s="1"/>
    </row>
    <row r="97" spans="2:18" ht="15.75" thickBot="1" x14ac:dyDescent="0.3">
      <c r="B97" s="77"/>
      <c r="C97" s="40"/>
      <c r="D97" s="78"/>
      <c r="E97" t="s">
        <v>428</v>
      </c>
      <c r="F97"/>
      <c r="G97"/>
      <c r="H97"/>
      <c r="I97"/>
      <c r="J97" s="80">
        <v>0.15</v>
      </c>
      <c r="K97" s="80">
        <v>3.9</v>
      </c>
      <c r="L97" s="1">
        <v>0.15</v>
      </c>
      <c r="M97" s="90">
        <f t="shared" si="6"/>
        <v>8.7749999999999995E-2</v>
      </c>
      <c r="N97" s="82" t="s">
        <v>151</v>
      </c>
      <c r="O97" s="87"/>
      <c r="R97" s="1"/>
    </row>
    <row r="98" spans="2:18" ht="15.75" thickBot="1" x14ac:dyDescent="0.3">
      <c r="B98" s="77"/>
      <c r="C98" s="40"/>
      <c r="D98" s="78"/>
      <c r="E98"/>
      <c r="F98"/>
      <c r="G98"/>
      <c r="H98"/>
      <c r="I98"/>
      <c r="J98" s="1"/>
      <c r="L98" s="1"/>
      <c r="M98" s="150">
        <f>SUM(M81:M97)</f>
        <v>3.7809999999999997</v>
      </c>
      <c r="N98" s="149" t="s">
        <v>151</v>
      </c>
      <c r="O98" s="87" t="s">
        <v>14</v>
      </c>
      <c r="R98" s="1"/>
    </row>
    <row r="99" spans="2:18" x14ac:dyDescent="0.25">
      <c r="B99" s="77"/>
      <c r="C99" s="40"/>
      <c r="D99" s="78"/>
      <c r="E99"/>
      <c r="F99"/>
      <c r="G99"/>
      <c r="H99"/>
      <c r="I99"/>
      <c r="J99" s="1"/>
      <c r="K99" s="1"/>
      <c r="L99" s="1"/>
      <c r="M99" s="88"/>
      <c r="N99" s="48"/>
      <c r="O99" s="87"/>
      <c r="R99" s="1"/>
    </row>
    <row r="100" spans="2:18" x14ac:dyDescent="0.25">
      <c r="B100" s="77"/>
      <c r="C100" s="40"/>
      <c r="D100" s="78"/>
      <c r="E100"/>
      <c r="F100"/>
      <c r="G100"/>
      <c r="H100"/>
      <c r="I100"/>
      <c r="J100" s="1"/>
      <c r="K100" s="1"/>
      <c r="L100" s="1"/>
      <c r="M100" s="88"/>
      <c r="N100" s="48"/>
      <c r="O100" s="87"/>
      <c r="R100" s="1"/>
    </row>
    <row r="101" spans="2:18" x14ac:dyDescent="0.25">
      <c r="B101" s="77"/>
      <c r="C101" s="40"/>
      <c r="D101" s="78"/>
      <c r="E101"/>
      <c r="F101"/>
      <c r="G101"/>
      <c r="H101"/>
      <c r="I101"/>
      <c r="J101" s="1"/>
      <c r="K101" s="1"/>
      <c r="L101" s="1"/>
      <c r="M101" s="88"/>
      <c r="N101" s="48"/>
      <c r="O101" s="87"/>
      <c r="R101" s="1"/>
    </row>
    <row r="102" spans="2:18" x14ac:dyDescent="0.25">
      <c r="B102" s="77"/>
      <c r="C102" s="40"/>
      <c r="D102" s="78"/>
      <c r="E102"/>
      <c r="F102"/>
      <c r="G102"/>
      <c r="H102"/>
      <c r="I102"/>
      <c r="J102" s="79" t="s">
        <v>164</v>
      </c>
      <c r="K102" s="79" t="s">
        <v>165</v>
      </c>
      <c r="L102" s="79" t="s">
        <v>178</v>
      </c>
      <c r="M102" s="83"/>
      <c r="N102" s="48"/>
      <c r="R102" s="1"/>
    </row>
    <row r="103" spans="2:18" x14ac:dyDescent="0.25">
      <c r="B103" s="77"/>
      <c r="C103" s="40" t="s">
        <v>229</v>
      </c>
      <c r="D103" s="48" t="s">
        <v>233</v>
      </c>
      <c r="E103" t="s">
        <v>236</v>
      </c>
      <c r="F103"/>
      <c r="G103"/>
      <c r="H103"/>
      <c r="I103"/>
      <c r="J103" s="80">
        <v>0.15</v>
      </c>
      <c r="K103" s="80">
        <v>0.15</v>
      </c>
      <c r="L103" s="1">
        <v>2.73</v>
      </c>
      <c r="M103" s="86">
        <f t="shared" ref="M103:M104" si="7">J103*K103*L103</f>
        <v>6.1425E-2</v>
      </c>
      <c r="N103" s="82" t="s">
        <v>151</v>
      </c>
      <c r="R103" s="1"/>
    </row>
    <row r="104" spans="2:18" x14ac:dyDescent="0.25">
      <c r="B104" s="77"/>
      <c r="C104" s="40"/>
      <c r="D104" s="78"/>
      <c r="E104" t="s">
        <v>237</v>
      </c>
      <c r="F104"/>
      <c r="G104"/>
      <c r="H104"/>
      <c r="I104"/>
      <c r="J104" s="80">
        <v>0.15</v>
      </c>
      <c r="K104" s="80">
        <v>0.15</v>
      </c>
      <c r="L104" s="1">
        <v>2.73</v>
      </c>
      <c r="M104" s="86">
        <f t="shared" si="7"/>
        <v>6.1425E-2</v>
      </c>
      <c r="N104" s="82" t="s">
        <v>151</v>
      </c>
      <c r="R104" s="1"/>
    </row>
    <row r="105" spans="2:18" x14ac:dyDescent="0.25">
      <c r="B105" s="77"/>
      <c r="C105" s="40"/>
      <c r="D105" s="78"/>
      <c r="E105" t="s">
        <v>430</v>
      </c>
      <c r="F105"/>
      <c r="G105"/>
      <c r="H105"/>
      <c r="I105"/>
      <c r="J105" s="80">
        <v>0.15</v>
      </c>
      <c r="K105" s="80">
        <v>0.15</v>
      </c>
      <c r="L105" s="1">
        <v>2.73</v>
      </c>
      <c r="M105" s="86">
        <f t="shared" ref="M105:M110" si="8">J105*K105*L105</f>
        <v>6.1425E-2</v>
      </c>
      <c r="N105" s="82" t="s">
        <v>151</v>
      </c>
      <c r="R105" s="1"/>
    </row>
    <row r="106" spans="2:18" x14ac:dyDescent="0.25">
      <c r="B106" s="77"/>
      <c r="C106" s="40"/>
      <c r="D106" s="78"/>
      <c r="E106" t="s">
        <v>431</v>
      </c>
      <c r="F106"/>
      <c r="G106"/>
      <c r="H106"/>
      <c r="I106"/>
      <c r="J106" s="80">
        <v>0.15</v>
      </c>
      <c r="K106" s="80">
        <v>0.15</v>
      </c>
      <c r="L106" s="1">
        <v>2.5499999999999998</v>
      </c>
      <c r="M106" s="86">
        <f t="shared" si="8"/>
        <v>5.7374999999999995E-2</v>
      </c>
      <c r="N106" s="82" t="s">
        <v>151</v>
      </c>
      <c r="R106" s="1"/>
    </row>
    <row r="107" spans="2:18" x14ac:dyDescent="0.25">
      <c r="B107" s="77"/>
      <c r="C107" s="40"/>
      <c r="D107" s="78"/>
      <c r="E107" t="s">
        <v>432</v>
      </c>
      <c r="F107"/>
      <c r="G107"/>
      <c r="H107"/>
      <c r="I107"/>
      <c r="J107" s="80">
        <v>0.15</v>
      </c>
      <c r="K107" s="80">
        <v>0.15</v>
      </c>
      <c r="L107" s="1">
        <v>2.5499999999999998</v>
      </c>
      <c r="M107" s="86">
        <f t="shared" si="8"/>
        <v>5.7374999999999995E-2</v>
      </c>
      <c r="N107" s="82" t="s">
        <v>151</v>
      </c>
      <c r="R107" s="1"/>
    </row>
    <row r="108" spans="2:18" x14ac:dyDescent="0.25">
      <c r="B108" s="77"/>
      <c r="C108" s="40"/>
      <c r="D108" s="78"/>
      <c r="E108" t="s">
        <v>433</v>
      </c>
      <c r="F108"/>
      <c r="G108"/>
      <c r="H108"/>
      <c r="I108"/>
      <c r="J108" s="80">
        <v>0.15</v>
      </c>
      <c r="K108" s="80">
        <v>0.15</v>
      </c>
      <c r="L108" s="1">
        <v>2.4300000000000002</v>
      </c>
      <c r="M108" s="86">
        <f t="shared" si="8"/>
        <v>5.4675000000000001E-2</v>
      </c>
      <c r="N108" s="82" t="s">
        <v>151</v>
      </c>
      <c r="R108" s="1"/>
    </row>
    <row r="109" spans="2:18" x14ac:dyDescent="0.25">
      <c r="B109" s="77"/>
      <c r="C109" s="40"/>
      <c r="D109" s="78"/>
      <c r="E109" t="s">
        <v>434</v>
      </c>
      <c r="F109"/>
      <c r="G109"/>
      <c r="H109"/>
      <c r="I109"/>
      <c r="J109" s="80">
        <v>0.15</v>
      </c>
      <c r="K109" s="80">
        <v>0.15</v>
      </c>
      <c r="L109" s="1">
        <v>2.4300000000000002</v>
      </c>
      <c r="M109" s="86">
        <f t="shared" si="8"/>
        <v>5.4675000000000001E-2</v>
      </c>
      <c r="N109" s="82" t="s">
        <v>151</v>
      </c>
      <c r="R109" s="1"/>
    </row>
    <row r="110" spans="2:18" ht="15.75" thickBot="1" x14ac:dyDescent="0.3">
      <c r="B110" s="77"/>
      <c r="C110" s="40"/>
      <c r="D110" s="78"/>
      <c r="E110" t="s">
        <v>429</v>
      </c>
      <c r="F110"/>
      <c r="G110"/>
      <c r="H110"/>
      <c r="I110"/>
      <c r="J110" s="80">
        <v>0.15</v>
      </c>
      <c r="K110" s="80">
        <v>0.15</v>
      </c>
      <c r="L110" s="1">
        <v>2.4300000000000002</v>
      </c>
      <c r="M110" s="86">
        <f t="shared" si="8"/>
        <v>5.4675000000000001E-2</v>
      </c>
      <c r="N110" s="82" t="s">
        <v>151</v>
      </c>
      <c r="R110" s="1"/>
    </row>
    <row r="111" spans="2:18" ht="15.75" thickBot="1" x14ac:dyDescent="0.3">
      <c r="B111" s="77"/>
      <c r="C111" s="40"/>
      <c r="D111" s="78"/>
      <c r="E111"/>
      <c r="F111"/>
      <c r="G111"/>
      <c r="H111"/>
      <c r="I111"/>
      <c r="J111" s="1"/>
      <c r="K111" s="1"/>
      <c r="L111" s="1"/>
      <c r="M111" s="150">
        <f>SUM(M103:M110)</f>
        <v>0.46305000000000007</v>
      </c>
      <c r="N111" s="149" t="s">
        <v>151</v>
      </c>
      <c r="O111" s="87" t="s">
        <v>14</v>
      </c>
      <c r="R111" s="1"/>
    </row>
    <row r="112" spans="2:18" x14ac:dyDescent="0.25">
      <c r="B112" s="77"/>
      <c r="C112" s="40"/>
      <c r="D112" s="78"/>
      <c r="E112"/>
      <c r="F112"/>
      <c r="G112"/>
      <c r="H112"/>
      <c r="I112"/>
      <c r="J112" s="1"/>
      <c r="K112" s="1"/>
      <c r="L112" s="1"/>
      <c r="M112" s="88"/>
      <c r="N112" s="48"/>
      <c r="R112" s="1"/>
    </row>
    <row r="113" spans="2:22" x14ac:dyDescent="0.25">
      <c r="B113" s="77"/>
      <c r="C113" s="40"/>
      <c r="D113" s="78"/>
      <c r="E113"/>
      <c r="F113"/>
      <c r="G113"/>
      <c r="H113"/>
      <c r="I113"/>
      <c r="J113" s="89" t="s">
        <v>238</v>
      </c>
      <c r="K113" s="79" t="s">
        <v>166</v>
      </c>
      <c r="M113" s="79" t="s">
        <v>14</v>
      </c>
      <c r="N113" s="79" t="s">
        <v>166</v>
      </c>
      <c r="R113" s="1"/>
    </row>
    <row r="114" spans="2:22" x14ac:dyDescent="0.25">
      <c r="B114" s="77"/>
      <c r="C114" s="40"/>
      <c r="D114" s="78"/>
      <c r="E114" t="s">
        <v>239</v>
      </c>
      <c r="F114"/>
      <c r="G114"/>
      <c r="H114"/>
      <c r="I114"/>
      <c r="M114" s="90">
        <f>M111+M98</f>
        <v>4.2440499999999997</v>
      </c>
      <c r="N114" s="91" t="s">
        <v>151</v>
      </c>
      <c r="O114" t="s">
        <v>240</v>
      </c>
      <c r="R114" s="1"/>
    </row>
    <row r="115" spans="2:22" x14ac:dyDescent="0.25">
      <c r="B115" s="77"/>
      <c r="C115" s="40"/>
      <c r="D115" s="78"/>
      <c r="E115" s="49" t="s">
        <v>218</v>
      </c>
      <c r="F115" s="49"/>
      <c r="G115" s="49"/>
      <c r="H115" s="49"/>
      <c r="I115" s="49"/>
      <c r="J115" s="1">
        <v>0.6</v>
      </c>
      <c r="K115" s="76" t="s">
        <v>151</v>
      </c>
      <c r="M115" s="92">
        <f>J115*($M$114)</f>
        <v>2.5464299999999995</v>
      </c>
      <c r="N115" s="93" t="s">
        <v>151</v>
      </c>
      <c r="O115" s="49"/>
      <c r="R115" s="1"/>
    </row>
    <row r="116" spans="2:22" x14ac:dyDescent="0.25">
      <c r="B116" s="77"/>
      <c r="C116" s="40"/>
      <c r="D116" s="78"/>
      <c r="E116" s="49" t="s">
        <v>241</v>
      </c>
      <c r="F116" s="49"/>
      <c r="G116" s="49"/>
      <c r="H116" s="49"/>
      <c r="I116" s="49"/>
      <c r="J116" s="1">
        <v>0.8</v>
      </c>
      <c r="K116" s="76" t="s">
        <v>151</v>
      </c>
      <c r="M116" s="94">
        <f>J116*($M$114)</f>
        <v>3.3952399999999998</v>
      </c>
      <c r="N116" s="95" t="s">
        <v>151</v>
      </c>
      <c r="O116" s="49"/>
      <c r="R116" s="1"/>
    </row>
    <row r="117" spans="2:22" x14ac:dyDescent="0.25">
      <c r="B117" s="77"/>
      <c r="C117" s="40"/>
      <c r="D117" s="78"/>
      <c r="E117" s="49" t="s">
        <v>219</v>
      </c>
      <c r="F117" s="49"/>
      <c r="G117" s="49"/>
      <c r="H117" s="49"/>
      <c r="I117" s="49"/>
      <c r="J117" s="1">
        <v>380</v>
      </c>
      <c r="K117" s="76" t="s">
        <v>242</v>
      </c>
      <c r="M117" s="94">
        <f>J117*($M$114)</f>
        <v>1612.7389999999998</v>
      </c>
      <c r="N117" s="95" t="s">
        <v>242</v>
      </c>
      <c r="O117" s="49"/>
      <c r="R117" s="1"/>
    </row>
    <row r="118" spans="2:22" x14ac:dyDescent="0.25">
      <c r="B118" s="77"/>
      <c r="C118" s="40"/>
      <c r="D118" s="78"/>
      <c r="E118" s="49" t="s">
        <v>243</v>
      </c>
      <c r="F118" s="49"/>
      <c r="G118" s="49"/>
      <c r="H118" s="49"/>
      <c r="I118" s="49"/>
      <c r="J118" s="1">
        <v>200</v>
      </c>
      <c r="K118" s="76" t="s">
        <v>244</v>
      </c>
      <c r="M118" s="94">
        <f>J118*($M$114)</f>
        <v>848.81</v>
      </c>
      <c r="N118" s="95" t="s">
        <v>244</v>
      </c>
      <c r="O118" s="49"/>
      <c r="P118" t="s">
        <v>230</v>
      </c>
      <c r="R118" s="1"/>
    </row>
    <row r="119" spans="2:22" x14ac:dyDescent="0.25">
      <c r="B119" s="77"/>
      <c r="C119" s="40"/>
      <c r="D119" s="78"/>
      <c r="E119" s="49" t="s">
        <v>245</v>
      </c>
      <c r="F119" s="49"/>
      <c r="G119" s="49"/>
      <c r="H119" s="49"/>
      <c r="I119" s="49"/>
      <c r="J119" s="1">
        <v>120</v>
      </c>
      <c r="K119" s="76" t="s">
        <v>242</v>
      </c>
      <c r="M119" s="96">
        <f>J119*($M$114)</f>
        <v>509.28599999999994</v>
      </c>
      <c r="N119" s="97" t="s">
        <v>242</v>
      </c>
      <c r="O119" s="49" t="s">
        <v>246</v>
      </c>
      <c r="R119" s="1"/>
    </row>
    <row r="120" spans="2:22" x14ac:dyDescent="0.25">
      <c r="B120" s="77"/>
      <c r="C120" s="40"/>
      <c r="D120" s="78"/>
      <c r="E120"/>
      <c r="F120"/>
      <c r="G120"/>
      <c r="H120"/>
      <c r="I120"/>
      <c r="R120" s="1"/>
    </row>
    <row r="121" spans="2:22" x14ac:dyDescent="0.25">
      <c r="B121" s="77" t="s">
        <v>247</v>
      </c>
      <c r="C121" s="40"/>
      <c r="D121" s="78" t="s">
        <v>248</v>
      </c>
      <c r="E121"/>
      <c r="F121"/>
      <c r="G121"/>
      <c r="H121"/>
      <c r="I121"/>
      <c r="R121" s="1"/>
    </row>
    <row r="122" spans="2:22" x14ac:dyDescent="0.25">
      <c r="B122" s="77"/>
      <c r="C122" s="40"/>
      <c r="D122" s="78"/>
      <c r="E122"/>
      <c r="F122"/>
      <c r="G122"/>
      <c r="H122"/>
      <c r="I122"/>
      <c r="R122" s="1"/>
    </row>
    <row r="123" spans="2:22" x14ac:dyDescent="0.25">
      <c r="B123" s="98"/>
      <c r="C123" s="40"/>
      <c r="D123" s="48" t="s">
        <v>249</v>
      </c>
      <c r="E123" s="99" t="s">
        <v>250</v>
      </c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1"/>
    </row>
    <row r="124" spans="2:22" x14ac:dyDescent="0.25">
      <c r="B124" s="77"/>
      <c r="C124" s="40"/>
      <c r="D124" s="48" t="s">
        <v>251</v>
      </c>
      <c r="E124" s="147"/>
      <c r="F124" s="147"/>
      <c r="G124" s="147"/>
      <c r="H124" s="147"/>
      <c r="I124" s="147"/>
      <c r="J124" s="147"/>
      <c r="K124" s="147"/>
      <c r="L124" s="147"/>
      <c r="M124" s="147"/>
    </row>
    <row r="125" spans="2:22" x14ac:dyDescent="0.25">
      <c r="B125" s="98"/>
      <c r="C125" s="40"/>
      <c r="D125" s="48"/>
      <c r="E125" s="147"/>
      <c r="F125" s="147"/>
      <c r="G125" s="147"/>
      <c r="H125" s="147"/>
      <c r="I125" s="147"/>
      <c r="J125" s="147"/>
      <c r="K125" s="147"/>
      <c r="L125" s="147"/>
      <c r="M125" s="147"/>
    </row>
    <row r="126" spans="2:22" x14ac:dyDescent="0.25">
      <c r="B126" s="98"/>
      <c r="C126" s="40"/>
      <c r="D126" s="78"/>
      <c r="R126" s="147" t="s">
        <v>255</v>
      </c>
    </row>
    <row r="127" spans="2:22" x14ac:dyDescent="0.25">
      <c r="B127" s="98"/>
      <c r="C127" s="40"/>
      <c r="D127" s="78" t="s">
        <v>256</v>
      </c>
      <c r="E127" s="1" t="s">
        <v>257</v>
      </c>
      <c r="F127" s="1" t="s">
        <v>11</v>
      </c>
      <c r="G127" s="1" t="s">
        <v>414</v>
      </c>
      <c r="H127" s="1" t="s">
        <v>150</v>
      </c>
      <c r="K127" s="147" t="s">
        <v>252</v>
      </c>
      <c r="L127" s="147" t="s">
        <v>253</v>
      </c>
      <c r="M127" s="147" t="s">
        <v>12</v>
      </c>
      <c r="N127" s="147" t="s">
        <v>166</v>
      </c>
      <c r="O127" s="147" t="s">
        <v>254</v>
      </c>
      <c r="Q127" s="102" t="s">
        <v>153</v>
      </c>
      <c r="R127" s="103" t="s">
        <v>261</v>
      </c>
      <c r="S127" s="86">
        <f>$H$134</f>
        <v>73.463999999999999</v>
      </c>
      <c r="T127" s="82" t="s">
        <v>150</v>
      </c>
      <c r="U127" s="104" t="s">
        <v>262</v>
      </c>
      <c r="V127" s="147"/>
    </row>
    <row r="128" spans="2:22" x14ac:dyDescent="0.25">
      <c r="B128" s="98"/>
      <c r="C128" s="40"/>
      <c r="D128" s="51" t="s">
        <v>263</v>
      </c>
      <c r="E128" s="105">
        <v>7.6</v>
      </c>
      <c r="F128" s="106" t="s">
        <v>158</v>
      </c>
      <c r="G128" s="106">
        <v>3</v>
      </c>
      <c r="H128" s="106">
        <f>E128*G128</f>
        <v>22.799999999999997</v>
      </c>
      <c r="I128" s="106"/>
      <c r="J128" s="48" t="s">
        <v>153</v>
      </c>
      <c r="K128" t="s">
        <v>258</v>
      </c>
      <c r="L128" t="s">
        <v>259</v>
      </c>
      <c r="M128" s="35">
        <f>($S$127/8)*2</f>
        <v>18.366</v>
      </c>
      <c r="N128" s="1" t="s">
        <v>244</v>
      </c>
      <c r="O128" t="s">
        <v>260</v>
      </c>
      <c r="Q128" s="2"/>
      <c r="R128" s="107" t="s">
        <v>266</v>
      </c>
      <c r="S128" s="35">
        <f>U128*$S$127</f>
        <v>146.928</v>
      </c>
      <c r="T128" t="s">
        <v>158</v>
      </c>
      <c r="U128">
        <v>2</v>
      </c>
      <c r="V128" t="s">
        <v>267</v>
      </c>
    </row>
    <row r="129" spans="2:22" x14ac:dyDescent="0.25">
      <c r="B129" s="98"/>
      <c r="C129" s="40"/>
      <c r="D129" s="51" t="s">
        <v>268</v>
      </c>
      <c r="E129" s="105">
        <v>8</v>
      </c>
      <c r="F129" s="106" t="s">
        <v>158</v>
      </c>
      <c r="G129" s="106">
        <v>3</v>
      </c>
      <c r="H129" s="106">
        <f t="shared" ref="H129:H133" si="9">E129*G129</f>
        <v>24</v>
      </c>
      <c r="I129" s="106"/>
      <c r="J129" s="48" t="s">
        <v>153</v>
      </c>
      <c r="K129" t="s">
        <v>258</v>
      </c>
      <c r="L129" t="s">
        <v>264</v>
      </c>
      <c r="M129" s="35">
        <f>$M$130*(0.03)</f>
        <v>2.2039199999999997</v>
      </c>
      <c r="N129" s="1" t="s">
        <v>151</v>
      </c>
      <c r="O129" t="s">
        <v>265</v>
      </c>
      <c r="Q129" s="2"/>
      <c r="R129" s="107" t="s">
        <v>270</v>
      </c>
      <c r="S129" s="35">
        <f>U129*$S$127</f>
        <v>587.71199999999999</v>
      </c>
      <c r="T129" t="s">
        <v>271</v>
      </c>
      <c r="U129">
        <v>8</v>
      </c>
      <c r="V129" t="s">
        <v>272</v>
      </c>
    </row>
    <row r="130" spans="2:22" x14ac:dyDescent="0.25">
      <c r="B130" s="98"/>
      <c r="C130" s="40"/>
      <c r="D130" s="51" t="s">
        <v>273</v>
      </c>
      <c r="E130" s="105">
        <v>2.9</v>
      </c>
      <c r="F130" s="106" t="s">
        <v>158</v>
      </c>
      <c r="G130" s="106">
        <v>2.4300000000000002</v>
      </c>
      <c r="H130" s="106">
        <f t="shared" si="9"/>
        <v>7.0470000000000006</v>
      </c>
      <c r="I130" s="106"/>
      <c r="J130" s="48" t="s">
        <v>153</v>
      </c>
      <c r="K130" t="s">
        <v>269</v>
      </c>
      <c r="L130" t="s">
        <v>270</v>
      </c>
      <c r="M130" s="35">
        <f>$S$127</f>
        <v>73.463999999999999</v>
      </c>
      <c r="N130" s="1" t="s">
        <v>150</v>
      </c>
      <c r="Q130" s="2"/>
      <c r="R130" s="107" t="s">
        <v>277</v>
      </c>
      <c r="S130" s="35">
        <f t="shared" ref="S130:S131" si="10">U130*$S$127</f>
        <v>110.196</v>
      </c>
      <c r="T130" t="s">
        <v>242</v>
      </c>
      <c r="U130">
        <v>1.5</v>
      </c>
      <c r="V130" t="s">
        <v>278</v>
      </c>
    </row>
    <row r="131" spans="2:22" x14ac:dyDescent="0.25">
      <c r="B131" s="98"/>
      <c r="C131" s="40"/>
      <c r="D131" s="51" t="s">
        <v>279</v>
      </c>
      <c r="E131" s="105">
        <v>2.9</v>
      </c>
      <c r="F131" s="106" t="s">
        <v>158</v>
      </c>
      <c r="G131" s="106">
        <v>2.4300000000000002</v>
      </c>
      <c r="H131" s="106">
        <f t="shared" si="9"/>
        <v>7.0470000000000006</v>
      </c>
      <c r="I131" s="106"/>
      <c r="J131" s="48" t="s">
        <v>153</v>
      </c>
      <c r="K131" t="s">
        <v>274</v>
      </c>
      <c r="L131" t="s">
        <v>275</v>
      </c>
      <c r="M131" s="35">
        <f>$M$130*(0.02)</f>
        <v>1.4692799999999999</v>
      </c>
      <c r="N131" s="1" t="s">
        <v>151</v>
      </c>
      <c r="O131" t="s">
        <v>276</v>
      </c>
      <c r="Q131" s="2"/>
      <c r="R131" s="107" t="s">
        <v>220</v>
      </c>
      <c r="S131" s="35">
        <f t="shared" si="10"/>
        <v>36.731999999999999</v>
      </c>
      <c r="T131" t="s">
        <v>282</v>
      </c>
      <c r="U131">
        <v>0.5</v>
      </c>
      <c r="V131" t="s">
        <v>282</v>
      </c>
    </row>
    <row r="132" spans="2:22" x14ac:dyDescent="0.25">
      <c r="B132" s="98"/>
      <c r="C132" s="40"/>
      <c r="D132" s="51" t="s">
        <v>283</v>
      </c>
      <c r="E132" s="105">
        <v>4.1900000000000004</v>
      </c>
      <c r="F132" s="106" t="s">
        <v>158</v>
      </c>
      <c r="G132" s="106">
        <v>3</v>
      </c>
      <c r="H132" s="106">
        <f t="shared" si="9"/>
        <v>12.57</v>
      </c>
      <c r="I132" s="106"/>
      <c r="J132" s="48" t="s">
        <v>153</v>
      </c>
      <c r="K132" t="s">
        <v>274</v>
      </c>
      <c r="L132" t="s">
        <v>280</v>
      </c>
      <c r="M132" s="35">
        <f>$M$130*(3)</f>
        <v>220.392</v>
      </c>
      <c r="N132" s="1" t="s">
        <v>242</v>
      </c>
      <c r="O132" t="s">
        <v>281</v>
      </c>
      <c r="Q132" s="2"/>
      <c r="S132" s="35"/>
    </row>
    <row r="133" spans="2:22" x14ac:dyDescent="0.25">
      <c r="B133" s="98"/>
      <c r="C133" s="40"/>
      <c r="D133" s="51" t="s">
        <v>285</v>
      </c>
      <c r="E133" s="105"/>
      <c r="F133" s="106" t="s">
        <v>158</v>
      </c>
      <c r="G133" s="106"/>
      <c r="H133" s="106">
        <f t="shared" si="9"/>
        <v>0</v>
      </c>
      <c r="I133" s="106"/>
      <c r="J133" s="48" t="s">
        <v>153</v>
      </c>
      <c r="K133" t="s">
        <v>274</v>
      </c>
      <c r="L133" t="s">
        <v>284</v>
      </c>
      <c r="M133" s="35">
        <f>($M$130/8)*2</f>
        <v>18.366</v>
      </c>
      <c r="N133" s="1" t="s">
        <v>244</v>
      </c>
      <c r="O133" t="s">
        <v>260</v>
      </c>
      <c r="Q133" s="2"/>
      <c r="S133" s="35"/>
    </row>
    <row r="134" spans="2:22" x14ac:dyDescent="0.25">
      <c r="B134" s="98"/>
      <c r="C134" s="40"/>
      <c r="D134" s="51" t="s">
        <v>286</v>
      </c>
      <c r="E134" s="108">
        <f>SUM(E128:E133)</f>
        <v>25.59</v>
      </c>
      <c r="F134" s="106" t="s">
        <v>158</v>
      </c>
      <c r="G134" s="106"/>
      <c r="H134" s="108">
        <f>SUM(H128:H133)</f>
        <v>73.463999999999999</v>
      </c>
      <c r="I134" s="1" t="s">
        <v>150</v>
      </c>
      <c r="Q134" s="102" t="s">
        <v>154</v>
      </c>
      <c r="R134" s="103" t="s">
        <v>287</v>
      </c>
      <c r="S134" s="86">
        <f>$H$142</f>
        <v>14.604000000000001</v>
      </c>
      <c r="T134" s="82" t="s">
        <v>150</v>
      </c>
      <c r="U134" s="104" t="s">
        <v>262</v>
      </c>
      <c r="V134" s="147"/>
    </row>
    <row r="135" spans="2:22" x14ac:dyDescent="0.25">
      <c r="B135" s="98"/>
      <c r="C135" s="40"/>
      <c r="D135" s="78" t="s">
        <v>288</v>
      </c>
      <c r="E135" s="106"/>
      <c r="F135" s="106"/>
      <c r="G135" s="106"/>
      <c r="H135" s="106"/>
      <c r="I135" s="106"/>
      <c r="J135" s="48" t="s">
        <v>154</v>
      </c>
      <c r="K135" t="s">
        <v>258</v>
      </c>
      <c r="L135" t="s">
        <v>259</v>
      </c>
      <c r="M135" s="35">
        <f>($M$137/8)*2</f>
        <v>0.10953</v>
      </c>
      <c r="N135" s="1" t="s">
        <v>244</v>
      </c>
      <c r="O135" t="s">
        <v>260</v>
      </c>
      <c r="Q135" s="2"/>
      <c r="R135" s="107" t="s">
        <v>266</v>
      </c>
      <c r="S135" s="109">
        <f t="shared" ref="S135:S140" si="11">U135*$S$134</f>
        <v>29.208000000000002</v>
      </c>
      <c r="T135" t="s">
        <v>158</v>
      </c>
      <c r="U135">
        <v>2</v>
      </c>
      <c r="V135" t="s">
        <v>267</v>
      </c>
    </row>
    <row r="136" spans="2:22" x14ac:dyDescent="0.25">
      <c r="B136" s="98"/>
      <c r="C136" s="40"/>
      <c r="D136" s="51" t="s">
        <v>289</v>
      </c>
      <c r="E136" s="105">
        <v>1.8</v>
      </c>
      <c r="F136" s="106" t="s">
        <v>158</v>
      </c>
      <c r="G136" s="106">
        <v>2.4300000000000002</v>
      </c>
      <c r="H136" s="106">
        <f>E136*G136</f>
        <v>4.3740000000000006</v>
      </c>
      <c r="I136" s="106"/>
      <c r="J136" s="48" t="s">
        <v>154</v>
      </c>
      <c r="K136" t="s">
        <v>258</v>
      </c>
      <c r="L136" t="s">
        <v>264</v>
      </c>
      <c r="M136" s="35">
        <f>$M$137*(0.03)</f>
        <v>1.31436E-2</v>
      </c>
      <c r="N136" s="1" t="s">
        <v>151</v>
      </c>
      <c r="O136" t="s">
        <v>265</v>
      </c>
      <c r="Q136" s="2"/>
      <c r="R136" t="s">
        <v>270</v>
      </c>
      <c r="S136" s="109">
        <f t="shared" si="11"/>
        <v>116.83200000000001</v>
      </c>
      <c r="T136" t="s">
        <v>271</v>
      </c>
      <c r="U136">
        <v>8</v>
      </c>
      <c r="V136" t="s">
        <v>272</v>
      </c>
    </row>
    <row r="137" spans="2:22" x14ac:dyDescent="0.25">
      <c r="B137" s="98"/>
      <c r="C137" s="40"/>
      <c r="D137" s="51" t="s">
        <v>290</v>
      </c>
      <c r="E137" s="105">
        <v>3.41</v>
      </c>
      <c r="F137" s="106" t="s">
        <v>158</v>
      </c>
      <c r="G137" s="106">
        <v>3</v>
      </c>
      <c r="H137" s="106">
        <f t="shared" ref="H137:H141" si="12">E137*G137</f>
        <v>10.23</v>
      </c>
      <c r="I137" s="106"/>
      <c r="J137" s="48" t="s">
        <v>154</v>
      </c>
      <c r="K137" t="s">
        <v>269</v>
      </c>
      <c r="L137" t="s">
        <v>270</v>
      </c>
      <c r="M137" s="35">
        <f>$S$134*(0.03)</f>
        <v>0.43812000000000001</v>
      </c>
      <c r="N137" s="1" t="s">
        <v>150</v>
      </c>
      <c r="Q137" s="2"/>
      <c r="R137" s="107" t="s">
        <v>277</v>
      </c>
      <c r="S137" s="109">
        <f t="shared" si="11"/>
        <v>21.906000000000002</v>
      </c>
      <c r="T137" t="s">
        <v>242</v>
      </c>
      <c r="U137">
        <v>1.5</v>
      </c>
      <c r="V137" t="s">
        <v>278</v>
      </c>
    </row>
    <row r="138" spans="2:22" x14ac:dyDescent="0.25">
      <c r="B138" s="98"/>
      <c r="C138" s="40"/>
      <c r="D138" s="51" t="s">
        <v>291</v>
      </c>
      <c r="E138" s="105"/>
      <c r="F138" s="106" t="s">
        <v>158</v>
      </c>
      <c r="G138" s="106"/>
      <c r="H138" s="106">
        <f t="shared" si="12"/>
        <v>0</v>
      </c>
      <c r="I138" s="106"/>
      <c r="J138" s="48" t="s">
        <v>154</v>
      </c>
      <c r="K138" t="s">
        <v>274</v>
      </c>
      <c r="L138" t="s">
        <v>275</v>
      </c>
      <c r="M138" s="35">
        <f>$M$137*(0.01)</f>
        <v>4.3812E-3</v>
      </c>
      <c r="N138" s="1" t="s">
        <v>151</v>
      </c>
      <c r="O138" t="s">
        <v>276</v>
      </c>
      <c r="Q138" s="2"/>
      <c r="R138" s="107" t="s">
        <v>220</v>
      </c>
      <c r="S138" s="109">
        <f t="shared" si="11"/>
        <v>7.3020000000000005</v>
      </c>
      <c r="T138" t="s">
        <v>282</v>
      </c>
      <c r="U138">
        <v>0.5</v>
      </c>
      <c r="V138" t="s">
        <v>282</v>
      </c>
    </row>
    <row r="139" spans="2:22" x14ac:dyDescent="0.25">
      <c r="B139" s="98"/>
      <c r="C139" s="40"/>
      <c r="D139" s="51" t="s">
        <v>293</v>
      </c>
      <c r="E139" s="105"/>
      <c r="F139" s="106" t="s">
        <v>158</v>
      </c>
      <c r="G139" s="106"/>
      <c r="H139" s="106">
        <f t="shared" si="12"/>
        <v>0</v>
      </c>
      <c r="I139" s="106"/>
      <c r="J139" s="48" t="s">
        <v>154</v>
      </c>
      <c r="K139" t="s">
        <v>274</v>
      </c>
      <c r="L139" t="s">
        <v>226</v>
      </c>
      <c r="M139" s="35">
        <f>$M$137*8</f>
        <v>3.5049600000000001</v>
      </c>
      <c r="N139" s="1" t="s">
        <v>242</v>
      </c>
      <c r="O139" t="s">
        <v>292</v>
      </c>
      <c r="Q139" s="2"/>
      <c r="R139" t="s">
        <v>226</v>
      </c>
      <c r="S139" s="109">
        <f t="shared" si="11"/>
        <v>116.83200000000001</v>
      </c>
      <c r="T139" s="1" t="s">
        <v>242</v>
      </c>
      <c r="U139">
        <v>8</v>
      </c>
      <c r="V139" t="s">
        <v>150</v>
      </c>
    </row>
    <row r="140" spans="2:22" x14ac:dyDescent="0.25">
      <c r="B140" s="98"/>
      <c r="C140" s="40"/>
      <c r="D140" s="51" t="s">
        <v>295</v>
      </c>
      <c r="E140" s="105"/>
      <c r="F140" s="106" t="s">
        <v>158</v>
      </c>
      <c r="G140" s="106"/>
      <c r="H140" s="106">
        <f t="shared" si="12"/>
        <v>0</v>
      </c>
      <c r="I140" s="106"/>
      <c r="J140" s="48" t="s">
        <v>154</v>
      </c>
      <c r="K140" t="s">
        <v>274</v>
      </c>
      <c r="L140" t="s">
        <v>294</v>
      </c>
      <c r="M140" s="35">
        <f>$M$137</f>
        <v>0.43812000000000001</v>
      </c>
      <c r="N140" s="1" t="s">
        <v>150</v>
      </c>
      <c r="Q140" s="2"/>
      <c r="R140" t="s">
        <v>294</v>
      </c>
      <c r="S140" s="109">
        <f t="shared" si="11"/>
        <v>14.604000000000001</v>
      </c>
      <c r="T140" t="s">
        <v>150</v>
      </c>
      <c r="U140">
        <v>1</v>
      </c>
      <c r="V140" t="s">
        <v>150</v>
      </c>
    </row>
    <row r="141" spans="2:22" x14ac:dyDescent="0.25">
      <c r="B141" s="98"/>
      <c r="C141" s="40"/>
      <c r="D141" s="51" t="s">
        <v>296</v>
      </c>
      <c r="E141" s="105"/>
      <c r="F141" s="106" t="s">
        <v>158</v>
      </c>
      <c r="G141" s="106"/>
      <c r="H141" s="106">
        <f t="shared" si="12"/>
        <v>0</v>
      </c>
      <c r="I141" s="106"/>
      <c r="M141" s="35"/>
      <c r="N141" s="1"/>
      <c r="Q141" s="2"/>
      <c r="S141" s="35"/>
    </row>
    <row r="142" spans="2:22" x14ac:dyDescent="0.25">
      <c r="B142" s="98"/>
      <c r="C142" s="40"/>
      <c r="D142" s="51" t="s">
        <v>297</v>
      </c>
      <c r="E142" s="108">
        <f>SUM(E136:E141)</f>
        <v>5.21</v>
      </c>
      <c r="F142" s="106" t="s">
        <v>158</v>
      </c>
      <c r="G142" s="106"/>
      <c r="H142" s="108">
        <f>SUM(H136:H141)</f>
        <v>14.604000000000001</v>
      </c>
      <c r="I142" s="106"/>
      <c r="Q142" s="102" t="s">
        <v>155</v>
      </c>
      <c r="R142" s="103" t="s">
        <v>298</v>
      </c>
      <c r="S142" s="86">
        <f>$H$150</f>
        <v>12.96</v>
      </c>
      <c r="T142" s="82" t="s">
        <v>150</v>
      </c>
      <c r="U142" s="104" t="s">
        <v>262</v>
      </c>
      <c r="V142" s="147"/>
    </row>
    <row r="143" spans="2:22" x14ac:dyDescent="0.25">
      <c r="B143" s="98"/>
      <c r="C143" s="40"/>
      <c r="D143" s="78" t="s">
        <v>299</v>
      </c>
      <c r="E143" s="106"/>
      <c r="F143" s="106"/>
      <c r="G143" s="106"/>
      <c r="H143" s="106"/>
      <c r="I143" s="106"/>
      <c r="J143" s="48" t="s">
        <v>155</v>
      </c>
      <c r="K143" t="s">
        <v>274</v>
      </c>
      <c r="L143" t="s">
        <v>259</v>
      </c>
      <c r="M143" s="35">
        <f>($M$146/8)*2</f>
        <v>3.24</v>
      </c>
      <c r="N143" s="1" t="s">
        <v>244</v>
      </c>
      <c r="O143" t="s">
        <v>260</v>
      </c>
      <c r="Q143" s="2"/>
      <c r="R143" s="107" t="s">
        <v>302</v>
      </c>
      <c r="S143" s="35">
        <f t="shared" ref="S143:S150" si="13">U143*$S$142</f>
        <v>25.92</v>
      </c>
      <c r="T143" t="s">
        <v>158</v>
      </c>
      <c r="U143">
        <v>2</v>
      </c>
      <c r="V143" t="s">
        <v>267</v>
      </c>
    </row>
    <row r="144" spans="2:22" x14ac:dyDescent="0.25">
      <c r="B144" s="98"/>
      <c r="C144" s="40"/>
      <c r="D144" s="51" t="s">
        <v>303</v>
      </c>
      <c r="E144" s="105">
        <v>1.8</v>
      </c>
      <c r="F144" s="106" t="s">
        <v>158</v>
      </c>
      <c r="G144" s="106">
        <v>2.4</v>
      </c>
      <c r="H144" s="106">
        <f t="shared" ref="H144:H149" si="14">E144*G144</f>
        <v>4.32</v>
      </c>
      <c r="I144" s="106"/>
      <c r="J144" s="48" t="s">
        <v>155</v>
      </c>
      <c r="K144" t="s">
        <v>274</v>
      </c>
      <c r="L144" t="s">
        <v>300</v>
      </c>
      <c r="M144" s="35">
        <f>$M$146*(1.5)</f>
        <v>19.440000000000001</v>
      </c>
      <c r="N144" s="1" t="s">
        <v>242</v>
      </c>
      <c r="O144" t="s">
        <v>301</v>
      </c>
      <c r="Q144" s="2"/>
      <c r="R144" s="107" t="s">
        <v>305</v>
      </c>
      <c r="S144" s="35">
        <f t="shared" si="13"/>
        <v>12.96</v>
      </c>
      <c r="T144" t="s">
        <v>158</v>
      </c>
      <c r="U144">
        <v>1</v>
      </c>
      <c r="V144" t="s">
        <v>267</v>
      </c>
    </row>
    <row r="145" spans="2:22" x14ac:dyDescent="0.25">
      <c r="B145" s="98"/>
      <c r="C145" s="40"/>
      <c r="D145" s="51" t="s">
        <v>306</v>
      </c>
      <c r="E145" s="105">
        <v>1.8</v>
      </c>
      <c r="F145" s="106" t="s">
        <v>158</v>
      </c>
      <c r="G145" s="106">
        <v>2.4</v>
      </c>
      <c r="H145" s="106">
        <f t="shared" si="14"/>
        <v>4.32</v>
      </c>
      <c r="I145" s="106"/>
      <c r="J145" s="48" t="s">
        <v>155</v>
      </c>
      <c r="K145" t="s">
        <v>274</v>
      </c>
      <c r="L145" t="s">
        <v>304</v>
      </c>
      <c r="M145" s="35">
        <f>M146</f>
        <v>12.96</v>
      </c>
      <c r="N145" s="1" t="s">
        <v>150</v>
      </c>
      <c r="Q145" s="2"/>
      <c r="R145" s="107" t="s">
        <v>308</v>
      </c>
      <c r="S145" s="35">
        <f t="shared" si="13"/>
        <v>19.440000000000001</v>
      </c>
      <c r="T145" t="s">
        <v>242</v>
      </c>
      <c r="U145">
        <v>1.5</v>
      </c>
      <c r="V145" t="s">
        <v>278</v>
      </c>
    </row>
    <row r="146" spans="2:22" x14ac:dyDescent="0.25">
      <c r="B146" s="98"/>
      <c r="C146" s="40"/>
      <c r="D146" s="51" t="s">
        <v>309</v>
      </c>
      <c r="E146" s="105">
        <v>1.8</v>
      </c>
      <c r="F146" s="106" t="s">
        <v>158</v>
      </c>
      <c r="G146" s="106">
        <v>2.4</v>
      </c>
      <c r="H146" s="106">
        <f t="shared" si="14"/>
        <v>4.32</v>
      </c>
      <c r="I146" s="106"/>
      <c r="J146" s="48" t="s">
        <v>155</v>
      </c>
      <c r="K146" t="s">
        <v>269</v>
      </c>
      <c r="L146" t="s">
        <v>307</v>
      </c>
      <c r="M146" s="35">
        <f>$S$142</f>
        <v>12.96</v>
      </c>
      <c r="N146" s="1" t="s">
        <v>150</v>
      </c>
      <c r="Q146" s="2"/>
      <c r="R146" s="107" t="s">
        <v>311</v>
      </c>
      <c r="S146" s="35">
        <f t="shared" si="13"/>
        <v>45.36</v>
      </c>
      <c r="T146" t="s">
        <v>158</v>
      </c>
      <c r="U146">
        <v>3.5</v>
      </c>
      <c r="V146" t="s">
        <v>267</v>
      </c>
    </row>
    <row r="147" spans="2:22" x14ac:dyDescent="0.25">
      <c r="B147" s="98"/>
      <c r="C147" s="40"/>
      <c r="D147" s="51" t="s">
        <v>312</v>
      </c>
      <c r="E147" s="105"/>
      <c r="F147" s="106" t="s">
        <v>158</v>
      </c>
      <c r="G147" s="106"/>
      <c r="H147" s="106">
        <f t="shared" si="14"/>
        <v>0</v>
      </c>
      <c r="I147" s="106"/>
      <c r="J147" s="48" t="s">
        <v>155</v>
      </c>
      <c r="K147" t="s">
        <v>274</v>
      </c>
      <c r="L147" t="s">
        <v>310</v>
      </c>
      <c r="M147" s="35">
        <f>M146</f>
        <v>12.96</v>
      </c>
      <c r="N147" s="1" t="s">
        <v>150</v>
      </c>
      <c r="Q147" s="2"/>
      <c r="R147" s="107" t="s">
        <v>220</v>
      </c>
      <c r="S147" s="35">
        <f t="shared" si="13"/>
        <v>6.48</v>
      </c>
      <c r="T147" t="s">
        <v>282</v>
      </c>
      <c r="U147">
        <v>0.5</v>
      </c>
      <c r="V147" t="s">
        <v>282</v>
      </c>
    </row>
    <row r="148" spans="2:22" x14ac:dyDescent="0.25">
      <c r="B148" s="98"/>
      <c r="C148" s="40"/>
      <c r="D148" s="51" t="s">
        <v>313</v>
      </c>
      <c r="E148" s="105"/>
      <c r="F148" s="106" t="s">
        <v>158</v>
      </c>
      <c r="G148" s="106"/>
      <c r="H148" s="106">
        <f t="shared" si="14"/>
        <v>0</v>
      </c>
      <c r="I148" s="106"/>
      <c r="J148" s="48" t="s">
        <v>155</v>
      </c>
      <c r="K148" t="s">
        <v>274</v>
      </c>
      <c r="L148" t="s">
        <v>304</v>
      </c>
      <c r="M148" s="35">
        <f>M146</f>
        <v>12.96</v>
      </c>
      <c r="N148" s="1" t="s">
        <v>150</v>
      </c>
      <c r="Q148" s="2"/>
      <c r="R148" s="107" t="s">
        <v>314</v>
      </c>
      <c r="S148" s="35">
        <f t="shared" si="13"/>
        <v>6.48</v>
      </c>
      <c r="T148" t="s">
        <v>282</v>
      </c>
      <c r="U148">
        <v>0.5</v>
      </c>
      <c r="V148" t="s">
        <v>282</v>
      </c>
    </row>
    <row r="149" spans="2:22" x14ac:dyDescent="0.25">
      <c r="B149" s="98"/>
      <c r="C149" s="40"/>
      <c r="D149" s="51" t="s">
        <v>315</v>
      </c>
      <c r="E149" s="105"/>
      <c r="F149" s="106" t="s">
        <v>158</v>
      </c>
      <c r="G149" s="106"/>
      <c r="H149" s="106">
        <f t="shared" si="14"/>
        <v>0</v>
      </c>
      <c r="I149" s="106"/>
      <c r="J149" s="48" t="s">
        <v>155</v>
      </c>
      <c r="K149" t="s">
        <v>274</v>
      </c>
      <c r="L149" t="s">
        <v>300</v>
      </c>
      <c r="M149" s="35">
        <f>$M$146*(1.5)</f>
        <v>19.440000000000001</v>
      </c>
      <c r="N149" s="1" t="s">
        <v>242</v>
      </c>
      <c r="O149" t="s">
        <v>301</v>
      </c>
      <c r="Q149" s="2"/>
      <c r="R149" s="107" t="s">
        <v>316</v>
      </c>
      <c r="S149" s="35">
        <f t="shared" si="13"/>
        <v>12.96</v>
      </c>
      <c r="T149" t="s">
        <v>150</v>
      </c>
      <c r="U149">
        <v>1</v>
      </c>
      <c r="V149" t="s">
        <v>150</v>
      </c>
    </row>
    <row r="150" spans="2:22" x14ac:dyDescent="0.25">
      <c r="B150" s="98"/>
      <c r="C150" s="40"/>
      <c r="D150" s="51" t="s">
        <v>317</v>
      </c>
      <c r="E150" s="108">
        <f>SUM(E144:E149)</f>
        <v>5.4</v>
      </c>
      <c r="F150" s="106" t="s">
        <v>158</v>
      </c>
      <c r="G150" s="106"/>
      <c r="H150" s="108">
        <f>SUM(H144:H149)</f>
        <v>12.96</v>
      </c>
      <c r="I150" s="106"/>
      <c r="J150" s="48" t="s">
        <v>155</v>
      </c>
      <c r="K150" t="s">
        <v>274</v>
      </c>
      <c r="L150" t="s">
        <v>284</v>
      </c>
      <c r="M150" s="35">
        <f>($M$146/8)*2</f>
        <v>3.24</v>
      </c>
      <c r="N150" s="1" t="s">
        <v>244</v>
      </c>
      <c r="O150" t="s">
        <v>260</v>
      </c>
      <c r="Q150" s="2"/>
      <c r="R150" s="107" t="s">
        <v>318</v>
      </c>
      <c r="S150" s="35">
        <f t="shared" si="13"/>
        <v>12.96</v>
      </c>
      <c r="T150" t="s">
        <v>158</v>
      </c>
      <c r="U150">
        <v>1</v>
      </c>
      <c r="V150" t="s">
        <v>267</v>
      </c>
    </row>
    <row r="151" spans="2:22" x14ac:dyDescent="0.25">
      <c r="B151" s="98"/>
      <c r="C151" s="40"/>
      <c r="D151" s="78" t="s">
        <v>319</v>
      </c>
      <c r="E151" s="106"/>
      <c r="F151" s="106"/>
      <c r="G151" s="106"/>
      <c r="H151" s="106"/>
      <c r="I151" s="106"/>
      <c r="M151" s="35"/>
      <c r="N151" s="1"/>
      <c r="Q151" s="2"/>
      <c r="S151" s="35"/>
    </row>
    <row r="152" spans="2:22" x14ac:dyDescent="0.25">
      <c r="B152" s="98"/>
      <c r="C152" s="40"/>
      <c r="D152" s="51" t="s">
        <v>320</v>
      </c>
      <c r="E152" s="105">
        <v>3.8</v>
      </c>
      <c r="F152" s="106" t="s">
        <v>158</v>
      </c>
      <c r="G152" s="106">
        <v>2.5499999999999998</v>
      </c>
      <c r="H152" s="106">
        <f t="shared" ref="H152:H157" si="15">E152*G152</f>
        <v>9.69</v>
      </c>
      <c r="I152" s="106"/>
      <c r="J152" s="48" t="s">
        <v>156</v>
      </c>
      <c r="K152" t="s">
        <v>274</v>
      </c>
      <c r="L152" t="s">
        <v>259</v>
      </c>
      <c r="M152" s="35">
        <f>($M$155/8)*2</f>
        <v>5.9512499999999999</v>
      </c>
      <c r="N152" s="1" t="s">
        <v>244</v>
      </c>
      <c r="O152" t="s">
        <v>260</v>
      </c>
      <c r="Q152" s="102" t="s">
        <v>156</v>
      </c>
      <c r="R152" s="103" t="s">
        <v>321</v>
      </c>
      <c r="S152" s="86">
        <f>$H$158</f>
        <v>23.805</v>
      </c>
      <c r="T152" s="82" t="s">
        <v>150</v>
      </c>
      <c r="U152" s="104" t="s">
        <v>262</v>
      </c>
      <c r="V152" s="147"/>
    </row>
    <row r="153" spans="2:22" x14ac:dyDescent="0.25">
      <c r="B153" s="98"/>
      <c r="C153" s="40"/>
      <c r="D153" s="51" t="s">
        <v>322</v>
      </c>
      <c r="E153" s="105">
        <v>0.5</v>
      </c>
      <c r="F153" s="106" t="s">
        <v>158</v>
      </c>
      <c r="G153" s="106">
        <v>2.4</v>
      </c>
      <c r="H153" s="106">
        <f t="shared" si="15"/>
        <v>1.2</v>
      </c>
      <c r="I153" s="106"/>
      <c r="J153" s="48" t="s">
        <v>156</v>
      </c>
      <c r="K153" t="s">
        <v>274</v>
      </c>
      <c r="L153" t="s">
        <v>300</v>
      </c>
      <c r="M153" s="35">
        <f>$M$155*(0.01)</f>
        <v>0.23805000000000001</v>
      </c>
      <c r="N153" s="1" t="s">
        <v>242</v>
      </c>
      <c r="O153" t="s">
        <v>301</v>
      </c>
      <c r="Q153" s="2"/>
      <c r="R153" s="107" t="s">
        <v>302</v>
      </c>
      <c r="S153" s="35">
        <f t="shared" ref="S153:S165" si="16">U153*$S$152</f>
        <v>47.61</v>
      </c>
      <c r="T153" t="s">
        <v>158</v>
      </c>
      <c r="U153">
        <v>2</v>
      </c>
      <c r="V153" t="s">
        <v>267</v>
      </c>
    </row>
    <row r="154" spans="2:22" x14ac:dyDescent="0.25">
      <c r="B154" s="98"/>
      <c r="C154" s="40"/>
      <c r="D154" s="51" t="s">
        <v>323</v>
      </c>
      <c r="E154" s="105">
        <v>0.9</v>
      </c>
      <c r="F154" s="106" t="s">
        <v>158</v>
      </c>
      <c r="G154" s="106">
        <v>2.4</v>
      </c>
      <c r="H154" s="106">
        <f t="shared" si="15"/>
        <v>2.16</v>
      </c>
      <c r="I154" s="106"/>
      <c r="J154" s="48" t="s">
        <v>156</v>
      </c>
      <c r="K154" t="s">
        <v>274</v>
      </c>
      <c r="L154" t="s">
        <v>304</v>
      </c>
      <c r="M154" s="35">
        <f>$M$155</f>
        <v>23.805</v>
      </c>
      <c r="N154" s="1" t="s">
        <v>150</v>
      </c>
      <c r="Q154" s="2"/>
      <c r="R154" s="107" t="s">
        <v>305</v>
      </c>
      <c r="S154" s="35">
        <f t="shared" si="16"/>
        <v>23.805</v>
      </c>
      <c r="T154" t="s">
        <v>158</v>
      </c>
      <c r="U154">
        <v>1</v>
      </c>
      <c r="V154" t="s">
        <v>267</v>
      </c>
    </row>
    <row r="155" spans="2:22" x14ac:dyDescent="0.25">
      <c r="B155" s="98"/>
      <c r="C155" s="40"/>
      <c r="D155" s="51" t="s">
        <v>324</v>
      </c>
      <c r="E155" s="105">
        <v>0.9</v>
      </c>
      <c r="F155" s="106" t="s">
        <v>158</v>
      </c>
      <c r="G155" s="106">
        <v>2.4</v>
      </c>
      <c r="H155" s="106">
        <f t="shared" si="15"/>
        <v>2.16</v>
      </c>
      <c r="I155" s="106"/>
      <c r="J155" s="48" t="s">
        <v>156</v>
      </c>
      <c r="K155" t="s">
        <v>269</v>
      </c>
      <c r="L155" t="s">
        <v>307</v>
      </c>
      <c r="M155" s="35">
        <f>$S$152</f>
        <v>23.805</v>
      </c>
      <c r="N155" s="1" t="s">
        <v>150</v>
      </c>
      <c r="Q155" s="2"/>
      <c r="R155" s="107" t="s">
        <v>308</v>
      </c>
      <c r="S155" s="35">
        <f t="shared" si="16"/>
        <v>35.707499999999996</v>
      </c>
      <c r="T155" t="s">
        <v>242</v>
      </c>
      <c r="U155">
        <v>1.5</v>
      </c>
      <c r="V155" t="s">
        <v>278</v>
      </c>
    </row>
    <row r="156" spans="2:22" x14ac:dyDescent="0.25">
      <c r="B156" s="98"/>
      <c r="C156" s="40"/>
      <c r="D156" s="51" t="s">
        <v>325</v>
      </c>
      <c r="E156" s="105">
        <v>0.5</v>
      </c>
      <c r="F156" s="106" t="s">
        <v>158</v>
      </c>
      <c r="G156" s="106">
        <v>2.4</v>
      </c>
      <c r="H156" s="106">
        <f t="shared" si="15"/>
        <v>1.2</v>
      </c>
      <c r="I156" s="106"/>
      <c r="J156" s="48" t="s">
        <v>156</v>
      </c>
      <c r="K156" t="s">
        <v>274</v>
      </c>
      <c r="L156" t="s">
        <v>310</v>
      </c>
      <c r="M156" s="35">
        <f>$M$155</f>
        <v>23.805</v>
      </c>
      <c r="N156" s="1" t="s">
        <v>150</v>
      </c>
      <c r="Q156" s="2"/>
      <c r="R156" s="107" t="s">
        <v>311</v>
      </c>
      <c r="S156" s="35">
        <f t="shared" si="16"/>
        <v>83.317499999999995</v>
      </c>
      <c r="T156" t="s">
        <v>158</v>
      </c>
      <c r="U156">
        <v>3.5</v>
      </c>
      <c r="V156" t="s">
        <v>267</v>
      </c>
    </row>
    <row r="157" spans="2:22" x14ac:dyDescent="0.25">
      <c r="B157" s="98"/>
      <c r="C157" s="40"/>
      <c r="D157" s="51" t="s">
        <v>326</v>
      </c>
      <c r="E157" s="105">
        <v>2.9</v>
      </c>
      <c r="F157" s="106" t="s">
        <v>158</v>
      </c>
      <c r="G157" s="106">
        <v>2.5499999999999998</v>
      </c>
      <c r="H157" s="106">
        <f t="shared" si="15"/>
        <v>7.3949999999999996</v>
      </c>
      <c r="I157" s="106"/>
      <c r="J157" s="48" t="s">
        <v>156</v>
      </c>
      <c r="K157" t="s">
        <v>274</v>
      </c>
      <c r="L157" t="s">
        <v>327</v>
      </c>
      <c r="M157" s="35">
        <f>$M$155</f>
        <v>23.805</v>
      </c>
      <c r="N157" s="1" t="s">
        <v>150</v>
      </c>
      <c r="Q157" s="2"/>
      <c r="R157" s="107" t="s">
        <v>220</v>
      </c>
      <c r="S157" s="35">
        <f t="shared" si="16"/>
        <v>11.9025</v>
      </c>
      <c r="T157" t="s">
        <v>282</v>
      </c>
      <c r="U157">
        <v>0.5</v>
      </c>
      <c r="V157" t="s">
        <v>282</v>
      </c>
    </row>
    <row r="158" spans="2:22" x14ac:dyDescent="0.25">
      <c r="B158" s="98"/>
      <c r="C158" s="40"/>
      <c r="D158" s="51" t="s">
        <v>328</v>
      </c>
      <c r="E158" s="108">
        <f>SUM(E152:E157)</f>
        <v>9.5</v>
      </c>
      <c r="F158" s="106" t="s">
        <v>158</v>
      </c>
      <c r="G158" s="106"/>
      <c r="H158" s="108">
        <f>SUM(H152:H157)</f>
        <v>23.805</v>
      </c>
      <c r="I158" s="106"/>
      <c r="J158" s="48" t="s">
        <v>156</v>
      </c>
      <c r="K158" t="s">
        <v>274</v>
      </c>
      <c r="L158" t="s">
        <v>329</v>
      </c>
      <c r="M158" s="35">
        <f>$M$155</f>
        <v>23.805</v>
      </c>
      <c r="N158" s="1" t="s">
        <v>150</v>
      </c>
      <c r="Q158" s="2"/>
      <c r="R158" s="107" t="s">
        <v>314</v>
      </c>
      <c r="S158" s="35">
        <f t="shared" si="16"/>
        <v>11.9025</v>
      </c>
      <c r="T158" t="s">
        <v>282</v>
      </c>
      <c r="U158">
        <v>0.5</v>
      </c>
      <c r="V158" t="s">
        <v>282</v>
      </c>
    </row>
    <row r="159" spans="2:22" x14ac:dyDescent="0.25">
      <c r="B159" s="98"/>
      <c r="C159" s="40"/>
      <c r="D159" s="78"/>
      <c r="J159" s="48" t="s">
        <v>156</v>
      </c>
      <c r="K159" t="s">
        <v>274</v>
      </c>
      <c r="L159" t="s">
        <v>226</v>
      </c>
      <c r="M159" s="35">
        <f>$M$155*8</f>
        <v>190.44</v>
      </c>
      <c r="N159" s="1" t="s">
        <v>242</v>
      </c>
      <c r="O159" t="s">
        <v>292</v>
      </c>
      <c r="Q159" s="2"/>
      <c r="R159" s="107" t="s">
        <v>330</v>
      </c>
      <c r="S159" s="35">
        <f t="shared" si="16"/>
        <v>23.805</v>
      </c>
      <c r="T159" t="s">
        <v>150</v>
      </c>
      <c r="U159">
        <v>1</v>
      </c>
      <c r="V159" t="s">
        <v>150</v>
      </c>
    </row>
    <row r="160" spans="2:22" x14ac:dyDescent="0.25">
      <c r="B160" s="98"/>
      <c r="C160" s="40"/>
      <c r="D160" s="78"/>
      <c r="J160" s="48" t="s">
        <v>156</v>
      </c>
      <c r="K160" t="s">
        <v>274</v>
      </c>
      <c r="L160" t="s">
        <v>294</v>
      </c>
      <c r="M160" s="35">
        <f>$M$155</f>
        <v>23.805</v>
      </c>
      <c r="N160" s="1" t="s">
        <v>150</v>
      </c>
      <c r="Q160" s="2"/>
      <c r="R160" s="107" t="s">
        <v>316</v>
      </c>
      <c r="S160" s="35">
        <f t="shared" si="16"/>
        <v>23.805</v>
      </c>
      <c r="T160" t="s">
        <v>150</v>
      </c>
      <c r="U160">
        <v>1</v>
      </c>
      <c r="V160" t="s">
        <v>150</v>
      </c>
    </row>
    <row r="161" spans="2:22" x14ac:dyDescent="0.25">
      <c r="B161" s="98"/>
      <c r="C161" s="40"/>
      <c r="D161" s="78"/>
      <c r="N161" s="1"/>
      <c r="Q161" s="2"/>
      <c r="R161" s="107" t="s">
        <v>331</v>
      </c>
      <c r="S161" s="35">
        <f t="shared" si="16"/>
        <v>23.805</v>
      </c>
      <c r="T161" t="s">
        <v>150</v>
      </c>
      <c r="U161">
        <v>1</v>
      </c>
      <c r="V161" t="s">
        <v>150</v>
      </c>
    </row>
    <row r="162" spans="2:22" x14ac:dyDescent="0.25">
      <c r="B162" s="98"/>
      <c r="C162" s="40"/>
      <c r="D162" s="78"/>
      <c r="N162" s="1"/>
      <c r="Q162" s="2"/>
      <c r="R162" s="107" t="s">
        <v>332</v>
      </c>
      <c r="S162" s="35">
        <f t="shared" si="16"/>
        <v>23.805</v>
      </c>
      <c r="T162" t="s">
        <v>150</v>
      </c>
      <c r="U162">
        <v>1</v>
      </c>
      <c r="V162" t="s">
        <v>150</v>
      </c>
    </row>
    <row r="163" spans="2:22" x14ac:dyDescent="0.25">
      <c r="B163" s="98"/>
      <c r="C163" s="40"/>
      <c r="D163" s="78"/>
      <c r="L163" s="48" t="s">
        <v>333</v>
      </c>
      <c r="M163" s="147" t="s">
        <v>12</v>
      </c>
      <c r="N163" s="147" t="s">
        <v>166</v>
      </c>
      <c r="O163" s="147" t="s">
        <v>254</v>
      </c>
      <c r="Q163" s="2"/>
      <c r="R163" s="107" t="s">
        <v>318</v>
      </c>
      <c r="S163" s="35">
        <f t="shared" si="16"/>
        <v>23.805</v>
      </c>
      <c r="T163" t="s">
        <v>158</v>
      </c>
      <c r="U163">
        <v>1</v>
      </c>
      <c r="V163" t="s">
        <v>267</v>
      </c>
    </row>
    <row r="164" spans="2:22" x14ac:dyDescent="0.25">
      <c r="B164" s="98"/>
      <c r="C164" s="40"/>
      <c r="D164" s="78"/>
      <c r="K164" t="s">
        <v>334</v>
      </c>
      <c r="L164" t="s">
        <v>270</v>
      </c>
      <c r="M164" s="110">
        <f>S129+S136</f>
        <v>704.54399999999998</v>
      </c>
      <c r="N164" s="1" t="s">
        <v>271</v>
      </c>
      <c r="O164" s="35">
        <f>M130+M137</f>
        <v>73.902119999999996</v>
      </c>
      <c r="P164" s="1" t="s">
        <v>150</v>
      </c>
      <c r="Q164" s="2"/>
      <c r="R164" t="s">
        <v>226</v>
      </c>
      <c r="S164" s="35">
        <f t="shared" si="16"/>
        <v>190.44</v>
      </c>
      <c r="T164" s="1" t="s">
        <v>242</v>
      </c>
      <c r="U164">
        <v>8</v>
      </c>
      <c r="V164" t="s">
        <v>150</v>
      </c>
    </row>
    <row r="165" spans="2:22" x14ac:dyDescent="0.25">
      <c r="B165" s="98"/>
      <c r="C165" s="40"/>
      <c r="D165" s="78"/>
      <c r="L165" t="s">
        <v>259</v>
      </c>
      <c r="M165" s="110">
        <f>M128+M133+M143+M150+M152</f>
        <v>49.163250000000005</v>
      </c>
      <c r="N165" s="1" t="s">
        <v>244</v>
      </c>
      <c r="R165" t="s">
        <v>294</v>
      </c>
      <c r="S165" s="35">
        <f t="shared" si="16"/>
        <v>23.805</v>
      </c>
      <c r="T165" t="s">
        <v>150</v>
      </c>
      <c r="U165">
        <v>1</v>
      </c>
      <c r="V165" t="s">
        <v>150</v>
      </c>
    </row>
    <row r="166" spans="2:22" x14ac:dyDescent="0.25">
      <c r="B166" s="98"/>
      <c r="C166" s="40"/>
      <c r="D166" s="78"/>
      <c r="K166" t="s">
        <v>335</v>
      </c>
      <c r="L166" t="s">
        <v>264</v>
      </c>
      <c r="M166" s="110">
        <f>M129+M137</f>
        <v>2.6420399999999997</v>
      </c>
      <c r="N166" s="1" t="s">
        <v>151</v>
      </c>
    </row>
    <row r="167" spans="2:22" x14ac:dyDescent="0.25">
      <c r="B167" s="98"/>
      <c r="C167" s="40"/>
      <c r="D167" s="78"/>
      <c r="K167" t="s">
        <v>335</v>
      </c>
      <c r="L167" t="s">
        <v>336</v>
      </c>
      <c r="M167" s="110">
        <f>M131+M138</f>
        <v>1.4736612</v>
      </c>
      <c r="N167" s="1" t="s">
        <v>151</v>
      </c>
    </row>
    <row r="168" spans="2:22" x14ac:dyDescent="0.25">
      <c r="B168" s="98"/>
      <c r="C168" s="40"/>
      <c r="D168" s="78"/>
      <c r="K168" t="s">
        <v>335</v>
      </c>
      <c r="L168" t="s">
        <v>280</v>
      </c>
      <c r="M168" s="110">
        <f>M132</f>
        <v>220.392</v>
      </c>
      <c r="N168" s="1" t="s">
        <v>242</v>
      </c>
    </row>
    <row r="169" spans="2:22" x14ac:dyDescent="0.25">
      <c r="B169" s="98"/>
      <c r="C169" s="40"/>
      <c r="D169" s="78"/>
      <c r="L169" s="107" t="s">
        <v>302</v>
      </c>
      <c r="M169" s="110">
        <f>S153+S143</f>
        <v>73.53</v>
      </c>
      <c r="N169" s="1" t="s">
        <v>158</v>
      </c>
    </row>
    <row r="170" spans="2:22" x14ac:dyDescent="0.25">
      <c r="B170" s="98"/>
      <c r="C170" s="40"/>
      <c r="D170" s="78"/>
      <c r="L170" s="107" t="s">
        <v>305</v>
      </c>
      <c r="M170" s="110">
        <f>S144+S154</f>
        <v>36.765000000000001</v>
      </c>
      <c r="N170" s="1" t="s">
        <v>150</v>
      </c>
    </row>
    <row r="171" spans="2:22" x14ac:dyDescent="0.25">
      <c r="B171" s="98"/>
      <c r="C171" s="40"/>
      <c r="D171" s="78"/>
      <c r="K171" t="s">
        <v>335</v>
      </c>
      <c r="L171" s="107" t="s">
        <v>308</v>
      </c>
      <c r="M171" s="110">
        <f>S145+S155</f>
        <v>55.147499999999994</v>
      </c>
      <c r="N171" s="1" t="s">
        <v>242</v>
      </c>
    </row>
    <row r="172" spans="2:22" x14ac:dyDescent="0.25">
      <c r="B172" s="98"/>
      <c r="C172" s="40"/>
      <c r="D172" s="78"/>
      <c r="K172" t="s">
        <v>334</v>
      </c>
      <c r="L172" s="107" t="s">
        <v>311</v>
      </c>
      <c r="M172" s="110">
        <f>S146+S156</f>
        <v>128.67750000000001</v>
      </c>
      <c r="N172" s="1" t="s">
        <v>158</v>
      </c>
    </row>
    <row r="173" spans="2:22" x14ac:dyDescent="0.25">
      <c r="B173" s="98"/>
      <c r="C173" s="40"/>
      <c r="D173" s="78"/>
      <c r="L173" s="107" t="s">
        <v>220</v>
      </c>
      <c r="M173" s="110">
        <f>S131+S138+S147+S157</f>
        <v>62.416499999999999</v>
      </c>
      <c r="N173" s="1" t="s">
        <v>221</v>
      </c>
    </row>
    <row r="174" spans="2:22" x14ac:dyDescent="0.25">
      <c r="B174" s="98"/>
      <c r="C174" s="40"/>
      <c r="D174" s="78"/>
      <c r="L174" s="107" t="s">
        <v>314</v>
      </c>
      <c r="M174" s="110">
        <f>S148+S158</f>
        <v>18.3825</v>
      </c>
      <c r="N174" s="1" t="s">
        <v>221</v>
      </c>
    </row>
    <row r="175" spans="2:22" x14ac:dyDescent="0.25">
      <c r="B175" s="98"/>
      <c r="C175" s="40"/>
      <c r="D175" s="78"/>
      <c r="L175" s="107" t="s">
        <v>330</v>
      </c>
      <c r="M175" s="110">
        <f>+S159</f>
        <v>23.805</v>
      </c>
      <c r="N175" s="1" t="s">
        <v>150</v>
      </c>
    </row>
    <row r="176" spans="2:22" x14ac:dyDescent="0.25">
      <c r="B176" s="98"/>
      <c r="C176" s="40"/>
      <c r="D176" s="78"/>
      <c r="L176" s="107" t="s">
        <v>316</v>
      </c>
      <c r="M176" s="110">
        <f>+S149+S160</f>
        <v>36.765000000000001</v>
      </c>
      <c r="N176" s="1" t="s">
        <v>150</v>
      </c>
    </row>
    <row r="177" spans="2:18" x14ac:dyDescent="0.25">
      <c r="B177" s="98"/>
      <c r="C177" s="40"/>
      <c r="D177" s="78"/>
      <c r="L177" s="107" t="s">
        <v>331</v>
      </c>
      <c r="M177" s="110">
        <f>+S161</f>
        <v>23.805</v>
      </c>
      <c r="N177" s="1" t="s">
        <v>150</v>
      </c>
    </row>
    <row r="178" spans="2:18" x14ac:dyDescent="0.25">
      <c r="B178" s="98"/>
      <c r="C178" s="40"/>
      <c r="D178" s="78"/>
      <c r="L178" s="107" t="s">
        <v>332</v>
      </c>
      <c r="M178" s="110">
        <f>+S162</f>
        <v>23.805</v>
      </c>
      <c r="N178" s="1" t="s">
        <v>150</v>
      </c>
    </row>
    <row r="179" spans="2:18" x14ac:dyDescent="0.25">
      <c r="B179" s="98"/>
      <c r="C179" s="40"/>
      <c r="D179" s="78"/>
      <c r="K179" t="s">
        <v>334</v>
      </c>
      <c r="L179" s="107" t="s">
        <v>318</v>
      </c>
      <c r="M179" s="110">
        <f>+S150+S163</f>
        <v>36.765000000000001</v>
      </c>
      <c r="N179" s="1" t="s">
        <v>158</v>
      </c>
    </row>
    <row r="180" spans="2:18" x14ac:dyDescent="0.25">
      <c r="B180" s="98"/>
      <c r="C180" s="40"/>
      <c r="D180" s="78"/>
      <c r="L180" t="s">
        <v>226</v>
      </c>
      <c r="M180" s="35">
        <f>+S139+S164</f>
        <v>307.27199999999999</v>
      </c>
      <c r="N180" s="1" t="s">
        <v>242</v>
      </c>
    </row>
    <row r="181" spans="2:18" x14ac:dyDescent="0.25">
      <c r="B181" s="98"/>
      <c r="C181" s="40"/>
      <c r="D181" s="78"/>
      <c r="L181" t="s">
        <v>294</v>
      </c>
      <c r="M181" s="35">
        <f>+S140+S165</f>
        <v>38.408999999999999</v>
      </c>
      <c r="N181" s="1" t="s">
        <v>150</v>
      </c>
    </row>
    <row r="182" spans="2:18" x14ac:dyDescent="0.25">
      <c r="B182" s="98"/>
      <c r="C182" s="40"/>
      <c r="D182" s="78"/>
      <c r="E182"/>
      <c r="F182"/>
      <c r="G182"/>
      <c r="H182"/>
      <c r="I182"/>
      <c r="M182" s="1"/>
    </row>
    <row r="183" spans="2:18" x14ac:dyDescent="0.25">
      <c r="B183" s="98" t="s">
        <v>53</v>
      </c>
      <c r="C183" s="40"/>
      <c r="D183" s="78" t="s">
        <v>337</v>
      </c>
      <c r="E183"/>
      <c r="F183"/>
      <c r="G183"/>
      <c r="H183"/>
      <c r="I183"/>
      <c r="J183" s="120" t="s">
        <v>338</v>
      </c>
      <c r="K183" s="79" t="s">
        <v>166</v>
      </c>
      <c r="L183" s="151" t="s">
        <v>262</v>
      </c>
      <c r="M183" s="152"/>
    </row>
    <row r="184" spans="2:18" x14ac:dyDescent="0.25">
      <c r="B184" s="98"/>
      <c r="C184" s="40"/>
      <c r="D184" s="78"/>
      <c r="E184" s="48" t="s">
        <v>339</v>
      </c>
      <c r="F184" s="48"/>
      <c r="G184" s="48"/>
      <c r="H184" s="48"/>
      <c r="I184" s="48"/>
      <c r="J184" s="121">
        <v>62.32</v>
      </c>
      <c r="K184" s="82" t="s">
        <v>150</v>
      </c>
    </row>
    <row r="185" spans="2:18" x14ac:dyDescent="0.25">
      <c r="B185" s="98"/>
      <c r="C185" s="40"/>
      <c r="D185" s="78"/>
      <c r="E185" s="105" t="s">
        <v>340</v>
      </c>
      <c r="F185" s="105"/>
      <c r="G185" s="105"/>
      <c r="H185" s="105"/>
      <c r="I185" s="105"/>
      <c r="J185" s="123">
        <f>L185*J184</f>
        <v>93.48</v>
      </c>
      <c r="K185" s="117" t="s">
        <v>341</v>
      </c>
      <c r="L185">
        <v>1.5</v>
      </c>
      <c r="M185" s="1" t="s">
        <v>342</v>
      </c>
    </row>
    <row r="186" spans="2:18" x14ac:dyDescent="0.25">
      <c r="B186" s="98"/>
      <c r="C186" s="40"/>
      <c r="D186" s="78"/>
      <c r="E186" s="105" t="s">
        <v>343</v>
      </c>
      <c r="F186" s="105"/>
      <c r="G186" s="105"/>
      <c r="H186" s="105"/>
      <c r="I186" s="105"/>
      <c r="J186" s="123">
        <f>L186*J185</f>
        <v>140.22</v>
      </c>
      <c r="K186" s="117" t="s">
        <v>341</v>
      </c>
      <c r="L186">
        <v>1.5</v>
      </c>
      <c r="M186" s="1" t="s">
        <v>342</v>
      </c>
    </row>
    <row r="187" spans="2:18" x14ac:dyDescent="0.25">
      <c r="B187" s="98"/>
      <c r="C187" s="40"/>
      <c r="D187" s="78"/>
      <c r="E187" s="105" t="s">
        <v>344</v>
      </c>
      <c r="F187" s="105"/>
      <c r="G187" s="105"/>
      <c r="H187" s="105"/>
      <c r="I187" s="105"/>
      <c r="J187" s="123">
        <f>L187*J184</f>
        <v>7.79</v>
      </c>
      <c r="K187" s="117" t="s">
        <v>341</v>
      </c>
      <c r="L187">
        <v>0.125</v>
      </c>
      <c r="M187" s="1" t="s">
        <v>272</v>
      </c>
    </row>
    <row r="188" spans="2:18" x14ac:dyDescent="0.25">
      <c r="B188" s="98"/>
      <c r="C188" s="40"/>
      <c r="D188" s="78"/>
      <c r="E188" s="105" t="s">
        <v>220</v>
      </c>
      <c r="F188" s="105"/>
      <c r="G188" s="105"/>
      <c r="H188" s="105"/>
      <c r="I188" s="105"/>
      <c r="J188" s="123">
        <f>L188*J184</f>
        <v>6.2320000000000002</v>
      </c>
      <c r="K188" s="117" t="s">
        <v>221</v>
      </c>
      <c r="L188">
        <v>0.1</v>
      </c>
      <c r="M188" s="1" t="s">
        <v>221</v>
      </c>
    </row>
    <row r="189" spans="2:18" x14ac:dyDescent="0.25">
      <c r="B189" s="98"/>
      <c r="C189" s="40"/>
      <c r="D189" s="78"/>
      <c r="E189" s="105" t="s">
        <v>222</v>
      </c>
      <c r="F189" s="105"/>
      <c r="G189" s="105"/>
      <c r="H189" s="105"/>
      <c r="I189" s="105"/>
      <c r="J189" s="123">
        <f>L189*J184</f>
        <v>65.436000000000007</v>
      </c>
      <c r="K189" s="82" t="s">
        <v>150</v>
      </c>
      <c r="L189">
        <v>1.05</v>
      </c>
      <c r="M189" s="1" t="s">
        <v>158</v>
      </c>
      <c r="N189" s="124" t="s">
        <v>345</v>
      </c>
    </row>
    <row r="191" spans="2:18" x14ac:dyDescent="0.25">
      <c r="B191" s="98" t="s">
        <v>68</v>
      </c>
      <c r="C191" s="40"/>
      <c r="D191" s="78" t="s">
        <v>346</v>
      </c>
      <c r="E191"/>
      <c r="F191"/>
      <c r="G191"/>
      <c r="H191"/>
      <c r="I191"/>
      <c r="J191" s="120" t="s">
        <v>347</v>
      </c>
      <c r="K191" s="79" t="s">
        <v>166</v>
      </c>
      <c r="R191" s="1"/>
    </row>
    <row r="192" spans="2:18" x14ac:dyDescent="0.25">
      <c r="B192" s="98"/>
      <c r="C192" s="40"/>
      <c r="D192" s="78"/>
      <c r="E192" s="48" t="s">
        <v>348</v>
      </c>
      <c r="F192" s="48"/>
      <c r="G192" s="48"/>
      <c r="H192" s="48"/>
      <c r="I192" s="48"/>
      <c r="J192" s="121">
        <v>47.96</v>
      </c>
      <c r="K192" s="122" t="s">
        <v>158</v>
      </c>
      <c r="L192" s="151" t="s">
        <v>262</v>
      </c>
      <c r="M192" s="152"/>
      <c r="R192" s="1"/>
    </row>
    <row r="193" spans="2:20" x14ac:dyDescent="0.25">
      <c r="B193" s="98"/>
      <c r="C193" s="40"/>
      <c r="D193" s="78"/>
      <c r="E193" s="105" t="s">
        <v>220</v>
      </c>
      <c r="F193" s="105"/>
      <c r="G193" s="105"/>
      <c r="H193" s="105"/>
      <c r="I193" s="105"/>
      <c r="J193" s="123">
        <f>L193*J192</f>
        <v>9.5920000000000005</v>
      </c>
      <c r="K193" s="117" t="s">
        <v>221</v>
      </c>
      <c r="L193">
        <v>0.2</v>
      </c>
      <c r="M193" s="1" t="s">
        <v>221</v>
      </c>
      <c r="R193" s="1"/>
    </row>
    <row r="194" spans="2:20" x14ac:dyDescent="0.25">
      <c r="B194" s="98"/>
      <c r="C194" s="40"/>
      <c r="D194" s="78"/>
      <c r="E194" s="105" t="s">
        <v>349</v>
      </c>
      <c r="F194" s="105"/>
      <c r="G194" s="105"/>
      <c r="H194" s="105"/>
      <c r="I194" s="105"/>
      <c r="J194" s="123">
        <f>L194*J192</f>
        <v>50.358000000000004</v>
      </c>
      <c r="K194" s="117" t="s">
        <v>158</v>
      </c>
      <c r="L194">
        <v>1.05</v>
      </c>
      <c r="M194" s="1" t="s">
        <v>158</v>
      </c>
      <c r="N194" s="124" t="s">
        <v>345</v>
      </c>
      <c r="R194" s="1"/>
    </row>
    <row r="195" spans="2:20" x14ac:dyDescent="0.25">
      <c r="B195" s="98"/>
      <c r="C195" s="40"/>
      <c r="D195" s="78"/>
      <c r="E195" s="105" t="s">
        <v>350</v>
      </c>
      <c r="F195" s="105"/>
      <c r="G195" s="105"/>
      <c r="H195" s="105"/>
      <c r="I195" s="105"/>
      <c r="J195" s="123">
        <f>L195*J192</f>
        <v>11.99</v>
      </c>
      <c r="K195" s="117" t="s">
        <v>341</v>
      </c>
      <c r="L195">
        <v>0.25</v>
      </c>
      <c r="M195" s="1" t="s">
        <v>341</v>
      </c>
      <c r="N195" t="s">
        <v>351</v>
      </c>
      <c r="R195" s="1"/>
    </row>
    <row r="196" spans="2:20" x14ac:dyDescent="0.25">
      <c r="B196" s="98"/>
      <c r="C196" s="40"/>
      <c r="D196" s="78"/>
      <c r="E196"/>
      <c r="F196"/>
      <c r="G196"/>
      <c r="H196"/>
      <c r="I196"/>
      <c r="R196" s="1"/>
    </row>
    <row r="197" spans="2:20" x14ac:dyDescent="0.25">
      <c r="B197" s="98"/>
      <c r="C197" s="40"/>
      <c r="D197" s="78"/>
      <c r="E197"/>
      <c r="F197"/>
      <c r="G197"/>
      <c r="H197"/>
      <c r="I197"/>
      <c r="J197" s="120" t="s">
        <v>338</v>
      </c>
      <c r="K197" s="79" t="s">
        <v>166</v>
      </c>
      <c r="R197" s="1"/>
    </row>
    <row r="198" spans="2:20" x14ac:dyDescent="0.25">
      <c r="B198" s="98"/>
      <c r="C198" s="40"/>
      <c r="D198" s="78"/>
      <c r="E198" s="48" t="s">
        <v>352</v>
      </c>
      <c r="F198" s="48"/>
      <c r="G198" s="48"/>
      <c r="H198" s="48"/>
      <c r="I198" s="48"/>
      <c r="J198" s="121">
        <v>51.48</v>
      </c>
      <c r="K198" s="82" t="s">
        <v>150</v>
      </c>
      <c r="L198" s="151" t="s">
        <v>262</v>
      </c>
      <c r="M198" s="152"/>
      <c r="R198" s="1"/>
    </row>
    <row r="199" spans="2:20" x14ac:dyDescent="0.25">
      <c r="B199" s="98"/>
      <c r="C199" s="40"/>
      <c r="D199" s="78"/>
      <c r="E199" s="105" t="s">
        <v>220</v>
      </c>
      <c r="F199" s="105"/>
      <c r="G199" s="105"/>
      <c r="H199" s="105"/>
      <c r="I199" s="105"/>
      <c r="J199" s="123">
        <f>L199*J198</f>
        <v>5.1479999999999997</v>
      </c>
      <c r="K199" s="117" t="s">
        <v>221</v>
      </c>
      <c r="L199">
        <v>0.1</v>
      </c>
      <c r="M199" s="1" t="s">
        <v>221</v>
      </c>
      <c r="R199" s="1"/>
    </row>
    <row r="200" spans="2:20" x14ac:dyDescent="0.25">
      <c r="B200" s="98"/>
      <c r="C200" s="40"/>
      <c r="D200" s="78"/>
      <c r="E200" s="105" t="s">
        <v>353</v>
      </c>
      <c r="F200" s="105"/>
      <c r="G200" s="105"/>
      <c r="H200" s="105"/>
      <c r="I200" s="105"/>
      <c r="J200" s="123">
        <f>L200*J198</f>
        <v>54.054000000000002</v>
      </c>
      <c r="K200" s="82" t="s">
        <v>150</v>
      </c>
      <c r="L200">
        <v>1.05</v>
      </c>
      <c r="M200" s="1" t="s">
        <v>158</v>
      </c>
      <c r="N200" s="124" t="s">
        <v>345</v>
      </c>
      <c r="R200" s="1"/>
    </row>
    <row r="201" spans="2:20" x14ac:dyDescent="0.25">
      <c r="B201" s="98"/>
      <c r="C201" s="40"/>
      <c r="D201" s="78"/>
      <c r="E201" s="105"/>
      <c r="F201" s="105"/>
      <c r="G201" s="105"/>
      <c r="H201" s="105"/>
      <c r="I201" s="105"/>
      <c r="K201" s="48"/>
      <c r="M201" s="1"/>
      <c r="N201" s="124"/>
      <c r="R201" s="1"/>
    </row>
    <row r="202" spans="2:20" x14ac:dyDescent="0.25">
      <c r="B202" s="98" t="s">
        <v>75</v>
      </c>
      <c r="C202" s="40"/>
      <c r="D202" s="78" t="s">
        <v>354</v>
      </c>
      <c r="E202"/>
      <c r="F202"/>
      <c r="G202"/>
      <c r="H202"/>
      <c r="I202"/>
      <c r="J202" s="147" t="s">
        <v>355</v>
      </c>
      <c r="K202" s="147" t="s">
        <v>152</v>
      </c>
      <c r="L202" s="78" t="s">
        <v>166</v>
      </c>
      <c r="P202" s="147" t="s">
        <v>255</v>
      </c>
      <c r="Q202" s="86">
        <f>$K$203</f>
        <v>3.24</v>
      </c>
      <c r="R202" s="82" t="s">
        <v>150</v>
      </c>
      <c r="T202" s="37"/>
    </row>
    <row r="203" spans="2:20" x14ac:dyDescent="0.25">
      <c r="B203" s="98"/>
      <c r="C203" s="40"/>
      <c r="D203" s="78"/>
      <c r="E203" s="48" t="s">
        <v>356</v>
      </c>
      <c r="F203" s="147"/>
      <c r="G203" s="147"/>
      <c r="H203" s="147"/>
      <c r="I203" s="147"/>
      <c r="J203" s="111" t="s">
        <v>224</v>
      </c>
      <c r="K203" s="112">
        <v>3.24</v>
      </c>
      <c r="L203" s="113" t="s">
        <v>150</v>
      </c>
      <c r="P203" s="107" t="s">
        <v>302</v>
      </c>
      <c r="Q203">
        <f t="shared" ref="Q203:Q211" si="17">S203*$Q$202</f>
        <v>6.48</v>
      </c>
      <c r="R203" s="1" t="s">
        <v>158</v>
      </c>
      <c r="S203">
        <v>2</v>
      </c>
      <c r="T203" t="s">
        <v>267</v>
      </c>
    </row>
    <row r="204" spans="2:20" x14ac:dyDescent="0.25">
      <c r="B204" s="98"/>
      <c r="C204" s="40"/>
      <c r="D204" s="78"/>
      <c r="E204"/>
      <c r="F204"/>
      <c r="G204"/>
      <c r="H204"/>
      <c r="I204"/>
      <c r="P204" s="107" t="s">
        <v>357</v>
      </c>
      <c r="Q204">
        <f t="shared" si="17"/>
        <v>3.24</v>
      </c>
      <c r="R204" s="1" t="s">
        <v>150</v>
      </c>
      <c r="S204">
        <v>1</v>
      </c>
      <c r="T204" t="s">
        <v>267</v>
      </c>
    </row>
    <row r="205" spans="2:20" x14ac:dyDescent="0.25">
      <c r="B205" s="98"/>
      <c r="C205" s="40"/>
      <c r="D205" s="78"/>
      <c r="E205"/>
      <c r="F205"/>
      <c r="G205"/>
      <c r="H205"/>
      <c r="I205"/>
      <c r="J205" s="79" t="s">
        <v>164</v>
      </c>
      <c r="K205" s="79" t="s">
        <v>165</v>
      </c>
      <c r="L205" s="79" t="s">
        <v>171</v>
      </c>
      <c r="M205" s="79" t="s">
        <v>14</v>
      </c>
      <c r="N205" s="79" t="s">
        <v>166</v>
      </c>
      <c r="P205" s="107" t="s">
        <v>308</v>
      </c>
      <c r="Q205">
        <f t="shared" si="17"/>
        <v>3.24</v>
      </c>
      <c r="R205" s="1" t="s">
        <v>242</v>
      </c>
      <c r="S205">
        <v>1</v>
      </c>
      <c r="T205" t="s">
        <v>278</v>
      </c>
    </row>
    <row r="206" spans="2:20" x14ac:dyDescent="0.25">
      <c r="B206" s="98"/>
      <c r="C206" s="40"/>
      <c r="D206" s="78"/>
      <c r="E206" s="83" t="s">
        <v>224</v>
      </c>
      <c r="F206"/>
      <c r="G206"/>
      <c r="H206"/>
      <c r="I206"/>
      <c r="J206" s="114">
        <v>1.8</v>
      </c>
      <c r="K206" s="80">
        <v>1.8</v>
      </c>
      <c r="M206" s="115">
        <f>(K206*J206)</f>
        <v>3.24</v>
      </c>
      <c r="N206" s="82" t="s">
        <v>150</v>
      </c>
      <c r="P206" s="107" t="s">
        <v>358</v>
      </c>
      <c r="Q206">
        <f t="shared" si="17"/>
        <v>11.34</v>
      </c>
      <c r="R206" s="1" t="s">
        <v>158</v>
      </c>
      <c r="S206">
        <v>3.5</v>
      </c>
      <c r="T206" t="s">
        <v>267</v>
      </c>
    </row>
    <row r="207" spans="2:20" x14ac:dyDescent="0.25">
      <c r="B207" s="98"/>
      <c r="C207" s="40"/>
      <c r="D207" s="78"/>
      <c r="E207"/>
      <c r="F207"/>
      <c r="G207"/>
      <c r="H207"/>
      <c r="I207"/>
      <c r="P207" s="107" t="s">
        <v>359</v>
      </c>
      <c r="Q207">
        <f t="shared" si="17"/>
        <v>9.0719999999999992</v>
      </c>
      <c r="R207" s="1" t="s">
        <v>158</v>
      </c>
      <c r="S207">
        <v>2.8</v>
      </c>
      <c r="T207" t="s">
        <v>267</v>
      </c>
    </row>
    <row r="208" spans="2:20" x14ac:dyDescent="0.25">
      <c r="B208" s="98"/>
      <c r="C208" s="40"/>
      <c r="D208" s="78"/>
      <c r="E208"/>
      <c r="F208"/>
      <c r="G208"/>
      <c r="H208"/>
      <c r="I208"/>
      <c r="P208" s="107" t="s">
        <v>220</v>
      </c>
      <c r="Q208">
        <f t="shared" si="17"/>
        <v>1.62</v>
      </c>
      <c r="R208" s="1" t="s">
        <v>221</v>
      </c>
      <c r="S208">
        <v>0.5</v>
      </c>
      <c r="T208" t="s">
        <v>282</v>
      </c>
    </row>
    <row r="209" spans="2:20" x14ac:dyDescent="0.25">
      <c r="B209" s="98"/>
      <c r="C209" s="40"/>
      <c r="D209" s="78"/>
      <c r="E209"/>
      <c r="F209"/>
      <c r="G209"/>
      <c r="H209"/>
      <c r="I209"/>
      <c r="P209" s="107" t="s">
        <v>314</v>
      </c>
      <c r="Q209">
        <f t="shared" si="17"/>
        <v>1.62</v>
      </c>
      <c r="R209" s="1" t="s">
        <v>221</v>
      </c>
      <c r="S209">
        <v>0.5</v>
      </c>
      <c r="T209" t="s">
        <v>282</v>
      </c>
    </row>
    <row r="210" spans="2:20" x14ac:dyDescent="0.25">
      <c r="B210" s="98"/>
      <c r="C210" s="40"/>
      <c r="D210" s="78"/>
      <c r="E210"/>
      <c r="F210"/>
      <c r="G210"/>
      <c r="H210"/>
      <c r="I210"/>
      <c r="P210" s="107" t="s">
        <v>316</v>
      </c>
      <c r="Q210">
        <f t="shared" si="17"/>
        <v>3.24</v>
      </c>
      <c r="R210" s="1" t="s">
        <v>150</v>
      </c>
      <c r="S210">
        <v>1</v>
      </c>
      <c r="T210" t="s">
        <v>150</v>
      </c>
    </row>
    <row r="211" spans="2:20" x14ac:dyDescent="0.25">
      <c r="B211" s="98"/>
      <c r="C211" s="40"/>
      <c r="P211" t="s">
        <v>259</v>
      </c>
      <c r="Q211">
        <f t="shared" si="17"/>
        <v>0.64800000000000013</v>
      </c>
      <c r="R211" s="1" t="s">
        <v>244</v>
      </c>
      <c r="S211">
        <v>0.2</v>
      </c>
      <c r="T211" t="s">
        <v>360</v>
      </c>
    </row>
    <row r="212" spans="2:20" x14ac:dyDescent="0.25">
      <c r="B212" s="98" t="s">
        <v>81</v>
      </c>
      <c r="C212" s="40"/>
      <c r="D212" s="78" t="s">
        <v>361</v>
      </c>
      <c r="E212" t="s">
        <v>437</v>
      </c>
      <c r="F212"/>
      <c r="G212"/>
      <c r="H212"/>
      <c r="I212"/>
      <c r="J212" s="123">
        <v>3</v>
      </c>
      <c r="K212" s="48"/>
      <c r="M212" s="1"/>
      <c r="N212" s="124"/>
      <c r="R212" s="1"/>
    </row>
    <row r="213" spans="2:20" x14ac:dyDescent="0.25">
      <c r="B213" s="98"/>
      <c r="C213" s="40"/>
      <c r="D213" s="78"/>
      <c r="E213" t="s">
        <v>438</v>
      </c>
      <c r="F213"/>
      <c r="G213"/>
      <c r="H213"/>
      <c r="I213"/>
      <c r="J213" s="123">
        <v>1</v>
      </c>
      <c r="K213" s="48"/>
      <c r="M213" s="1"/>
      <c r="N213" s="124"/>
      <c r="R213" s="1"/>
    </row>
    <row r="214" spans="2:20" x14ac:dyDescent="0.25">
      <c r="B214" s="98"/>
      <c r="C214" s="40"/>
      <c r="D214" s="78"/>
      <c r="E214" t="s">
        <v>439</v>
      </c>
      <c r="F214"/>
      <c r="G214"/>
      <c r="H214"/>
      <c r="I214"/>
      <c r="J214" s="123">
        <v>1</v>
      </c>
      <c r="K214" s="48"/>
      <c r="M214" s="1"/>
      <c r="N214" s="124"/>
      <c r="R214" s="1"/>
    </row>
    <row r="215" spans="2:20" x14ac:dyDescent="0.25">
      <c r="B215" s="98"/>
      <c r="C215" s="40"/>
      <c r="D215" s="78" t="s">
        <v>362</v>
      </c>
      <c r="E215" t="s">
        <v>436</v>
      </c>
      <c r="F215"/>
      <c r="G215"/>
      <c r="H215"/>
      <c r="I215"/>
      <c r="J215" t="s">
        <v>152</v>
      </c>
      <c r="K215" s="48"/>
      <c r="M215" s="1"/>
      <c r="N215" s="124"/>
      <c r="R215" s="1"/>
    </row>
    <row r="216" spans="2:20" x14ac:dyDescent="0.25">
      <c r="B216" s="98"/>
      <c r="C216" s="40"/>
      <c r="D216" s="78"/>
      <c r="E216"/>
      <c r="F216"/>
      <c r="G216"/>
      <c r="H216"/>
      <c r="I216"/>
      <c r="J216" s="123">
        <v>3</v>
      </c>
      <c r="K216" s="48"/>
      <c r="M216" s="1"/>
      <c r="N216" s="124"/>
      <c r="R216" s="1"/>
    </row>
    <row r="217" spans="2:20" x14ac:dyDescent="0.25">
      <c r="B217" s="98"/>
      <c r="C217" s="40"/>
      <c r="D217" s="78" t="s">
        <v>363</v>
      </c>
      <c r="E217" t="s">
        <v>435</v>
      </c>
      <c r="F217"/>
      <c r="G217"/>
      <c r="H217"/>
      <c r="I217"/>
      <c r="J217" t="s">
        <v>152</v>
      </c>
      <c r="K217" s="48"/>
      <c r="M217" s="1"/>
      <c r="N217" s="124"/>
      <c r="R217" s="1"/>
    </row>
    <row r="218" spans="2:20" x14ac:dyDescent="0.25">
      <c r="B218" s="98"/>
      <c r="C218" s="40"/>
      <c r="D218" s="78"/>
      <c r="E218"/>
      <c r="F218"/>
      <c r="G218"/>
      <c r="H218"/>
      <c r="I218"/>
      <c r="J218" s="123">
        <v>2</v>
      </c>
      <c r="K218" s="48"/>
      <c r="M218" s="1"/>
      <c r="N218" s="124"/>
      <c r="R218" s="1"/>
    </row>
    <row r="219" spans="2:20" x14ac:dyDescent="0.25">
      <c r="R219" s="1"/>
    </row>
    <row r="220" spans="2:20" x14ac:dyDescent="0.25">
      <c r="B220" s="98" t="s">
        <v>88</v>
      </c>
      <c r="C220" s="40"/>
      <c r="D220" s="78" t="s">
        <v>364</v>
      </c>
      <c r="E220"/>
      <c r="F220"/>
      <c r="G220"/>
      <c r="H220"/>
      <c r="I220"/>
      <c r="J220" s="147" t="s">
        <v>152</v>
      </c>
      <c r="K220" s="79" t="s">
        <v>166</v>
      </c>
      <c r="L220" s="151" t="s">
        <v>262</v>
      </c>
      <c r="M220" s="152"/>
      <c r="R220" s="1"/>
    </row>
    <row r="221" spans="2:20" x14ac:dyDescent="0.25">
      <c r="B221" s="77"/>
      <c r="C221" s="40"/>
      <c r="D221" s="78"/>
      <c r="E221" s="157" t="s">
        <v>365</v>
      </c>
      <c r="F221" s="157"/>
      <c r="G221" s="157"/>
      <c r="H221" s="157"/>
      <c r="I221" s="157"/>
      <c r="J221" s="158"/>
      <c r="R221" s="1"/>
    </row>
    <row r="222" spans="2:20" x14ac:dyDescent="0.25">
      <c r="B222" s="77"/>
      <c r="C222" s="40"/>
      <c r="D222" s="78"/>
      <c r="E222" s="105" t="s">
        <v>366</v>
      </c>
      <c r="F222" s="105"/>
      <c r="G222" s="105"/>
      <c r="H222" s="105"/>
      <c r="I222" s="105"/>
      <c r="J222">
        <v>1</v>
      </c>
      <c r="K222" s="117" t="s">
        <v>341</v>
      </c>
      <c r="R222" s="1"/>
    </row>
    <row r="223" spans="2:20" x14ac:dyDescent="0.25">
      <c r="B223" s="77"/>
      <c r="C223" s="40"/>
      <c r="D223" s="78"/>
      <c r="E223" s="105" t="s">
        <v>367</v>
      </c>
      <c r="F223" s="105"/>
      <c r="G223" s="105"/>
      <c r="H223" s="105"/>
      <c r="I223" s="105"/>
      <c r="J223">
        <v>1</v>
      </c>
      <c r="K223" s="117" t="s">
        <v>221</v>
      </c>
      <c r="O223" t="s">
        <v>441</v>
      </c>
      <c r="P223" t="s">
        <v>444</v>
      </c>
      <c r="R223" s="1"/>
    </row>
    <row r="224" spans="2:20" x14ac:dyDescent="0.25">
      <c r="B224" s="77"/>
      <c r="C224" s="40"/>
      <c r="D224" s="78"/>
      <c r="E224" s="157" t="s">
        <v>368</v>
      </c>
      <c r="F224" s="157"/>
      <c r="G224" s="157"/>
      <c r="H224" s="157"/>
      <c r="I224" s="157"/>
      <c r="J224" s="158"/>
      <c r="O224" s="1">
        <v>4.54</v>
      </c>
      <c r="P224">
        <v>0.4</v>
      </c>
      <c r="Q224" t="s">
        <v>448</v>
      </c>
      <c r="R224" s="1"/>
    </row>
    <row r="225" spans="2:18" x14ac:dyDescent="0.25">
      <c r="B225" s="77"/>
      <c r="C225" s="40"/>
      <c r="D225" s="78"/>
      <c r="E225" s="105" t="s">
        <v>369</v>
      </c>
      <c r="F225" s="105"/>
      <c r="G225" s="105"/>
      <c r="H225" s="105"/>
      <c r="I225" s="105"/>
      <c r="J225">
        <v>2</v>
      </c>
      <c r="K225" s="117" t="s">
        <v>341</v>
      </c>
      <c r="O225" s="1">
        <v>5.67</v>
      </c>
      <c r="P225">
        <v>0.39</v>
      </c>
      <c r="Q225" t="s">
        <v>448</v>
      </c>
      <c r="R225" s="1"/>
    </row>
    <row r="226" spans="2:18" x14ac:dyDescent="0.25">
      <c r="B226" s="77"/>
      <c r="C226" s="40"/>
      <c r="D226" s="78"/>
      <c r="E226" s="105" t="s">
        <v>367</v>
      </c>
      <c r="F226" s="105"/>
      <c r="G226" s="105"/>
      <c r="H226" s="105"/>
      <c r="I226" s="105"/>
      <c r="K226" s="117" t="s">
        <v>221</v>
      </c>
      <c r="O226" s="1">
        <v>5.05</v>
      </c>
      <c r="P226">
        <v>0.79</v>
      </c>
      <c r="Q226" t="s">
        <v>448</v>
      </c>
      <c r="R226" s="1"/>
    </row>
    <row r="227" spans="2:18" x14ac:dyDescent="0.25">
      <c r="B227" s="77"/>
      <c r="C227" s="40"/>
      <c r="D227" s="78"/>
      <c r="E227" s="157" t="s">
        <v>370</v>
      </c>
      <c r="F227" s="48"/>
      <c r="G227" s="48"/>
      <c r="H227" s="48"/>
      <c r="I227" s="48"/>
      <c r="J227">
        <f>10.89+6.34</f>
        <v>17.23</v>
      </c>
      <c r="K227" s="117" t="s">
        <v>158</v>
      </c>
      <c r="O227" s="1">
        <v>1.37</v>
      </c>
      <c r="P227">
        <v>0.48</v>
      </c>
      <c r="Q227" t="s">
        <v>448</v>
      </c>
      <c r="R227" s="1"/>
    </row>
    <row r="228" spans="2:18" x14ac:dyDescent="0.25">
      <c r="B228" s="77"/>
      <c r="C228" s="40"/>
      <c r="D228" s="78"/>
      <c r="E228" s="105" t="s">
        <v>367</v>
      </c>
      <c r="F228" s="105"/>
      <c r="G228" s="105"/>
      <c r="H228" s="105"/>
      <c r="I228" s="105"/>
      <c r="J228">
        <v>0.5</v>
      </c>
      <c r="K228" s="117" t="s">
        <v>221</v>
      </c>
      <c r="O228" s="1">
        <v>0.32</v>
      </c>
      <c r="P228">
        <v>0.56000000000000005</v>
      </c>
      <c r="Q228" t="s">
        <v>448</v>
      </c>
      <c r="R228" s="1"/>
    </row>
    <row r="229" spans="2:18" x14ac:dyDescent="0.25">
      <c r="B229" s="77"/>
      <c r="C229" s="40"/>
      <c r="D229" s="78"/>
      <c r="E229" s="105" t="s">
        <v>222</v>
      </c>
      <c r="F229" s="105"/>
      <c r="G229" s="105"/>
      <c r="H229" s="105"/>
      <c r="I229" s="105"/>
      <c r="J229">
        <v>0.5</v>
      </c>
      <c r="K229" s="117" t="s">
        <v>221</v>
      </c>
      <c r="O229" s="106">
        <f>SUM(O224:O228)</f>
        <v>16.950000000000003</v>
      </c>
      <c r="P229">
        <v>0.82</v>
      </c>
      <c r="Q229" t="s">
        <v>447</v>
      </c>
      <c r="R229" s="1"/>
    </row>
    <row r="230" spans="2:18" x14ac:dyDescent="0.25">
      <c r="B230" s="77"/>
      <c r="C230" s="40"/>
      <c r="D230" s="78"/>
      <c r="E230" s="157" t="s">
        <v>371</v>
      </c>
      <c r="F230" s="157"/>
      <c r="G230" s="157"/>
      <c r="H230" s="157"/>
      <c r="I230" s="157"/>
      <c r="J230" s="158"/>
      <c r="K230" s="158"/>
      <c r="P230">
        <v>0.4</v>
      </c>
      <c r="Q230" t="s">
        <v>447</v>
      </c>
      <c r="R230" s="1"/>
    </row>
    <row r="231" spans="2:18" x14ac:dyDescent="0.25">
      <c r="B231" s="77"/>
      <c r="C231" s="40"/>
      <c r="D231" s="78"/>
      <c r="E231" s="105" t="s">
        <v>440</v>
      </c>
      <c r="F231" s="105"/>
      <c r="G231" s="105"/>
      <c r="H231" s="105"/>
      <c r="I231" s="105"/>
      <c r="J231">
        <v>16.95</v>
      </c>
      <c r="K231" s="117" t="s">
        <v>158</v>
      </c>
      <c r="P231" s="106">
        <f>SUM(P224:P230)</f>
        <v>3.84</v>
      </c>
      <c r="R231" s="1"/>
    </row>
    <row r="232" spans="2:18" x14ac:dyDescent="0.25">
      <c r="B232" s="77"/>
      <c r="C232" s="40"/>
      <c r="D232" s="78"/>
      <c r="E232" s="105" t="s">
        <v>367</v>
      </c>
      <c r="F232" s="105"/>
      <c r="G232" s="105"/>
      <c r="H232" s="105"/>
      <c r="I232" s="105"/>
      <c r="J232">
        <v>0.25</v>
      </c>
      <c r="K232" s="117" t="s">
        <v>221</v>
      </c>
      <c r="R232" s="1"/>
    </row>
    <row r="233" spans="2:18" x14ac:dyDescent="0.25">
      <c r="B233" s="77"/>
      <c r="C233" s="40"/>
      <c r="D233" s="78"/>
      <c r="E233" s="105" t="s">
        <v>222</v>
      </c>
      <c r="F233" s="105"/>
      <c r="G233" s="105"/>
      <c r="H233" s="105"/>
      <c r="I233" s="105"/>
      <c r="J233">
        <v>0.25</v>
      </c>
      <c r="K233" s="117" t="s">
        <v>221</v>
      </c>
      <c r="R233" s="1"/>
    </row>
    <row r="234" spans="2:18" x14ac:dyDescent="0.25">
      <c r="B234" s="77"/>
      <c r="C234" s="40"/>
      <c r="D234" s="78"/>
      <c r="E234" s="157" t="s">
        <v>442</v>
      </c>
      <c r="F234" s="157"/>
      <c r="G234" s="157"/>
      <c r="H234" s="157"/>
      <c r="I234" s="157"/>
      <c r="J234" s="158"/>
      <c r="K234" s="158"/>
      <c r="R234" s="1"/>
    </row>
    <row r="235" spans="2:18" x14ac:dyDescent="0.25">
      <c r="B235" s="77"/>
      <c r="C235" s="40"/>
      <c r="D235" s="78"/>
      <c r="E235" s="105" t="s">
        <v>443</v>
      </c>
      <c r="F235" s="105"/>
      <c r="G235" s="105"/>
      <c r="H235" s="105"/>
      <c r="I235" s="105"/>
      <c r="J235">
        <v>0.84</v>
      </c>
      <c r="K235" s="117" t="s">
        <v>158</v>
      </c>
      <c r="R235" s="1"/>
    </row>
    <row r="236" spans="2:18" x14ac:dyDescent="0.25">
      <c r="B236" s="77"/>
      <c r="C236" s="40"/>
      <c r="D236" s="78"/>
      <c r="E236" s="105" t="s">
        <v>367</v>
      </c>
      <c r="F236" s="105"/>
      <c r="G236" s="105"/>
      <c r="H236" s="105"/>
      <c r="I236" s="105"/>
      <c r="J236">
        <v>0.25</v>
      </c>
      <c r="K236" s="117" t="s">
        <v>221</v>
      </c>
      <c r="R236" s="1"/>
    </row>
    <row r="237" spans="2:18" x14ac:dyDescent="0.25">
      <c r="B237" s="77"/>
      <c r="C237" s="40"/>
      <c r="D237" s="78"/>
      <c r="E237" s="105" t="s">
        <v>222</v>
      </c>
      <c r="F237" s="105"/>
      <c r="G237" s="105"/>
      <c r="H237" s="105"/>
      <c r="I237" s="105"/>
      <c r="J237">
        <v>0.25</v>
      </c>
      <c r="K237" s="117" t="s">
        <v>221</v>
      </c>
      <c r="R237" s="1"/>
    </row>
    <row r="238" spans="2:18" x14ac:dyDescent="0.25">
      <c r="B238" s="77"/>
      <c r="C238" s="40"/>
      <c r="D238" s="78"/>
      <c r="E238" s="157" t="s">
        <v>446</v>
      </c>
      <c r="F238" s="157"/>
      <c r="G238" s="157"/>
      <c r="H238" s="157"/>
      <c r="I238" s="157"/>
      <c r="J238" s="158"/>
      <c r="K238" s="158"/>
      <c r="R238" s="1"/>
    </row>
    <row r="239" spans="2:18" x14ac:dyDescent="0.25">
      <c r="B239" s="77"/>
      <c r="C239" s="40"/>
      <c r="D239" s="78"/>
      <c r="E239" s="105" t="s">
        <v>445</v>
      </c>
      <c r="F239" s="105"/>
      <c r="G239" s="105"/>
      <c r="H239" s="105"/>
      <c r="I239" s="105"/>
      <c r="J239">
        <v>3.84</v>
      </c>
      <c r="K239" s="117" t="s">
        <v>158</v>
      </c>
      <c r="R239" s="1"/>
    </row>
    <row r="240" spans="2:18" x14ac:dyDescent="0.25">
      <c r="B240" s="77"/>
      <c r="C240" s="40"/>
      <c r="D240" s="78"/>
      <c r="E240" s="105" t="s">
        <v>367</v>
      </c>
      <c r="F240" s="105"/>
      <c r="G240" s="105"/>
      <c r="H240" s="105"/>
      <c r="I240" s="105"/>
      <c r="J240">
        <v>0.25</v>
      </c>
      <c r="K240" s="117" t="s">
        <v>221</v>
      </c>
      <c r="R240" s="1"/>
    </row>
    <row r="241" spans="2:18" x14ac:dyDescent="0.25">
      <c r="B241" s="77"/>
      <c r="C241" s="40"/>
      <c r="D241" s="78"/>
      <c r="E241" s="105" t="s">
        <v>222</v>
      </c>
      <c r="F241" s="105"/>
      <c r="G241" s="105"/>
      <c r="H241" s="105"/>
      <c r="I241" s="105"/>
      <c r="J241">
        <v>0.25</v>
      </c>
      <c r="K241" s="117" t="s">
        <v>221</v>
      </c>
      <c r="R241" s="1"/>
    </row>
    <row r="242" spans="2:18" x14ac:dyDescent="0.25">
      <c r="B242" s="77"/>
      <c r="C242" s="40"/>
      <c r="D242" s="78"/>
      <c r="E242" s="157" t="s">
        <v>372</v>
      </c>
      <c r="F242" s="48"/>
      <c r="G242" s="48"/>
      <c r="H242" s="48"/>
      <c r="I242" s="48"/>
      <c r="R242" s="1"/>
    </row>
    <row r="243" spans="2:18" x14ac:dyDescent="0.25">
      <c r="B243" s="77"/>
      <c r="C243" s="40"/>
      <c r="D243" s="78"/>
      <c r="E243" s="105" t="s">
        <v>367</v>
      </c>
      <c r="F243" s="105"/>
      <c r="G243" s="105"/>
      <c r="H243" s="105"/>
      <c r="I243" s="105"/>
      <c r="J243">
        <v>0.25</v>
      </c>
      <c r="K243" s="117" t="s">
        <v>221</v>
      </c>
      <c r="R243" s="1"/>
    </row>
    <row r="244" spans="2:18" x14ac:dyDescent="0.25">
      <c r="B244" s="77"/>
      <c r="C244" s="40"/>
      <c r="D244" s="78"/>
      <c r="E244" s="105" t="s">
        <v>373</v>
      </c>
      <c r="F244" s="105"/>
      <c r="G244" s="105"/>
      <c r="H244" s="105"/>
      <c r="I244" s="105"/>
      <c r="J244">
        <v>1</v>
      </c>
      <c r="K244" s="117" t="s">
        <v>221</v>
      </c>
      <c r="R244" s="1"/>
    </row>
    <row r="245" spans="2:18" x14ac:dyDescent="0.25">
      <c r="B245" s="77"/>
      <c r="C245" s="40"/>
      <c r="D245" s="78"/>
      <c r="E245" s="105" t="s">
        <v>374</v>
      </c>
      <c r="F245" s="105"/>
      <c r="G245" s="105"/>
      <c r="H245" s="105"/>
      <c r="I245" s="105"/>
      <c r="J245">
        <v>2</v>
      </c>
      <c r="K245" s="117" t="s">
        <v>375</v>
      </c>
      <c r="R245" s="1"/>
    </row>
    <row r="246" spans="2:18" x14ac:dyDescent="0.25">
      <c r="B246" s="77"/>
      <c r="C246" s="40"/>
      <c r="D246" s="78"/>
      <c r="E246" s="105" t="s">
        <v>376</v>
      </c>
      <c r="F246" s="105"/>
      <c r="G246" s="105"/>
      <c r="H246" s="105"/>
      <c r="I246" s="105"/>
      <c r="J246">
        <v>0.25</v>
      </c>
      <c r="K246" s="117" t="s">
        <v>242</v>
      </c>
      <c r="R246" s="1"/>
    </row>
    <row r="247" spans="2:18" x14ac:dyDescent="0.25">
      <c r="B247" s="77"/>
      <c r="C247" s="40"/>
      <c r="D247" s="78"/>
      <c r="E247" s="105" t="s">
        <v>463</v>
      </c>
      <c r="F247" s="105"/>
      <c r="G247" s="105"/>
      <c r="H247" s="105"/>
      <c r="I247" s="105"/>
      <c r="J247">
        <v>1</v>
      </c>
      <c r="K247" s="117" t="s">
        <v>271</v>
      </c>
      <c r="R247" s="1"/>
    </row>
    <row r="248" spans="2:18" x14ac:dyDescent="0.25">
      <c r="B248" s="77"/>
      <c r="C248" s="40"/>
      <c r="D248" s="78"/>
      <c r="E248" s="105" t="s">
        <v>377</v>
      </c>
      <c r="F248" s="105"/>
      <c r="G248" s="105"/>
      <c r="H248" s="105"/>
      <c r="I248" s="105"/>
      <c r="J248">
        <v>1</v>
      </c>
      <c r="K248" s="117" t="s">
        <v>271</v>
      </c>
      <c r="R248" s="1"/>
    </row>
    <row r="249" spans="2:18" x14ac:dyDescent="0.25">
      <c r="B249" s="77"/>
      <c r="C249" s="40"/>
      <c r="D249" s="78"/>
      <c r="E249" s="48" t="s">
        <v>378</v>
      </c>
      <c r="F249" s="48"/>
      <c r="G249" s="48"/>
      <c r="H249" s="48"/>
      <c r="I249" s="48"/>
      <c r="N249" t="s">
        <v>466</v>
      </c>
      <c r="R249" s="1"/>
    </row>
    <row r="250" spans="2:18" x14ac:dyDescent="0.25">
      <c r="B250" s="77"/>
      <c r="C250" s="40"/>
      <c r="D250" s="78"/>
      <c r="E250" s="159" t="s">
        <v>379</v>
      </c>
      <c r="F250" s="105"/>
      <c r="G250" s="105"/>
      <c r="H250" s="105"/>
      <c r="I250" s="105"/>
      <c r="J250">
        <f>1.77+1.26+1.42+2.44+2.82+1.46+1.72</f>
        <v>12.890000000000002</v>
      </c>
      <c r="K250" s="117" t="s">
        <v>158</v>
      </c>
      <c r="N250">
        <v>1.77</v>
      </c>
      <c r="O250" t="s">
        <v>465</v>
      </c>
      <c r="R250" s="1"/>
    </row>
    <row r="251" spans="2:18" x14ac:dyDescent="0.25">
      <c r="B251" s="77"/>
      <c r="C251" s="40"/>
      <c r="D251" s="78"/>
      <c r="E251" s="105" t="s">
        <v>367</v>
      </c>
      <c r="F251" s="105"/>
      <c r="G251" s="105"/>
      <c r="H251" s="105"/>
      <c r="I251" s="105"/>
      <c r="J251">
        <v>0.15</v>
      </c>
      <c r="K251" s="117" t="s">
        <v>221</v>
      </c>
      <c r="N251">
        <v>1.26</v>
      </c>
      <c r="O251" t="s">
        <v>465</v>
      </c>
      <c r="R251" s="1"/>
    </row>
    <row r="252" spans="2:18" x14ac:dyDescent="0.25">
      <c r="B252" s="77"/>
      <c r="C252" s="40"/>
      <c r="D252" s="78"/>
      <c r="E252" s="159" t="s">
        <v>380</v>
      </c>
      <c r="F252" s="105"/>
      <c r="G252" s="105"/>
      <c r="H252" s="105"/>
      <c r="I252" s="105"/>
      <c r="J252">
        <f>9.15+5.46+0.4+0.4</f>
        <v>15.41</v>
      </c>
      <c r="K252" s="117" t="s">
        <v>158</v>
      </c>
      <c r="N252">
        <v>2.44</v>
      </c>
      <c r="O252" t="s">
        <v>464</v>
      </c>
      <c r="R252" s="1"/>
    </row>
    <row r="253" spans="2:18" x14ac:dyDescent="0.25">
      <c r="B253" s="77"/>
      <c r="C253" s="40"/>
      <c r="D253" s="78"/>
      <c r="E253" s="105" t="s">
        <v>367</v>
      </c>
      <c r="F253" s="105"/>
      <c r="G253" s="105"/>
      <c r="H253" s="105"/>
      <c r="I253" s="105"/>
      <c r="J253">
        <v>0.25</v>
      </c>
      <c r="K253" s="117" t="s">
        <v>221</v>
      </c>
      <c r="N253">
        <v>2.82</v>
      </c>
      <c r="O253" t="s">
        <v>464</v>
      </c>
      <c r="R253" s="1"/>
    </row>
    <row r="254" spans="2:18" x14ac:dyDescent="0.25">
      <c r="B254" s="77"/>
      <c r="C254" s="40"/>
      <c r="D254" s="78"/>
      <c r="E254" s="159" t="s">
        <v>381</v>
      </c>
      <c r="F254" s="105"/>
      <c r="G254" s="105"/>
      <c r="H254" s="105"/>
      <c r="I254" s="105"/>
      <c r="J254">
        <v>3</v>
      </c>
      <c r="K254" s="117" t="s">
        <v>271</v>
      </c>
      <c r="N254">
        <v>1.42</v>
      </c>
      <c r="O254" t="s">
        <v>464</v>
      </c>
      <c r="R254" s="1"/>
    </row>
    <row r="255" spans="2:18" x14ac:dyDescent="0.25">
      <c r="B255" s="77"/>
      <c r="C255" s="40"/>
      <c r="D255" s="78"/>
      <c r="E255" s="105" t="s">
        <v>367</v>
      </c>
      <c r="F255" s="105"/>
      <c r="G255" s="105"/>
      <c r="H255" s="105"/>
      <c r="I255" s="105"/>
      <c r="J255">
        <v>0.25</v>
      </c>
      <c r="K255" s="117" t="s">
        <v>221</v>
      </c>
      <c r="N255">
        <v>1.46</v>
      </c>
      <c r="O255" t="s">
        <v>464</v>
      </c>
      <c r="R255" s="1"/>
    </row>
    <row r="256" spans="2:18" x14ac:dyDescent="0.25">
      <c r="B256" s="77"/>
      <c r="C256" s="40"/>
      <c r="D256" s="78"/>
      <c r="E256" s="159" t="s">
        <v>467</v>
      </c>
      <c r="F256" s="105"/>
      <c r="G256" s="105"/>
      <c r="H256" s="105"/>
      <c r="I256" s="105"/>
      <c r="J256">
        <v>6</v>
      </c>
      <c r="K256" s="117" t="s">
        <v>271</v>
      </c>
      <c r="N256">
        <v>1.72</v>
      </c>
      <c r="O256" t="s">
        <v>464</v>
      </c>
      <c r="R256" s="1"/>
    </row>
    <row r="257" spans="2:18" x14ac:dyDescent="0.25">
      <c r="B257" s="77"/>
      <c r="C257" s="40"/>
      <c r="D257" s="78"/>
      <c r="E257" s="105" t="s">
        <v>367</v>
      </c>
      <c r="F257" s="105"/>
      <c r="G257" s="105"/>
      <c r="H257" s="105"/>
      <c r="I257" s="105"/>
      <c r="J257">
        <v>0.15</v>
      </c>
      <c r="K257" s="117" t="s">
        <v>221</v>
      </c>
      <c r="N257">
        <f>SUM(N250:N256)</f>
        <v>12.890000000000002</v>
      </c>
      <c r="R257" s="1"/>
    </row>
    <row r="258" spans="2:18" x14ac:dyDescent="0.25">
      <c r="B258" s="77"/>
      <c r="C258" s="40"/>
      <c r="D258" s="78"/>
      <c r="E258" s="159" t="s">
        <v>468</v>
      </c>
      <c r="F258" s="105"/>
      <c r="G258" s="105"/>
      <c r="H258" s="105"/>
      <c r="I258" s="105"/>
      <c r="J258">
        <v>6</v>
      </c>
      <c r="K258" s="117" t="s">
        <v>271</v>
      </c>
      <c r="R258" s="1"/>
    </row>
    <row r="259" spans="2:18" x14ac:dyDescent="0.25">
      <c r="B259" s="77"/>
      <c r="C259" s="40"/>
      <c r="D259" s="78"/>
      <c r="E259" s="105" t="s">
        <v>367</v>
      </c>
      <c r="F259" s="105"/>
      <c r="G259" s="105"/>
      <c r="H259" s="105"/>
      <c r="I259" s="105"/>
      <c r="J259">
        <v>0.15</v>
      </c>
      <c r="K259" s="117" t="s">
        <v>221</v>
      </c>
      <c r="R259" s="1"/>
    </row>
    <row r="260" spans="2:18" x14ac:dyDescent="0.25">
      <c r="B260" s="77"/>
      <c r="C260" s="40"/>
      <c r="D260" s="78"/>
      <c r="E260" s="159" t="s">
        <v>472</v>
      </c>
      <c r="F260" s="105"/>
      <c r="G260" s="105"/>
      <c r="H260" s="105"/>
      <c r="I260" s="105"/>
      <c r="J260">
        <v>4</v>
      </c>
      <c r="K260" s="117" t="s">
        <v>271</v>
      </c>
      <c r="R260" s="1"/>
    </row>
    <row r="261" spans="2:18" x14ac:dyDescent="0.25">
      <c r="B261" s="77"/>
      <c r="C261" s="40"/>
      <c r="D261" s="78"/>
      <c r="E261" s="105" t="s">
        <v>367</v>
      </c>
      <c r="F261" s="105"/>
      <c r="G261" s="105"/>
      <c r="H261" s="105"/>
      <c r="I261" s="105"/>
      <c r="J261">
        <v>0.15</v>
      </c>
      <c r="K261" s="117" t="s">
        <v>221</v>
      </c>
      <c r="R261" s="1"/>
    </row>
    <row r="262" spans="2:18" x14ac:dyDescent="0.25">
      <c r="B262" s="77"/>
      <c r="C262" s="40"/>
      <c r="D262" s="78"/>
      <c r="E262" s="159" t="s">
        <v>469</v>
      </c>
      <c r="F262" s="105"/>
      <c r="G262" s="105"/>
      <c r="H262" s="105"/>
      <c r="I262" s="105"/>
      <c r="J262">
        <v>2</v>
      </c>
      <c r="K262" s="117" t="s">
        <v>271</v>
      </c>
      <c r="R262" s="1"/>
    </row>
    <row r="263" spans="2:18" x14ac:dyDescent="0.25">
      <c r="B263" s="77"/>
      <c r="C263" s="40"/>
      <c r="D263" s="78"/>
      <c r="E263" s="105" t="s">
        <v>367</v>
      </c>
      <c r="F263" s="105"/>
      <c r="G263" s="105"/>
      <c r="H263" s="105"/>
      <c r="I263" s="105"/>
      <c r="J263">
        <v>0.15</v>
      </c>
      <c r="K263" s="117" t="s">
        <v>221</v>
      </c>
      <c r="R263" s="1"/>
    </row>
    <row r="264" spans="2:18" x14ac:dyDescent="0.25">
      <c r="B264" s="77"/>
      <c r="C264" s="40"/>
      <c r="D264" s="78"/>
      <c r="E264" s="159" t="s">
        <v>471</v>
      </c>
      <c r="F264" s="105"/>
      <c r="G264" s="105"/>
      <c r="H264" s="105"/>
      <c r="I264" s="105"/>
      <c r="J264">
        <v>8</v>
      </c>
      <c r="K264" s="117" t="s">
        <v>271</v>
      </c>
      <c r="R264" s="1"/>
    </row>
    <row r="265" spans="2:18" x14ac:dyDescent="0.25">
      <c r="B265" s="77"/>
      <c r="C265" s="40"/>
      <c r="D265" s="78"/>
      <c r="E265" s="105" t="s">
        <v>367</v>
      </c>
      <c r="F265" s="105"/>
      <c r="G265" s="105"/>
      <c r="H265" s="105"/>
      <c r="I265" s="105"/>
      <c r="J265">
        <v>0.15</v>
      </c>
      <c r="K265" s="117" t="s">
        <v>221</v>
      </c>
      <c r="R265" s="1"/>
    </row>
    <row r="266" spans="2:18" x14ac:dyDescent="0.25">
      <c r="B266" s="77"/>
      <c r="C266" s="40"/>
      <c r="D266" s="78"/>
      <c r="E266" s="159" t="s">
        <v>470</v>
      </c>
      <c r="F266" s="105"/>
      <c r="G266" s="105"/>
      <c r="H266" s="105"/>
      <c r="I266" s="105"/>
      <c r="J266">
        <v>2</v>
      </c>
      <c r="K266" s="117" t="s">
        <v>271</v>
      </c>
      <c r="R266" s="1"/>
    </row>
    <row r="267" spans="2:18" x14ac:dyDescent="0.25">
      <c r="B267" s="77"/>
      <c r="C267" s="40"/>
      <c r="D267" s="78"/>
      <c r="E267" s="105" t="s">
        <v>367</v>
      </c>
      <c r="F267" s="105"/>
      <c r="G267" s="105"/>
      <c r="H267" s="105"/>
      <c r="I267" s="105"/>
      <c r="J267">
        <v>0.25</v>
      </c>
      <c r="K267" s="117" t="s">
        <v>221</v>
      </c>
      <c r="R267" s="1"/>
    </row>
    <row r="268" spans="2:18" x14ac:dyDescent="0.25">
      <c r="B268" s="77"/>
      <c r="C268" s="40"/>
      <c r="D268" s="78"/>
      <c r="E268" s="157" t="s">
        <v>382</v>
      </c>
      <c r="F268" s="157"/>
      <c r="G268" s="157"/>
      <c r="H268" s="157"/>
      <c r="I268" s="157"/>
      <c r="J268" s="158"/>
      <c r="K268" s="158"/>
      <c r="R268" s="1"/>
    </row>
    <row r="269" spans="2:18" x14ac:dyDescent="0.25">
      <c r="B269" s="77"/>
      <c r="C269" s="40"/>
      <c r="D269" s="78"/>
      <c r="E269" s="159" t="s">
        <v>383</v>
      </c>
      <c r="F269" s="105"/>
      <c r="G269" s="105"/>
      <c r="H269" s="105"/>
      <c r="I269" s="105"/>
      <c r="J269">
        <v>1</v>
      </c>
      <c r="K269" s="117" t="s">
        <v>271</v>
      </c>
      <c r="R269" s="1"/>
    </row>
    <row r="270" spans="2:18" x14ac:dyDescent="0.25">
      <c r="B270" s="77"/>
      <c r="C270" s="40"/>
      <c r="D270" s="78"/>
      <c r="E270" s="105" t="s">
        <v>367</v>
      </c>
      <c r="F270" s="105"/>
      <c r="G270" s="105"/>
      <c r="H270" s="105"/>
      <c r="I270" s="105"/>
      <c r="J270">
        <v>1</v>
      </c>
      <c r="K270" s="117" t="s">
        <v>221</v>
      </c>
      <c r="R270" s="1"/>
    </row>
    <row r="271" spans="2:18" x14ac:dyDescent="0.25">
      <c r="B271" s="77"/>
      <c r="C271" s="40"/>
      <c r="D271" s="78"/>
      <c r="E271" s="159" t="s">
        <v>384</v>
      </c>
      <c r="F271" s="105"/>
      <c r="G271" s="105"/>
      <c r="H271" s="105"/>
      <c r="I271" s="105"/>
      <c r="J271">
        <v>1</v>
      </c>
      <c r="K271" s="117" t="s">
        <v>271</v>
      </c>
      <c r="R271" s="1"/>
    </row>
    <row r="272" spans="2:18" x14ac:dyDescent="0.25">
      <c r="B272" s="77"/>
      <c r="C272" s="40"/>
      <c r="D272" s="78"/>
      <c r="E272" s="105" t="s">
        <v>367</v>
      </c>
      <c r="F272" s="105"/>
      <c r="G272" s="105"/>
      <c r="H272" s="105"/>
      <c r="I272" s="105"/>
      <c r="J272">
        <v>1</v>
      </c>
      <c r="K272" s="117" t="s">
        <v>221</v>
      </c>
      <c r="R272" s="1"/>
    </row>
    <row r="273" spans="2:18" ht="14.25" customHeight="1" x14ac:dyDescent="0.25">
      <c r="B273" s="77"/>
      <c r="C273" s="40"/>
      <c r="D273" s="78"/>
      <c r="E273" s="159" t="s">
        <v>452</v>
      </c>
      <c r="F273" s="105"/>
      <c r="G273" s="105"/>
      <c r="H273" s="105"/>
      <c r="I273" s="105"/>
      <c r="J273">
        <v>1</v>
      </c>
      <c r="K273" s="117" t="s">
        <v>271</v>
      </c>
      <c r="R273" s="1"/>
    </row>
    <row r="274" spans="2:18" x14ac:dyDescent="0.25">
      <c r="B274" s="77"/>
      <c r="C274" s="40"/>
      <c r="D274" s="78"/>
      <c r="E274" s="105" t="s">
        <v>367</v>
      </c>
      <c r="F274" s="105"/>
      <c r="G274" s="105"/>
      <c r="H274" s="105"/>
      <c r="I274" s="105"/>
      <c r="J274">
        <v>0.15</v>
      </c>
      <c r="K274" s="117" t="s">
        <v>221</v>
      </c>
      <c r="R274" s="1"/>
    </row>
    <row r="275" spans="2:18" x14ac:dyDescent="0.25">
      <c r="B275" s="77"/>
      <c r="C275" s="40"/>
      <c r="D275" s="78"/>
      <c r="E275" s="159" t="s">
        <v>453</v>
      </c>
      <c r="F275" s="105"/>
      <c r="G275" s="105"/>
      <c r="H275" s="105"/>
      <c r="I275" s="105"/>
      <c r="J275">
        <v>1</v>
      </c>
      <c r="K275" s="117" t="s">
        <v>271</v>
      </c>
      <c r="R275" s="1"/>
    </row>
    <row r="276" spans="2:18" x14ac:dyDescent="0.25">
      <c r="B276" s="77"/>
      <c r="C276" s="40"/>
      <c r="D276" s="78"/>
      <c r="E276" s="105" t="s">
        <v>367</v>
      </c>
      <c r="F276" s="105"/>
      <c r="G276" s="105"/>
      <c r="H276" s="105"/>
      <c r="I276" s="105"/>
      <c r="J276">
        <v>0.15</v>
      </c>
      <c r="K276" s="117" t="s">
        <v>221</v>
      </c>
      <c r="R276" s="1"/>
    </row>
    <row r="277" spans="2:18" x14ac:dyDescent="0.25">
      <c r="B277" s="77"/>
      <c r="C277" s="40"/>
      <c r="D277" s="78"/>
      <c r="E277" s="159" t="s">
        <v>454</v>
      </c>
      <c r="F277" s="105"/>
      <c r="G277" s="105"/>
      <c r="H277" s="105"/>
      <c r="I277" s="105"/>
      <c r="J277">
        <v>1</v>
      </c>
      <c r="K277" s="117" t="s">
        <v>271</v>
      </c>
      <c r="R277" s="1"/>
    </row>
    <row r="278" spans="2:18" x14ac:dyDescent="0.25">
      <c r="B278" s="77"/>
      <c r="C278" s="40"/>
      <c r="D278" s="78"/>
      <c r="E278" s="105" t="s">
        <v>367</v>
      </c>
      <c r="F278" s="105"/>
      <c r="G278" s="105"/>
      <c r="H278" s="105"/>
      <c r="I278" s="105"/>
      <c r="J278">
        <v>0.15</v>
      </c>
      <c r="K278" s="117" t="s">
        <v>221</v>
      </c>
      <c r="R278" s="1"/>
    </row>
    <row r="279" spans="2:18" x14ac:dyDescent="0.25">
      <c r="B279" s="77"/>
      <c r="C279" s="40"/>
      <c r="D279" s="78"/>
      <c r="E279" s="159" t="s">
        <v>449</v>
      </c>
      <c r="F279" s="105"/>
      <c r="G279" s="105"/>
      <c r="H279" s="105"/>
      <c r="I279" s="105"/>
      <c r="J279">
        <v>1</v>
      </c>
      <c r="K279" s="117" t="s">
        <v>271</v>
      </c>
      <c r="R279" s="1"/>
    </row>
    <row r="280" spans="2:18" x14ac:dyDescent="0.25">
      <c r="B280" s="77"/>
      <c r="C280" s="40"/>
      <c r="D280" s="78"/>
      <c r="E280" s="105" t="s">
        <v>367</v>
      </c>
      <c r="F280" s="105"/>
      <c r="G280" s="105"/>
      <c r="H280" s="105"/>
      <c r="I280" s="105"/>
      <c r="J280">
        <v>0.15</v>
      </c>
      <c r="K280" s="117" t="s">
        <v>221</v>
      </c>
      <c r="R280" s="1"/>
    </row>
    <row r="281" spans="2:18" x14ac:dyDescent="0.25">
      <c r="B281" s="77"/>
      <c r="C281" s="40"/>
      <c r="D281" s="78"/>
      <c r="E281" s="159" t="s">
        <v>455</v>
      </c>
      <c r="F281" s="105"/>
      <c r="G281" s="105"/>
      <c r="H281" s="105"/>
      <c r="I281" s="105"/>
      <c r="J281">
        <v>4</v>
      </c>
      <c r="K281" s="117" t="s">
        <v>271</v>
      </c>
      <c r="R281" s="1"/>
    </row>
    <row r="282" spans="2:18" x14ac:dyDescent="0.25">
      <c r="B282" s="77"/>
      <c r="C282" s="40"/>
      <c r="D282" s="78"/>
      <c r="E282" s="105" t="s">
        <v>367</v>
      </c>
      <c r="F282" s="105"/>
      <c r="G282" s="105"/>
      <c r="H282" s="105"/>
      <c r="I282" s="105"/>
      <c r="J282">
        <v>0.15</v>
      </c>
      <c r="K282" s="117" t="s">
        <v>221</v>
      </c>
      <c r="R282" s="1"/>
    </row>
    <row r="283" spans="2:18" x14ac:dyDescent="0.25">
      <c r="B283" s="77"/>
      <c r="C283" s="40"/>
      <c r="D283" s="78"/>
      <c r="E283" s="159" t="s">
        <v>456</v>
      </c>
      <c r="F283" s="105"/>
      <c r="G283" s="105"/>
      <c r="H283" s="105"/>
      <c r="I283" s="105"/>
      <c r="J283">
        <v>4</v>
      </c>
      <c r="K283" s="117" t="s">
        <v>271</v>
      </c>
      <c r="R283" s="1"/>
    </row>
    <row r="284" spans="2:18" x14ac:dyDescent="0.25">
      <c r="B284" s="77"/>
      <c r="C284" s="40"/>
      <c r="D284" s="78"/>
      <c r="E284" s="105" t="s">
        <v>367</v>
      </c>
      <c r="F284" s="105"/>
      <c r="G284" s="105"/>
      <c r="H284" s="105"/>
      <c r="I284" s="105"/>
      <c r="J284">
        <v>0.15</v>
      </c>
      <c r="K284" s="117" t="s">
        <v>221</v>
      </c>
      <c r="R284" s="1"/>
    </row>
    <row r="285" spans="2:18" x14ac:dyDescent="0.25">
      <c r="B285" s="77"/>
      <c r="C285" s="40"/>
      <c r="D285" s="78"/>
      <c r="E285" s="159" t="s">
        <v>450</v>
      </c>
      <c r="F285" s="105"/>
      <c r="G285" s="105"/>
      <c r="H285" s="105"/>
      <c r="I285" s="105"/>
      <c r="J285">
        <v>1</v>
      </c>
      <c r="K285" s="117" t="s">
        <v>271</v>
      </c>
      <c r="R285" s="1"/>
    </row>
    <row r="286" spans="2:18" x14ac:dyDescent="0.25">
      <c r="B286" s="77"/>
      <c r="C286" s="40"/>
      <c r="D286" s="78"/>
      <c r="E286" s="105" t="s">
        <v>367</v>
      </c>
      <c r="F286" s="105"/>
      <c r="G286" s="105"/>
      <c r="H286" s="105"/>
      <c r="I286" s="105"/>
      <c r="J286">
        <v>0.15</v>
      </c>
      <c r="K286" s="117" t="s">
        <v>221</v>
      </c>
      <c r="R286" s="1"/>
    </row>
    <row r="287" spans="2:18" x14ac:dyDescent="0.25">
      <c r="B287" s="77"/>
      <c r="C287" s="40"/>
      <c r="D287" s="78"/>
      <c r="E287" s="159" t="s">
        <v>451</v>
      </c>
      <c r="F287" s="105"/>
      <c r="G287" s="105"/>
      <c r="H287" s="105"/>
      <c r="I287" s="105"/>
      <c r="J287">
        <v>1</v>
      </c>
      <c r="K287" s="117" t="s">
        <v>271</v>
      </c>
      <c r="R287" s="1"/>
    </row>
    <row r="288" spans="2:18" x14ac:dyDescent="0.25">
      <c r="B288" s="77"/>
      <c r="C288" s="40"/>
      <c r="D288" s="78"/>
      <c r="E288" s="105" t="s">
        <v>367</v>
      </c>
      <c r="F288" s="105"/>
      <c r="G288" s="105"/>
      <c r="H288" s="105"/>
      <c r="I288" s="105"/>
      <c r="J288">
        <v>0.15</v>
      </c>
      <c r="K288" s="117" t="s">
        <v>221</v>
      </c>
      <c r="R288" s="1"/>
    </row>
    <row r="289" spans="2:18" x14ac:dyDescent="0.25">
      <c r="B289" s="77"/>
      <c r="C289" s="40"/>
      <c r="D289" s="78"/>
      <c r="E289" s="159" t="s">
        <v>385</v>
      </c>
      <c r="F289" s="105"/>
      <c r="G289" s="105"/>
      <c r="H289" s="105"/>
      <c r="I289" s="105"/>
      <c r="J289">
        <v>2</v>
      </c>
      <c r="K289" s="117" t="s">
        <v>271</v>
      </c>
      <c r="R289" s="1"/>
    </row>
    <row r="290" spans="2:18" x14ac:dyDescent="0.25">
      <c r="B290" s="77"/>
      <c r="C290" s="40"/>
      <c r="D290" s="78"/>
      <c r="E290" s="105" t="s">
        <v>367</v>
      </c>
      <c r="F290" s="105"/>
      <c r="G290" s="105"/>
      <c r="H290" s="105"/>
      <c r="I290" s="105"/>
      <c r="J290">
        <v>0.25</v>
      </c>
      <c r="K290" s="117" t="s">
        <v>221</v>
      </c>
      <c r="R290" s="1"/>
    </row>
    <row r="291" spans="2:18" x14ac:dyDescent="0.25">
      <c r="B291" s="77"/>
      <c r="C291" s="40"/>
      <c r="D291" s="78"/>
      <c r="E291" s="159" t="s">
        <v>462</v>
      </c>
      <c r="F291" s="105"/>
      <c r="G291" s="105"/>
      <c r="H291" s="105"/>
      <c r="I291" s="105"/>
      <c r="J291">
        <v>1</v>
      </c>
      <c r="K291" s="117" t="s">
        <v>271</v>
      </c>
      <c r="R291" s="1"/>
    </row>
    <row r="292" spans="2:18" x14ac:dyDescent="0.25">
      <c r="B292" s="77"/>
      <c r="C292" s="40"/>
      <c r="D292" s="78"/>
      <c r="E292" s="105" t="s">
        <v>367</v>
      </c>
      <c r="F292" s="105"/>
      <c r="G292" s="105"/>
      <c r="H292" s="105"/>
      <c r="I292" s="105"/>
      <c r="J292">
        <v>0.25</v>
      </c>
      <c r="K292" s="117" t="s">
        <v>221</v>
      </c>
      <c r="R292" s="1"/>
    </row>
    <row r="293" spans="2:18" x14ac:dyDescent="0.25">
      <c r="B293" s="77"/>
      <c r="C293" s="40"/>
      <c r="D293" s="78"/>
      <c r="E293" s="157" t="s">
        <v>457</v>
      </c>
      <c r="F293" s="48"/>
      <c r="G293" s="48"/>
      <c r="H293" s="48"/>
      <c r="I293" s="48"/>
      <c r="R293" s="1"/>
    </row>
    <row r="294" spans="2:18" x14ac:dyDescent="0.25">
      <c r="B294" s="77"/>
      <c r="C294" s="40"/>
      <c r="D294" s="78"/>
      <c r="E294" s="105" t="s">
        <v>440</v>
      </c>
      <c r="F294" s="105"/>
      <c r="G294" s="105"/>
      <c r="H294" s="105"/>
      <c r="I294" s="105"/>
      <c r="J294">
        <v>3.5</v>
      </c>
      <c r="K294" s="117" t="s">
        <v>158</v>
      </c>
      <c r="L294" t="s">
        <v>460</v>
      </c>
      <c r="R294" s="1"/>
    </row>
    <row r="295" spans="2:18" x14ac:dyDescent="0.25">
      <c r="B295" s="77"/>
      <c r="C295" s="40"/>
      <c r="D295" s="78"/>
      <c r="E295" s="105" t="s">
        <v>367</v>
      </c>
      <c r="F295" s="105"/>
      <c r="G295" s="105"/>
      <c r="H295" s="105"/>
      <c r="I295" s="105"/>
      <c r="J295">
        <v>0.15</v>
      </c>
      <c r="K295" s="117" t="s">
        <v>221</v>
      </c>
      <c r="R295" s="1"/>
    </row>
    <row r="296" spans="2:18" x14ac:dyDescent="0.25">
      <c r="B296" s="77"/>
      <c r="C296" s="40"/>
      <c r="D296" s="78"/>
      <c r="E296" s="105" t="s">
        <v>445</v>
      </c>
      <c r="F296" s="105"/>
      <c r="G296" s="105"/>
      <c r="H296" s="105"/>
      <c r="I296" s="105"/>
      <c r="J296">
        <f>0.45+0.4</f>
        <v>0.85000000000000009</v>
      </c>
      <c r="K296" s="117" t="s">
        <v>158</v>
      </c>
      <c r="L296" t="s">
        <v>461</v>
      </c>
      <c r="R296" s="1"/>
    </row>
    <row r="297" spans="2:18" x14ac:dyDescent="0.25">
      <c r="B297" s="77"/>
      <c r="C297" s="40"/>
      <c r="D297" s="78"/>
      <c r="E297" s="105" t="s">
        <v>367</v>
      </c>
      <c r="F297" s="105"/>
      <c r="G297" s="105"/>
      <c r="H297" s="105"/>
      <c r="I297" s="105"/>
      <c r="J297">
        <v>0.25</v>
      </c>
      <c r="K297" s="117" t="s">
        <v>221</v>
      </c>
      <c r="R297" s="1"/>
    </row>
    <row r="298" spans="2:18" x14ac:dyDescent="0.25">
      <c r="B298" s="77"/>
      <c r="C298" s="40"/>
      <c r="D298" s="78"/>
      <c r="E298" s="105" t="s">
        <v>459</v>
      </c>
      <c r="F298" s="105"/>
      <c r="G298" s="105"/>
      <c r="H298" s="105"/>
      <c r="I298" s="105"/>
      <c r="J298">
        <v>1</v>
      </c>
      <c r="K298" s="117" t="s">
        <v>158</v>
      </c>
      <c r="R298" s="1"/>
    </row>
    <row r="299" spans="2:18" x14ac:dyDescent="0.25">
      <c r="B299" s="77"/>
      <c r="C299" s="40"/>
      <c r="D299" s="78"/>
      <c r="E299" s="105" t="s">
        <v>367</v>
      </c>
      <c r="F299" s="105"/>
      <c r="G299" s="105"/>
      <c r="H299" s="105"/>
      <c r="I299" s="105"/>
      <c r="J299">
        <v>0.25</v>
      </c>
      <c r="K299" s="117" t="s">
        <v>221</v>
      </c>
      <c r="R299" s="1"/>
    </row>
    <row r="300" spans="2:18" x14ac:dyDescent="0.25">
      <c r="B300" s="77"/>
      <c r="C300" s="40"/>
      <c r="D300" s="78"/>
      <c r="E300" s="105" t="s">
        <v>458</v>
      </c>
      <c r="F300" s="105"/>
      <c r="G300" s="105"/>
      <c r="H300" s="105"/>
      <c r="I300" s="105"/>
      <c r="J300">
        <v>1</v>
      </c>
      <c r="K300" s="117" t="s">
        <v>158</v>
      </c>
      <c r="R300" s="1"/>
    </row>
    <row r="301" spans="2:18" x14ac:dyDescent="0.25">
      <c r="B301" s="77"/>
      <c r="C301" s="40"/>
      <c r="D301" s="78"/>
      <c r="E301" s="105" t="s">
        <v>367</v>
      </c>
      <c r="F301" s="105"/>
      <c r="G301" s="105"/>
      <c r="H301" s="105"/>
      <c r="I301" s="105"/>
      <c r="J301">
        <v>0.25</v>
      </c>
      <c r="K301" s="117" t="s">
        <v>221</v>
      </c>
      <c r="R301" s="1"/>
    </row>
    <row r="302" spans="2:18" x14ac:dyDescent="0.25">
      <c r="B302" s="77"/>
      <c r="C302" s="40"/>
      <c r="D302" s="78"/>
      <c r="E302"/>
      <c r="F302"/>
      <c r="G302"/>
      <c r="H302"/>
      <c r="I302"/>
      <c r="R302" s="1"/>
    </row>
    <row r="303" spans="2:18" x14ac:dyDescent="0.25">
      <c r="B303" s="77" t="s">
        <v>96</v>
      </c>
      <c r="C303" s="40"/>
      <c r="D303" s="78" t="s">
        <v>386</v>
      </c>
      <c r="E303" t="s">
        <v>387</v>
      </c>
      <c r="F303"/>
      <c r="G303"/>
      <c r="H303"/>
      <c r="I303"/>
      <c r="J303" t="s">
        <v>388</v>
      </c>
      <c r="R303" s="1"/>
    </row>
    <row r="304" spans="2:18" x14ac:dyDescent="0.25">
      <c r="B304" s="77"/>
      <c r="C304" s="40"/>
      <c r="D304" s="78"/>
      <c r="E304"/>
      <c r="F304"/>
      <c r="G304"/>
      <c r="H304"/>
      <c r="I304"/>
      <c r="R304" s="1"/>
    </row>
    <row r="305" spans="2:18" x14ac:dyDescent="0.25">
      <c r="B305" s="77" t="s">
        <v>104</v>
      </c>
      <c r="C305" s="40"/>
      <c r="D305" s="78" t="s">
        <v>389</v>
      </c>
      <c r="E305" t="s">
        <v>387</v>
      </c>
      <c r="F305"/>
      <c r="G305"/>
      <c r="H305"/>
      <c r="I305"/>
      <c r="J305" t="s">
        <v>388</v>
      </c>
      <c r="R305" s="1"/>
    </row>
    <row r="306" spans="2:18" x14ac:dyDescent="0.25">
      <c r="B306" s="77"/>
      <c r="C306" s="40"/>
      <c r="D306" s="78"/>
      <c r="E306"/>
      <c r="F306"/>
      <c r="G306"/>
      <c r="H306"/>
      <c r="I306"/>
      <c r="L306" t="s">
        <v>154</v>
      </c>
      <c r="M306">
        <v>3.55</v>
      </c>
      <c r="N306" t="s">
        <v>149</v>
      </c>
      <c r="O306" t="s">
        <v>473</v>
      </c>
      <c r="R306" s="1"/>
    </row>
    <row r="307" spans="2:18" x14ac:dyDescent="0.25">
      <c r="B307" s="77" t="s">
        <v>110</v>
      </c>
      <c r="C307" s="40"/>
      <c r="D307" s="78" t="s">
        <v>390</v>
      </c>
      <c r="E307" s="105" t="s">
        <v>274</v>
      </c>
      <c r="J307">
        <f>H134+(H158*2)+H150+M307+M306</f>
        <v>141.904</v>
      </c>
      <c r="K307" t="s">
        <v>149</v>
      </c>
      <c r="L307" t="s">
        <v>155</v>
      </c>
      <c r="M307">
        <f>1.08*4</f>
        <v>4.32</v>
      </c>
      <c r="N307" t="s">
        <v>149</v>
      </c>
      <c r="O307" t="s">
        <v>473</v>
      </c>
      <c r="R307" s="1"/>
    </row>
    <row r="308" spans="2:18" x14ac:dyDescent="0.25">
      <c r="B308" s="77"/>
      <c r="C308" s="40"/>
      <c r="D308" s="78"/>
      <c r="E308" s="105" t="s">
        <v>258</v>
      </c>
      <c r="J308">
        <f>H134+H142</f>
        <v>88.067999999999998</v>
      </c>
      <c r="K308" t="s">
        <v>149</v>
      </c>
      <c r="R308" s="1"/>
    </row>
    <row r="309" spans="2:18" x14ac:dyDescent="0.25">
      <c r="B309" s="77"/>
      <c r="C309" s="40"/>
      <c r="D309" s="78"/>
      <c r="E309" s="105" t="s">
        <v>391</v>
      </c>
      <c r="J309">
        <v>59.94</v>
      </c>
      <c r="K309" t="s">
        <v>149</v>
      </c>
      <c r="R309" s="1"/>
    </row>
    <row r="310" spans="2:18" x14ac:dyDescent="0.25">
      <c r="R310" s="1"/>
    </row>
    <row r="311" spans="2:18" x14ac:dyDescent="0.25">
      <c r="B311" s="77"/>
      <c r="C311" s="40"/>
      <c r="R311" s="1"/>
    </row>
    <row r="312" spans="2:18" x14ac:dyDescent="0.25">
      <c r="B312" s="77"/>
      <c r="C312" s="40"/>
      <c r="R312" s="1"/>
    </row>
    <row r="313" spans="2:18" x14ac:dyDescent="0.25">
      <c r="B313" s="77"/>
      <c r="C313" s="40"/>
      <c r="R313" s="1"/>
    </row>
    <row r="314" spans="2:18" x14ac:dyDescent="0.25">
      <c r="B314" s="77"/>
      <c r="C314" s="40"/>
      <c r="D314" s="78"/>
      <c r="E314"/>
      <c r="F314"/>
      <c r="G314"/>
      <c r="H314"/>
      <c r="I314"/>
      <c r="R314" s="1"/>
    </row>
    <row r="315" spans="2:18" x14ac:dyDescent="0.25">
      <c r="B315" s="77"/>
      <c r="C315" s="40"/>
      <c r="D315" s="78"/>
      <c r="E315"/>
      <c r="F315"/>
      <c r="G315"/>
      <c r="H315"/>
      <c r="I315"/>
      <c r="R315" s="1"/>
    </row>
    <row r="316" spans="2:18" x14ac:dyDescent="0.25">
      <c r="B316" s="77"/>
      <c r="C316" s="40"/>
      <c r="D316" s="78"/>
      <c r="E316"/>
      <c r="F316"/>
      <c r="G316"/>
      <c r="H316"/>
      <c r="I316"/>
      <c r="R316" s="1"/>
    </row>
    <row r="317" spans="2:18" x14ac:dyDescent="0.25">
      <c r="B317" s="77"/>
      <c r="C317" s="40"/>
      <c r="D317" s="78"/>
      <c r="E317"/>
      <c r="F317"/>
      <c r="G317"/>
      <c r="H317"/>
      <c r="I317"/>
      <c r="R317" s="1"/>
    </row>
    <row r="318" spans="2:18" x14ac:dyDescent="0.25">
      <c r="K318" s="105"/>
    </row>
    <row r="319" spans="2:18" x14ac:dyDescent="0.25">
      <c r="K319" s="105"/>
    </row>
    <row r="320" spans="2:18" x14ac:dyDescent="0.25">
      <c r="K320" s="105"/>
    </row>
  </sheetData>
  <mergeCells count="4">
    <mergeCell ref="L192:M192"/>
    <mergeCell ref="L198:M198"/>
    <mergeCell ref="L183:M183"/>
    <mergeCell ref="L220:M220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F7" sqref="F7"/>
    </sheetView>
  </sheetViews>
  <sheetFormatPr baseColWidth="10" defaultColWidth="11.42578125" defaultRowHeight="15" x14ac:dyDescent="0.25"/>
  <cols>
    <col min="3" max="4" width="17" bestFit="1" customWidth="1"/>
    <col min="7" max="7" width="12.5703125" bestFit="1" customWidth="1"/>
    <col min="9" max="9" width="12.5703125" bestFit="1" customWidth="1"/>
    <col min="11" max="11" width="18" bestFit="1" customWidth="1"/>
  </cols>
  <sheetData>
    <row r="1" spans="1:12" x14ac:dyDescent="0.25">
      <c r="A1" t="s">
        <v>392</v>
      </c>
      <c r="K1" t="s">
        <v>393</v>
      </c>
      <c r="L1" s="75">
        <f>PRESUPUESTO!M2</f>
        <v>39</v>
      </c>
    </row>
    <row r="2" spans="1:12" x14ac:dyDescent="0.25">
      <c r="K2" t="s">
        <v>394</v>
      </c>
      <c r="L2">
        <v>8.8000000000000007</v>
      </c>
    </row>
    <row r="4" spans="1:12" x14ac:dyDescent="0.25">
      <c r="E4" s="70" t="s">
        <v>395</v>
      </c>
      <c r="F4" s="147"/>
      <c r="G4" s="147"/>
      <c r="H4" s="147"/>
      <c r="K4" t="s">
        <v>396</v>
      </c>
      <c r="L4">
        <v>0.76759999999999995</v>
      </c>
    </row>
    <row r="5" spans="1:12" ht="15.75" thickBot="1" x14ac:dyDescent="0.3">
      <c r="D5" s="147" t="s">
        <v>137</v>
      </c>
      <c r="E5" s="147" t="s">
        <v>397</v>
      </c>
      <c r="F5" s="70"/>
      <c r="G5" s="70"/>
      <c r="H5" s="70"/>
    </row>
    <row r="6" spans="1:12" ht="15.75" thickBot="1" x14ac:dyDescent="0.3">
      <c r="B6" s="71" t="s">
        <v>398</v>
      </c>
      <c r="C6" s="72"/>
      <c r="D6" s="72"/>
      <c r="E6" s="73" t="s">
        <v>399</v>
      </c>
      <c r="F6" s="73" t="s">
        <v>400</v>
      </c>
      <c r="G6" s="73" t="s">
        <v>401</v>
      </c>
      <c r="H6" s="155" t="s">
        <v>15</v>
      </c>
      <c r="I6" s="156"/>
    </row>
    <row r="7" spans="1:12" x14ac:dyDescent="0.25">
      <c r="B7" s="2" t="s">
        <v>402</v>
      </c>
      <c r="C7" t="s">
        <v>222</v>
      </c>
      <c r="D7" s="36">
        <f>E7/$L$1</f>
        <v>8.1025641025641022</v>
      </c>
      <c r="E7" s="1">
        <v>316</v>
      </c>
      <c r="F7" s="1">
        <f>E7*$L$2</f>
        <v>2780.8</v>
      </c>
      <c r="G7" s="36">
        <f>F7*$L$4</f>
        <v>2134.5420800000002</v>
      </c>
      <c r="H7" s="74">
        <v>0.84699999999999998</v>
      </c>
      <c r="I7" s="36">
        <f>G7*H7</f>
        <v>1807.95714176</v>
      </c>
    </row>
    <row r="8" spans="1:12" x14ac:dyDescent="0.25">
      <c r="B8" s="2" t="s">
        <v>403</v>
      </c>
      <c r="C8" t="s">
        <v>404</v>
      </c>
      <c r="D8" s="36">
        <f t="shared" ref="D8:D14" si="0">E8/$L$1</f>
        <v>9.4871794871794872</v>
      </c>
      <c r="E8" s="1">
        <v>370</v>
      </c>
      <c r="F8" s="1">
        <f t="shared" ref="F8:F14" si="1">E8*$L$2</f>
        <v>3256.0000000000005</v>
      </c>
      <c r="G8" s="36">
        <f t="shared" ref="G8:G12" si="2">F8*$L$4</f>
        <v>2499.3056000000001</v>
      </c>
      <c r="H8" s="74">
        <v>0.86639999999999995</v>
      </c>
      <c r="I8" s="36">
        <f t="shared" ref="I8:I12" si="3">G8*H8</f>
        <v>2165.39837184</v>
      </c>
    </row>
    <row r="9" spans="1:12" x14ac:dyDescent="0.25">
      <c r="B9" s="2" t="s">
        <v>405</v>
      </c>
      <c r="C9" t="s">
        <v>406</v>
      </c>
      <c r="D9" s="36">
        <f t="shared" si="0"/>
        <v>12.307692307692308</v>
      </c>
      <c r="E9" s="1">
        <v>480</v>
      </c>
      <c r="F9" s="1">
        <f t="shared" si="1"/>
        <v>4224</v>
      </c>
      <c r="G9" s="36">
        <f t="shared" si="2"/>
        <v>3242.3424</v>
      </c>
      <c r="H9" s="74">
        <v>0.89090000000000003</v>
      </c>
      <c r="I9" s="36">
        <f t="shared" si="3"/>
        <v>2888.6028441600001</v>
      </c>
    </row>
    <row r="10" spans="1:12" x14ac:dyDescent="0.25">
      <c r="B10" s="2" t="s">
        <v>407</v>
      </c>
      <c r="C10" t="s">
        <v>408</v>
      </c>
      <c r="D10" s="36">
        <f t="shared" si="0"/>
        <v>13.076923076923077</v>
      </c>
      <c r="E10" s="1">
        <v>510</v>
      </c>
      <c r="F10" s="1">
        <f t="shared" si="1"/>
        <v>4488</v>
      </c>
      <c r="G10" s="36">
        <f t="shared" si="2"/>
        <v>3444.9887999999996</v>
      </c>
      <c r="H10" s="74">
        <v>0.89090000000000003</v>
      </c>
      <c r="I10" s="36">
        <f t="shared" si="3"/>
        <v>3069.1405219199996</v>
      </c>
    </row>
    <row r="11" spans="1:12" x14ac:dyDescent="0.25">
      <c r="B11" s="2" t="s">
        <v>409</v>
      </c>
      <c r="C11" t="s">
        <v>410</v>
      </c>
      <c r="D11" s="36">
        <f t="shared" si="0"/>
        <v>13.589743589743589</v>
      </c>
      <c r="E11" s="1">
        <v>530</v>
      </c>
      <c r="F11" s="1">
        <f t="shared" si="1"/>
        <v>4664</v>
      </c>
      <c r="G11" s="36">
        <f t="shared" si="2"/>
        <v>3580.0863999999997</v>
      </c>
      <c r="H11" s="74">
        <v>0.89090000000000003</v>
      </c>
      <c r="I11" s="36">
        <f t="shared" si="3"/>
        <v>3189.4989737599999</v>
      </c>
    </row>
    <row r="12" spans="1:12" x14ac:dyDescent="0.25">
      <c r="C12" t="s">
        <v>411</v>
      </c>
      <c r="D12" s="36">
        <f t="shared" si="0"/>
        <v>19.260671620046619</v>
      </c>
      <c r="E12" s="36">
        <f>132205.25/176</f>
        <v>751.16619318181813</v>
      </c>
      <c r="F12" s="137">
        <f t="shared" si="1"/>
        <v>6610.2624999999998</v>
      </c>
      <c r="G12" s="36">
        <f t="shared" si="2"/>
        <v>5074.0374949999996</v>
      </c>
      <c r="H12" s="74">
        <v>0.89090000000000003</v>
      </c>
      <c r="I12" s="36">
        <f t="shared" si="3"/>
        <v>4520.4600042954999</v>
      </c>
    </row>
    <row r="13" spans="1:12" x14ac:dyDescent="0.25">
      <c r="C13" t="s">
        <v>412</v>
      </c>
      <c r="D13" s="36">
        <f t="shared" si="0"/>
        <v>20.512820512820515</v>
      </c>
      <c r="E13" s="36">
        <v>800</v>
      </c>
      <c r="F13" s="1">
        <f t="shared" si="1"/>
        <v>7040.0000000000009</v>
      </c>
      <c r="G13" s="1"/>
      <c r="H13" s="1"/>
    </row>
    <row r="14" spans="1:12" x14ac:dyDescent="0.25">
      <c r="C14" t="s">
        <v>413</v>
      </c>
      <c r="D14" s="36">
        <f t="shared" si="0"/>
        <v>20.512820512820515</v>
      </c>
      <c r="E14" s="36">
        <v>800</v>
      </c>
      <c r="F14" s="1">
        <f t="shared" si="1"/>
        <v>7040.0000000000009</v>
      </c>
      <c r="G14" s="1"/>
      <c r="H14" s="1"/>
    </row>
  </sheetData>
  <mergeCells count="1">
    <mergeCell ref="H6:I6"/>
  </mergeCells>
  <conditionalFormatting sqref="H7:H12">
    <cfRule type="expression" dxfId="0" priority="1">
      <formula>ROW()=CELL("fila")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</vt:lpstr>
      <vt:lpstr>METRAJES CURSO</vt:lpstr>
      <vt:lpstr>MO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David</dc:creator>
  <cp:keywords/>
  <dc:description/>
  <cp:lastModifiedBy>Esteban David</cp:lastModifiedBy>
  <cp:revision/>
  <dcterms:created xsi:type="dcterms:W3CDTF">2026-01-12T21:29:14Z</dcterms:created>
  <dcterms:modified xsi:type="dcterms:W3CDTF">2026-03-01T03:01:16Z</dcterms:modified>
  <cp:category/>
  <cp:contentStatus/>
</cp:coreProperties>
</file>