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CER\Desktop\Paquete Calculadoras\"/>
    </mc:Choice>
  </mc:AlternateContent>
  <bookViews>
    <workbookView xWindow="0" yWindow="0" windowWidth="20490" windowHeight="7305" tabRatio="654"/>
  </bookViews>
  <sheets>
    <sheet name="Subsidio al Empleo 2025" sheetId="3" r:id="rId1"/>
    <sheet name="Mensual" sheetId="2" r:id="rId2"/>
    <sheet name="Quincenal" sheetId="1" r:id="rId3"/>
    <sheet name="Semanal" sheetId="6" r:id="rId4"/>
    <sheet name="Diario" sheetId="7" r:id="rId5"/>
    <sheet name="Tarifas" sheetId="4" r:id="rId6"/>
    <sheet name="Consideraciones" sheetId="5" r:id="rId7"/>
  </sheets>
  <definedNames>
    <definedName name="diario">Tarifas!$P$2:$S$16</definedName>
    <definedName name="mensual">Tarifas!$F$2:$I$16</definedName>
    <definedName name="Quincenal">Tarifas!$A$2:$D$17</definedName>
    <definedName name="semanal">Tarifas!$K$2:$N$16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7" l="1"/>
  <c r="C6" i="7"/>
  <c r="C8" i="7" s="1"/>
  <c r="C7" i="7"/>
  <c r="C9" i="7"/>
  <c r="C11" i="7"/>
  <c r="G8" i="7"/>
  <c r="G8" i="6"/>
  <c r="C10" i="6"/>
  <c r="C10" i="1"/>
  <c r="C9" i="1"/>
  <c r="C8" i="1"/>
  <c r="C7" i="1"/>
  <c r="C6" i="1"/>
  <c r="C4" i="1"/>
  <c r="G8" i="1"/>
  <c r="G8" i="2"/>
  <c r="C10" i="2"/>
  <c r="C9" i="2"/>
  <c r="C6" i="2"/>
  <c r="C21" i="3"/>
  <c r="C20" i="3"/>
  <c r="C10" i="7" l="1"/>
  <c r="C12" i="7" s="1"/>
  <c r="C11" i="2"/>
  <c r="B11" i="7"/>
  <c r="C9" i="6"/>
  <c r="C7" i="6"/>
  <c r="C5" i="6"/>
  <c r="B11" i="6"/>
  <c r="C7" i="2"/>
  <c r="C5" i="2"/>
  <c r="B11" i="2"/>
  <c r="B11" i="1"/>
  <c r="C5" i="3"/>
  <c r="C7" i="3" s="1"/>
  <c r="C19" i="3" l="1"/>
  <c r="C12" i="3"/>
  <c r="C6" i="6"/>
  <c r="C5" i="1"/>
  <c r="C8" i="2"/>
  <c r="C12" i="2" s="1"/>
  <c r="G5" i="2" l="1"/>
  <c r="C13" i="3"/>
  <c r="G5" i="1" s="1"/>
  <c r="C11" i="1" s="1"/>
  <c r="C12" i="1" s="1"/>
  <c r="C15" i="3"/>
  <c r="G5" i="7" s="1"/>
  <c r="C14" i="3"/>
  <c r="G5" i="6" s="1"/>
  <c r="C11" i="6" s="1"/>
  <c r="C8" i="6"/>
  <c r="C12" i="6" l="1"/>
</calcChain>
</file>

<file path=xl/sharedStrings.xml><?xml version="1.0" encoding="utf-8"?>
<sst xmlns="http://schemas.openxmlformats.org/spreadsheetml/2006/main" count="147" uniqueCount="52">
  <si>
    <t>Calculo del Subsidio al empleo</t>
  </si>
  <si>
    <t>UMA</t>
  </si>
  <si>
    <t>VALOR MENSUAL DE LA UMA</t>
  </si>
  <si>
    <t>TASA DECRETO</t>
  </si>
  <si>
    <t>X</t>
  </si>
  <si>
    <t>-</t>
  </si>
  <si>
    <t>=</t>
  </si>
  <si>
    <t>Excedente</t>
  </si>
  <si>
    <t>+</t>
  </si>
  <si>
    <t>Cuota Fija</t>
  </si>
  <si>
    <t>x</t>
  </si>
  <si>
    <t>Tasa</t>
  </si>
  <si>
    <t>Limite Inferior</t>
  </si>
  <si>
    <t>Impuesto Marginal</t>
  </si>
  <si>
    <t>Impuesto determinado</t>
  </si>
  <si>
    <t>Límite inferior</t>
  </si>
  <si>
    <t>Límite superior</t>
  </si>
  <si>
    <t>Cuota fija</t>
  </si>
  <si>
    <t>Por ciento para aplicarse sobre</t>
  </si>
  <si>
    <t>el excedente del límite inferior</t>
  </si>
  <si>
    <t>$</t>
  </si>
  <si>
    <t>%</t>
  </si>
  <si>
    <t>En adelante</t>
  </si>
  <si>
    <t>Tarifa del Impuesto Sobre la Renta</t>
  </si>
  <si>
    <t>% Sobre excedente</t>
  </si>
  <si>
    <t>del límite inferior</t>
  </si>
  <si>
    <t>Impuesto a retener</t>
  </si>
  <si>
    <t>Mensual</t>
  </si>
  <si>
    <t>Quincenal</t>
  </si>
  <si>
    <r>
      <t xml:space="preserve">Sueldo </t>
    </r>
    <r>
      <rPr>
        <b/>
        <sz val="11"/>
        <color theme="1"/>
        <rFont val="Aptos Narrow"/>
        <family val="2"/>
        <scheme val="minor"/>
      </rPr>
      <t>gravado</t>
    </r>
  </si>
  <si>
    <t>En los casos en que el impuesto a cargo del trabajador sea menor que el subsidio para el empleo mensual obtenido conforme a este artículo, la diferencia no podrá aplicarse contra el impuesto que resulte a su cargo posteriormente, ni se entregará cantidad alguna por concepto del subsidio para el empleo establecido en este artículo.</t>
  </si>
  <si>
    <t>Cantidades de Subsidio al empleo</t>
  </si>
  <si>
    <t>Semanal</t>
  </si>
  <si>
    <t>Diario</t>
  </si>
  <si>
    <t xml:space="preserve">Limite a aplicar el subsidio el empleo </t>
  </si>
  <si>
    <t>I.- Retenciones periódicas de ISR:</t>
  </si>
  <si>
    <t>Por ciento para aplicarse sobre el excedente del límite inferior</t>
  </si>
  <si>
    <t xml:space="preserve">Limite de ingresos a aplicar el subsidio el empleo </t>
  </si>
  <si>
    <t> Tarifas ISR 2025 pagos quincenales</t>
  </si>
  <si>
    <t>5.- Tarifas ISR 2025 pagos mensuales</t>
  </si>
  <si>
    <t>2.- Tarifas ISR 2025: retenciones semanales</t>
  </si>
  <si>
    <t>1.- Tarifas ISR 2025: retención diaria</t>
  </si>
  <si>
    <t>SUBSIDIO AL EMPLEO 2025</t>
  </si>
  <si>
    <t>Salario Diario</t>
  </si>
  <si>
    <t xml:space="preserve">Calculo de Retención de ISR Mensual </t>
  </si>
  <si>
    <t xml:space="preserve">Calculo de Retención de ISR Quincenal </t>
  </si>
  <si>
    <t xml:space="preserve">Calculo de Retención de ISR Semanal </t>
  </si>
  <si>
    <t xml:space="preserve">Calculo de Retención de ISR Diario </t>
  </si>
  <si>
    <t>Subsidio al empleo 2025</t>
  </si>
  <si>
    <t>Se otorga un subsidio para el empleo mensual a los trabajadores a que hace referencia el artículo primero de este decreto, cuyos ingresos mensuales que sirvan de base para calcular el impuesto sobre la renta correspondiente al mes de calendario de que se trate, no excedan de $10,171.00</t>
  </si>
  <si>
    <t>Es el subsidio la cantidad que resulte de multiplicar el valor mensual de la Unidad de Medida y Actualización por 14.39%</t>
  </si>
  <si>
    <t>Quienes realicen pagos por salarios correspondientes a periodos menores a un mes, para calcular el subsidio para el empleo correspondiente a cada pago, dividirán la cantidad que resulte de multiplicar el valor mensual de la Unidad de Medida y Actualización por 14.39% entre 30.4.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</si>
</sst>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2">
    <font>
      <sz val="11"/>
      <color theme="1"/>
      <name val="Aptos Narrow"/>
      <family val="2"/>
      <scheme val="minor"/>
    </font>
    <font>
      <sz val="11"/>
      <color theme="1"/>
      <name val="Aptos Narrow"/>
      <family val="2"/>
      <scheme val="minor"/>
    </font>
    <font>
      <b/>
      <sz val="11"/>
      <color theme="1"/>
      <name val="Aptos Narrow"/>
      <family val="2"/>
      <scheme val="minor"/>
    </font>
    <font>
      <sz val="11"/>
      <color rgb="FFFFFF00"/>
      <name val="Aptos Narrow"/>
      <family val="2"/>
      <scheme val="minor"/>
    </font>
    <font>
      <sz val="11"/>
      <color rgb="FF000000"/>
      <name val="Arial"/>
      <family val="2"/>
    </font>
    <font>
      <b/>
      <sz val="11"/>
      <color rgb="FF363636"/>
      <name val="Arial"/>
      <family val="2"/>
    </font>
    <font>
      <sz val="12"/>
      <color rgb="FF000000"/>
      <name val="Arial"/>
      <family val="2"/>
    </font>
    <font>
      <sz val="11"/>
      <color rgb="FF000000"/>
      <name val="Arial"/>
      <family val="2"/>
    </font>
    <font>
      <b/>
      <sz val="11"/>
      <color rgb="FFFFFF00"/>
      <name val="Aptos Narrow"/>
      <family val="2"/>
      <scheme val="minor"/>
    </font>
    <font>
      <sz val="11"/>
      <color rgb="FF0070C0"/>
      <name val="Aptos Narrow"/>
      <family val="2"/>
      <scheme val="minor"/>
    </font>
    <font>
      <sz val="7"/>
      <color rgb="FF2F2F2F"/>
      <name val="Arial"/>
      <family val="2"/>
    </font>
    <font>
      <b/>
      <sz val="16"/>
      <color rgb="FF363636"/>
      <name val="Arial"/>
      <family val="2"/>
    </font>
  </fonts>
  <fills count="9">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FFFFFF"/>
        <bgColor indexed="64"/>
      </patternFill>
    </fill>
    <fill>
      <patternFill patternType="solid">
        <fgColor rgb="FFF7F7F7"/>
        <bgColor indexed="64"/>
      </patternFill>
    </fill>
    <fill>
      <patternFill patternType="solid">
        <fgColor rgb="FFFFFF00"/>
        <bgColor indexed="64"/>
      </patternFill>
    </fill>
    <fill>
      <patternFill patternType="solid">
        <fgColor rgb="FF0070C0"/>
        <bgColor indexed="64"/>
      </patternFill>
    </fill>
    <fill>
      <patternFill patternType="solid">
        <fgColor theme="9" tint="0.79998168889431442"/>
        <bgColor indexed="64"/>
      </patternFill>
    </fill>
  </fills>
  <borders count="2">
    <border>
      <left/>
      <right/>
      <top/>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5">
    <xf numFmtId="0" fontId="0" fillId="0" borderId="0" xfId="0"/>
    <xf numFmtId="0" fontId="0" fillId="2" borderId="0" xfId="0" applyFill="1"/>
    <xf numFmtId="43" fontId="0" fillId="2" borderId="0" xfId="1" applyFont="1" applyFill="1"/>
    <xf numFmtId="0" fontId="3" fillId="3" borderId="0" xfId="0" applyFont="1" applyFill="1"/>
    <xf numFmtId="43" fontId="3" fillId="3" borderId="0" xfId="1" applyFont="1" applyFill="1"/>
    <xf numFmtId="43" fontId="0" fillId="2" borderId="0" xfId="1" applyFont="1" applyFill="1" applyBorder="1"/>
    <xf numFmtId="0" fontId="0" fillId="2" borderId="1" xfId="0" applyFill="1" applyBorder="1"/>
    <xf numFmtId="10" fontId="0" fillId="2" borderId="1" xfId="1" applyNumberFormat="1" applyFont="1" applyFill="1" applyBorder="1"/>
    <xf numFmtId="0" fontId="5" fillId="4" borderId="0" xfId="0" applyFont="1" applyFill="1" applyAlignment="1">
      <alignment horizontal="right" vertical="top" wrapText="1"/>
    </xf>
    <xf numFmtId="0" fontId="7" fillId="5" borderId="0" xfId="0" applyFont="1" applyFill="1" applyAlignment="1">
      <alignment horizontal="right" vertical="top" wrapText="1"/>
    </xf>
    <xf numFmtId="0" fontId="5" fillId="5" borderId="0" xfId="0" applyFont="1" applyFill="1" applyAlignment="1">
      <alignment horizontal="right" vertical="top" wrapText="1"/>
    </xf>
    <xf numFmtId="0" fontId="7" fillId="4" borderId="0" xfId="0" applyFont="1" applyFill="1" applyAlignment="1">
      <alignment horizontal="right" vertical="top" wrapText="1"/>
    </xf>
    <xf numFmtId="4" fontId="7" fillId="4" borderId="0" xfId="0" applyNumberFormat="1" applyFont="1" applyFill="1" applyAlignment="1">
      <alignment horizontal="right" vertical="top" wrapText="1"/>
    </xf>
    <xf numFmtId="4" fontId="7" fillId="5" borderId="0" xfId="0" applyNumberFormat="1" applyFont="1" applyFill="1" applyAlignment="1">
      <alignment horizontal="right" vertical="top" wrapText="1"/>
    </xf>
    <xf numFmtId="0" fontId="5" fillId="5" borderId="0" xfId="0" applyFont="1" applyFill="1" applyAlignment="1">
      <alignment horizontal="center" vertical="top" wrapText="1"/>
    </xf>
    <xf numFmtId="43" fontId="0" fillId="6" borderId="0" xfId="1" applyFont="1" applyFill="1"/>
    <xf numFmtId="0" fontId="8" fillId="7" borderId="0" xfId="0" applyFont="1" applyFill="1"/>
    <xf numFmtId="0" fontId="3" fillId="7" borderId="0" xfId="0" applyFont="1" applyFill="1"/>
    <xf numFmtId="43" fontId="3" fillId="7" borderId="0" xfId="1" applyFont="1" applyFill="1"/>
    <xf numFmtId="43" fontId="0" fillId="2" borderId="1" xfId="1" applyFont="1" applyFill="1" applyBorder="1"/>
    <xf numFmtId="9" fontId="0" fillId="2" borderId="1" xfId="2" applyFont="1" applyFill="1" applyBorder="1"/>
    <xf numFmtId="0" fontId="9" fillId="2" borderId="1" xfId="0" applyFont="1" applyFill="1" applyBorder="1"/>
    <xf numFmtId="0" fontId="10" fillId="0" borderId="0" xfId="0" applyFont="1"/>
    <xf numFmtId="0" fontId="4" fillId="5" borderId="0" xfId="0" applyFont="1" applyFill="1" applyAlignment="1">
      <alignment horizontal="right" vertical="top" wrapText="1"/>
    </xf>
    <xf numFmtId="0" fontId="4" fillId="4" borderId="0" xfId="0" applyFont="1" applyFill="1" applyAlignment="1">
      <alignment horizontal="right" vertical="top" wrapText="1"/>
    </xf>
    <xf numFmtId="4" fontId="4" fillId="4" borderId="0" xfId="0" applyNumberFormat="1" applyFont="1" applyFill="1" applyAlignment="1">
      <alignment horizontal="right" vertical="top" wrapText="1"/>
    </xf>
    <xf numFmtId="4" fontId="4" fillId="5" borderId="0" xfId="0" applyNumberFormat="1" applyFont="1" applyFill="1" applyAlignment="1">
      <alignment horizontal="right" vertical="top" wrapText="1"/>
    </xf>
    <xf numFmtId="0" fontId="3" fillId="2" borderId="0" xfId="0" applyFont="1" applyFill="1"/>
    <xf numFmtId="43" fontId="3" fillId="2" borderId="0" xfId="1" applyFont="1" applyFill="1"/>
    <xf numFmtId="0" fontId="5" fillId="4" borderId="0" xfId="0" applyFont="1" applyFill="1" applyAlignment="1">
      <alignment horizontal="center" vertical="top" wrapText="1"/>
    </xf>
    <xf numFmtId="0" fontId="5" fillId="5" borderId="0" xfId="0" applyFont="1" applyFill="1" applyAlignment="1">
      <alignment horizontal="center" vertical="top" wrapText="1"/>
    </xf>
    <xf numFmtId="0" fontId="5" fillId="0" borderId="0" xfId="0" applyFont="1" applyAlignment="1">
      <alignment vertical="center"/>
    </xf>
    <xf numFmtId="0" fontId="0" fillId="0" borderId="0" xfId="0" applyAlignment="1"/>
    <xf numFmtId="0" fontId="4" fillId="0" borderId="0" xfId="0" applyFont="1" applyAlignment="1">
      <alignment vertical="center"/>
    </xf>
    <xf numFmtId="0" fontId="11" fillId="0" borderId="0" xfId="0" applyFont="1" applyAlignment="1">
      <alignment vertical="center"/>
    </xf>
    <xf numFmtId="0" fontId="6" fillId="0" borderId="0" xfId="0" applyFont="1" applyAlignment="1">
      <alignment horizontal="left" vertical="center"/>
    </xf>
    <xf numFmtId="0" fontId="5" fillId="4" borderId="0" xfId="0" applyFont="1" applyFill="1" applyAlignment="1">
      <alignment horizontal="right" vertical="top"/>
    </xf>
    <xf numFmtId="0" fontId="4" fillId="5" borderId="0" xfId="0" applyFont="1" applyFill="1" applyAlignment="1">
      <alignment horizontal="right" vertical="top"/>
    </xf>
    <xf numFmtId="0" fontId="4" fillId="5" borderId="0" xfId="0" applyFont="1" applyFill="1" applyAlignment="1">
      <alignment horizontal="left" vertical="top"/>
    </xf>
    <xf numFmtId="0" fontId="5" fillId="4" borderId="0" xfId="0" applyFont="1" applyFill="1" applyAlignment="1">
      <alignment horizontal="left" vertical="top" wrapText="1"/>
    </xf>
    <xf numFmtId="0" fontId="5" fillId="5" borderId="0" xfId="0" applyFont="1" applyFill="1" applyAlignment="1">
      <alignment horizontal="left" vertical="top" wrapText="1"/>
    </xf>
    <xf numFmtId="43" fontId="0" fillId="2" borderId="0" xfId="0" applyNumberFormat="1" applyFill="1"/>
    <xf numFmtId="0" fontId="0" fillId="8" borderId="0" xfId="0" applyFill="1"/>
    <xf numFmtId="0" fontId="5" fillId="4" borderId="0" xfId="0" applyFont="1" applyFill="1" applyAlignment="1">
      <alignment horizontal="center" vertical="top"/>
    </xf>
    <xf numFmtId="0" fontId="5" fillId="5" borderId="0" xfId="0" applyFont="1" applyFill="1" applyAlignment="1">
      <alignment horizontal="center" vertical="top"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1"/>
  <sheetViews>
    <sheetView tabSelected="1" zoomScale="130" zoomScaleNormal="130" workbookViewId="0">
      <selection activeCell="D8" sqref="D8"/>
    </sheetView>
  </sheetViews>
  <sheetFormatPr baseColWidth="10" defaultColWidth="11.5" defaultRowHeight="14.25"/>
  <cols>
    <col min="1" max="1" width="11.5" style="1"/>
    <col min="2" max="2" width="27" style="1" bestFit="1" customWidth="1"/>
    <col min="3" max="3" width="11.5" style="2"/>
    <col min="4" max="16384" width="11.5" style="1"/>
  </cols>
  <sheetData>
    <row r="2" spans="1:5">
      <c r="A2" s="3" t="s">
        <v>0</v>
      </c>
      <c r="B2" s="3"/>
      <c r="C2" s="4"/>
    </row>
    <row r="4" spans="1:5">
      <c r="B4" s="1" t="s">
        <v>1</v>
      </c>
      <c r="C4" s="5">
        <v>108.57</v>
      </c>
    </row>
    <row r="5" spans="1:5">
      <c r="B5" s="1" t="s">
        <v>2</v>
      </c>
      <c r="C5" s="5">
        <f>+C4*30.4</f>
        <v>3300.5279999999998</v>
      </c>
    </row>
    <row r="6" spans="1:5">
      <c r="A6" s="6" t="s">
        <v>4</v>
      </c>
      <c r="B6" s="6" t="s">
        <v>3</v>
      </c>
      <c r="C6" s="7">
        <v>0.1439</v>
      </c>
    </row>
    <row r="7" spans="1:5">
      <c r="B7" s="1" t="s">
        <v>42</v>
      </c>
      <c r="C7" s="2">
        <f>+C5*C6</f>
        <v>474.94597919999995</v>
      </c>
      <c r="E7" s="41"/>
    </row>
    <row r="11" spans="1:5">
      <c r="A11" s="3" t="s">
        <v>31</v>
      </c>
      <c r="B11" s="3"/>
      <c r="C11" s="4"/>
    </row>
    <row r="12" spans="1:5">
      <c r="B12" s="1" t="s">
        <v>27</v>
      </c>
      <c r="C12" s="2">
        <f>+C7</f>
        <v>474.94597919999995</v>
      </c>
    </row>
    <row r="13" spans="1:5">
      <c r="B13" s="1" t="s">
        <v>28</v>
      </c>
      <c r="C13" s="2">
        <f>+C12/30.4*15.2</f>
        <v>237.47298959999998</v>
      </c>
    </row>
    <row r="14" spans="1:5">
      <c r="B14" s="1" t="s">
        <v>32</v>
      </c>
      <c r="C14" s="2">
        <f>+C12/30.4*7</f>
        <v>109.362561</v>
      </c>
    </row>
    <row r="15" spans="1:5">
      <c r="B15" s="1" t="s">
        <v>33</v>
      </c>
      <c r="C15" s="2">
        <f>+C12/30.4</f>
        <v>15.623222999999999</v>
      </c>
    </row>
    <row r="17" spans="1:3">
      <c r="A17" s="3" t="s">
        <v>34</v>
      </c>
      <c r="B17" s="3"/>
      <c r="C17" s="4"/>
    </row>
    <row r="18" spans="1:3">
      <c r="B18" s="1" t="s">
        <v>27</v>
      </c>
      <c r="C18" s="2">
        <v>10171</v>
      </c>
    </row>
    <row r="19" spans="1:3">
      <c r="B19" s="1" t="s">
        <v>28</v>
      </c>
      <c r="C19" s="2">
        <f>+C18/30.4*15.2</f>
        <v>5085.5</v>
      </c>
    </row>
    <row r="20" spans="1:3">
      <c r="B20" s="1" t="s">
        <v>32</v>
      </c>
      <c r="C20" s="2">
        <f>+C18/30.4*7</f>
        <v>2342.0065789473688</v>
      </c>
    </row>
    <row r="21" spans="1:3">
      <c r="B21" s="1" t="s">
        <v>33</v>
      </c>
      <c r="C21" s="2">
        <f>+C18/30.4</f>
        <v>334.57236842105266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
  <sheetViews>
    <sheetView zoomScale="145" zoomScaleNormal="145" workbookViewId="0">
      <selection activeCell="A2" sqref="A2"/>
    </sheetView>
  </sheetViews>
  <sheetFormatPr baseColWidth="10" defaultColWidth="11.5" defaultRowHeight="14.25"/>
  <cols>
    <col min="1" max="1" width="19" style="1" customWidth="1"/>
    <col min="2" max="2" width="25" style="1" bestFit="1" customWidth="1"/>
    <col min="3" max="3" width="11.5" style="2"/>
    <col min="4" max="4" width="11.5" style="1"/>
    <col min="5" max="5" width="20.5" style="1" customWidth="1"/>
    <col min="6" max="6" width="11.5" style="1"/>
    <col min="7" max="7" width="10.25" style="1" bestFit="1" customWidth="1"/>
    <col min="8" max="16384" width="11.5" style="1"/>
  </cols>
  <sheetData>
    <row r="2" spans="1:7" ht="15">
      <c r="A2" s="16" t="s">
        <v>44</v>
      </c>
      <c r="B2" s="17"/>
      <c r="C2" s="18"/>
    </row>
    <row r="4" spans="1:7" ht="15">
      <c r="B4" s="1" t="s">
        <v>29</v>
      </c>
      <c r="C4" s="15">
        <v>10171.01</v>
      </c>
      <c r="E4" s="3" t="s">
        <v>31</v>
      </c>
      <c r="F4" s="3"/>
      <c r="G4" s="4"/>
    </row>
    <row r="5" spans="1:7">
      <c r="A5" s="6" t="s">
        <v>5</v>
      </c>
      <c r="B5" s="6" t="s">
        <v>12</v>
      </c>
      <c r="C5" s="19">
        <f>VLOOKUP(C4,mensual,1)</f>
        <v>6332.06</v>
      </c>
      <c r="F5" s="1" t="s">
        <v>27</v>
      </c>
      <c r="G5" s="2">
        <f>'Subsidio al Empleo 2025'!C12</f>
        <v>474.94597919999995</v>
      </c>
    </row>
    <row r="6" spans="1:7">
      <c r="A6" s="1" t="s">
        <v>6</v>
      </c>
      <c r="B6" s="1" t="s">
        <v>7</v>
      </c>
      <c r="C6" s="2">
        <f>+C4-C5</f>
        <v>3838.95</v>
      </c>
      <c r="G6" s="2"/>
    </row>
    <row r="7" spans="1:7">
      <c r="A7" s="6" t="s">
        <v>10</v>
      </c>
      <c r="B7" s="6" t="s">
        <v>11</v>
      </c>
      <c r="C7" s="20">
        <f>VLOOKUP(C4,mensual,4)%</f>
        <v>0.10880000000000001</v>
      </c>
      <c r="E7" s="3" t="s">
        <v>37</v>
      </c>
      <c r="F7" s="3"/>
      <c r="G7" s="4"/>
    </row>
    <row r="8" spans="1:7">
      <c r="A8" s="1" t="s">
        <v>6</v>
      </c>
      <c r="B8" s="1" t="s">
        <v>13</v>
      </c>
      <c r="C8" s="2">
        <f>+C6*C7</f>
        <v>417.67776000000003</v>
      </c>
      <c r="F8" s="1" t="s">
        <v>27</v>
      </c>
      <c r="G8" s="2">
        <f>'Subsidio al Empleo 2025'!C18</f>
        <v>10171</v>
      </c>
    </row>
    <row r="9" spans="1:7">
      <c r="A9" s="6" t="s">
        <v>8</v>
      </c>
      <c r="B9" s="6" t="s">
        <v>9</v>
      </c>
      <c r="C9" s="19">
        <f>VLOOKUP(C4,mensual,3)</f>
        <v>371.83</v>
      </c>
    </row>
    <row r="10" spans="1:7">
      <c r="A10" s="1" t="s">
        <v>6</v>
      </c>
      <c r="B10" s="1" t="s">
        <v>14</v>
      </c>
      <c r="C10" s="5">
        <f>+C8+C9</f>
        <v>789.50775999999996</v>
      </c>
    </row>
    <row r="11" spans="1:7">
      <c r="A11" s="6" t="s">
        <v>5</v>
      </c>
      <c r="B11" s="21" t="str">
        <f>+'Subsidio al Empleo 2025'!B7</f>
        <v>SUBSIDIO AL EMPLEO 2025</v>
      </c>
      <c r="C11" s="19">
        <f>IF(C4&gt;G8,0,G5)</f>
        <v>0</v>
      </c>
    </row>
    <row r="12" spans="1:7">
      <c r="A12" s="1" t="s">
        <v>6</v>
      </c>
      <c r="B12" s="1" t="s">
        <v>26</v>
      </c>
      <c r="C12" s="2">
        <f>+C10-C11</f>
        <v>789.50775999999996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
  <sheetViews>
    <sheetView zoomScale="145" zoomScaleNormal="145" workbookViewId="0">
      <selection activeCell="B17" sqref="B17"/>
    </sheetView>
  </sheetViews>
  <sheetFormatPr baseColWidth="10" defaultColWidth="11.5" defaultRowHeight="14.25"/>
  <cols>
    <col min="1" max="1" width="19" style="1" customWidth="1"/>
    <col min="2" max="2" width="25" style="1" bestFit="1" customWidth="1"/>
    <col min="3" max="3" width="11.5" style="2"/>
    <col min="4" max="4" width="11.5" style="1"/>
    <col min="5" max="5" width="17.5" style="1" customWidth="1"/>
    <col min="6" max="16384" width="11.5" style="1"/>
  </cols>
  <sheetData>
    <row r="2" spans="1:7" ht="15">
      <c r="A2" s="16" t="s">
        <v>45</v>
      </c>
      <c r="B2" s="17"/>
      <c r="C2" s="18"/>
    </row>
    <row r="3" spans="1:7">
      <c r="B3" s="1" t="s">
        <v>43</v>
      </c>
      <c r="C3" s="2">
        <v>248.5</v>
      </c>
    </row>
    <row r="4" spans="1:7" ht="15">
      <c r="B4" s="1" t="s">
        <v>29</v>
      </c>
      <c r="C4" s="15">
        <f>C3*15.2</f>
        <v>3777.2</v>
      </c>
      <c r="E4" s="3" t="s">
        <v>31</v>
      </c>
      <c r="F4" s="3"/>
      <c r="G4" s="4"/>
    </row>
    <row r="5" spans="1:7">
      <c r="A5" s="6" t="s">
        <v>5</v>
      </c>
      <c r="B5" s="6" t="s">
        <v>12</v>
      </c>
      <c r="C5" s="19">
        <f>VLOOKUP(C4,Quincenal,1)</f>
        <v>3124.36</v>
      </c>
      <c r="F5" s="1" t="s">
        <v>28</v>
      </c>
      <c r="G5" s="2">
        <f>'Subsidio al Empleo 2025'!C13</f>
        <v>237.47298959999998</v>
      </c>
    </row>
    <row r="6" spans="1:7">
      <c r="A6" s="1" t="s">
        <v>6</v>
      </c>
      <c r="B6" s="1" t="s">
        <v>7</v>
      </c>
      <c r="C6" s="2">
        <f>+C4-C5</f>
        <v>652.83999999999969</v>
      </c>
      <c r="G6" s="2"/>
    </row>
    <row r="7" spans="1:7">
      <c r="A7" s="6" t="s">
        <v>10</v>
      </c>
      <c r="B7" s="6" t="s">
        <v>11</v>
      </c>
      <c r="C7" s="20">
        <f>VLOOKUP(C4,Quincenal,4)%</f>
        <v>0.10880000000000001</v>
      </c>
      <c r="E7" s="3" t="s">
        <v>37</v>
      </c>
      <c r="F7" s="3"/>
      <c r="G7" s="4"/>
    </row>
    <row r="8" spans="1:7">
      <c r="A8" s="1" t="s">
        <v>6</v>
      </c>
      <c r="B8" s="1" t="s">
        <v>13</v>
      </c>
      <c r="C8" s="2">
        <f>+C6*C7</f>
        <v>71.028991999999974</v>
      </c>
      <c r="F8" s="1" t="s">
        <v>28</v>
      </c>
      <c r="G8" s="2">
        <f>'Subsidio al Empleo 2025'!C19</f>
        <v>5085.5</v>
      </c>
    </row>
    <row r="9" spans="1:7">
      <c r="A9" s="6" t="s">
        <v>8</v>
      </c>
      <c r="B9" s="6" t="s">
        <v>9</v>
      </c>
      <c r="C9" s="19">
        <f>VLOOKUP(C4,Quincenal,3)</f>
        <v>183.45</v>
      </c>
    </row>
    <row r="10" spans="1:7">
      <c r="A10" s="1" t="s">
        <v>6</v>
      </c>
      <c r="B10" s="1" t="s">
        <v>14</v>
      </c>
      <c r="C10" s="5">
        <f>+C8+C9</f>
        <v>254.47899199999995</v>
      </c>
    </row>
    <row r="11" spans="1:7">
      <c r="A11" s="6" t="s">
        <v>5</v>
      </c>
      <c r="B11" s="21" t="str">
        <f>+'Subsidio al Empleo 2025'!B7</f>
        <v>SUBSIDIO AL EMPLEO 2025</v>
      </c>
      <c r="C11" s="19">
        <f>IF(C4&gt;G8,0,G5)</f>
        <v>237.47298959999998</v>
      </c>
    </row>
    <row r="12" spans="1:7">
      <c r="A12" s="1" t="s">
        <v>6</v>
      </c>
      <c r="B12" s="1" t="s">
        <v>26</v>
      </c>
      <c r="C12" s="2">
        <f>+C10-C11</f>
        <v>17.006002399999971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
  <sheetViews>
    <sheetView zoomScale="160" zoomScaleNormal="160" workbookViewId="0">
      <selection activeCell="D10" sqref="D10"/>
    </sheetView>
  </sheetViews>
  <sheetFormatPr baseColWidth="10" defaultColWidth="11.5" defaultRowHeight="14.25"/>
  <cols>
    <col min="1" max="1" width="19" style="1" customWidth="1"/>
    <col min="2" max="2" width="25" style="1" bestFit="1" customWidth="1"/>
    <col min="3" max="3" width="11.5" style="2"/>
    <col min="4" max="4" width="11.5" style="1"/>
    <col min="5" max="5" width="17.25" style="1" customWidth="1"/>
    <col min="6" max="16384" width="11.5" style="1"/>
  </cols>
  <sheetData>
    <row r="2" spans="1:7" ht="15">
      <c r="A2" s="16" t="s">
        <v>46</v>
      </c>
      <c r="B2" s="17"/>
      <c r="C2" s="18"/>
    </row>
    <row r="3" spans="1:7">
      <c r="E3" s="27"/>
      <c r="F3" s="27"/>
      <c r="G3" s="28"/>
    </row>
    <row r="4" spans="1:7" ht="15">
      <c r="B4" s="1" t="s">
        <v>29</v>
      </c>
      <c r="C4" s="2">
        <v>2092</v>
      </c>
      <c r="E4" s="3" t="s">
        <v>31</v>
      </c>
      <c r="F4" s="3"/>
      <c r="G4" s="4"/>
    </row>
    <row r="5" spans="1:7">
      <c r="A5" s="6" t="s">
        <v>5</v>
      </c>
      <c r="B5" s="6" t="s">
        <v>12</v>
      </c>
      <c r="C5" s="19">
        <f>VLOOKUP(C4,semanal,1)</f>
        <v>1458.04</v>
      </c>
      <c r="F5" s="1" t="s">
        <v>32</v>
      </c>
      <c r="G5" s="2">
        <f>'Subsidio al Empleo 2025'!C14</f>
        <v>109.362561</v>
      </c>
    </row>
    <row r="6" spans="1:7">
      <c r="A6" s="1" t="s">
        <v>6</v>
      </c>
      <c r="B6" s="1" t="s">
        <v>7</v>
      </c>
      <c r="C6" s="2">
        <f>+C4-C5</f>
        <v>633.96</v>
      </c>
    </row>
    <row r="7" spans="1:7">
      <c r="A7" s="6" t="s">
        <v>10</v>
      </c>
      <c r="B7" s="6" t="s">
        <v>11</v>
      </c>
      <c r="C7" s="20">
        <f>VLOOKUP(C4,semanal,4)%</f>
        <v>0.10880000000000001</v>
      </c>
      <c r="E7" s="3" t="s">
        <v>37</v>
      </c>
      <c r="F7" s="3"/>
      <c r="G7" s="4"/>
    </row>
    <row r="8" spans="1:7">
      <c r="A8" s="1" t="s">
        <v>6</v>
      </c>
      <c r="B8" s="1" t="s">
        <v>13</v>
      </c>
      <c r="C8" s="2">
        <f>+C6*C7</f>
        <v>68.974848000000009</v>
      </c>
      <c r="F8" s="1" t="s">
        <v>32</v>
      </c>
      <c r="G8" s="2">
        <f>'Subsidio al Empleo 2025'!C20</f>
        <v>2342.0065789473688</v>
      </c>
    </row>
    <row r="9" spans="1:7">
      <c r="A9" s="6" t="s">
        <v>8</v>
      </c>
      <c r="B9" s="6" t="s">
        <v>9</v>
      </c>
      <c r="C9" s="19">
        <f>VLOOKUP(C4,semanal,3)</f>
        <v>85.61</v>
      </c>
    </row>
    <row r="10" spans="1:7">
      <c r="A10" s="1" t="s">
        <v>6</v>
      </c>
      <c r="B10" s="1" t="s">
        <v>14</v>
      </c>
      <c r="C10" s="5">
        <f>+C8+C9</f>
        <v>154.58484800000002</v>
      </c>
    </row>
    <row r="11" spans="1:7">
      <c r="A11" s="6" t="s">
        <v>5</v>
      </c>
      <c r="B11" s="21" t="str">
        <f>+'Subsidio al Empleo 2025'!B7</f>
        <v>SUBSIDIO AL EMPLEO 2025</v>
      </c>
      <c r="C11" s="19">
        <f>IF(C4&gt;G8,0,G5)</f>
        <v>109.362561</v>
      </c>
    </row>
    <row r="12" spans="1:7">
      <c r="A12" s="1" t="s">
        <v>6</v>
      </c>
      <c r="B12" s="1" t="s">
        <v>26</v>
      </c>
      <c r="C12" s="2">
        <f>+C10-C11</f>
        <v>45.222287000000023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
  <sheetViews>
    <sheetView zoomScale="145" zoomScaleNormal="145" workbookViewId="0">
      <selection activeCell="D9" sqref="D9"/>
    </sheetView>
  </sheetViews>
  <sheetFormatPr baseColWidth="10" defaultColWidth="11.5" defaultRowHeight="14.25"/>
  <cols>
    <col min="1" max="1" width="19" style="1" customWidth="1"/>
    <col min="2" max="2" width="23.125" style="1" bestFit="1" customWidth="1"/>
    <col min="3" max="3" width="11.5" style="2"/>
    <col min="4" max="4" width="11.5" style="1"/>
    <col min="5" max="5" width="17.5" style="1" customWidth="1"/>
    <col min="6" max="16384" width="11.5" style="1"/>
  </cols>
  <sheetData>
    <row r="2" spans="1:7" ht="15">
      <c r="A2" s="16" t="s">
        <v>47</v>
      </c>
      <c r="B2" s="17"/>
      <c r="C2" s="18"/>
    </row>
    <row r="3" spans="1:7">
      <c r="E3" s="27"/>
      <c r="F3" s="27"/>
      <c r="G3" s="28"/>
    </row>
    <row r="4" spans="1:7" ht="15">
      <c r="B4" s="1" t="s">
        <v>29</v>
      </c>
      <c r="C4" s="15">
        <v>350</v>
      </c>
      <c r="E4" s="3" t="s">
        <v>31</v>
      </c>
      <c r="F4" s="3"/>
      <c r="G4" s="4"/>
    </row>
    <row r="5" spans="1:7">
      <c r="A5" s="6" t="s">
        <v>5</v>
      </c>
      <c r="B5" s="6" t="s">
        <v>12</v>
      </c>
      <c r="C5" s="19">
        <f>VLOOKUP(C4,diario,1)</f>
        <v>208.3</v>
      </c>
      <c r="F5" s="1" t="s">
        <v>33</v>
      </c>
      <c r="G5" s="2">
        <f>'Subsidio al Empleo 2025'!C15</f>
        <v>15.623222999999999</v>
      </c>
    </row>
    <row r="6" spans="1:7">
      <c r="A6" s="1" t="s">
        <v>6</v>
      </c>
      <c r="B6" s="1" t="s">
        <v>7</v>
      </c>
      <c r="C6" s="2">
        <f>+C4-C5</f>
        <v>141.69999999999999</v>
      </c>
    </row>
    <row r="7" spans="1:7">
      <c r="A7" s="6" t="s">
        <v>10</v>
      </c>
      <c r="B7" s="6" t="s">
        <v>11</v>
      </c>
      <c r="C7" s="20">
        <f>VLOOKUP(C4,diario,4)%</f>
        <v>0.10880000000000001</v>
      </c>
      <c r="E7" s="3" t="s">
        <v>37</v>
      </c>
      <c r="F7" s="3"/>
      <c r="G7" s="4"/>
    </row>
    <row r="8" spans="1:7">
      <c r="A8" s="1" t="s">
        <v>6</v>
      </c>
      <c r="B8" s="1" t="s">
        <v>13</v>
      </c>
      <c r="C8" s="2">
        <f>+C6*C7</f>
        <v>15.41696</v>
      </c>
      <c r="F8" s="1" t="s">
        <v>32</v>
      </c>
      <c r="G8" s="2">
        <f>'Subsidio al Empleo 2025'!C21</f>
        <v>334.57236842105266</v>
      </c>
    </row>
    <row r="9" spans="1:7">
      <c r="A9" s="6" t="s">
        <v>8</v>
      </c>
      <c r="B9" s="6" t="s">
        <v>9</v>
      </c>
      <c r="C9" s="19">
        <f>VLOOKUP(C4,diario,3)</f>
        <v>12.23</v>
      </c>
    </row>
    <row r="10" spans="1:7">
      <c r="A10" s="1" t="s">
        <v>6</v>
      </c>
      <c r="B10" s="1" t="s">
        <v>14</v>
      </c>
      <c r="C10" s="5">
        <f>+C8+C9</f>
        <v>27.64696</v>
      </c>
    </row>
    <row r="11" spans="1:7">
      <c r="A11" s="6" t="s">
        <v>5</v>
      </c>
      <c r="B11" s="21" t="str">
        <f>+'Subsidio al Empleo 2025'!B7</f>
        <v>SUBSIDIO AL EMPLEO 2025</v>
      </c>
      <c r="C11" s="19">
        <f>IF(C4&gt;G8,0,G5)</f>
        <v>0</v>
      </c>
    </row>
    <row r="12" spans="1:7">
      <c r="A12" s="1" t="s">
        <v>6</v>
      </c>
      <c r="B12" s="1" t="s">
        <v>26</v>
      </c>
      <c r="C12" s="2">
        <f>+C10-C11</f>
        <v>27.64696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17"/>
  <sheetViews>
    <sheetView topLeftCell="D5" zoomScale="90" zoomScaleNormal="90" workbookViewId="0">
      <selection activeCell="P8" sqref="P8"/>
    </sheetView>
  </sheetViews>
  <sheetFormatPr baseColWidth="10" defaultRowHeight="14.25"/>
  <sheetData>
    <row r="2" spans="1:19" s="32" customFormat="1" ht="20.25">
      <c r="A2" s="31" t="s">
        <v>38</v>
      </c>
      <c r="F2" s="33" t="s">
        <v>39</v>
      </c>
      <c r="K2" s="31" t="s">
        <v>40</v>
      </c>
      <c r="P2" s="34" t="s">
        <v>35</v>
      </c>
    </row>
    <row r="3" spans="1:19" s="32" customFormat="1" ht="60">
      <c r="A3" s="35"/>
      <c r="F3" s="43" t="s">
        <v>23</v>
      </c>
      <c r="G3" s="43"/>
      <c r="H3" s="43"/>
      <c r="I3" s="43"/>
      <c r="K3" s="36" t="s">
        <v>15</v>
      </c>
      <c r="L3" s="36" t="s">
        <v>16</v>
      </c>
      <c r="M3" s="36" t="s">
        <v>17</v>
      </c>
      <c r="N3" s="39" t="s">
        <v>18</v>
      </c>
      <c r="P3" s="31" t="s">
        <v>41</v>
      </c>
    </row>
    <row r="4" spans="1:19" s="32" customFormat="1" ht="105">
      <c r="A4" s="36" t="s">
        <v>15</v>
      </c>
      <c r="B4" s="36" t="s">
        <v>16</v>
      </c>
      <c r="C4" s="36" t="s">
        <v>17</v>
      </c>
      <c r="D4" s="36" t="s">
        <v>18</v>
      </c>
      <c r="F4" s="44" t="s">
        <v>15</v>
      </c>
      <c r="G4" s="44" t="s">
        <v>16</v>
      </c>
      <c r="H4" s="44" t="s">
        <v>17</v>
      </c>
      <c r="I4" s="40" t="s">
        <v>24</v>
      </c>
      <c r="K4" s="37"/>
      <c r="L4" s="37"/>
      <c r="M4" s="38"/>
      <c r="N4" s="30" t="s">
        <v>19</v>
      </c>
      <c r="P4" s="36" t="s">
        <v>15</v>
      </c>
      <c r="Q4" s="36" t="s">
        <v>16</v>
      </c>
      <c r="R4" s="36" t="s">
        <v>17</v>
      </c>
      <c r="S4" s="29" t="s">
        <v>36</v>
      </c>
    </row>
    <row r="5" spans="1:19" ht="60">
      <c r="A5" s="9"/>
      <c r="B5" s="9"/>
      <c r="C5" s="9"/>
      <c r="D5" s="10" t="s">
        <v>19</v>
      </c>
      <c r="F5" s="44"/>
      <c r="G5" s="44"/>
      <c r="H5" s="44"/>
      <c r="I5" s="14" t="s">
        <v>25</v>
      </c>
      <c r="K5" s="8" t="s">
        <v>20</v>
      </c>
      <c r="L5" s="8" t="s">
        <v>20</v>
      </c>
      <c r="M5" s="8" t="s">
        <v>20</v>
      </c>
      <c r="N5" s="8" t="s">
        <v>21</v>
      </c>
      <c r="P5" s="10" t="s">
        <v>20</v>
      </c>
      <c r="Q5" s="10" t="s">
        <v>20</v>
      </c>
      <c r="R5" s="10" t="s">
        <v>20</v>
      </c>
      <c r="S5" s="10" t="s">
        <v>21</v>
      </c>
    </row>
    <row r="6" spans="1:19" ht="15">
      <c r="A6" s="8" t="s">
        <v>20</v>
      </c>
      <c r="B6" s="8" t="s">
        <v>20</v>
      </c>
      <c r="C6" s="8" t="s">
        <v>20</v>
      </c>
      <c r="D6" s="8" t="s">
        <v>21</v>
      </c>
      <c r="F6" s="11">
        <v>0.01</v>
      </c>
      <c r="G6" s="11">
        <v>746.04</v>
      </c>
      <c r="H6" s="11">
        <v>0</v>
      </c>
      <c r="I6" s="11">
        <v>1.92</v>
      </c>
      <c r="K6" s="23">
        <v>0.01</v>
      </c>
      <c r="L6" s="23">
        <v>171.78</v>
      </c>
      <c r="M6" s="23">
        <v>0</v>
      </c>
      <c r="N6" s="23">
        <v>1.92</v>
      </c>
      <c r="P6" s="24">
        <v>0.01</v>
      </c>
      <c r="Q6" s="24">
        <v>24.54</v>
      </c>
      <c r="R6" s="24">
        <v>0</v>
      </c>
      <c r="S6" s="24">
        <v>1.92</v>
      </c>
    </row>
    <row r="7" spans="1:19">
      <c r="A7" s="9">
        <v>0.01</v>
      </c>
      <c r="B7" s="9">
        <v>368.1</v>
      </c>
      <c r="C7" s="9">
        <v>0</v>
      </c>
      <c r="D7" s="9">
        <v>1.92</v>
      </c>
      <c r="F7" s="9">
        <v>746.05</v>
      </c>
      <c r="G7" s="13">
        <v>6332.05</v>
      </c>
      <c r="H7" s="9">
        <v>14.32</v>
      </c>
      <c r="I7" s="9">
        <v>6.4</v>
      </c>
      <c r="K7" s="24">
        <v>171.79</v>
      </c>
      <c r="L7" s="25">
        <v>1458.03</v>
      </c>
      <c r="M7" s="24">
        <v>3.29</v>
      </c>
      <c r="N7" s="24">
        <v>6.4</v>
      </c>
      <c r="P7" s="23">
        <v>24.54</v>
      </c>
      <c r="Q7" s="23">
        <v>208.29</v>
      </c>
      <c r="R7" s="23">
        <v>0.47</v>
      </c>
      <c r="S7" s="23">
        <v>6.4</v>
      </c>
    </row>
    <row r="8" spans="1:19">
      <c r="A8" s="11">
        <v>368.11</v>
      </c>
      <c r="B8" s="12">
        <v>3124.35</v>
      </c>
      <c r="C8" s="11">
        <v>7.05</v>
      </c>
      <c r="D8" s="11">
        <v>6.4</v>
      </c>
      <c r="F8" s="12">
        <v>6332.06</v>
      </c>
      <c r="G8" s="12">
        <v>11128.01</v>
      </c>
      <c r="H8" s="11">
        <v>371.83</v>
      </c>
      <c r="I8" s="11">
        <v>10.88</v>
      </c>
      <c r="K8" s="26">
        <v>1458.04</v>
      </c>
      <c r="L8" s="26">
        <v>2562.35</v>
      </c>
      <c r="M8" s="23">
        <v>85.61</v>
      </c>
      <c r="N8" s="23">
        <v>10.88</v>
      </c>
      <c r="P8" s="24">
        <v>208.3</v>
      </c>
      <c r="Q8" s="24">
        <v>366.05</v>
      </c>
      <c r="R8" s="24">
        <v>12.23</v>
      </c>
      <c r="S8" s="24">
        <v>10.88</v>
      </c>
    </row>
    <row r="9" spans="1:19">
      <c r="A9" s="13">
        <v>3124.36</v>
      </c>
      <c r="B9" s="13">
        <v>5490.75</v>
      </c>
      <c r="C9" s="9">
        <v>183.45</v>
      </c>
      <c r="D9" s="9">
        <v>10.88</v>
      </c>
      <c r="F9" s="13">
        <v>11128.02</v>
      </c>
      <c r="G9" s="13">
        <v>12935.82</v>
      </c>
      <c r="H9" s="9">
        <v>893.63</v>
      </c>
      <c r="I9" s="9">
        <v>16</v>
      </c>
      <c r="K9" s="25">
        <v>2562.36</v>
      </c>
      <c r="L9" s="25">
        <v>2978.64</v>
      </c>
      <c r="M9" s="24">
        <v>205.8</v>
      </c>
      <c r="N9" s="24">
        <v>16</v>
      </c>
      <c r="P9" s="23">
        <v>366.06</v>
      </c>
      <c r="Q9" s="23">
        <v>425.52</v>
      </c>
      <c r="R9" s="23">
        <v>29.4</v>
      </c>
      <c r="S9" s="23">
        <v>16</v>
      </c>
    </row>
    <row r="10" spans="1:19">
      <c r="A10" s="12">
        <v>5490.76</v>
      </c>
      <c r="B10" s="12">
        <v>6382.8</v>
      </c>
      <c r="C10" s="11">
        <v>441</v>
      </c>
      <c r="D10" s="11">
        <v>16</v>
      </c>
      <c r="F10" s="12">
        <v>12935.83</v>
      </c>
      <c r="G10" s="12">
        <v>15487.71</v>
      </c>
      <c r="H10" s="12">
        <v>1182.8800000000001</v>
      </c>
      <c r="I10" s="11">
        <v>17.920000000000002</v>
      </c>
      <c r="K10" s="26">
        <v>2978.65</v>
      </c>
      <c r="L10" s="26">
        <v>3566.22</v>
      </c>
      <c r="M10" s="23">
        <v>272.37</v>
      </c>
      <c r="N10" s="23">
        <v>17.920000000000002</v>
      </c>
      <c r="P10" s="24">
        <v>425.53</v>
      </c>
      <c r="Q10" s="24">
        <v>509.46</v>
      </c>
      <c r="R10" s="24">
        <v>38.909999999999997</v>
      </c>
      <c r="S10" s="24">
        <v>17.920000000000002</v>
      </c>
    </row>
    <row r="11" spans="1:19">
      <c r="A11" s="13">
        <v>6382.81</v>
      </c>
      <c r="B11" s="13">
        <v>7641.9</v>
      </c>
      <c r="C11" s="9">
        <v>583.65</v>
      </c>
      <c r="D11" s="9">
        <v>17.920000000000002</v>
      </c>
      <c r="F11" s="13">
        <v>15487.72</v>
      </c>
      <c r="G11" s="13">
        <v>31236.49</v>
      </c>
      <c r="H11" s="13">
        <v>1640.18</v>
      </c>
      <c r="I11" s="9">
        <v>21.36</v>
      </c>
      <c r="K11" s="25">
        <v>3566.23</v>
      </c>
      <c r="L11" s="25">
        <v>7192.64</v>
      </c>
      <c r="M11" s="24">
        <v>377.65</v>
      </c>
      <c r="N11" s="24">
        <v>21.36</v>
      </c>
      <c r="P11" s="23">
        <v>509.47</v>
      </c>
      <c r="Q11" s="26">
        <v>1027.52</v>
      </c>
      <c r="R11" s="23">
        <v>53.95</v>
      </c>
      <c r="S11" s="23">
        <v>21.36</v>
      </c>
    </row>
    <row r="12" spans="1:19">
      <c r="A12" s="12">
        <v>7641.91</v>
      </c>
      <c r="B12" s="12">
        <v>15412.8</v>
      </c>
      <c r="C12" s="11">
        <v>809.25</v>
      </c>
      <c r="D12" s="11">
        <v>21.36</v>
      </c>
      <c r="F12" s="12">
        <v>31236.5</v>
      </c>
      <c r="G12" s="12">
        <v>49233</v>
      </c>
      <c r="H12" s="12">
        <v>5004.12</v>
      </c>
      <c r="I12" s="11">
        <v>23.52</v>
      </c>
      <c r="K12" s="26">
        <v>7192.65</v>
      </c>
      <c r="L12" s="26">
        <v>11336.57</v>
      </c>
      <c r="M12" s="26">
        <v>1152.27</v>
      </c>
      <c r="N12" s="23">
        <v>23.52</v>
      </c>
      <c r="P12" s="25">
        <v>1027.53</v>
      </c>
      <c r="Q12" s="25">
        <v>1619.51</v>
      </c>
      <c r="R12" s="24">
        <v>164.61</v>
      </c>
      <c r="S12" s="24">
        <v>23.52</v>
      </c>
    </row>
    <row r="13" spans="1:19">
      <c r="A13" s="13">
        <v>15412.81</v>
      </c>
      <c r="B13" s="13">
        <v>24292.65</v>
      </c>
      <c r="C13" s="13">
        <v>2469.15</v>
      </c>
      <c r="D13" s="9">
        <v>23.52</v>
      </c>
      <c r="F13" s="13">
        <v>49233.01</v>
      </c>
      <c r="G13" s="13">
        <v>93993.9</v>
      </c>
      <c r="H13" s="13">
        <v>9236.89</v>
      </c>
      <c r="I13" s="9">
        <v>30</v>
      </c>
      <c r="K13" s="25">
        <v>11336.58</v>
      </c>
      <c r="L13" s="25">
        <v>21643.3</v>
      </c>
      <c r="M13" s="25">
        <v>2126.9499999999998</v>
      </c>
      <c r="N13" s="24">
        <v>30</v>
      </c>
      <c r="P13" s="26">
        <v>1619.52</v>
      </c>
      <c r="Q13" s="26">
        <v>3091.9</v>
      </c>
      <c r="R13" s="23">
        <v>303.85000000000002</v>
      </c>
      <c r="S13" s="23">
        <v>30</v>
      </c>
    </row>
    <row r="14" spans="1:19">
      <c r="A14" s="12">
        <v>24292.66</v>
      </c>
      <c r="B14" s="12">
        <v>46378.5</v>
      </c>
      <c r="C14" s="12">
        <v>4557.75</v>
      </c>
      <c r="D14" s="11">
        <v>30</v>
      </c>
      <c r="F14" s="12">
        <v>93993.91</v>
      </c>
      <c r="G14" s="12">
        <v>125325.2</v>
      </c>
      <c r="H14" s="12">
        <v>22665.17</v>
      </c>
      <c r="I14" s="11">
        <v>32</v>
      </c>
      <c r="K14" s="26">
        <v>21643.31</v>
      </c>
      <c r="L14" s="26">
        <v>28857.78</v>
      </c>
      <c r="M14" s="26">
        <v>5218.92</v>
      </c>
      <c r="N14" s="23">
        <v>32</v>
      </c>
      <c r="P14" s="25">
        <v>3091.91</v>
      </c>
      <c r="Q14" s="25">
        <v>4122.54</v>
      </c>
      <c r="R14" s="24">
        <v>745.56</v>
      </c>
      <c r="S14" s="24">
        <v>32</v>
      </c>
    </row>
    <row r="15" spans="1:19">
      <c r="A15" s="13">
        <v>46378.51</v>
      </c>
      <c r="B15" s="13">
        <v>61838.1</v>
      </c>
      <c r="C15" s="13">
        <v>11183.4</v>
      </c>
      <c r="D15" s="9">
        <v>32</v>
      </c>
      <c r="F15" s="13">
        <v>125325.21</v>
      </c>
      <c r="G15" s="13">
        <v>375975.61</v>
      </c>
      <c r="H15" s="13">
        <v>32691.18</v>
      </c>
      <c r="I15" s="9">
        <v>34</v>
      </c>
      <c r="K15" s="25">
        <v>28857.79</v>
      </c>
      <c r="L15" s="25">
        <v>86573.34</v>
      </c>
      <c r="M15" s="25">
        <v>7527.59</v>
      </c>
      <c r="N15" s="24">
        <v>34</v>
      </c>
      <c r="P15" s="26">
        <v>4122.55</v>
      </c>
      <c r="Q15" s="26">
        <v>12367.62</v>
      </c>
      <c r="R15" s="26">
        <v>1075.3699999999999</v>
      </c>
      <c r="S15" s="23">
        <v>34</v>
      </c>
    </row>
    <row r="16" spans="1:19">
      <c r="A16" s="12">
        <v>61838.11</v>
      </c>
      <c r="B16" s="12">
        <v>185514.3</v>
      </c>
      <c r="C16" s="12">
        <v>16130.55</v>
      </c>
      <c r="D16" s="11">
        <v>34</v>
      </c>
      <c r="F16" s="12">
        <v>375975.62</v>
      </c>
      <c r="G16" s="11" t="s">
        <v>22</v>
      </c>
      <c r="H16" s="12">
        <v>117912.32000000001</v>
      </c>
      <c r="I16" s="11">
        <v>35</v>
      </c>
      <c r="K16" s="26">
        <v>86573.35</v>
      </c>
      <c r="L16" s="23" t="s">
        <v>22</v>
      </c>
      <c r="M16" s="26">
        <v>27150.83</v>
      </c>
      <c r="N16" s="23">
        <v>35</v>
      </c>
      <c r="P16" s="25">
        <v>12367.63</v>
      </c>
      <c r="Q16" s="24" t="s">
        <v>22</v>
      </c>
      <c r="R16" s="25">
        <v>3878.69</v>
      </c>
      <c r="S16" s="24">
        <v>35</v>
      </c>
    </row>
    <row r="17" spans="1:4">
      <c r="A17" s="13">
        <v>185514.31</v>
      </c>
      <c r="B17" s="9" t="s">
        <v>22</v>
      </c>
      <c r="C17" s="13">
        <v>58180.35</v>
      </c>
      <c r="D17" s="9">
        <v>35</v>
      </c>
    </row>
  </sheetData>
  <mergeCells count="4">
    <mergeCell ref="F3:I3"/>
    <mergeCell ref="F4:F5"/>
    <mergeCell ref="G4:G5"/>
    <mergeCell ref="H4:H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0"/>
  <sheetViews>
    <sheetView zoomScale="145" zoomScaleNormal="145" workbookViewId="0">
      <selection activeCell="A13" sqref="A13"/>
    </sheetView>
  </sheetViews>
  <sheetFormatPr baseColWidth="10" defaultColWidth="11.5" defaultRowHeight="14.25"/>
  <cols>
    <col min="1" max="1" width="64.75" style="1" customWidth="1"/>
    <col min="2" max="16384" width="11.5" style="1"/>
  </cols>
  <sheetData>
    <row r="2" spans="1:1">
      <c r="A2" s="42" t="s">
        <v>48</v>
      </c>
    </row>
    <row r="4" spans="1:1">
      <c r="A4" s="22" t="s">
        <v>49</v>
      </c>
    </row>
    <row r="6" spans="1:1">
      <c r="A6" s="22" t="s">
        <v>50</v>
      </c>
    </row>
    <row r="8" spans="1:1">
      <c r="A8" s="22" t="s">
        <v>51</v>
      </c>
    </row>
    <row r="10" spans="1:1">
      <c r="A10" s="22" t="s">
        <v>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Subsidio al Empleo 2025</vt:lpstr>
      <vt:lpstr>Mensual</vt:lpstr>
      <vt:lpstr>Quincenal</vt:lpstr>
      <vt:lpstr>Semanal</vt:lpstr>
      <vt:lpstr>Diario</vt:lpstr>
      <vt:lpstr>Tarifas</vt:lpstr>
      <vt:lpstr>Consideraciones</vt:lpstr>
      <vt:lpstr>diario</vt:lpstr>
      <vt:lpstr>mensual</vt:lpstr>
      <vt:lpstr>Quincenal</vt:lpstr>
      <vt:lpstr>semanal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Flores Serna Y Asociados</dc:creator>
  <cp:lastModifiedBy>ACER</cp:lastModifiedBy>
  <dcterms:created xsi:type="dcterms:W3CDTF">2024-05-06T16:12:33Z</dcterms:created>
  <dcterms:modified xsi:type="dcterms:W3CDTF">2025-01-03T03:54:04Z</dcterms:modified>
</cp:coreProperties>
</file>