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0" yWindow="0" windowWidth="23040" windowHeight="9660" tabRatio="714"/>
  </bookViews>
  <sheets>
    <sheet name="Takt_Time" sheetId="46" r:id="rId1"/>
    <sheet name="Data_Collection" sheetId="47" r:id="rId2"/>
    <sheet name="SQDC" sheetId="50" r:id="rId3"/>
    <sheet name="Lean_Assessment" sheetId="48" r:id="rId4"/>
    <sheet name="Issue Resolution (process)" sheetId="57" r:id="rId5"/>
    <sheet name="PlotData" sheetId="51" state="hidden" r:id="rId6"/>
  </sheets>
  <externalReferences>
    <externalReference r:id="rId7"/>
  </externalReferences>
  <definedNames>
    <definedName name="_10__123Graph_XChart_2A" hidden="1">[1]Cntmrs!$P$19:$S$19</definedName>
    <definedName name="_2" hidden="1">#REF!</definedName>
    <definedName name="_2__123Graph_AChart_1A" hidden="1">[1]Cntmrs!$B$20:$M$20</definedName>
    <definedName name="_4__123Graph_AChart_2A" hidden="1">[1]Cntmrs!$P$20:$S$20</definedName>
    <definedName name="_6__123Graph_BChart_1A" hidden="1">[1]Cntmrs!$B$21:$M$21</definedName>
    <definedName name="_8__123Graph_CChart_1A" hidden="1">[1]Cntmrs!$B$22:$M$22</definedName>
    <definedName name="_9__123Graph_XChart_1A" hidden="1">[1]Cntmrs!$B$19:$M$19</definedName>
    <definedName name="_sga" hidden="1">#REF!</definedName>
    <definedName name="AvailableTime">Lean_Assessment!$E$5</definedName>
    <definedName name="Backlog">Lean_Assessment!$E$13</definedName>
    <definedName name="BatchSize">Data_Collection!$O$2</definedName>
    <definedName name="BatchSz">Lean_Assessment!$E$14</definedName>
    <definedName name="ChangeOverTime">Lean_Assessment!$E$10</definedName>
    <definedName name="CycleTime">Lean_Assessment!$E$8</definedName>
    <definedName name="DownTime">Lean_Assessment!$E$9</definedName>
    <definedName name="Multiplier">Data_Collection!$R$3</definedName>
    <definedName name="_xlnm.Print_Area" localSheetId="1">Data_Collection!$C$1:$J$93</definedName>
    <definedName name="_xlnm.Print_Area" localSheetId="4">'Issue Resolution (process)'!$A$1:$U$37</definedName>
    <definedName name="_xlnm.Print_Area" localSheetId="3">Lean_Assessment!$B$2:$L$16</definedName>
    <definedName name="_xlnm.Print_Area" localSheetId="0">Takt_Time!$B$2:$E$19</definedName>
    <definedName name="Quota">Lean_Assessment!$E$4</definedName>
    <definedName name="ReworkQty">Lean_Assessment!$E$11</definedName>
    <definedName name="ScrapQty">Lean_Assessment!$E$12</definedName>
    <definedName name="Takt_Time">Lean_Assessment!$E$6</definedName>
    <definedName name="ThroughputY">Lean_Assessment!$I$7</definedName>
    <definedName name="TimeSpan">Data_Collection!$Q$3</definedName>
    <definedName name="TYield">Lean_Assessment!$I$10</definedName>
    <definedName name="X_Values">PlotData!$A$3:INDEX(PlotData!$A:$A,PlotData!$L$3-1)</definedName>
    <definedName name="Y_Backlog">PlotData!$H$3:INDEX(PlotData!$H:$H,PlotData!$L$3-1)</definedName>
    <definedName name="Y_Breaks">PlotData!$D$3:INDEX(PlotData!$D:$D,PlotData!$L$3-1)</definedName>
    <definedName name="Y_ChangeOver">PlotData!$E$3:INDEX(PlotData!$E:$E,PlotData!$L$3-1)</definedName>
    <definedName name="Y_Downtime">PlotData!$C$3:INDEX(PlotData!$C:$C,PlotData!$L$3-1)</definedName>
    <definedName name="Y_Rework">PlotData!$F$3:INDEX(PlotData!$F:$F,PlotData!$L$3-1)</definedName>
    <definedName name="Y_Scrap">PlotData!$G$3:INDEX(PlotData!$G:$G,PlotData!$L$3-1)</definedName>
    <definedName name="Y_Volume">PlotData!$B$3:INDEX(PlotData!$B:$B,PlotData!$L$3-1)</definedName>
  </definedNames>
  <calcPr calcId="145621"/>
</workbook>
</file>

<file path=xl/calcChain.xml><?xml version="1.0" encoding="utf-8"?>
<calcChain xmlns="http://schemas.openxmlformats.org/spreadsheetml/2006/main">
  <c r="E4" i="48" l="1"/>
  <c r="L3" i="51"/>
  <c r="A94" i="51" l="1"/>
  <c r="A55" i="51"/>
  <c r="A63" i="51"/>
  <c r="A57" i="51"/>
  <c r="B57" i="51" s="1"/>
  <c r="A65" i="51"/>
  <c r="A73" i="51"/>
  <c r="A81" i="51"/>
  <c r="A89" i="51"/>
  <c r="A97" i="51"/>
  <c r="A105" i="51"/>
  <c r="A113" i="51"/>
  <c r="A121" i="51"/>
  <c r="A129" i="51"/>
  <c r="A137" i="51"/>
  <c r="A145" i="51"/>
  <c r="A153" i="51"/>
  <c r="A161" i="51"/>
  <c r="A169" i="51"/>
  <c r="A177" i="51"/>
  <c r="A185" i="51"/>
  <c r="A193" i="51"/>
  <c r="A201" i="51"/>
  <c r="A209" i="51"/>
  <c r="A217" i="51"/>
  <c r="A225" i="51"/>
  <c r="A233" i="51"/>
  <c r="A241" i="51"/>
  <c r="A249" i="51"/>
  <c r="A58" i="51"/>
  <c r="A66" i="51"/>
  <c r="A74" i="51"/>
  <c r="A82" i="51"/>
  <c r="A90" i="51"/>
  <c r="A98" i="51"/>
  <c r="A106" i="51"/>
  <c r="A114" i="51"/>
  <c r="A122" i="51"/>
  <c r="A130" i="51"/>
  <c r="A138" i="51"/>
  <c r="A146" i="51"/>
  <c r="A154" i="51"/>
  <c r="A162" i="51"/>
  <c r="A170" i="51"/>
  <c r="A178" i="51"/>
  <c r="A186" i="51"/>
  <c r="A194" i="51"/>
  <c r="A202" i="51"/>
  <c r="A210" i="51"/>
  <c r="A218" i="51"/>
  <c r="A226" i="51"/>
  <c r="A234" i="51"/>
  <c r="A242" i="51"/>
  <c r="A250" i="51"/>
  <c r="A61" i="51"/>
  <c r="A85" i="51"/>
  <c r="A101" i="51"/>
  <c r="A117" i="51"/>
  <c r="A133" i="51"/>
  <c r="A149" i="51"/>
  <c r="A165" i="51"/>
  <c r="A181" i="51"/>
  <c r="A197" i="51"/>
  <c r="A213" i="51"/>
  <c r="A229" i="51"/>
  <c r="A245" i="51"/>
  <c r="A54" i="51"/>
  <c r="A70" i="51"/>
  <c r="A78" i="51"/>
  <c r="A102" i="51"/>
  <c r="A59" i="51"/>
  <c r="A67" i="51"/>
  <c r="A75" i="51"/>
  <c r="A83" i="51"/>
  <c r="A91" i="51"/>
  <c r="A99" i="51"/>
  <c r="A107" i="51"/>
  <c r="A115" i="51"/>
  <c r="A123" i="51"/>
  <c r="A131" i="51"/>
  <c r="A139" i="51"/>
  <c r="A147" i="51"/>
  <c r="A155" i="51"/>
  <c r="A163" i="51"/>
  <c r="A171" i="51"/>
  <c r="A179" i="51"/>
  <c r="A187" i="51"/>
  <c r="A195" i="51"/>
  <c r="A203" i="51"/>
  <c r="A211" i="51"/>
  <c r="A219" i="51"/>
  <c r="A227" i="51"/>
  <c r="A235" i="51"/>
  <c r="A243" i="51"/>
  <c r="A251" i="51"/>
  <c r="A60" i="51"/>
  <c r="A68" i="51"/>
  <c r="A76" i="51"/>
  <c r="A84" i="51"/>
  <c r="A92" i="51"/>
  <c r="A100" i="51"/>
  <c r="A108" i="51"/>
  <c r="A116" i="51"/>
  <c r="A124" i="51"/>
  <c r="A132" i="51"/>
  <c r="A140" i="51"/>
  <c r="A148" i="51"/>
  <c r="A156" i="51"/>
  <c r="A164" i="51"/>
  <c r="A172" i="51"/>
  <c r="A180" i="51"/>
  <c r="A188" i="51"/>
  <c r="A196" i="51"/>
  <c r="A204" i="51"/>
  <c r="A212" i="51"/>
  <c r="A220" i="51"/>
  <c r="A228" i="51"/>
  <c r="A236" i="51"/>
  <c r="A244" i="51"/>
  <c r="A252" i="51"/>
  <c r="A53" i="51"/>
  <c r="A69" i="51"/>
  <c r="A77" i="51"/>
  <c r="A93" i="51"/>
  <c r="A109" i="51"/>
  <c r="A125" i="51"/>
  <c r="A141" i="51"/>
  <c r="A157" i="51"/>
  <c r="A173" i="51"/>
  <c r="A189" i="51"/>
  <c r="A205" i="51"/>
  <c r="A221" i="51"/>
  <c r="A237" i="51"/>
  <c r="A62" i="51"/>
  <c r="A86" i="51"/>
  <c r="A239" i="51"/>
  <c r="A79" i="51"/>
  <c r="A110" i="51"/>
  <c r="A128" i="51"/>
  <c r="A151" i="51"/>
  <c r="A238" i="51"/>
  <c r="A152" i="51"/>
  <c r="A198" i="51"/>
  <c r="A87" i="51"/>
  <c r="A112" i="51"/>
  <c r="A135" i="51"/>
  <c r="A158" i="51"/>
  <c r="A176" i="51"/>
  <c r="A199" i="51"/>
  <c r="A222" i="51"/>
  <c r="A240" i="51"/>
  <c r="A144" i="51"/>
  <c r="A72" i="51"/>
  <c r="A191" i="51"/>
  <c r="A174" i="51"/>
  <c r="A80" i="51"/>
  <c r="A216" i="51"/>
  <c r="A88" i="51"/>
  <c r="A118" i="51"/>
  <c r="A136" i="51"/>
  <c r="A159" i="51"/>
  <c r="A182" i="51"/>
  <c r="A200" i="51"/>
  <c r="A223" i="51"/>
  <c r="A246" i="51"/>
  <c r="A166" i="51"/>
  <c r="A230" i="51"/>
  <c r="A71" i="51"/>
  <c r="A126" i="51"/>
  <c r="A167" i="51"/>
  <c r="A208" i="51"/>
  <c r="A104" i="51"/>
  <c r="A168" i="51"/>
  <c r="A232" i="51"/>
  <c r="A215" i="51"/>
  <c r="A111" i="51"/>
  <c r="A175" i="51"/>
  <c r="A56" i="51"/>
  <c r="A95" i="51"/>
  <c r="A119" i="51"/>
  <c r="A142" i="51"/>
  <c r="A160" i="51"/>
  <c r="A183" i="51"/>
  <c r="A206" i="51"/>
  <c r="A224" i="51"/>
  <c r="A247" i="51"/>
  <c r="A64" i="51"/>
  <c r="A96" i="51"/>
  <c r="A120" i="51"/>
  <c r="A143" i="51"/>
  <c r="A184" i="51"/>
  <c r="A207" i="51"/>
  <c r="A248" i="51"/>
  <c r="A103" i="51"/>
  <c r="A190" i="51"/>
  <c r="A231" i="51"/>
  <c r="A127" i="51"/>
  <c r="A150" i="51"/>
  <c r="A214" i="51"/>
  <c r="A192" i="51"/>
  <c r="A134" i="51"/>
  <c r="J249" i="51"/>
  <c r="J250" i="51"/>
  <c r="J251" i="51"/>
  <c r="J252" i="51"/>
  <c r="J36" i="51"/>
  <c r="J37" i="51"/>
  <c r="J38" i="51"/>
  <c r="J39" i="51"/>
  <c r="J40" i="51"/>
  <c r="J41" i="51"/>
  <c r="J42" i="51"/>
  <c r="J43" i="51"/>
  <c r="J44" i="51"/>
  <c r="J45" i="51"/>
  <c r="J46" i="51"/>
  <c r="J47" i="51"/>
  <c r="J48" i="51"/>
  <c r="J49" i="51"/>
  <c r="J50" i="51"/>
  <c r="J51" i="51"/>
  <c r="J52" i="51"/>
  <c r="J53" i="51"/>
  <c r="J54" i="51"/>
  <c r="J55" i="51"/>
  <c r="J56" i="51"/>
  <c r="J57" i="51"/>
  <c r="J58" i="51"/>
  <c r="J59" i="51"/>
  <c r="J60" i="51"/>
  <c r="J61" i="51"/>
  <c r="J62" i="51"/>
  <c r="J63" i="51"/>
  <c r="J64" i="51"/>
  <c r="J65" i="51"/>
  <c r="J66" i="51"/>
  <c r="J67" i="51"/>
  <c r="J68" i="51"/>
  <c r="J69" i="51"/>
  <c r="J70" i="51"/>
  <c r="J71" i="51"/>
  <c r="J72" i="51"/>
  <c r="J73" i="51"/>
  <c r="J74" i="51"/>
  <c r="J75" i="51"/>
  <c r="J76" i="51"/>
  <c r="J77" i="51"/>
  <c r="J78" i="51"/>
  <c r="J79" i="51"/>
  <c r="J80" i="51"/>
  <c r="J81" i="51"/>
  <c r="J82" i="51"/>
  <c r="J83" i="51"/>
  <c r="J84" i="51"/>
  <c r="J85" i="51"/>
  <c r="J86" i="51"/>
  <c r="J87" i="51"/>
  <c r="J88" i="51"/>
  <c r="J89" i="51"/>
  <c r="J90" i="51"/>
  <c r="J91" i="51"/>
  <c r="J92" i="51"/>
  <c r="J93" i="51"/>
  <c r="J94" i="51"/>
  <c r="J95" i="51"/>
  <c r="J96" i="51"/>
  <c r="J97" i="51"/>
  <c r="J98" i="51"/>
  <c r="J99" i="51"/>
  <c r="J100" i="51"/>
  <c r="J101" i="51"/>
  <c r="J102" i="51"/>
  <c r="J103" i="51"/>
  <c r="J104" i="51"/>
  <c r="J105" i="51"/>
  <c r="J106" i="51"/>
  <c r="J107" i="51"/>
  <c r="J108" i="51"/>
  <c r="J109" i="51"/>
  <c r="J110" i="51"/>
  <c r="J111" i="51"/>
  <c r="J112" i="51"/>
  <c r="J113" i="51"/>
  <c r="J114" i="51"/>
  <c r="J115" i="51"/>
  <c r="J116" i="51"/>
  <c r="J117" i="51"/>
  <c r="J118" i="51"/>
  <c r="J119" i="51"/>
  <c r="J120" i="51"/>
  <c r="J121" i="51"/>
  <c r="J122" i="51"/>
  <c r="J123" i="51"/>
  <c r="J124" i="51"/>
  <c r="J125" i="51"/>
  <c r="J126" i="51"/>
  <c r="J127" i="51"/>
  <c r="J128" i="51"/>
  <c r="J129" i="51"/>
  <c r="J130" i="51"/>
  <c r="J131" i="51"/>
  <c r="J132" i="51"/>
  <c r="J133" i="51"/>
  <c r="J134" i="51"/>
  <c r="J135" i="51"/>
  <c r="J136" i="51"/>
  <c r="J137" i="51"/>
  <c r="J138" i="51"/>
  <c r="J139" i="51"/>
  <c r="J140" i="51"/>
  <c r="J141" i="51"/>
  <c r="J142" i="51"/>
  <c r="J143" i="51"/>
  <c r="J144" i="51"/>
  <c r="J145" i="51"/>
  <c r="J146" i="51"/>
  <c r="J147" i="51"/>
  <c r="J148" i="51"/>
  <c r="J149" i="51"/>
  <c r="J150" i="51"/>
  <c r="J151" i="51"/>
  <c r="J152" i="51"/>
  <c r="J153" i="51"/>
  <c r="J154" i="51"/>
  <c r="J155" i="51"/>
  <c r="J156" i="51"/>
  <c r="J157" i="51"/>
  <c r="J158" i="51"/>
  <c r="J159" i="51"/>
  <c r="J160" i="51"/>
  <c r="J161" i="51"/>
  <c r="J162" i="51"/>
  <c r="J163" i="51"/>
  <c r="J164" i="51"/>
  <c r="J165" i="51"/>
  <c r="J166" i="51"/>
  <c r="J167" i="51"/>
  <c r="J168" i="51"/>
  <c r="J169" i="51"/>
  <c r="J170" i="51"/>
  <c r="J171" i="51"/>
  <c r="J172" i="51"/>
  <c r="J173" i="51"/>
  <c r="J174" i="51"/>
  <c r="J175" i="51"/>
  <c r="J176" i="51"/>
  <c r="J177" i="51"/>
  <c r="J178" i="51"/>
  <c r="J179" i="51"/>
  <c r="J180" i="51"/>
  <c r="J181" i="51"/>
  <c r="J182" i="51"/>
  <c r="J183" i="51"/>
  <c r="J184" i="51"/>
  <c r="J185" i="51"/>
  <c r="J186" i="51"/>
  <c r="J187" i="51"/>
  <c r="J188" i="51"/>
  <c r="J189" i="51"/>
  <c r="J190" i="51"/>
  <c r="J191" i="51"/>
  <c r="J192" i="51"/>
  <c r="J193" i="51"/>
  <c r="J194" i="51"/>
  <c r="J195" i="51"/>
  <c r="J196" i="51"/>
  <c r="J197" i="51"/>
  <c r="J198" i="51"/>
  <c r="J199" i="51"/>
  <c r="J200" i="51"/>
  <c r="J201" i="51"/>
  <c r="J202" i="51"/>
  <c r="J203" i="51"/>
  <c r="J204" i="51"/>
  <c r="J205" i="51"/>
  <c r="J206" i="51"/>
  <c r="J207" i="51"/>
  <c r="J208" i="51"/>
  <c r="J209" i="51"/>
  <c r="J210" i="51"/>
  <c r="J211" i="51"/>
  <c r="J212" i="51"/>
  <c r="J213" i="51"/>
  <c r="J214" i="51"/>
  <c r="J215" i="51"/>
  <c r="J216" i="51"/>
  <c r="J217" i="51"/>
  <c r="J218" i="51"/>
  <c r="J219" i="51"/>
  <c r="J220" i="51"/>
  <c r="J221" i="51"/>
  <c r="J222" i="51"/>
  <c r="J223" i="51"/>
  <c r="J224" i="51"/>
  <c r="J225" i="51"/>
  <c r="J226" i="51"/>
  <c r="J227" i="51"/>
  <c r="J228" i="51"/>
  <c r="J229" i="51"/>
  <c r="J230" i="51"/>
  <c r="J231" i="51"/>
  <c r="J232" i="51"/>
  <c r="J233" i="51"/>
  <c r="J234" i="51"/>
  <c r="J235" i="51"/>
  <c r="J236" i="51"/>
  <c r="J237" i="51"/>
  <c r="J238" i="51"/>
  <c r="J239" i="51"/>
  <c r="J240" i="51"/>
  <c r="J241" i="51"/>
  <c r="J242" i="51"/>
  <c r="J243" i="51"/>
  <c r="J244" i="51"/>
  <c r="J245" i="51"/>
  <c r="J246" i="51"/>
  <c r="J247" i="51"/>
  <c r="J248" i="51"/>
  <c r="J4" i="51"/>
  <c r="J5" i="51"/>
  <c r="J6" i="51"/>
  <c r="J7" i="51"/>
  <c r="J8" i="51"/>
  <c r="J9" i="51"/>
  <c r="J10" i="51"/>
  <c r="J11" i="51"/>
  <c r="J12" i="51"/>
  <c r="J13" i="51"/>
  <c r="J14" i="51"/>
  <c r="J15" i="51"/>
  <c r="J16" i="51"/>
  <c r="J17" i="51"/>
  <c r="J18" i="51"/>
  <c r="J19" i="51"/>
  <c r="J20" i="51"/>
  <c r="J21" i="51"/>
  <c r="J22" i="51"/>
  <c r="J23" i="51"/>
  <c r="J24" i="51"/>
  <c r="J25" i="51"/>
  <c r="J26" i="51"/>
  <c r="J27" i="51"/>
  <c r="J28" i="51"/>
  <c r="J29" i="51"/>
  <c r="J30" i="51"/>
  <c r="J31" i="51"/>
  <c r="J32" i="51"/>
  <c r="J33" i="51"/>
  <c r="J34" i="51"/>
  <c r="J35" i="51"/>
  <c r="J3" i="51"/>
  <c r="K3" i="51"/>
  <c r="A22" i="51" s="1"/>
  <c r="A48" i="51" l="1"/>
  <c r="A35" i="51"/>
  <c r="A49" i="51"/>
  <c r="A37" i="51"/>
  <c r="A41" i="51"/>
  <c r="A46" i="51"/>
  <c r="A52" i="51"/>
  <c r="A45" i="51"/>
  <c r="A33" i="51"/>
  <c r="A44" i="51"/>
  <c r="A36" i="51"/>
  <c r="A50" i="51"/>
  <c r="A38" i="51"/>
  <c r="A42" i="51"/>
  <c r="A47" i="51"/>
  <c r="A51" i="51"/>
  <c r="A34" i="51"/>
  <c r="A39" i="51"/>
  <c r="A40" i="51"/>
  <c r="A43" i="51"/>
  <c r="A4" i="51"/>
  <c r="B4" i="51" s="1"/>
  <c r="A32" i="51"/>
  <c r="A28" i="51"/>
  <c r="A27" i="51"/>
  <c r="A6" i="51"/>
  <c r="B6" i="51" s="1"/>
  <c r="A30" i="51"/>
  <c r="A20" i="51"/>
  <c r="A19" i="51"/>
  <c r="A24" i="51"/>
  <c r="A14" i="51"/>
  <c r="A21" i="51"/>
  <c r="A12" i="51"/>
  <c r="B12" i="51" s="1"/>
  <c r="A11" i="51"/>
  <c r="B11" i="51" s="1"/>
  <c r="A31" i="51"/>
  <c r="A25" i="51"/>
  <c r="A23" i="51"/>
  <c r="A26" i="51"/>
  <c r="A17" i="51"/>
  <c r="A15" i="51"/>
  <c r="A3" i="51"/>
  <c r="B3" i="51" s="1"/>
  <c r="A5" i="51"/>
  <c r="B5" i="51" s="1"/>
  <c r="A16" i="51"/>
  <c r="A18" i="51"/>
  <c r="A9" i="51"/>
  <c r="B9" i="51" s="1"/>
  <c r="A7" i="51"/>
  <c r="B7" i="51" s="1"/>
  <c r="A8" i="51"/>
  <c r="B8" i="51" s="1"/>
  <c r="A29" i="51"/>
  <c r="A10" i="51"/>
  <c r="B10" i="51" s="1"/>
  <c r="A13" i="51"/>
  <c r="B166" i="51"/>
  <c r="B165" i="51"/>
  <c r="B247" i="51"/>
  <c r="B250" i="51"/>
  <c r="B246" i="51"/>
  <c r="B133" i="51"/>
  <c r="B249" i="51"/>
  <c r="B212" i="51"/>
  <c r="B132" i="51"/>
  <c r="B189" i="51"/>
  <c r="B86" i="51"/>
  <c r="B85" i="51"/>
  <c r="B251" i="51"/>
  <c r="B155" i="51"/>
  <c r="B201" i="51"/>
  <c r="B122" i="51"/>
  <c r="B200" i="51"/>
  <c r="B96" i="51"/>
  <c r="B154" i="51"/>
  <c r="B121" i="51"/>
  <c r="B75" i="51"/>
  <c r="B236" i="51"/>
  <c r="B188" i="51"/>
  <c r="B111" i="51"/>
  <c r="B178" i="51"/>
  <c r="B110" i="51"/>
  <c r="B224" i="51"/>
  <c r="B177" i="51"/>
  <c r="B142" i="51"/>
  <c r="B98" i="51"/>
  <c r="B153" i="51"/>
  <c r="B64" i="51"/>
  <c r="B235" i="51"/>
  <c r="B143" i="51"/>
  <c r="B53" i="51"/>
  <c r="B213" i="51"/>
  <c r="B167" i="51"/>
  <c r="B141" i="51"/>
  <c r="B97" i="51"/>
  <c r="B252" i="51"/>
  <c r="B74" i="51"/>
  <c r="B63" i="51"/>
  <c r="B243" i="51"/>
  <c r="B161" i="51"/>
  <c r="B117" i="51"/>
  <c r="B231" i="51"/>
  <c r="B196" i="51"/>
  <c r="B172" i="51"/>
  <c r="B138" i="51"/>
  <c r="B91" i="51"/>
  <c r="B241" i="51"/>
  <c r="B230" i="51"/>
  <c r="B218" i="51"/>
  <c r="B207" i="51"/>
  <c r="B195" i="51"/>
  <c r="B160" i="51"/>
  <c r="B127" i="51"/>
  <c r="B116" i="51"/>
  <c r="B79" i="51"/>
  <c r="B69" i="51"/>
  <c r="B58" i="51"/>
  <c r="B208" i="51"/>
  <c r="B150" i="51"/>
  <c r="B129" i="51"/>
  <c r="B105" i="51"/>
  <c r="B242" i="51"/>
  <c r="B219" i="51"/>
  <c r="B184" i="51"/>
  <c r="B149" i="51"/>
  <c r="B128" i="51"/>
  <c r="B104" i="51"/>
  <c r="B70" i="51"/>
  <c r="B59" i="51"/>
  <c r="B217" i="51"/>
  <c r="B206" i="51"/>
  <c r="B194" i="51"/>
  <c r="B183" i="51"/>
  <c r="B171" i="51"/>
  <c r="B159" i="51"/>
  <c r="B148" i="51"/>
  <c r="B137" i="51"/>
  <c r="B103" i="51"/>
  <c r="B90" i="51"/>
  <c r="B55" i="51"/>
  <c r="B60" i="51"/>
  <c r="B65" i="51"/>
  <c r="B71" i="51"/>
  <c r="B76" i="51"/>
  <c r="B81" i="51"/>
  <c r="B87" i="51"/>
  <c r="B93" i="51"/>
  <c r="B106" i="51"/>
  <c r="B118" i="51"/>
  <c r="B130" i="51"/>
  <c r="B139" i="51"/>
  <c r="B151" i="51"/>
  <c r="B156" i="51"/>
  <c r="B162" i="51"/>
  <c r="B168" i="51"/>
  <c r="B173" i="51"/>
  <c r="B180" i="51"/>
  <c r="B185" i="51"/>
  <c r="B191" i="51"/>
  <c r="B197" i="51"/>
  <c r="B203" i="51"/>
  <c r="B215" i="51"/>
  <c r="B226" i="51"/>
  <c r="B232" i="51"/>
  <c r="B238" i="51"/>
  <c r="B66" i="51"/>
  <c r="B72" i="51"/>
  <c r="B82" i="51"/>
  <c r="B88" i="51"/>
  <c r="B94" i="51"/>
  <c r="B100" i="51"/>
  <c r="B107" i="51"/>
  <c r="B113" i="51"/>
  <c r="B124" i="51"/>
  <c r="B135" i="51"/>
  <c r="B145" i="51"/>
  <c r="B163" i="51"/>
  <c r="B174" i="51"/>
  <c r="B186" i="51"/>
  <c r="B192" i="51"/>
  <c r="B198" i="51"/>
  <c r="B204" i="51"/>
  <c r="B209" i="51"/>
  <c r="B221" i="51"/>
  <c r="B227" i="51"/>
  <c r="B239" i="51"/>
  <c r="B244" i="51"/>
  <c r="B56" i="51"/>
  <c r="B61" i="51"/>
  <c r="B67" i="51"/>
  <c r="B77" i="51"/>
  <c r="B83" i="51"/>
  <c r="B101" i="51"/>
  <c r="B108" i="51"/>
  <c r="B114" i="51"/>
  <c r="B119" i="51"/>
  <c r="B125" i="51"/>
  <c r="B131" i="51"/>
  <c r="B140" i="51"/>
  <c r="B146" i="51"/>
  <c r="B152" i="51"/>
  <c r="B157" i="51"/>
  <c r="B164" i="51"/>
  <c r="B169" i="51"/>
  <c r="B175" i="51"/>
  <c r="B181" i="51"/>
  <c r="B187" i="51"/>
  <c r="B199" i="51"/>
  <c r="B210" i="51"/>
  <c r="B216" i="51"/>
  <c r="B222" i="51"/>
  <c r="B228" i="51"/>
  <c r="B233" i="51"/>
  <c r="B62" i="51"/>
  <c r="B68" i="51"/>
  <c r="B73" i="51"/>
  <c r="B78" i="51"/>
  <c r="B84" i="51"/>
  <c r="B89" i="51"/>
  <c r="B95" i="51"/>
  <c r="B102" i="51"/>
  <c r="B109" i="51"/>
  <c r="B115" i="51"/>
  <c r="B120" i="51"/>
  <c r="B126" i="51"/>
  <c r="B136" i="51"/>
  <c r="B147" i="51"/>
  <c r="B158" i="51"/>
  <c r="B170" i="51"/>
  <c r="B176" i="51"/>
  <c r="B182" i="51"/>
  <c r="B193" i="51"/>
  <c r="B205" i="51"/>
  <c r="B211" i="51"/>
  <c r="B223" i="51"/>
  <c r="B234" i="51"/>
  <c r="B240" i="51"/>
  <c r="B245" i="51"/>
  <c r="B220" i="51"/>
  <c r="B92" i="51"/>
  <c r="B80" i="51"/>
  <c r="B229" i="51"/>
  <c r="B248" i="51"/>
  <c r="B237" i="51"/>
  <c r="B225" i="51"/>
  <c r="B214" i="51"/>
  <c r="B202" i="51"/>
  <c r="B190" i="51"/>
  <c r="B179" i="51"/>
  <c r="B144" i="51"/>
  <c r="B134" i="51"/>
  <c r="B123" i="51"/>
  <c r="B112" i="51"/>
  <c r="B99" i="51"/>
  <c r="B54" i="51"/>
  <c r="B253" i="51"/>
  <c r="H253" i="51"/>
  <c r="A253" i="51"/>
  <c r="D253" i="51"/>
  <c r="F253" i="51"/>
  <c r="E253" i="51"/>
  <c r="C253" i="51"/>
  <c r="G253" i="51"/>
  <c r="E14" i="48"/>
  <c r="B13" i="51" l="1"/>
  <c r="B47" i="51"/>
  <c r="B48" i="51" s="1"/>
  <c r="B14" i="51" l="1"/>
  <c r="B15" i="51"/>
  <c r="B16" i="51"/>
  <c r="B49" i="51"/>
  <c r="B50" i="51" s="1"/>
  <c r="D16" i="46"/>
  <c r="E5" i="48" s="1"/>
  <c r="B17" i="51" l="1"/>
  <c r="B18" i="51" s="1"/>
  <c r="B52" i="51"/>
  <c r="B51" i="51"/>
  <c r="C3" i="48"/>
  <c r="F14" i="48"/>
  <c r="C26" i="46"/>
  <c r="B19" i="51" l="1"/>
  <c r="C18" i="46"/>
  <c r="B20" i="51" l="1"/>
  <c r="D22" i="46"/>
  <c r="D21" i="46" s="1"/>
  <c r="B21" i="51" l="1"/>
  <c r="B22" i="51"/>
  <c r="B23" i="51" s="1"/>
  <c r="B24" i="51" s="1"/>
  <c r="B25" i="51" s="1"/>
  <c r="B26" i="51" s="1"/>
  <c r="D26" i="46"/>
  <c r="T12" i="47" s="1"/>
  <c r="D23" i="46"/>
  <c r="D18" i="46"/>
  <c r="E6" i="48" s="1"/>
  <c r="T13" i="47" l="1"/>
  <c r="T9" i="47"/>
  <c r="T5" i="47" s="1"/>
  <c r="U5" i="47" s="1"/>
  <c r="B27" i="51"/>
  <c r="B28" i="51" s="1"/>
  <c r="B29" i="51" s="1"/>
  <c r="B30" i="51" s="1"/>
  <c r="B31" i="51" s="1"/>
  <c r="B32" i="51" s="1"/>
  <c r="B33" i="51" s="1"/>
  <c r="B34" i="51" s="1"/>
  <c r="B35" i="51" s="1"/>
  <c r="B36" i="51" s="1"/>
  <c r="B37" i="51" s="1"/>
  <c r="B38" i="51" s="1"/>
  <c r="B39" i="51" s="1"/>
  <c r="B40" i="51" s="1"/>
  <c r="B41" i="51" s="1"/>
  <c r="B42" i="51" s="1"/>
  <c r="B43" i="51" s="1"/>
  <c r="B44" i="51" s="1"/>
  <c r="B45" i="51" s="1"/>
  <c r="B46" i="51" s="1"/>
  <c r="U12" i="47"/>
  <c r="I3" i="51"/>
  <c r="H3" i="51" l="1"/>
  <c r="D3" i="51"/>
  <c r="F3" i="51"/>
  <c r="G3" i="51"/>
  <c r="C3" i="51"/>
  <c r="E3" i="51"/>
  <c r="T14" i="47"/>
  <c r="Q3" i="47" s="1"/>
  <c r="E8" i="48" s="1"/>
  <c r="T11" i="47"/>
  <c r="U11" i="47" s="1"/>
  <c r="T10" i="47"/>
  <c r="U10" i="47" s="1"/>
  <c r="T6" i="47"/>
  <c r="U6" i="47" s="1"/>
  <c r="T7" i="47"/>
  <c r="U7" i="47" s="1"/>
  <c r="T8" i="47"/>
  <c r="U8" i="47" s="1"/>
  <c r="U9" i="47"/>
  <c r="U14" i="47" s="1"/>
  <c r="R3" i="47" s="1"/>
  <c r="I51" i="51"/>
  <c r="I232" i="51"/>
  <c r="I73" i="51"/>
  <c r="I207" i="51"/>
  <c r="I108" i="51"/>
  <c r="I155" i="51"/>
  <c r="I69" i="51"/>
  <c r="I180" i="51"/>
  <c r="I150" i="51"/>
  <c r="I178" i="51"/>
  <c r="I145" i="51"/>
  <c r="I138" i="51"/>
  <c r="I221" i="51"/>
  <c r="I199" i="51"/>
  <c r="I197" i="51"/>
  <c r="I74" i="51"/>
  <c r="I225" i="51"/>
  <c r="I81" i="51"/>
  <c r="I103" i="51"/>
  <c r="I243" i="51"/>
  <c r="I244" i="51"/>
  <c r="I191" i="51"/>
  <c r="I142" i="51"/>
  <c r="I68" i="51"/>
  <c r="I206" i="51"/>
  <c r="I90" i="51"/>
  <c r="I143" i="51"/>
  <c r="I239" i="51"/>
  <c r="I215" i="51"/>
  <c r="I218" i="51"/>
  <c r="I157" i="51"/>
  <c r="I84" i="51"/>
  <c r="I229" i="51"/>
  <c r="I77" i="51"/>
  <c r="I217" i="51"/>
  <c r="I183" i="51"/>
  <c r="I195" i="51"/>
  <c r="I135" i="51"/>
  <c r="I177" i="51"/>
  <c r="I186" i="51"/>
  <c r="I144" i="51"/>
  <c r="I202" i="51"/>
  <c r="I98" i="51"/>
  <c r="I238" i="51"/>
  <c r="I71" i="51"/>
  <c r="I78" i="51"/>
  <c r="I224" i="51"/>
  <c r="I54" i="51"/>
  <c r="I128" i="51"/>
  <c r="I166" i="51"/>
  <c r="I194" i="51"/>
  <c r="I61" i="51"/>
  <c r="I136" i="51"/>
  <c r="I214" i="51"/>
  <c r="I220" i="51"/>
  <c r="I227" i="51"/>
  <c r="I181" i="51"/>
  <c r="I223" i="51"/>
  <c r="I208" i="51"/>
  <c r="I171" i="51"/>
  <c r="I246" i="51"/>
  <c r="I219" i="51"/>
  <c r="I52" i="51"/>
  <c r="I226" i="51"/>
  <c r="I104" i="51"/>
  <c r="I248" i="51"/>
  <c r="I67" i="51"/>
  <c r="I188" i="51"/>
  <c r="I196" i="51"/>
  <c r="I241" i="51"/>
  <c r="I146" i="51"/>
  <c r="I110" i="51"/>
  <c r="I115" i="51"/>
  <c r="I76" i="51"/>
  <c r="I23" i="51"/>
  <c r="I165" i="51"/>
  <c r="I121" i="51"/>
  <c r="I66" i="51"/>
  <c r="I141" i="51"/>
  <c r="I173" i="51"/>
  <c r="I122" i="51"/>
  <c r="I164" i="51"/>
  <c r="I63" i="51"/>
  <c r="I92" i="51"/>
  <c r="I235" i="51"/>
  <c r="I91" i="51"/>
  <c r="I58" i="51"/>
  <c r="I205" i="51"/>
  <c r="I105" i="51"/>
  <c r="I170" i="51"/>
  <c r="I236" i="51"/>
  <c r="I130" i="51"/>
  <c r="I234" i="51"/>
  <c r="I193" i="51"/>
  <c r="I174" i="51"/>
  <c r="I230" i="51"/>
  <c r="I245" i="51"/>
  <c r="I247" i="51"/>
  <c r="I119" i="51"/>
  <c r="I213" i="51"/>
  <c r="I56" i="51"/>
  <c r="I158" i="51"/>
  <c r="I57" i="51"/>
  <c r="I131" i="51"/>
  <c r="I113" i="51"/>
  <c r="I159" i="51"/>
  <c r="I111" i="51"/>
  <c r="I50" i="51"/>
  <c r="I242" i="51"/>
  <c r="I96" i="51"/>
  <c r="I190" i="51"/>
  <c r="I172" i="51"/>
  <c r="I5" i="51"/>
  <c r="I134" i="51"/>
  <c r="I249" i="51"/>
  <c r="I192" i="51"/>
  <c r="I148" i="51"/>
  <c r="I250" i="51"/>
  <c r="I179" i="51"/>
  <c r="I53" i="51"/>
  <c r="I70" i="51"/>
  <c r="I107" i="51"/>
  <c r="I93" i="51"/>
  <c r="I97" i="51"/>
  <c r="I59" i="51"/>
  <c r="I222" i="51"/>
  <c r="I65" i="51"/>
  <c r="I127" i="51"/>
  <c r="I169" i="51"/>
  <c r="I114" i="51"/>
  <c r="I185" i="51"/>
  <c r="I82" i="51"/>
  <c r="I209" i="51"/>
  <c r="I231" i="51"/>
  <c r="I116" i="51"/>
  <c r="I168" i="51"/>
  <c r="I182" i="51"/>
  <c r="I160" i="51"/>
  <c r="I175" i="51"/>
  <c r="I152" i="51"/>
  <c r="I112" i="51"/>
  <c r="I75" i="51"/>
  <c r="I216" i="51"/>
  <c r="I80" i="51"/>
  <c r="I198" i="51"/>
  <c r="I184" i="51"/>
  <c r="I106" i="51"/>
  <c r="I156" i="51"/>
  <c r="I125" i="51"/>
  <c r="I62" i="51"/>
  <c r="I151" i="51"/>
  <c r="I161" i="51"/>
  <c r="I201" i="51"/>
  <c r="I102" i="51"/>
  <c r="I237" i="51"/>
  <c r="I87" i="51"/>
  <c r="I211" i="51"/>
  <c r="I55" i="51"/>
  <c r="I117" i="51"/>
  <c r="I252" i="51"/>
  <c r="I167" i="51"/>
  <c r="I132" i="51"/>
  <c r="I99" i="51"/>
  <c r="I123" i="51"/>
  <c r="I85" i="51"/>
  <c r="I48" i="51"/>
  <c r="I210" i="51"/>
  <c r="I137" i="51"/>
  <c r="I163" i="51"/>
  <c r="I72" i="51"/>
  <c r="I101" i="51"/>
  <c r="I109" i="51"/>
  <c r="I147" i="51"/>
  <c r="I86" i="51"/>
  <c r="I149" i="51"/>
  <c r="I47" i="51"/>
  <c r="I95" i="51"/>
  <c r="I83" i="51"/>
  <c r="I94" i="51"/>
  <c r="I60" i="51"/>
  <c r="I100" i="51"/>
  <c r="I200" i="51"/>
  <c r="I228" i="51"/>
  <c r="I120" i="51"/>
  <c r="I64" i="51"/>
  <c r="I233" i="51"/>
  <c r="I240" i="51"/>
  <c r="I139" i="51"/>
  <c r="I204" i="51"/>
  <c r="I251" i="51"/>
  <c r="I133" i="51"/>
  <c r="I126" i="51"/>
  <c r="I176" i="51"/>
  <c r="I79" i="51"/>
  <c r="I140" i="51"/>
  <c r="I124" i="51"/>
  <c r="I153" i="51"/>
  <c r="I129" i="51"/>
  <c r="I212" i="51"/>
  <c r="I49" i="51"/>
  <c r="I203" i="51"/>
  <c r="I88" i="51"/>
  <c r="I162" i="51"/>
  <c r="I154" i="51"/>
  <c r="I89" i="51"/>
  <c r="I187" i="51"/>
  <c r="I189" i="51"/>
  <c r="I118" i="51"/>
  <c r="I24" i="51"/>
  <c r="I8" i="51"/>
  <c r="I32" i="51"/>
  <c r="I6" i="51"/>
  <c r="I43" i="51"/>
  <c r="I22" i="51"/>
  <c r="I7" i="51"/>
  <c r="I15" i="51"/>
  <c r="I46" i="51"/>
  <c r="I10" i="51"/>
  <c r="I31" i="51"/>
  <c r="I36" i="51"/>
  <c r="I45" i="51"/>
  <c r="I42" i="51"/>
  <c r="I26" i="51"/>
  <c r="I17" i="51"/>
  <c r="I38" i="51"/>
  <c r="I41" i="51"/>
  <c r="I37" i="51"/>
  <c r="I9" i="51"/>
  <c r="I28" i="51"/>
  <c r="I35" i="51"/>
  <c r="I27" i="51"/>
  <c r="I18" i="51"/>
  <c r="I29" i="51"/>
  <c r="I16" i="51"/>
  <c r="I25" i="51"/>
  <c r="I21" i="51"/>
  <c r="I20" i="51"/>
  <c r="I19" i="51"/>
  <c r="I44" i="51"/>
  <c r="I33" i="51"/>
  <c r="I13" i="51"/>
  <c r="I12" i="51"/>
  <c r="I11" i="51"/>
  <c r="I40" i="51"/>
  <c r="I34" i="51"/>
  <c r="I39" i="51"/>
  <c r="I30" i="51"/>
  <c r="I14" i="51"/>
  <c r="I4" i="51"/>
  <c r="C4" i="51" l="1"/>
  <c r="E4" i="51"/>
  <c r="F4" i="51"/>
  <c r="D4" i="51"/>
  <c r="G4" i="51"/>
  <c r="H4" i="51"/>
  <c r="G9" i="51"/>
  <c r="D9" i="51"/>
  <c r="H9" i="51"/>
  <c r="C9" i="51"/>
  <c r="E9" i="51"/>
  <c r="F9" i="51"/>
  <c r="E6" i="51"/>
  <c r="F6" i="51"/>
  <c r="D6" i="51"/>
  <c r="H6" i="51"/>
  <c r="C6" i="51"/>
  <c r="G6" i="51"/>
  <c r="H7" i="51"/>
  <c r="D7" i="51"/>
  <c r="C7" i="51"/>
  <c r="E7" i="51"/>
  <c r="G7" i="51"/>
  <c r="F7" i="51"/>
  <c r="F11" i="51"/>
  <c r="E11" i="51"/>
  <c r="H11" i="51"/>
  <c r="C11" i="51"/>
  <c r="D11" i="51"/>
  <c r="D13" i="51" s="1"/>
  <c r="G11" i="51"/>
  <c r="C12" i="51"/>
  <c r="D12" i="51"/>
  <c r="E12" i="51"/>
  <c r="G12" i="51"/>
  <c r="H12" i="51"/>
  <c r="F12" i="51"/>
  <c r="D10" i="51"/>
  <c r="E10" i="51"/>
  <c r="H10" i="51"/>
  <c r="C10" i="51"/>
  <c r="F10" i="51"/>
  <c r="G10" i="51"/>
  <c r="C8" i="51"/>
  <c r="D8" i="51"/>
  <c r="G8" i="51"/>
  <c r="E8" i="51"/>
  <c r="F8" i="51"/>
  <c r="H8" i="51"/>
  <c r="G5" i="51"/>
  <c r="H5" i="51"/>
  <c r="C5" i="51"/>
  <c r="D5" i="51"/>
  <c r="E5" i="51"/>
  <c r="F5" i="51"/>
  <c r="H17" i="48"/>
  <c r="I17" i="48" l="1"/>
  <c r="D14" i="51"/>
  <c r="E13" i="51"/>
  <c r="H13" i="51"/>
  <c r="H14" i="51" s="1"/>
  <c r="C13" i="51"/>
  <c r="C14" i="51"/>
  <c r="E14" i="51"/>
  <c r="G13" i="51"/>
  <c r="D15" i="51"/>
  <c r="F13" i="51"/>
  <c r="C15" i="51"/>
  <c r="G47" i="51"/>
  <c r="F47" i="51"/>
  <c r="F48" i="51" s="1"/>
  <c r="E47" i="51"/>
  <c r="H47" i="51"/>
  <c r="D47" i="51"/>
  <c r="C47" i="51"/>
  <c r="C48" i="51" s="1"/>
  <c r="F8" i="48"/>
  <c r="E17" i="51" l="1"/>
  <c r="H16" i="51"/>
  <c r="H15" i="51"/>
  <c r="D16" i="51"/>
  <c r="E15" i="51"/>
  <c r="E16" i="51"/>
  <c r="F14" i="51"/>
  <c r="F15" i="51" s="1"/>
  <c r="G14" i="51"/>
  <c r="D17" i="51"/>
  <c r="C16" i="51"/>
  <c r="C17" i="51"/>
  <c r="D48" i="51"/>
  <c r="D49" i="51" s="1"/>
  <c r="F49" i="51"/>
  <c r="C49" i="51"/>
  <c r="H48" i="51"/>
  <c r="E48" i="51"/>
  <c r="E49" i="51" s="1"/>
  <c r="G48" i="51"/>
  <c r="G15" i="51" l="1"/>
  <c r="G16" i="51" s="1"/>
  <c r="G17" i="51" s="1"/>
  <c r="D18" i="51"/>
  <c r="C18" i="51"/>
  <c r="H17" i="51"/>
  <c r="F16" i="51"/>
  <c r="F17" i="51" s="1"/>
  <c r="E18" i="51"/>
  <c r="H49" i="51"/>
  <c r="H50" i="51" s="1"/>
  <c r="F50" i="51"/>
  <c r="F51" i="51" s="1"/>
  <c r="G49" i="51"/>
  <c r="E50" i="51"/>
  <c r="E51" i="51" s="1"/>
  <c r="C50" i="51"/>
  <c r="C51" i="51" s="1"/>
  <c r="D50" i="51"/>
  <c r="D51" i="51" s="1"/>
  <c r="E19" i="51" l="1"/>
  <c r="C19" i="51"/>
  <c r="H18" i="51"/>
  <c r="F18" i="51"/>
  <c r="G18" i="51"/>
  <c r="G19" i="51" s="1"/>
  <c r="G20" i="51" s="1"/>
  <c r="G21" i="51" s="1"/>
  <c r="D19" i="51"/>
  <c r="D20" i="51" s="1"/>
  <c r="F52" i="51"/>
  <c r="F53" i="51" s="1"/>
  <c r="E52" i="51"/>
  <c r="D52" i="51"/>
  <c r="C52" i="51"/>
  <c r="G50" i="51"/>
  <c r="H51" i="51"/>
  <c r="G22" i="51" l="1"/>
  <c r="G24" i="51" s="1"/>
  <c r="G23" i="51"/>
  <c r="F20" i="51"/>
  <c r="D21" i="51"/>
  <c r="H19" i="51"/>
  <c r="C20" i="51"/>
  <c r="F19" i="51"/>
  <c r="E20" i="51"/>
  <c r="E21" i="51" s="1"/>
  <c r="H52" i="51"/>
  <c r="H53" i="51" s="1"/>
  <c r="H54" i="51" s="1"/>
  <c r="H55" i="51" s="1"/>
  <c r="H56" i="51" s="1"/>
  <c r="C53" i="51"/>
  <c r="D53" i="51"/>
  <c r="F54" i="51"/>
  <c r="G51" i="51"/>
  <c r="E53" i="51"/>
  <c r="G25" i="51" l="1"/>
  <c r="G26" i="51" s="1"/>
  <c r="F21" i="51"/>
  <c r="F22" i="51" s="1"/>
  <c r="C21" i="51"/>
  <c r="C22" i="51" s="1"/>
  <c r="C23" i="51" s="1"/>
  <c r="C24" i="51" s="1"/>
  <c r="D22" i="51"/>
  <c r="D23" i="51" s="1"/>
  <c r="H21" i="51"/>
  <c r="H22" i="51" s="1"/>
  <c r="E22" i="51"/>
  <c r="H20" i="51"/>
  <c r="D54" i="51"/>
  <c r="E54" i="51"/>
  <c r="E55" i="51" s="1"/>
  <c r="E56" i="51" s="1"/>
  <c r="E57" i="51" s="1"/>
  <c r="C54" i="51"/>
  <c r="C55" i="51" s="1"/>
  <c r="C56" i="51" s="1"/>
  <c r="C57" i="51" s="1"/>
  <c r="C58" i="51" s="1"/>
  <c r="C59" i="51" s="1"/>
  <c r="C60" i="51" s="1"/>
  <c r="C61" i="51" s="1"/>
  <c r="C62" i="51" s="1"/>
  <c r="C63" i="51" s="1"/>
  <c r="C64" i="51" s="1"/>
  <c r="C65" i="51" s="1"/>
  <c r="C66" i="51" s="1"/>
  <c r="C67" i="51" s="1"/>
  <c r="C68" i="51" s="1"/>
  <c r="C69" i="51" s="1"/>
  <c r="C70" i="51" s="1"/>
  <c r="C71" i="51" s="1"/>
  <c r="C72" i="51" s="1"/>
  <c r="C73" i="51" s="1"/>
  <c r="C74" i="51" s="1"/>
  <c r="C75" i="51" s="1"/>
  <c r="C76" i="51" s="1"/>
  <c r="C77" i="51" s="1"/>
  <c r="C78" i="51" s="1"/>
  <c r="C79" i="51" s="1"/>
  <c r="C80" i="51" s="1"/>
  <c r="C81" i="51" s="1"/>
  <c r="C82" i="51" s="1"/>
  <c r="C83" i="51" s="1"/>
  <c r="C84" i="51" s="1"/>
  <c r="C85" i="51" s="1"/>
  <c r="C86" i="51" s="1"/>
  <c r="C87" i="51" s="1"/>
  <c r="C88" i="51" s="1"/>
  <c r="C89" i="51" s="1"/>
  <c r="C90" i="51" s="1"/>
  <c r="C91" i="51" s="1"/>
  <c r="C92" i="51" s="1"/>
  <c r="C93" i="51" s="1"/>
  <c r="C94" i="51" s="1"/>
  <c r="C95" i="51" s="1"/>
  <c r="C96" i="51" s="1"/>
  <c r="C97" i="51" s="1"/>
  <c r="C98" i="51" s="1"/>
  <c r="C99" i="51" s="1"/>
  <c r="C100" i="51" s="1"/>
  <c r="C101" i="51" s="1"/>
  <c r="C102" i="51" s="1"/>
  <c r="C103" i="51" s="1"/>
  <c r="C104" i="51" s="1"/>
  <c r="C105" i="51" s="1"/>
  <c r="C106" i="51" s="1"/>
  <c r="C107" i="51" s="1"/>
  <c r="C108" i="51" s="1"/>
  <c r="C109" i="51" s="1"/>
  <c r="C110" i="51" s="1"/>
  <c r="C111" i="51" s="1"/>
  <c r="C112" i="51" s="1"/>
  <c r="C113" i="51" s="1"/>
  <c r="C114" i="51" s="1"/>
  <c r="C115" i="51" s="1"/>
  <c r="C116" i="51" s="1"/>
  <c r="C117" i="51" s="1"/>
  <c r="C118" i="51" s="1"/>
  <c r="C119" i="51" s="1"/>
  <c r="C120" i="51" s="1"/>
  <c r="C121" i="51" s="1"/>
  <c r="C122" i="51" s="1"/>
  <c r="C123" i="51" s="1"/>
  <c r="C124" i="51" s="1"/>
  <c r="C125" i="51" s="1"/>
  <c r="C126" i="51" s="1"/>
  <c r="C127" i="51" s="1"/>
  <c r="C128" i="51" s="1"/>
  <c r="C129" i="51" s="1"/>
  <c r="C130" i="51" s="1"/>
  <c r="C131" i="51" s="1"/>
  <c r="C132" i="51" s="1"/>
  <c r="C133" i="51" s="1"/>
  <c r="C134" i="51" s="1"/>
  <c r="C135" i="51" s="1"/>
  <c r="C136" i="51" s="1"/>
  <c r="C137" i="51" s="1"/>
  <c r="C138" i="51" s="1"/>
  <c r="C139" i="51" s="1"/>
  <c r="C140" i="51" s="1"/>
  <c r="C141" i="51" s="1"/>
  <c r="C142" i="51" s="1"/>
  <c r="G52" i="51"/>
  <c r="H57" i="51"/>
  <c r="H58" i="51" s="1"/>
  <c r="F55" i="51"/>
  <c r="G27" i="51" l="1"/>
  <c r="G28" i="51" s="1"/>
  <c r="G29" i="51" s="1"/>
  <c r="G30" i="51" s="1"/>
  <c r="G31" i="51" s="1"/>
  <c r="G32" i="51" s="1"/>
  <c r="G33" i="51" s="1"/>
  <c r="D24" i="51"/>
  <c r="D25" i="51" s="1"/>
  <c r="D26" i="51" s="1"/>
  <c r="D27" i="51" s="1"/>
  <c r="D28" i="51" s="1"/>
  <c r="D29" i="51" s="1"/>
  <c r="D30" i="51" s="1"/>
  <c r="D31" i="51" s="1"/>
  <c r="D32" i="51" s="1"/>
  <c r="D33" i="51" s="1"/>
  <c r="D34" i="51" s="1"/>
  <c r="D35" i="51" s="1"/>
  <c r="D36" i="51" s="1"/>
  <c r="D37" i="51" s="1"/>
  <c r="D38" i="51" s="1"/>
  <c r="D39" i="51" s="1"/>
  <c r="D40" i="51" s="1"/>
  <c r="D41" i="51" s="1"/>
  <c r="D42" i="51" s="1"/>
  <c r="D43" i="51" s="1"/>
  <c r="D44" i="51" s="1"/>
  <c r="D45" i="51" s="1"/>
  <c r="D46" i="51" s="1"/>
  <c r="C25" i="51"/>
  <c r="C26" i="51"/>
  <c r="C27" i="51" s="1"/>
  <c r="C28" i="51" s="1"/>
  <c r="C29" i="51" s="1"/>
  <c r="C30" i="51" s="1"/>
  <c r="C31" i="51" s="1"/>
  <c r="C32" i="51" s="1"/>
  <c r="C33" i="51" s="1"/>
  <c r="C34" i="51" s="1"/>
  <c r="C35" i="51" s="1"/>
  <c r="C36" i="51" s="1"/>
  <c r="C37" i="51" s="1"/>
  <c r="C38" i="51" s="1"/>
  <c r="C39" i="51" s="1"/>
  <c r="C40" i="51" s="1"/>
  <c r="C41" i="51" s="1"/>
  <c r="C42" i="51" s="1"/>
  <c r="C43" i="51" s="1"/>
  <c r="C44" i="51" s="1"/>
  <c r="C45" i="51" s="1"/>
  <c r="C46" i="51" s="1"/>
  <c r="F23" i="51"/>
  <c r="H23" i="51"/>
  <c r="E23" i="51"/>
  <c r="E24" i="51" s="1"/>
  <c r="E25" i="51" s="1"/>
  <c r="E26" i="51" s="1"/>
  <c r="E27" i="51" s="1"/>
  <c r="E28" i="51" s="1"/>
  <c r="E29" i="51" s="1"/>
  <c r="E30" i="51" s="1"/>
  <c r="E31" i="51" s="1"/>
  <c r="E32" i="51" s="1"/>
  <c r="E33" i="51" s="1"/>
  <c r="E34" i="51" s="1"/>
  <c r="E35" i="51" s="1"/>
  <c r="E36" i="51" s="1"/>
  <c r="E37" i="51" s="1"/>
  <c r="E38" i="51" s="1"/>
  <c r="E39" i="51" s="1"/>
  <c r="E40" i="51" s="1"/>
  <c r="E41" i="51" s="1"/>
  <c r="E42" i="51" s="1"/>
  <c r="E43" i="51" s="1"/>
  <c r="E44" i="51" s="1"/>
  <c r="E45" i="51" s="1"/>
  <c r="E46" i="51" s="1"/>
  <c r="H59" i="51"/>
  <c r="H60" i="51" s="1"/>
  <c r="H61" i="51" s="1"/>
  <c r="H62" i="51" s="1"/>
  <c r="H63" i="51" s="1"/>
  <c r="H64" i="51" s="1"/>
  <c r="H65" i="51" s="1"/>
  <c r="H66" i="51" s="1"/>
  <c r="H67" i="51" s="1"/>
  <c r="H68" i="51" s="1"/>
  <c r="H69" i="51" s="1"/>
  <c r="H70" i="51" s="1"/>
  <c r="H71" i="51" s="1"/>
  <c r="H72" i="51" s="1"/>
  <c r="H73" i="51" s="1"/>
  <c r="H74" i="51" s="1"/>
  <c r="H75" i="51" s="1"/>
  <c r="H76" i="51" s="1"/>
  <c r="H77" i="51" s="1"/>
  <c r="H78" i="51" s="1"/>
  <c r="H79" i="51" s="1"/>
  <c r="H80" i="51" s="1"/>
  <c r="H81" i="51" s="1"/>
  <c r="H82" i="51" s="1"/>
  <c r="H83" i="51" s="1"/>
  <c r="H84" i="51" s="1"/>
  <c r="H85" i="51" s="1"/>
  <c r="H86" i="51" s="1"/>
  <c r="H87" i="51" s="1"/>
  <c r="H88" i="51" s="1"/>
  <c r="H89" i="51" s="1"/>
  <c r="H90" i="51" s="1"/>
  <c r="H91" i="51" s="1"/>
  <c r="H92" i="51" s="1"/>
  <c r="H93" i="51" s="1"/>
  <c r="H94" i="51" s="1"/>
  <c r="H95" i="51" s="1"/>
  <c r="H96" i="51" s="1"/>
  <c r="H97" i="51" s="1"/>
  <c r="H98" i="51" s="1"/>
  <c r="H99" i="51" s="1"/>
  <c r="H100" i="51" s="1"/>
  <c r="H101" i="51" s="1"/>
  <c r="H102" i="51" s="1"/>
  <c r="H103" i="51" s="1"/>
  <c r="H104" i="51" s="1"/>
  <c r="H105" i="51" s="1"/>
  <c r="H106" i="51" s="1"/>
  <c r="H107" i="51" s="1"/>
  <c r="H108" i="51" s="1"/>
  <c r="H109" i="51" s="1"/>
  <c r="H110" i="51" s="1"/>
  <c r="H111" i="51" s="1"/>
  <c r="H112" i="51" s="1"/>
  <c r="H113" i="51" s="1"/>
  <c r="H114" i="51" s="1"/>
  <c r="H115" i="51" s="1"/>
  <c r="H116" i="51" s="1"/>
  <c r="H117" i="51" s="1"/>
  <c r="H118" i="51" s="1"/>
  <c r="H119" i="51" s="1"/>
  <c r="H120" i="51" s="1"/>
  <c r="H121" i="51" s="1"/>
  <c r="H122" i="51" s="1"/>
  <c r="H123" i="51" s="1"/>
  <c r="H124" i="51" s="1"/>
  <c r="H125" i="51" s="1"/>
  <c r="H126" i="51" s="1"/>
  <c r="H127" i="51" s="1"/>
  <c r="H128" i="51" s="1"/>
  <c r="H129" i="51" s="1"/>
  <c r="H130" i="51" s="1"/>
  <c r="H131" i="51" s="1"/>
  <c r="H132" i="51" s="1"/>
  <c r="H133" i="51" s="1"/>
  <c r="H134" i="51" s="1"/>
  <c r="H135" i="51" s="1"/>
  <c r="H136" i="51" s="1"/>
  <c r="H137" i="51" s="1"/>
  <c r="H138" i="51" s="1"/>
  <c r="H139" i="51" s="1"/>
  <c r="H140" i="51" s="1"/>
  <c r="H141" i="51" s="1"/>
  <c r="H142" i="51" s="1"/>
  <c r="H143" i="51" s="1"/>
  <c r="H144" i="51" s="1"/>
  <c r="H145" i="51" s="1"/>
  <c r="H146" i="51" s="1"/>
  <c r="H147" i="51" s="1"/>
  <c r="H148" i="51" s="1"/>
  <c r="H149" i="51" s="1"/>
  <c r="H150" i="51" s="1"/>
  <c r="H151" i="51" s="1"/>
  <c r="H152" i="51" s="1"/>
  <c r="H153" i="51" s="1"/>
  <c r="H154" i="51" s="1"/>
  <c r="H155" i="51" s="1"/>
  <c r="H156" i="51" s="1"/>
  <c r="H157" i="51" s="1"/>
  <c r="H158" i="51" s="1"/>
  <c r="H159" i="51" s="1"/>
  <c r="H160" i="51" s="1"/>
  <c r="H161" i="51" s="1"/>
  <c r="H162" i="51" s="1"/>
  <c r="H163" i="51" s="1"/>
  <c r="H164" i="51" s="1"/>
  <c r="H165" i="51" s="1"/>
  <c r="H166" i="51" s="1"/>
  <c r="H167" i="51" s="1"/>
  <c r="H168" i="51" s="1"/>
  <c r="H169" i="51" s="1"/>
  <c r="H170" i="51" s="1"/>
  <c r="H171" i="51" s="1"/>
  <c r="H172" i="51" s="1"/>
  <c r="H173" i="51" s="1"/>
  <c r="H174" i="51" s="1"/>
  <c r="H175" i="51" s="1"/>
  <c r="H176" i="51" s="1"/>
  <c r="H177" i="51" s="1"/>
  <c r="H178" i="51" s="1"/>
  <c r="H179" i="51" s="1"/>
  <c r="H180" i="51" s="1"/>
  <c r="H181" i="51" s="1"/>
  <c r="H182" i="51" s="1"/>
  <c r="H183" i="51" s="1"/>
  <c r="H184" i="51" s="1"/>
  <c r="H185" i="51" s="1"/>
  <c r="H186" i="51" s="1"/>
  <c r="H187" i="51" s="1"/>
  <c r="H188" i="51" s="1"/>
  <c r="H189" i="51" s="1"/>
  <c r="H190" i="51" s="1"/>
  <c r="H191" i="51" s="1"/>
  <c r="H192" i="51" s="1"/>
  <c r="H193" i="51" s="1"/>
  <c r="H194" i="51" s="1"/>
  <c r="H195" i="51" s="1"/>
  <c r="H196" i="51" s="1"/>
  <c r="H197" i="51" s="1"/>
  <c r="H198" i="51" s="1"/>
  <c r="H199" i="51" s="1"/>
  <c r="H200" i="51" s="1"/>
  <c r="H201" i="51" s="1"/>
  <c r="H202" i="51" s="1"/>
  <c r="H203" i="51" s="1"/>
  <c r="H204" i="51" s="1"/>
  <c r="H205" i="51" s="1"/>
  <c r="H206" i="51" s="1"/>
  <c r="H207" i="51" s="1"/>
  <c r="H208" i="51" s="1"/>
  <c r="H209" i="51" s="1"/>
  <c r="H210" i="51" s="1"/>
  <c r="H211" i="51" s="1"/>
  <c r="H212" i="51" s="1"/>
  <c r="H213" i="51" s="1"/>
  <c r="H214" i="51" s="1"/>
  <c r="H215" i="51" s="1"/>
  <c r="H216" i="51" s="1"/>
  <c r="H217" i="51" s="1"/>
  <c r="H218" i="51" s="1"/>
  <c r="H219" i="51" s="1"/>
  <c r="H220" i="51" s="1"/>
  <c r="H221" i="51" s="1"/>
  <c r="H222" i="51" s="1"/>
  <c r="H223" i="51" s="1"/>
  <c r="H224" i="51" s="1"/>
  <c r="H225" i="51" s="1"/>
  <c r="H226" i="51" s="1"/>
  <c r="H227" i="51" s="1"/>
  <c r="H228" i="51" s="1"/>
  <c r="H229" i="51" s="1"/>
  <c r="H230" i="51" s="1"/>
  <c r="H231" i="51" s="1"/>
  <c r="H232" i="51" s="1"/>
  <c r="H233" i="51" s="1"/>
  <c r="H234" i="51" s="1"/>
  <c r="H235" i="51" s="1"/>
  <c r="H236" i="51" s="1"/>
  <c r="H237" i="51" s="1"/>
  <c r="H238" i="51" s="1"/>
  <c r="H239" i="51" s="1"/>
  <c r="H240" i="51" s="1"/>
  <c r="H241" i="51" s="1"/>
  <c r="H242" i="51" s="1"/>
  <c r="H243" i="51" s="1"/>
  <c r="H244" i="51" s="1"/>
  <c r="H245" i="51" s="1"/>
  <c r="H246" i="51" s="1"/>
  <c r="H247" i="51" s="1"/>
  <c r="H248" i="51" s="1"/>
  <c r="H249" i="51" s="1"/>
  <c r="H250" i="51" s="1"/>
  <c r="H251" i="51" s="1"/>
  <c r="E58" i="51"/>
  <c r="E59" i="51" s="1"/>
  <c r="E60" i="51" s="1"/>
  <c r="E61" i="51" s="1"/>
  <c r="E62" i="51" s="1"/>
  <c r="E63" i="51" s="1"/>
  <c r="E64" i="51" s="1"/>
  <c r="E65" i="51" s="1"/>
  <c r="E66" i="51" s="1"/>
  <c r="E67" i="51" s="1"/>
  <c r="E68" i="51" s="1"/>
  <c r="E69" i="51" s="1"/>
  <c r="E70" i="51" s="1"/>
  <c r="E71" i="51" s="1"/>
  <c r="E72" i="51" s="1"/>
  <c r="E73" i="51" s="1"/>
  <c r="E74" i="51" s="1"/>
  <c r="E75" i="51" s="1"/>
  <c r="E76" i="51" s="1"/>
  <c r="E77" i="51" s="1"/>
  <c r="E78" i="51" s="1"/>
  <c r="E79" i="51" s="1"/>
  <c r="E80" i="51" s="1"/>
  <c r="E81" i="51" s="1"/>
  <c r="E82" i="51" s="1"/>
  <c r="E83" i="51" s="1"/>
  <c r="E84" i="51" s="1"/>
  <c r="E85" i="51" s="1"/>
  <c r="E86" i="51" s="1"/>
  <c r="E87" i="51" s="1"/>
  <c r="E88" i="51" s="1"/>
  <c r="E89" i="51" s="1"/>
  <c r="E90" i="51" s="1"/>
  <c r="E91" i="51" s="1"/>
  <c r="E92" i="51" s="1"/>
  <c r="E93" i="51" s="1"/>
  <c r="E94" i="51" s="1"/>
  <c r="E95" i="51" s="1"/>
  <c r="E96" i="51" s="1"/>
  <c r="E97" i="51" s="1"/>
  <c r="E98" i="51" s="1"/>
  <c r="E99" i="51" s="1"/>
  <c r="E100" i="51" s="1"/>
  <c r="E101" i="51" s="1"/>
  <c r="E102" i="51" s="1"/>
  <c r="E103" i="51" s="1"/>
  <c r="E104" i="51" s="1"/>
  <c r="E105" i="51" s="1"/>
  <c r="E106" i="51" s="1"/>
  <c r="E107" i="51" s="1"/>
  <c r="E108" i="51" s="1"/>
  <c r="E109" i="51" s="1"/>
  <c r="E110" i="51" s="1"/>
  <c r="E111" i="51" s="1"/>
  <c r="E112" i="51" s="1"/>
  <c r="E113" i="51" s="1"/>
  <c r="E114" i="51" s="1"/>
  <c r="E115" i="51" s="1"/>
  <c r="E116" i="51" s="1"/>
  <c r="E117" i="51" s="1"/>
  <c r="E118" i="51" s="1"/>
  <c r="E119" i="51" s="1"/>
  <c r="E120" i="51" s="1"/>
  <c r="E121" i="51" s="1"/>
  <c r="E122" i="51" s="1"/>
  <c r="E123" i="51" s="1"/>
  <c r="E124" i="51" s="1"/>
  <c r="E125" i="51" s="1"/>
  <c r="E126" i="51" s="1"/>
  <c r="E127" i="51" s="1"/>
  <c r="E128" i="51" s="1"/>
  <c r="E129" i="51" s="1"/>
  <c r="E130" i="51" s="1"/>
  <c r="E131" i="51" s="1"/>
  <c r="E132" i="51" s="1"/>
  <c r="E133" i="51" s="1"/>
  <c r="E134" i="51" s="1"/>
  <c r="E135" i="51" s="1"/>
  <c r="E136" i="51" s="1"/>
  <c r="E137" i="51" s="1"/>
  <c r="E138" i="51" s="1"/>
  <c r="E139" i="51" s="1"/>
  <c r="E140" i="51" s="1"/>
  <c r="E141" i="51" s="1"/>
  <c r="E142" i="51" s="1"/>
  <c r="E143" i="51" s="1"/>
  <c r="E144" i="51" s="1"/>
  <c r="E145" i="51" s="1"/>
  <c r="E146" i="51" s="1"/>
  <c r="E147" i="51" s="1"/>
  <c r="E148" i="51" s="1"/>
  <c r="E149" i="51" s="1"/>
  <c r="E150" i="51" s="1"/>
  <c r="E151" i="51" s="1"/>
  <c r="E152" i="51" s="1"/>
  <c r="E153" i="51" s="1"/>
  <c r="E154" i="51" s="1"/>
  <c r="E155" i="51" s="1"/>
  <c r="E156" i="51" s="1"/>
  <c r="E157" i="51" s="1"/>
  <c r="E158" i="51" s="1"/>
  <c r="E159" i="51" s="1"/>
  <c r="E160" i="51" s="1"/>
  <c r="E161" i="51" s="1"/>
  <c r="E162" i="51" s="1"/>
  <c r="E163" i="51" s="1"/>
  <c r="E164" i="51" s="1"/>
  <c r="E165" i="51" s="1"/>
  <c r="E166" i="51" s="1"/>
  <c r="E167" i="51" s="1"/>
  <c r="E168" i="51" s="1"/>
  <c r="E169" i="51" s="1"/>
  <c r="E170" i="51" s="1"/>
  <c r="E171" i="51" s="1"/>
  <c r="E172" i="51" s="1"/>
  <c r="E173" i="51" s="1"/>
  <c r="E174" i="51" s="1"/>
  <c r="E175" i="51" s="1"/>
  <c r="E176" i="51" s="1"/>
  <c r="E177" i="51" s="1"/>
  <c r="E178" i="51" s="1"/>
  <c r="E179" i="51" s="1"/>
  <c r="E180" i="51" s="1"/>
  <c r="E181" i="51" s="1"/>
  <c r="E182" i="51" s="1"/>
  <c r="E183" i="51" s="1"/>
  <c r="E184" i="51" s="1"/>
  <c r="E185" i="51" s="1"/>
  <c r="E186" i="51" s="1"/>
  <c r="E187" i="51" s="1"/>
  <c r="E188" i="51" s="1"/>
  <c r="E189" i="51" s="1"/>
  <c r="E190" i="51" s="1"/>
  <c r="E191" i="51" s="1"/>
  <c r="E192" i="51" s="1"/>
  <c r="E193" i="51" s="1"/>
  <c r="E194" i="51" s="1"/>
  <c r="E195" i="51" s="1"/>
  <c r="E196" i="51" s="1"/>
  <c r="E197" i="51" s="1"/>
  <c r="E198" i="51" s="1"/>
  <c r="E199" i="51" s="1"/>
  <c r="E200" i="51" s="1"/>
  <c r="E201" i="51" s="1"/>
  <c r="E202" i="51" s="1"/>
  <c r="E203" i="51" s="1"/>
  <c r="E204" i="51" s="1"/>
  <c r="E205" i="51" s="1"/>
  <c r="E206" i="51" s="1"/>
  <c r="E207" i="51" s="1"/>
  <c r="E208" i="51" s="1"/>
  <c r="E209" i="51" s="1"/>
  <c r="E210" i="51" s="1"/>
  <c r="E211" i="51" s="1"/>
  <c r="E212" i="51" s="1"/>
  <c r="E213" i="51" s="1"/>
  <c r="E214" i="51" s="1"/>
  <c r="E215" i="51" s="1"/>
  <c r="E216" i="51" s="1"/>
  <c r="E217" i="51" s="1"/>
  <c r="E218" i="51" s="1"/>
  <c r="E219" i="51" s="1"/>
  <c r="E220" i="51" s="1"/>
  <c r="E221" i="51" s="1"/>
  <c r="E222" i="51" s="1"/>
  <c r="E223" i="51" s="1"/>
  <c r="E224" i="51" s="1"/>
  <c r="E225" i="51" s="1"/>
  <c r="E226" i="51" s="1"/>
  <c r="E227" i="51" s="1"/>
  <c r="E228" i="51" s="1"/>
  <c r="E229" i="51" s="1"/>
  <c r="E230" i="51" s="1"/>
  <c r="E231" i="51" s="1"/>
  <c r="E232" i="51" s="1"/>
  <c r="E233" i="51" s="1"/>
  <c r="E234" i="51" s="1"/>
  <c r="E235" i="51" s="1"/>
  <c r="E236" i="51" s="1"/>
  <c r="E237" i="51" s="1"/>
  <c r="E238" i="51" s="1"/>
  <c r="E239" i="51" s="1"/>
  <c r="E240" i="51" s="1"/>
  <c r="E241" i="51" s="1"/>
  <c r="E242" i="51" s="1"/>
  <c r="E243" i="51" s="1"/>
  <c r="E244" i="51" s="1"/>
  <c r="E245" i="51" s="1"/>
  <c r="E246" i="51" s="1"/>
  <c r="E247" i="51" s="1"/>
  <c r="E248" i="51" s="1"/>
  <c r="E249" i="51" s="1"/>
  <c r="E250" i="51" s="1"/>
  <c r="E251" i="51" s="1"/>
  <c r="C143" i="51"/>
  <c r="C144" i="51" s="1"/>
  <c r="C145" i="51" s="1"/>
  <c r="C146" i="51" s="1"/>
  <c r="C147" i="51" s="1"/>
  <c r="C148" i="51" s="1"/>
  <c r="C149" i="51" s="1"/>
  <c r="C150" i="51" s="1"/>
  <c r="C151" i="51" s="1"/>
  <c r="C152" i="51" s="1"/>
  <c r="C153" i="51" s="1"/>
  <c r="C154" i="51" s="1"/>
  <c r="C155" i="51" s="1"/>
  <c r="C156" i="51" s="1"/>
  <c r="C157" i="51" s="1"/>
  <c r="C158" i="51" s="1"/>
  <c r="C159" i="51" s="1"/>
  <c r="C160" i="51" s="1"/>
  <c r="C161" i="51" s="1"/>
  <c r="C162" i="51" s="1"/>
  <c r="C163" i="51" s="1"/>
  <c r="C164" i="51" s="1"/>
  <c r="C165" i="51" s="1"/>
  <c r="C166" i="51" s="1"/>
  <c r="C167" i="51" s="1"/>
  <c r="C168" i="51" s="1"/>
  <c r="C169" i="51" s="1"/>
  <c r="C170" i="51" s="1"/>
  <c r="C171" i="51" s="1"/>
  <c r="C172" i="51" s="1"/>
  <c r="C173" i="51" s="1"/>
  <c r="C174" i="51" s="1"/>
  <c r="C175" i="51" s="1"/>
  <c r="C176" i="51" s="1"/>
  <c r="C177" i="51" s="1"/>
  <c r="C178" i="51" s="1"/>
  <c r="C179" i="51" s="1"/>
  <c r="C180" i="51" s="1"/>
  <c r="C181" i="51" s="1"/>
  <c r="C182" i="51" s="1"/>
  <c r="C183" i="51" s="1"/>
  <c r="C184" i="51" s="1"/>
  <c r="C185" i="51" s="1"/>
  <c r="C186" i="51" s="1"/>
  <c r="C187" i="51" s="1"/>
  <c r="C188" i="51" s="1"/>
  <c r="C189" i="51" s="1"/>
  <c r="C190" i="51" s="1"/>
  <c r="C191" i="51" s="1"/>
  <c r="C192" i="51" s="1"/>
  <c r="C193" i="51" s="1"/>
  <c r="C194" i="51" s="1"/>
  <c r="C195" i="51" s="1"/>
  <c r="C196" i="51" s="1"/>
  <c r="C197" i="51" s="1"/>
  <c r="C198" i="51" s="1"/>
  <c r="C199" i="51" s="1"/>
  <c r="C200" i="51" s="1"/>
  <c r="C201" i="51" s="1"/>
  <c r="C202" i="51" s="1"/>
  <c r="C203" i="51" s="1"/>
  <c r="C204" i="51" s="1"/>
  <c r="C205" i="51" s="1"/>
  <c r="C206" i="51" s="1"/>
  <c r="C207" i="51" s="1"/>
  <c r="C208" i="51" s="1"/>
  <c r="C209" i="51" s="1"/>
  <c r="C210" i="51" s="1"/>
  <c r="C211" i="51" s="1"/>
  <c r="C212" i="51" s="1"/>
  <c r="C213" i="51" s="1"/>
  <c r="C214" i="51" s="1"/>
  <c r="C215" i="51" s="1"/>
  <c r="C216" i="51" s="1"/>
  <c r="C217" i="51" s="1"/>
  <c r="C218" i="51" s="1"/>
  <c r="C219" i="51" s="1"/>
  <c r="C220" i="51" s="1"/>
  <c r="C221" i="51" s="1"/>
  <c r="C222" i="51" s="1"/>
  <c r="C223" i="51" s="1"/>
  <c r="C224" i="51" s="1"/>
  <c r="C225" i="51" s="1"/>
  <c r="C226" i="51" s="1"/>
  <c r="C227" i="51" s="1"/>
  <c r="C228" i="51" s="1"/>
  <c r="C229" i="51" s="1"/>
  <c r="C230" i="51" s="1"/>
  <c r="C231" i="51" s="1"/>
  <c r="C232" i="51" s="1"/>
  <c r="C233" i="51" s="1"/>
  <c r="C234" i="51" s="1"/>
  <c r="C235" i="51" s="1"/>
  <c r="C236" i="51" s="1"/>
  <c r="C237" i="51" s="1"/>
  <c r="C238" i="51" s="1"/>
  <c r="C239" i="51" s="1"/>
  <c r="C240" i="51" s="1"/>
  <c r="C241" i="51" s="1"/>
  <c r="C242" i="51" s="1"/>
  <c r="C243" i="51" s="1"/>
  <c r="C244" i="51" s="1"/>
  <c r="C245" i="51" s="1"/>
  <c r="C246" i="51" s="1"/>
  <c r="C247" i="51" s="1"/>
  <c r="C248" i="51" s="1"/>
  <c r="C249" i="51" s="1"/>
  <c r="C250" i="51" s="1"/>
  <c r="C251" i="51" s="1"/>
  <c r="C252" i="51" s="1"/>
  <c r="D55" i="51"/>
  <c r="G53" i="51"/>
  <c r="F56" i="51"/>
  <c r="F57" i="51" s="1"/>
  <c r="F58" i="51" s="1"/>
  <c r="F59" i="51" s="1"/>
  <c r="F60" i="51" s="1"/>
  <c r="F61" i="51" s="1"/>
  <c r="F62" i="51" s="1"/>
  <c r="F63" i="51" s="1"/>
  <c r="F64" i="51" s="1"/>
  <c r="F65" i="51" s="1"/>
  <c r="F66" i="51" s="1"/>
  <c r="F67" i="51" s="1"/>
  <c r="F68" i="51" s="1"/>
  <c r="F69" i="51" s="1"/>
  <c r="F70" i="51" s="1"/>
  <c r="F71" i="51" s="1"/>
  <c r="F72" i="51" s="1"/>
  <c r="F73" i="51" s="1"/>
  <c r="F74" i="51" s="1"/>
  <c r="F75" i="51" s="1"/>
  <c r="F76" i="51" s="1"/>
  <c r="F77" i="51" s="1"/>
  <c r="F78" i="51" s="1"/>
  <c r="F79" i="51" s="1"/>
  <c r="F80" i="51" s="1"/>
  <c r="F81" i="51" s="1"/>
  <c r="F82" i="51" s="1"/>
  <c r="F83" i="51" s="1"/>
  <c r="F84" i="51" s="1"/>
  <c r="F85" i="51" s="1"/>
  <c r="F86" i="51" s="1"/>
  <c r="F87" i="51" s="1"/>
  <c r="F88" i="51" s="1"/>
  <c r="F89" i="51" s="1"/>
  <c r="F90" i="51" s="1"/>
  <c r="F91" i="51" s="1"/>
  <c r="F92" i="51" s="1"/>
  <c r="F93" i="51" s="1"/>
  <c r="F94" i="51" s="1"/>
  <c r="F95" i="51" s="1"/>
  <c r="F96" i="51" s="1"/>
  <c r="F97" i="51" s="1"/>
  <c r="F98" i="51" s="1"/>
  <c r="F99" i="51" s="1"/>
  <c r="F100" i="51" s="1"/>
  <c r="F101" i="51" s="1"/>
  <c r="F102" i="51" s="1"/>
  <c r="F103" i="51" s="1"/>
  <c r="F104" i="51" s="1"/>
  <c r="F105" i="51" s="1"/>
  <c r="F106" i="51" s="1"/>
  <c r="F107" i="51" s="1"/>
  <c r="F108" i="51" s="1"/>
  <c r="F109" i="51" s="1"/>
  <c r="F110" i="51" s="1"/>
  <c r="F111" i="51" s="1"/>
  <c r="F112" i="51" s="1"/>
  <c r="F113" i="51" s="1"/>
  <c r="F114" i="51" s="1"/>
  <c r="F115" i="51" s="1"/>
  <c r="F116" i="51" s="1"/>
  <c r="F117" i="51" s="1"/>
  <c r="F118" i="51" s="1"/>
  <c r="F119" i="51" s="1"/>
  <c r="F120" i="51" s="1"/>
  <c r="F121" i="51" s="1"/>
  <c r="F122" i="51" s="1"/>
  <c r="F123" i="51" s="1"/>
  <c r="F124" i="51" s="1"/>
  <c r="F125" i="51" s="1"/>
  <c r="F126" i="51" s="1"/>
  <c r="F127" i="51" s="1"/>
  <c r="F128" i="51" s="1"/>
  <c r="F129" i="51" s="1"/>
  <c r="F130" i="51" s="1"/>
  <c r="F131" i="51" s="1"/>
  <c r="F132" i="51" s="1"/>
  <c r="F133" i="51" s="1"/>
  <c r="F134" i="51" s="1"/>
  <c r="F135" i="51" s="1"/>
  <c r="F136" i="51" s="1"/>
  <c r="F137" i="51" s="1"/>
  <c r="F138" i="51" s="1"/>
  <c r="F139" i="51" s="1"/>
  <c r="F140" i="51" s="1"/>
  <c r="F141" i="51" s="1"/>
  <c r="F142" i="51" s="1"/>
  <c r="F143" i="51" s="1"/>
  <c r="F144" i="51" s="1"/>
  <c r="F145" i="51" s="1"/>
  <c r="F146" i="51" s="1"/>
  <c r="F147" i="51" s="1"/>
  <c r="F148" i="51" s="1"/>
  <c r="F149" i="51" s="1"/>
  <c r="F150" i="51" s="1"/>
  <c r="F151" i="51" s="1"/>
  <c r="F152" i="51" s="1"/>
  <c r="F153" i="51" s="1"/>
  <c r="F154" i="51" s="1"/>
  <c r="F155" i="51" s="1"/>
  <c r="F156" i="51" s="1"/>
  <c r="F157" i="51" s="1"/>
  <c r="F158" i="51" s="1"/>
  <c r="F159" i="51" s="1"/>
  <c r="F160" i="51" s="1"/>
  <c r="F161" i="51" s="1"/>
  <c r="F162" i="51" s="1"/>
  <c r="F163" i="51" s="1"/>
  <c r="F164" i="51" s="1"/>
  <c r="F165" i="51" s="1"/>
  <c r="F166" i="51" s="1"/>
  <c r="F167" i="51" s="1"/>
  <c r="F168" i="51" s="1"/>
  <c r="F169" i="51" s="1"/>
  <c r="F170" i="51" s="1"/>
  <c r="F171" i="51" s="1"/>
  <c r="F172" i="51" s="1"/>
  <c r="F173" i="51" s="1"/>
  <c r="F174" i="51" s="1"/>
  <c r="F175" i="51" s="1"/>
  <c r="F176" i="51" s="1"/>
  <c r="F177" i="51" s="1"/>
  <c r="F178" i="51" s="1"/>
  <c r="F179" i="51" s="1"/>
  <c r="F180" i="51" s="1"/>
  <c r="F181" i="51" s="1"/>
  <c r="F182" i="51" s="1"/>
  <c r="F183" i="51" s="1"/>
  <c r="F184" i="51" s="1"/>
  <c r="F185" i="51" s="1"/>
  <c r="F186" i="51" s="1"/>
  <c r="F187" i="51" s="1"/>
  <c r="F188" i="51" s="1"/>
  <c r="F189" i="51" s="1"/>
  <c r="F190" i="51" s="1"/>
  <c r="F191" i="51" s="1"/>
  <c r="F192" i="51" s="1"/>
  <c r="F193" i="51" s="1"/>
  <c r="F194" i="51" s="1"/>
  <c r="F195" i="51" s="1"/>
  <c r="F196" i="51" s="1"/>
  <c r="F197" i="51" s="1"/>
  <c r="F198" i="51" s="1"/>
  <c r="F199" i="51" s="1"/>
  <c r="F200" i="51" s="1"/>
  <c r="F201" i="51" s="1"/>
  <c r="F202" i="51" s="1"/>
  <c r="F203" i="51" s="1"/>
  <c r="F204" i="51" s="1"/>
  <c r="F205" i="51" s="1"/>
  <c r="F206" i="51" s="1"/>
  <c r="F207" i="51" s="1"/>
  <c r="F208" i="51" s="1"/>
  <c r="F209" i="51" s="1"/>
  <c r="F210" i="51" s="1"/>
  <c r="F211" i="51" s="1"/>
  <c r="F212" i="51" s="1"/>
  <c r="F213" i="51" s="1"/>
  <c r="F214" i="51" s="1"/>
  <c r="F215" i="51" s="1"/>
  <c r="F216" i="51" s="1"/>
  <c r="F217" i="51" s="1"/>
  <c r="F218" i="51" s="1"/>
  <c r="F219" i="51" s="1"/>
  <c r="F220" i="51" s="1"/>
  <c r="F221" i="51" s="1"/>
  <c r="F222" i="51" s="1"/>
  <c r="F223" i="51" s="1"/>
  <c r="F224" i="51" s="1"/>
  <c r="F225" i="51" s="1"/>
  <c r="F226" i="51" s="1"/>
  <c r="F227" i="51" s="1"/>
  <c r="F228" i="51" s="1"/>
  <c r="F229" i="51" s="1"/>
  <c r="F230" i="51" s="1"/>
  <c r="F231" i="51" s="1"/>
  <c r="F232" i="51" s="1"/>
  <c r="F233" i="51" s="1"/>
  <c r="F234" i="51" s="1"/>
  <c r="F235" i="51" s="1"/>
  <c r="F236" i="51" s="1"/>
  <c r="F237" i="51" s="1"/>
  <c r="F238" i="51" s="1"/>
  <c r="F239" i="51" s="1"/>
  <c r="F240" i="51" s="1"/>
  <c r="F241" i="51" s="1"/>
  <c r="F242" i="51" s="1"/>
  <c r="F243" i="51" s="1"/>
  <c r="F244" i="51" s="1"/>
  <c r="F245" i="51" s="1"/>
  <c r="F246" i="51" s="1"/>
  <c r="F247" i="51" s="1"/>
  <c r="F248" i="51" s="1"/>
  <c r="F249" i="51" s="1"/>
  <c r="F250" i="51" s="1"/>
  <c r="F251" i="51" s="1"/>
  <c r="F252" i="51" s="1"/>
  <c r="E9" i="48" l="1"/>
  <c r="G34" i="51"/>
  <c r="G35" i="51" s="1"/>
  <c r="G36" i="51" s="1"/>
  <c r="G37" i="51" s="1"/>
  <c r="G38" i="51" s="1"/>
  <c r="G39" i="51" s="1"/>
  <c r="G40" i="51" s="1"/>
  <c r="G41" i="51" s="1"/>
  <c r="G42" i="51" s="1"/>
  <c r="G43" i="51" s="1"/>
  <c r="G44" i="51" s="1"/>
  <c r="G45" i="51" s="1"/>
  <c r="G46" i="51" s="1"/>
  <c r="H24" i="51"/>
  <c r="H25" i="51" s="1"/>
  <c r="H26" i="51" s="1"/>
  <c r="H27" i="51" s="1"/>
  <c r="H28" i="51" s="1"/>
  <c r="H29" i="51" s="1"/>
  <c r="H30" i="51" s="1"/>
  <c r="H31" i="51" s="1"/>
  <c r="H32" i="51" s="1"/>
  <c r="H33" i="51" s="1"/>
  <c r="H34" i="51" s="1"/>
  <c r="H35" i="51" s="1"/>
  <c r="H36" i="51" s="1"/>
  <c r="H37" i="51" s="1"/>
  <c r="H38" i="51" s="1"/>
  <c r="H39" i="51" s="1"/>
  <c r="H40" i="51" s="1"/>
  <c r="H41" i="51" s="1"/>
  <c r="H42" i="51" s="1"/>
  <c r="H43" i="51" s="1"/>
  <c r="H44" i="51" s="1"/>
  <c r="H45" i="51" s="1"/>
  <c r="H46" i="51" s="1"/>
  <c r="F24" i="51"/>
  <c r="F25" i="51" s="1"/>
  <c r="F26" i="51" s="1"/>
  <c r="F27" i="51" s="1"/>
  <c r="F28" i="51" s="1"/>
  <c r="F29" i="51" s="1"/>
  <c r="F30" i="51" s="1"/>
  <c r="F31" i="51" s="1"/>
  <c r="F32" i="51" s="1"/>
  <c r="F33" i="51" s="1"/>
  <c r="F34" i="51" s="1"/>
  <c r="F35" i="51" s="1"/>
  <c r="F36" i="51" s="1"/>
  <c r="F37" i="51" s="1"/>
  <c r="F38" i="51" s="1"/>
  <c r="F39" i="51" s="1"/>
  <c r="F40" i="51" s="1"/>
  <c r="F41" i="51" s="1"/>
  <c r="F42" i="51" s="1"/>
  <c r="F43" i="51" s="1"/>
  <c r="F44" i="51" s="1"/>
  <c r="F45" i="51" s="1"/>
  <c r="F46" i="51" s="1"/>
  <c r="H252" i="51"/>
  <c r="E252" i="51"/>
  <c r="D56" i="51"/>
  <c r="D57" i="51" s="1"/>
  <c r="D58" i="51" s="1"/>
  <c r="D59" i="51" s="1"/>
  <c r="D60" i="51" s="1"/>
  <c r="D61" i="51" s="1"/>
  <c r="D62" i="51" s="1"/>
  <c r="D63" i="51" s="1"/>
  <c r="D64" i="51" s="1"/>
  <c r="D65" i="51" s="1"/>
  <c r="D66" i="51" s="1"/>
  <c r="D67" i="51" s="1"/>
  <c r="D68" i="51" s="1"/>
  <c r="D69" i="51" s="1"/>
  <c r="D70" i="51" s="1"/>
  <c r="D71" i="51" s="1"/>
  <c r="D72" i="51" s="1"/>
  <c r="D73" i="51" s="1"/>
  <c r="D74" i="51" s="1"/>
  <c r="D75" i="51" s="1"/>
  <c r="D76" i="51" s="1"/>
  <c r="D77" i="51" s="1"/>
  <c r="D78" i="51" s="1"/>
  <c r="D79" i="51" s="1"/>
  <c r="D80" i="51" s="1"/>
  <c r="D81" i="51" s="1"/>
  <c r="D82" i="51" s="1"/>
  <c r="D83" i="51" s="1"/>
  <c r="D84" i="51" s="1"/>
  <c r="D85" i="51" s="1"/>
  <c r="D86" i="51" s="1"/>
  <c r="D87" i="51" s="1"/>
  <c r="D88" i="51" s="1"/>
  <c r="D89" i="51" s="1"/>
  <c r="D90" i="51" s="1"/>
  <c r="D91" i="51" s="1"/>
  <c r="D92" i="51" s="1"/>
  <c r="D93" i="51" s="1"/>
  <c r="D94" i="51" s="1"/>
  <c r="D95" i="51" s="1"/>
  <c r="D96" i="51" s="1"/>
  <c r="D97" i="51" s="1"/>
  <c r="D98" i="51" s="1"/>
  <c r="D99" i="51" s="1"/>
  <c r="D100" i="51" s="1"/>
  <c r="D101" i="51" s="1"/>
  <c r="D102" i="51" s="1"/>
  <c r="D103" i="51" s="1"/>
  <c r="D104" i="51" s="1"/>
  <c r="D105" i="51" s="1"/>
  <c r="D106" i="51" s="1"/>
  <c r="D107" i="51" s="1"/>
  <c r="D108" i="51" s="1"/>
  <c r="D109" i="51" s="1"/>
  <c r="D110" i="51" s="1"/>
  <c r="D111" i="51" s="1"/>
  <c r="D112" i="51" s="1"/>
  <c r="D113" i="51" s="1"/>
  <c r="D114" i="51" s="1"/>
  <c r="D115" i="51" s="1"/>
  <c r="D116" i="51" s="1"/>
  <c r="D117" i="51" s="1"/>
  <c r="D118" i="51" s="1"/>
  <c r="D119" i="51" s="1"/>
  <c r="D120" i="51" s="1"/>
  <c r="D121" i="51" s="1"/>
  <c r="D122" i="51" s="1"/>
  <c r="D123" i="51" s="1"/>
  <c r="D124" i="51" s="1"/>
  <c r="D125" i="51" s="1"/>
  <c r="D126" i="51" s="1"/>
  <c r="D127" i="51" s="1"/>
  <c r="D128" i="51" s="1"/>
  <c r="D129" i="51" s="1"/>
  <c r="D130" i="51" s="1"/>
  <c r="D131" i="51" s="1"/>
  <c r="D132" i="51" s="1"/>
  <c r="D133" i="51" s="1"/>
  <c r="D134" i="51" s="1"/>
  <c r="D135" i="51" s="1"/>
  <c r="D136" i="51" s="1"/>
  <c r="D137" i="51" s="1"/>
  <c r="D138" i="51" s="1"/>
  <c r="D139" i="51" s="1"/>
  <c r="D140" i="51" s="1"/>
  <c r="D141" i="51" s="1"/>
  <c r="D142" i="51" s="1"/>
  <c r="D143" i="51" s="1"/>
  <c r="D144" i="51" s="1"/>
  <c r="D145" i="51" s="1"/>
  <c r="D146" i="51" s="1"/>
  <c r="D147" i="51" s="1"/>
  <c r="D148" i="51" s="1"/>
  <c r="D149" i="51" s="1"/>
  <c r="D150" i="51" s="1"/>
  <c r="D151" i="51" s="1"/>
  <c r="D152" i="51" s="1"/>
  <c r="D153" i="51" s="1"/>
  <c r="D154" i="51" s="1"/>
  <c r="D155" i="51" s="1"/>
  <c r="D156" i="51" s="1"/>
  <c r="D157" i="51" s="1"/>
  <c r="D158" i="51" s="1"/>
  <c r="D159" i="51" s="1"/>
  <c r="D160" i="51" s="1"/>
  <c r="D161" i="51" s="1"/>
  <c r="D162" i="51" s="1"/>
  <c r="D163" i="51" s="1"/>
  <c r="D164" i="51" s="1"/>
  <c r="D165" i="51" s="1"/>
  <c r="D166" i="51" s="1"/>
  <c r="D167" i="51" s="1"/>
  <c r="D168" i="51" s="1"/>
  <c r="D169" i="51" s="1"/>
  <c r="D170" i="51" s="1"/>
  <c r="D171" i="51" s="1"/>
  <c r="D172" i="51" s="1"/>
  <c r="D173" i="51" s="1"/>
  <c r="D174" i="51" s="1"/>
  <c r="D175" i="51" s="1"/>
  <c r="D176" i="51" s="1"/>
  <c r="D177" i="51" s="1"/>
  <c r="D178" i="51" s="1"/>
  <c r="D179" i="51" s="1"/>
  <c r="D180" i="51" s="1"/>
  <c r="D181" i="51" s="1"/>
  <c r="D182" i="51" s="1"/>
  <c r="D183" i="51" s="1"/>
  <c r="D184" i="51" s="1"/>
  <c r="D185" i="51" s="1"/>
  <c r="D186" i="51" s="1"/>
  <c r="D187" i="51" s="1"/>
  <c r="D188" i="51" s="1"/>
  <c r="D189" i="51" s="1"/>
  <c r="D190" i="51" s="1"/>
  <c r="D191" i="51" s="1"/>
  <c r="D192" i="51" s="1"/>
  <c r="D193" i="51" s="1"/>
  <c r="D194" i="51" s="1"/>
  <c r="D195" i="51" s="1"/>
  <c r="D196" i="51" s="1"/>
  <c r="D197" i="51" s="1"/>
  <c r="D198" i="51" s="1"/>
  <c r="D199" i="51" s="1"/>
  <c r="D200" i="51" s="1"/>
  <c r="D201" i="51" s="1"/>
  <c r="D202" i="51" s="1"/>
  <c r="D203" i="51" s="1"/>
  <c r="D204" i="51" s="1"/>
  <c r="D205" i="51" s="1"/>
  <c r="D206" i="51" s="1"/>
  <c r="D207" i="51" s="1"/>
  <c r="D208" i="51" s="1"/>
  <c r="D209" i="51" s="1"/>
  <c r="D210" i="51" s="1"/>
  <c r="D211" i="51" s="1"/>
  <c r="D212" i="51" s="1"/>
  <c r="D213" i="51" s="1"/>
  <c r="D214" i="51" s="1"/>
  <c r="D215" i="51" s="1"/>
  <c r="D216" i="51" s="1"/>
  <c r="D217" i="51" s="1"/>
  <c r="D218" i="51" s="1"/>
  <c r="D219" i="51" s="1"/>
  <c r="D220" i="51" s="1"/>
  <c r="D221" i="51" s="1"/>
  <c r="D222" i="51" s="1"/>
  <c r="D223" i="51" s="1"/>
  <c r="D224" i="51" s="1"/>
  <c r="D225" i="51" s="1"/>
  <c r="D226" i="51" s="1"/>
  <c r="D227" i="51" s="1"/>
  <c r="D228" i="51" s="1"/>
  <c r="D229" i="51" s="1"/>
  <c r="D230" i="51" s="1"/>
  <c r="D231" i="51" s="1"/>
  <c r="D232" i="51" s="1"/>
  <c r="D233" i="51" s="1"/>
  <c r="D234" i="51" s="1"/>
  <c r="D235" i="51" s="1"/>
  <c r="D236" i="51" s="1"/>
  <c r="D237" i="51" s="1"/>
  <c r="D238" i="51" s="1"/>
  <c r="D239" i="51" s="1"/>
  <c r="D240" i="51" s="1"/>
  <c r="D241" i="51" s="1"/>
  <c r="D242" i="51" s="1"/>
  <c r="D243" i="51" s="1"/>
  <c r="D244" i="51" s="1"/>
  <c r="D245" i="51" s="1"/>
  <c r="D246" i="51" s="1"/>
  <c r="D247" i="51" s="1"/>
  <c r="D248" i="51" s="1"/>
  <c r="D249" i="51" s="1"/>
  <c r="D250" i="51" s="1"/>
  <c r="D251" i="51" s="1"/>
  <c r="G54" i="51"/>
  <c r="G55" i="51" s="1"/>
  <c r="G56" i="51" s="1"/>
  <c r="G57" i="51" s="1"/>
  <c r="G58" i="51" s="1"/>
  <c r="G59" i="51" s="1"/>
  <c r="G60" i="51" s="1"/>
  <c r="G61" i="51" s="1"/>
  <c r="G62" i="51" s="1"/>
  <c r="G63" i="51" s="1"/>
  <c r="G64" i="51" s="1"/>
  <c r="G65" i="51" s="1"/>
  <c r="G66" i="51" s="1"/>
  <c r="G67" i="51" s="1"/>
  <c r="G68" i="51" s="1"/>
  <c r="G69" i="51" s="1"/>
  <c r="G70" i="51" s="1"/>
  <c r="G71" i="51" s="1"/>
  <c r="G72" i="51" s="1"/>
  <c r="G73" i="51" s="1"/>
  <c r="G74" i="51" s="1"/>
  <c r="G75" i="51" s="1"/>
  <c r="G76" i="51" s="1"/>
  <c r="G77" i="51" s="1"/>
  <c r="G78" i="51" s="1"/>
  <c r="G79" i="51" s="1"/>
  <c r="G80" i="51" s="1"/>
  <c r="G81" i="51" s="1"/>
  <c r="G82" i="51" s="1"/>
  <c r="G83" i="51" s="1"/>
  <c r="G84" i="51" s="1"/>
  <c r="G85" i="51" s="1"/>
  <c r="G86" i="51" s="1"/>
  <c r="G87" i="51" s="1"/>
  <c r="G88" i="51" s="1"/>
  <c r="G89" i="51" s="1"/>
  <c r="G90" i="51" s="1"/>
  <c r="G91" i="51" s="1"/>
  <c r="G92" i="51" s="1"/>
  <c r="G93" i="51" s="1"/>
  <c r="G94" i="51" s="1"/>
  <c r="G95" i="51" s="1"/>
  <c r="G96" i="51" s="1"/>
  <c r="G97" i="51" s="1"/>
  <c r="G98" i="51" s="1"/>
  <c r="G99" i="51" s="1"/>
  <c r="G100" i="51" s="1"/>
  <c r="G101" i="51" s="1"/>
  <c r="G102" i="51" s="1"/>
  <c r="G103" i="51" s="1"/>
  <c r="G104" i="51" s="1"/>
  <c r="G105" i="51" s="1"/>
  <c r="G106" i="51" s="1"/>
  <c r="G107" i="51" s="1"/>
  <c r="G108" i="51" s="1"/>
  <c r="G109" i="51" s="1"/>
  <c r="G110" i="51" s="1"/>
  <c r="G111" i="51" s="1"/>
  <c r="G112" i="51" s="1"/>
  <c r="G113" i="51" s="1"/>
  <c r="G114" i="51" s="1"/>
  <c r="G115" i="51" s="1"/>
  <c r="G116" i="51" s="1"/>
  <c r="G117" i="51" s="1"/>
  <c r="G118" i="51" s="1"/>
  <c r="G119" i="51" s="1"/>
  <c r="G120" i="51" s="1"/>
  <c r="G121" i="51" s="1"/>
  <c r="G122" i="51" s="1"/>
  <c r="G123" i="51" s="1"/>
  <c r="G124" i="51" s="1"/>
  <c r="G125" i="51" s="1"/>
  <c r="G126" i="51" s="1"/>
  <c r="G127" i="51" s="1"/>
  <c r="G128" i="51" s="1"/>
  <c r="G129" i="51" s="1"/>
  <c r="G130" i="51" s="1"/>
  <c r="G131" i="51" s="1"/>
  <c r="G132" i="51" s="1"/>
  <c r="G133" i="51" s="1"/>
  <c r="G134" i="51" s="1"/>
  <c r="G135" i="51" s="1"/>
  <c r="G136" i="51" s="1"/>
  <c r="G137" i="51" s="1"/>
  <c r="G138" i="51" s="1"/>
  <c r="G139" i="51" s="1"/>
  <c r="G140" i="51" s="1"/>
  <c r="G141" i="51" s="1"/>
  <c r="G142" i="51" s="1"/>
  <c r="G143" i="51" s="1"/>
  <c r="G144" i="51" s="1"/>
  <c r="G145" i="51" s="1"/>
  <c r="G146" i="51" s="1"/>
  <c r="G147" i="51" s="1"/>
  <c r="G148" i="51" s="1"/>
  <c r="G149" i="51" s="1"/>
  <c r="G150" i="51" s="1"/>
  <c r="G151" i="51" s="1"/>
  <c r="G152" i="51" s="1"/>
  <c r="G153" i="51" s="1"/>
  <c r="G154" i="51" s="1"/>
  <c r="G155" i="51" s="1"/>
  <c r="G156" i="51" s="1"/>
  <c r="G157" i="51" s="1"/>
  <c r="G158" i="51" s="1"/>
  <c r="G159" i="51" s="1"/>
  <c r="G160" i="51" s="1"/>
  <c r="G161" i="51" s="1"/>
  <c r="G162" i="51" s="1"/>
  <c r="G163" i="51" s="1"/>
  <c r="G164" i="51" s="1"/>
  <c r="G165" i="51" s="1"/>
  <c r="G166" i="51" s="1"/>
  <c r="G167" i="51" s="1"/>
  <c r="G168" i="51" s="1"/>
  <c r="G169" i="51" s="1"/>
  <c r="G170" i="51" s="1"/>
  <c r="G171" i="51" s="1"/>
  <c r="G172" i="51" s="1"/>
  <c r="G173" i="51" s="1"/>
  <c r="G174" i="51" s="1"/>
  <c r="G175" i="51" s="1"/>
  <c r="G176" i="51" s="1"/>
  <c r="G177" i="51" s="1"/>
  <c r="G178" i="51" s="1"/>
  <c r="G179" i="51" s="1"/>
  <c r="G180" i="51" s="1"/>
  <c r="G181" i="51" s="1"/>
  <c r="G182" i="51" s="1"/>
  <c r="G183" i="51" s="1"/>
  <c r="G184" i="51" s="1"/>
  <c r="G185" i="51" s="1"/>
  <c r="G186" i="51" s="1"/>
  <c r="G187" i="51" s="1"/>
  <c r="G188" i="51" s="1"/>
  <c r="G189" i="51" s="1"/>
  <c r="G190" i="51" s="1"/>
  <c r="G191" i="51" s="1"/>
  <c r="G192" i="51" s="1"/>
  <c r="G193" i="51" s="1"/>
  <c r="G194" i="51" s="1"/>
  <c r="G195" i="51" s="1"/>
  <c r="G196" i="51" s="1"/>
  <c r="G197" i="51" s="1"/>
  <c r="G198" i="51" s="1"/>
  <c r="G199" i="51" s="1"/>
  <c r="G200" i="51" s="1"/>
  <c r="G201" i="51" s="1"/>
  <c r="G202" i="51" s="1"/>
  <c r="G203" i="51" s="1"/>
  <c r="G204" i="51" s="1"/>
  <c r="G205" i="51" s="1"/>
  <c r="G206" i="51" s="1"/>
  <c r="G207" i="51" s="1"/>
  <c r="G208" i="51" s="1"/>
  <c r="G209" i="51" s="1"/>
  <c r="G210" i="51" s="1"/>
  <c r="G211" i="51" s="1"/>
  <c r="G212" i="51" s="1"/>
  <c r="G213" i="51" s="1"/>
  <c r="G214" i="51" s="1"/>
  <c r="G215" i="51" s="1"/>
  <c r="G216" i="51" s="1"/>
  <c r="G217" i="51" s="1"/>
  <c r="G218" i="51" s="1"/>
  <c r="G219" i="51" s="1"/>
  <c r="G220" i="51" s="1"/>
  <c r="G221" i="51" s="1"/>
  <c r="G222" i="51" s="1"/>
  <c r="G223" i="51" s="1"/>
  <c r="G224" i="51" s="1"/>
  <c r="G225" i="51" s="1"/>
  <c r="G226" i="51" s="1"/>
  <c r="G227" i="51" s="1"/>
  <c r="G228" i="51" s="1"/>
  <c r="G229" i="51" s="1"/>
  <c r="G230" i="51" s="1"/>
  <c r="G231" i="51" s="1"/>
  <c r="G232" i="51" s="1"/>
  <c r="G233" i="51" s="1"/>
  <c r="G234" i="51" s="1"/>
  <c r="G235" i="51" s="1"/>
  <c r="G236" i="51" s="1"/>
  <c r="G237" i="51" s="1"/>
  <c r="G238" i="51" s="1"/>
  <c r="G239" i="51" s="1"/>
  <c r="G240" i="51" s="1"/>
  <c r="G241" i="51" s="1"/>
  <c r="G242" i="51" s="1"/>
  <c r="G243" i="51" s="1"/>
  <c r="G244" i="51" s="1"/>
  <c r="G245" i="51" s="1"/>
  <c r="G246" i="51" s="1"/>
  <c r="G247" i="51" s="1"/>
  <c r="G248" i="51" s="1"/>
  <c r="G249" i="51" s="1"/>
  <c r="G250" i="51" s="1"/>
  <c r="G251" i="51" s="1"/>
  <c r="G252" i="51" s="1"/>
  <c r="E13" i="48" l="1"/>
  <c r="E11" i="48"/>
  <c r="E10" i="48"/>
  <c r="I12" i="48" s="1"/>
  <c r="I11" i="48" s="1"/>
  <c r="E12" i="48"/>
  <c r="F12" i="48" s="1"/>
  <c r="D252" i="51"/>
  <c r="I5" i="48" l="1"/>
  <c r="H3" i="50" s="1"/>
  <c r="I8" i="48"/>
  <c r="U3" i="50" s="1"/>
  <c r="F10" i="48"/>
  <c r="I7" i="48"/>
  <c r="I10" i="48"/>
  <c r="I6" i="48" s="1"/>
  <c r="M3" i="50" s="1"/>
  <c r="F11" i="48"/>
  <c r="J5" i="48" s="1"/>
  <c r="F13" i="48"/>
  <c r="B8" i="48"/>
  <c r="E17" i="48"/>
  <c r="E18" i="48" s="1"/>
  <c r="F9" i="48"/>
  <c r="F18" i="48"/>
  <c r="F17" i="48"/>
  <c r="J12" i="48" l="1"/>
  <c r="J11" i="48" s="1"/>
  <c r="J8" i="48"/>
  <c r="K8" i="48" s="1"/>
  <c r="J10" i="48"/>
  <c r="J7" i="48"/>
  <c r="K7" i="48" s="1"/>
  <c r="D3" i="50"/>
  <c r="K5" i="48"/>
  <c r="K12" i="48" l="1"/>
  <c r="J6" i="48"/>
  <c r="K6" i="48" s="1"/>
  <c r="K10" i="48"/>
  <c r="K11" i="48"/>
  <c r="H18" i="48"/>
</calcChain>
</file>

<file path=xl/sharedStrings.xml><?xml version="1.0" encoding="utf-8"?>
<sst xmlns="http://schemas.openxmlformats.org/spreadsheetml/2006/main" count="692" uniqueCount="122">
  <si>
    <t>WIP</t>
  </si>
  <si>
    <t>Seconds</t>
  </si>
  <si>
    <t>Shifts</t>
  </si>
  <si>
    <t>Work Hours per Shift</t>
  </si>
  <si>
    <t>Takt Time</t>
  </si>
  <si>
    <t xml:space="preserve">Takt Time:  </t>
  </si>
  <si>
    <t xml:space="preserve">Cycle Time:  </t>
  </si>
  <si>
    <t>Quota per Day</t>
  </si>
  <si>
    <t>Available Time (min)</t>
  </si>
  <si>
    <t>Minutes of Start-Up</t>
  </si>
  <si>
    <t>Early Break</t>
  </si>
  <si>
    <t>Lunch Break</t>
  </si>
  <si>
    <t>Late Break</t>
  </si>
  <si>
    <t>Clean-Up</t>
  </si>
  <si>
    <t>Useable Time each</t>
  </si>
  <si>
    <t>Time Units</t>
  </si>
  <si>
    <t>PROCESS DATA</t>
  </si>
  <si>
    <t xml:space="preserve">Backlog or Queue:  </t>
  </si>
  <si>
    <t>Current</t>
  </si>
  <si>
    <t>Target</t>
  </si>
  <si>
    <t>Productivity</t>
  </si>
  <si>
    <t>Throughput</t>
  </si>
  <si>
    <t>Improvement Impact</t>
  </si>
  <si>
    <t>% Change</t>
  </si>
  <si>
    <t xml:space="preserve">Rework Qty:  </t>
  </si>
  <si>
    <t xml:space="preserve">Unsalvageable Qty:  </t>
  </si>
  <si>
    <t xml:space="preserve">Rework Qty </t>
  </si>
  <si>
    <t>Backlog or Queue</t>
  </si>
  <si>
    <t>Minutes</t>
  </si>
  <si>
    <t>Hours</t>
  </si>
  <si>
    <t>Days</t>
  </si>
  <si>
    <t>Other Downtime</t>
  </si>
  <si>
    <t>Downtime (Min)</t>
  </si>
  <si>
    <t xml:space="preserve">Changeovers (Min)  </t>
  </si>
  <si>
    <t xml:space="preserve">Changeovers (Min):  </t>
  </si>
  <si>
    <t xml:space="preserve">Downtime (Min):  </t>
  </si>
  <si>
    <t>SPEED</t>
  </si>
  <si>
    <t>DOWNTIME</t>
  </si>
  <si>
    <t>DEFECTS</t>
  </si>
  <si>
    <t>LEADTIME</t>
  </si>
  <si>
    <t>End of Shift</t>
  </si>
  <si>
    <t>Selection</t>
  </si>
  <si>
    <t>5 Minutes</t>
  </si>
  <si>
    <t>10 Minutes</t>
  </si>
  <si>
    <t>15 Minutes</t>
  </si>
  <si>
    <t>30 Minutes</t>
  </si>
  <si>
    <t>2 Hours</t>
  </si>
  <si>
    <t>4 Hours</t>
  </si>
  <si>
    <t>60 Minutes</t>
  </si>
  <si>
    <t>Time</t>
  </si>
  <si>
    <t>Breaks (Min)</t>
  </si>
  <si>
    <t>Volume</t>
  </si>
  <si>
    <t>Scrap Qty</t>
  </si>
  <si>
    <t>Batch Size</t>
  </si>
  <si>
    <t>Defect Rate:</t>
  </si>
  <si>
    <t>Lead Time:</t>
  </si>
  <si>
    <t>QUALITY</t>
  </si>
  <si>
    <t>DELIVERY</t>
  </si>
  <si>
    <t>COST</t>
  </si>
  <si>
    <t>Productivity:</t>
  </si>
  <si>
    <t>Parallel Lines</t>
  </si>
  <si>
    <t>Time Span</t>
  </si>
  <si>
    <t>Multiplier</t>
  </si>
  <si>
    <t>My Process</t>
  </si>
  <si>
    <t xml:space="preserve">Batch Size:  </t>
  </si>
  <si>
    <t>Defect Rate</t>
  </si>
  <si>
    <t>Start Row</t>
  </si>
  <si>
    <t>Data Points</t>
  </si>
  <si>
    <t>Throughput Yield</t>
  </si>
  <si>
    <t>Lead Time Days</t>
  </si>
  <si>
    <t>Flow Rate</t>
  </si>
  <si>
    <t>Downtime %</t>
  </si>
  <si>
    <t>Hour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</si>
  <si>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</si>
  <si>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</si>
  <si>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</si>
  <si>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</si>
  <si>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</si>
  <si>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</si>
  <si>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</si>
  <si>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</si>
  <si>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</si>
  <si>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</si>
  <si>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</si>
  <si>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7/14/2026</t>
  </si>
  <si>
    <t>Day</t>
  </si>
  <si>
    <t>6/19/2026</t>
  </si>
  <si>
    <t>6/20/2026</t>
  </si>
  <si>
    <t>6/21/2026</t>
  </si>
  <si>
    <t>6/22/2026</t>
  </si>
  <si>
    <t>6/23/2026</t>
  </si>
  <si>
    <t>6/24/2026</t>
  </si>
  <si>
    <t>6/25/2026</t>
  </si>
  <si>
    <t>6/26/2026</t>
  </si>
  <si>
    <t>6/27/2026</t>
  </si>
  <si>
    <t>6/28/2026</t>
  </si>
  <si>
    <t>6/29/2026</t>
  </si>
  <si>
    <t>6/30/2026</t>
  </si>
  <si>
    <t>7/1/2026</t>
  </si>
  <si>
    <t>7/2/2026</t>
  </si>
  <si>
    <t>7/3/2026</t>
  </si>
  <si>
    <t>7/4/2026</t>
  </si>
  <si>
    <t>7/5/2026</t>
  </si>
  <si>
    <t>7/6/2026</t>
  </si>
  <si>
    <t>7/7/2026</t>
  </si>
  <si>
    <t>7/8/2026</t>
  </si>
  <si>
    <t>7/9/2026</t>
  </si>
  <si>
    <t>7/10/2026</t>
  </si>
  <si>
    <t>7/11/2026</t>
  </si>
  <si>
    <t>7/12/2026</t>
  </si>
  <si>
    <t>7/13/2026</t>
  </si>
  <si>
    <t>7/15/2026</t>
  </si>
  <si>
    <r>
      <t xml:space="preserve">The </t>
    </r>
    <r>
      <rPr>
        <b/>
        <sz val="14"/>
        <color theme="1" tint="4.9989318521683403E-2"/>
        <rFont val="Arial"/>
        <family val="2"/>
      </rPr>
      <t>Start Row</t>
    </r>
    <r>
      <rPr>
        <sz val="14"/>
        <color theme="1" tint="4.9989318521683403E-2"/>
        <rFont val="Arial"/>
        <family val="2"/>
      </rPr>
      <t xml:space="preserve"> is the row number that contains the first piece of data to be used in the analysis.</t>
    </r>
  </si>
  <si>
    <r>
      <t xml:space="preserve">The </t>
    </r>
    <r>
      <rPr>
        <b/>
        <sz val="14"/>
        <color theme="1" tint="4.9989318521683403E-2"/>
        <rFont val="Arial"/>
        <family val="2"/>
      </rPr>
      <t>Data Frequency</t>
    </r>
    <r>
      <rPr>
        <sz val="14"/>
        <color theme="1" tint="4.9989318521683403E-2"/>
        <rFont val="Arial"/>
        <family val="2"/>
      </rPr>
      <t xml:space="preserve"> indicates how often a new row of data is to be recorded.</t>
    </r>
  </si>
  <si>
    <t>Data Frequency</t>
  </si>
  <si>
    <r>
      <rPr>
        <b/>
        <sz val="14"/>
        <color theme="1" tint="4.9989318521683403E-2"/>
        <rFont val="Arial"/>
        <family val="2"/>
      </rPr>
      <t xml:space="preserve">Data Points </t>
    </r>
    <r>
      <rPr>
        <sz val="14"/>
        <color theme="1" tint="4.9989318521683403E-2"/>
        <rFont val="Arial"/>
        <family val="2"/>
      </rPr>
      <t>is the number of rows beyond the start row to be used in the analysis.</t>
    </r>
  </si>
  <si>
    <r>
      <rPr>
        <b/>
        <sz val="14"/>
        <color theme="1" tint="4.9989318521683403E-2"/>
        <rFont val="Arial"/>
        <family val="2"/>
      </rPr>
      <t xml:space="preserve">Batch Size </t>
    </r>
    <r>
      <rPr>
        <sz val="14"/>
        <color theme="1" tint="4.9989318521683403E-2"/>
        <rFont val="Arial"/>
        <family val="2"/>
      </rPr>
      <t>is the number of products, services or transaction that are processed at a time.</t>
    </r>
  </si>
  <si>
    <t>Recommended = 60 minutes</t>
  </si>
  <si>
    <t>Batch size is typically 1</t>
  </si>
  <si>
    <t>Lean Assessment Tool</t>
  </si>
  <si>
    <t>Average Yield:</t>
  </si>
  <si>
    <t>Typically you'll choose a row beyond any significant process changes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</si>
</sst>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.\-\-\-00000000000000000000000;0000000000000000000000000000000000000000000000000000000000000000000000000000000000"/>
    <numFmt numFmtId="165" formatCode="[$-409]h:mm\ AM/PM;@"/>
    <numFmt numFmtId="166" formatCode="[$-409]m/d/yy\ h:mm\ AM/PM;@"/>
  </numFmts>
  <fonts count="3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sz val="14"/>
      <name val="Arial"/>
      <family val="2"/>
    </font>
    <font>
      <sz val="10"/>
      <name val="Arial"/>
      <family val="2"/>
    </font>
    <font>
      <sz val="18"/>
      <color theme="1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sz val="16"/>
      <name val="Arial"/>
      <family val="2"/>
    </font>
    <font>
      <sz val="22"/>
      <name val="Arial"/>
      <family val="2"/>
    </font>
    <font>
      <sz val="12"/>
      <color theme="0"/>
      <name val="Arial"/>
      <family val="2"/>
    </font>
    <font>
      <sz val="14"/>
      <color theme="0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sz val="14"/>
      <color theme="0" tint="-4.9989318521683403E-2"/>
      <name val="Arial"/>
      <family val="2"/>
    </font>
    <font>
      <sz val="14"/>
      <color rgb="FFFF0000"/>
      <name val="Arial"/>
      <family val="2"/>
    </font>
    <font>
      <sz val="22"/>
      <color theme="1"/>
      <name val="Arial"/>
      <family val="2"/>
    </font>
    <font>
      <sz val="12"/>
      <color rgb="FFFF0000"/>
      <name val="Arial"/>
      <family val="2"/>
    </font>
    <font>
      <sz val="48"/>
      <name val="Arial"/>
      <family val="2"/>
    </font>
    <font>
      <sz val="24"/>
      <name val="Arial"/>
      <family val="2"/>
    </font>
    <font>
      <sz val="14"/>
      <color theme="1" tint="4.9989318521683403E-2"/>
      <name val="Arial"/>
      <family val="2"/>
    </font>
    <font>
      <b/>
      <sz val="14"/>
      <color theme="1" tint="4.9989318521683403E-2"/>
      <name val="Arial"/>
      <family val="2"/>
    </font>
    <font>
      <sz val="10"/>
      <name val="Arial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E1"/>
        <bgColor indexed="64"/>
      </patternFill>
    </fill>
    <fill>
      <patternFill patternType="solid">
        <fgColor theme="2"/>
        <bgColor indexed="64"/>
      </patternFill>
    </fill>
  </fills>
  <borders count="24">
    <border>
      <left/>
      <right/>
      <top/>
      <bottom/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 style="thin">
        <color theme="1"/>
      </bottom>
      <diagonal/>
    </border>
    <border>
      <left/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/>
      <top/>
      <bottom style="thin">
        <color theme="1"/>
      </bottom>
      <diagonal/>
    </border>
    <border>
      <left/>
      <right style="thin">
        <color indexed="64"/>
      </right>
      <top/>
      <bottom style="thin">
        <color theme="1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6">
    <xf numFmtId="0" fontId="0" fillId="0" borderId="0"/>
    <xf numFmtId="0" fontId="10" fillId="0" borderId="0" applyNumberFormat="0" applyAlignment="0"/>
    <xf numFmtId="0" fontId="10" fillId="2" borderId="0" applyNumberFormat="0" applyBorder="0" applyAlignment="0" applyProtection="0"/>
    <xf numFmtId="0" fontId="12" fillId="0" borderId="1" applyNumberFormat="0" applyAlignment="0" applyProtection="0"/>
    <xf numFmtId="0" fontId="12" fillId="0" borderId="2">
      <alignment horizontal="left" vertical="center"/>
    </xf>
    <xf numFmtId="0" fontId="10" fillId="2" borderId="0" applyNumberFormat="0" applyBorder="0" applyAlignment="0" applyProtection="0"/>
    <xf numFmtId="164" fontId="11" fillId="0" borderId="0"/>
    <xf numFmtId="10" fontId="11" fillId="0" borderId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0" fontId="8" fillId="0" borderId="0"/>
    <xf numFmtId="0" fontId="7" fillId="0" borderId="0"/>
    <xf numFmtId="0" fontId="6" fillId="0" borderId="0"/>
    <xf numFmtId="9" fontId="6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5" fillId="0" borderId="0"/>
    <xf numFmtId="0" fontId="4" fillId="0" borderId="0"/>
    <xf numFmtId="9" fontId="15" fillId="0" borderId="0" applyFont="0" applyFill="0" applyBorder="0" applyAlignment="0" applyProtection="0"/>
    <xf numFmtId="0" fontId="3" fillId="0" borderId="0"/>
    <xf numFmtId="0" fontId="1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1" fillId="0" borderId="0"/>
    <xf numFmtId="0" fontId="3" fillId="0" borderId="0"/>
    <xf numFmtId="9" fontId="1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33" fillId="0" borderId="0"/>
  </cellStyleXfs>
  <cellXfs count="108">
    <xf numFmtId="0" fontId="0" fillId="0" borderId="0" xfId="0"/>
    <xf numFmtId="0" fontId="14" fillId="3" borderId="0" xfId="0" applyFont="1" applyFill="1" applyBorder="1" applyAlignment="1" applyProtection="1">
      <alignment horizontal="center" vertical="center"/>
    </xf>
    <xf numFmtId="0" fontId="14" fillId="3" borderId="9" xfId="0" applyFont="1" applyFill="1" applyBorder="1" applyAlignment="1" applyProtection="1">
      <alignment horizontal="center" vertical="center"/>
    </xf>
    <xf numFmtId="0" fontId="14" fillId="3" borderId="4" xfId="0" applyFont="1" applyFill="1" applyBorder="1" applyProtection="1"/>
    <xf numFmtId="0" fontId="14" fillId="3" borderId="5" xfId="0" applyFont="1" applyFill="1" applyBorder="1" applyAlignment="1" applyProtection="1">
      <alignment horizontal="center" vertical="center"/>
    </xf>
    <xf numFmtId="0" fontId="14" fillId="3" borderId="6" xfId="0" applyFont="1" applyFill="1" applyBorder="1" applyAlignment="1" applyProtection="1">
      <alignment horizontal="center" vertical="center"/>
    </xf>
    <xf numFmtId="0" fontId="14" fillId="4" borderId="0" xfId="0" applyFont="1" applyFill="1" applyBorder="1" applyAlignment="1" applyProtection="1">
      <alignment horizontal="center" vertical="center"/>
    </xf>
    <xf numFmtId="0" fontId="14" fillId="3" borderId="3" xfId="0" applyFont="1" applyFill="1" applyBorder="1" applyProtection="1"/>
    <xf numFmtId="0" fontId="14" fillId="3" borderId="0" xfId="0" applyFont="1" applyFill="1" applyBorder="1" applyProtection="1"/>
    <xf numFmtId="0" fontId="14" fillId="3" borderId="7" xfId="0" applyFont="1" applyFill="1" applyBorder="1" applyAlignment="1" applyProtection="1">
      <alignment horizontal="center" vertical="center"/>
    </xf>
    <xf numFmtId="0" fontId="14" fillId="4" borderId="15" xfId="0" applyFont="1" applyFill="1" applyBorder="1" applyAlignment="1" applyProtection="1">
      <alignment horizontal="center" vertical="center"/>
    </xf>
    <xf numFmtId="0" fontId="14" fillId="4" borderId="11" xfId="0" applyFont="1" applyFill="1" applyBorder="1" applyAlignment="1" applyProtection="1">
      <alignment horizontal="center" vertical="center"/>
    </xf>
    <xf numFmtId="0" fontId="14" fillId="3" borderId="3" xfId="0" applyFont="1" applyFill="1" applyBorder="1" applyAlignment="1" applyProtection="1">
      <alignment horizontal="center"/>
    </xf>
    <xf numFmtId="0" fontId="14" fillId="3" borderId="8" xfId="0" applyFont="1" applyFill="1" applyBorder="1" applyProtection="1"/>
    <xf numFmtId="0" fontId="14" fillId="3" borderId="9" xfId="0" applyFont="1" applyFill="1" applyBorder="1" applyProtection="1"/>
    <xf numFmtId="0" fontId="14" fillId="3" borderId="10" xfId="0" applyFont="1" applyFill="1" applyBorder="1" applyAlignment="1" applyProtection="1">
      <alignment horizontal="center" vertical="center"/>
    </xf>
    <xf numFmtId="0" fontId="14" fillId="4" borderId="0" xfId="0" applyFont="1" applyFill="1" applyBorder="1" applyProtection="1"/>
    <xf numFmtId="0" fontId="14" fillId="3" borderId="3" xfId="0" applyFont="1" applyFill="1" applyBorder="1" applyAlignment="1" applyProtection="1">
      <alignment horizontal="center" vertical="top"/>
    </xf>
    <xf numFmtId="0" fontId="23" fillId="3" borderId="4" xfId="0" applyFont="1" applyFill="1" applyBorder="1" applyAlignment="1" applyProtection="1">
      <alignment horizontal="center" vertical="center"/>
    </xf>
    <xf numFmtId="0" fontId="24" fillId="3" borderId="6" xfId="0" applyFont="1" applyFill="1" applyBorder="1" applyAlignment="1" applyProtection="1">
      <alignment vertical="center"/>
    </xf>
    <xf numFmtId="0" fontId="23" fillId="3" borderId="3" xfId="0" applyFont="1" applyFill="1" applyBorder="1" applyAlignment="1" applyProtection="1">
      <alignment horizontal="center" vertical="center"/>
    </xf>
    <xf numFmtId="0" fontId="23" fillId="3" borderId="0" xfId="0" applyFont="1" applyFill="1" applyBorder="1" applyAlignment="1" applyProtection="1">
      <alignment horizontal="center" vertical="center"/>
    </xf>
    <xf numFmtId="0" fontId="24" fillId="3" borderId="7" xfId="0" applyFont="1" applyFill="1" applyBorder="1" applyAlignment="1" applyProtection="1">
      <alignment vertical="center"/>
    </xf>
    <xf numFmtId="0" fontId="23" fillId="3" borderId="3" xfId="0" applyFont="1" applyFill="1" applyBorder="1" applyProtection="1"/>
    <xf numFmtId="0" fontId="23" fillId="3" borderId="0" xfId="0" applyFont="1" applyFill="1" applyBorder="1" applyProtection="1"/>
    <xf numFmtId="0" fontId="23" fillId="3" borderId="7" xfId="0" applyFont="1" applyFill="1" applyBorder="1" applyProtection="1"/>
    <xf numFmtId="0" fontId="22" fillId="4" borderId="0" xfId="0" applyFont="1" applyFill="1" applyBorder="1" applyProtection="1"/>
    <xf numFmtId="0" fontId="25" fillId="4" borderId="0" xfId="0" applyFont="1" applyFill="1" applyBorder="1" applyProtection="1"/>
    <xf numFmtId="0" fontId="25" fillId="4" borderId="0" xfId="0" applyFont="1" applyFill="1" applyBorder="1" applyAlignment="1" applyProtection="1">
      <alignment horizontal="right" vertical="center"/>
    </xf>
    <xf numFmtId="0" fontId="25" fillId="4" borderId="0" xfId="0" applyFont="1" applyFill="1" applyBorder="1" applyAlignment="1" applyProtection="1">
      <alignment horizontal="center" vertical="center"/>
    </xf>
    <xf numFmtId="0" fontId="26" fillId="4" borderId="0" xfId="0" applyFont="1" applyFill="1" applyBorder="1" applyProtection="1"/>
    <xf numFmtId="0" fontId="26" fillId="4" borderId="0" xfId="0" applyFont="1" applyFill="1" applyBorder="1" applyAlignment="1" applyProtection="1">
      <alignment horizontal="center" vertical="center"/>
    </xf>
    <xf numFmtId="0" fontId="23" fillId="3" borderId="3" xfId="0" applyFont="1" applyFill="1" applyBorder="1" applyAlignment="1" applyProtection="1">
      <alignment horizontal="center"/>
    </xf>
    <xf numFmtId="0" fontId="23" fillId="3" borderId="8" xfId="0" applyFont="1" applyFill="1" applyBorder="1" applyProtection="1"/>
    <xf numFmtId="0" fontId="23" fillId="3" borderId="9" xfId="0" applyFont="1" applyFill="1" applyBorder="1" applyProtection="1"/>
    <xf numFmtId="0" fontId="23" fillId="3" borderId="10" xfId="0" applyFont="1" applyFill="1" applyBorder="1" applyProtection="1"/>
    <xf numFmtId="0" fontId="17" fillId="0" borderId="0" xfId="0" applyFont="1" applyAlignment="1">
      <alignment horizontal="center" vertical="center"/>
    </xf>
    <xf numFmtId="0" fontId="17" fillId="7" borderId="11" xfId="0" applyFont="1" applyFill="1" applyBorder="1" applyAlignment="1" applyProtection="1">
      <alignment horizontal="center" vertical="center"/>
      <protection locked="0"/>
    </xf>
    <xf numFmtId="0" fontId="23" fillId="3" borderId="3" xfId="0" applyFont="1" applyFill="1" applyBorder="1" applyAlignment="1" applyProtection="1">
      <alignment horizontal="right" vertical="center"/>
    </xf>
    <xf numFmtId="0" fontId="23" fillId="3" borderId="8" xfId="0" applyFont="1" applyFill="1" applyBorder="1" applyAlignment="1" applyProtection="1">
      <alignment horizontal="right" vertical="center"/>
    </xf>
    <xf numFmtId="0" fontId="14" fillId="5" borderId="11" xfId="0" applyFont="1" applyFill="1" applyBorder="1" applyAlignment="1" applyProtection="1">
      <alignment horizontal="center" vertical="center"/>
    </xf>
    <xf numFmtId="0" fontId="23" fillId="8" borderId="20" xfId="8" applyFont="1" applyFill="1" applyBorder="1" applyAlignment="1" applyProtection="1">
      <alignment horizontal="center" vertical="center"/>
    </xf>
    <xf numFmtId="0" fontId="23" fillId="7" borderId="20" xfId="8" applyFont="1" applyFill="1" applyBorder="1" applyAlignment="1" applyProtection="1">
      <alignment horizontal="center" vertical="center"/>
      <protection locked="0"/>
    </xf>
    <xf numFmtId="0" fontId="14" fillId="7" borderId="11" xfId="0" applyFont="1" applyFill="1" applyBorder="1" applyAlignment="1" applyProtection="1">
      <alignment horizontal="center" vertical="center"/>
      <protection locked="0"/>
    </xf>
    <xf numFmtId="0" fontId="19" fillId="4" borderId="1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28" fillId="0" borderId="0" xfId="0" applyFont="1" applyAlignment="1">
      <alignment horizontal="center" vertical="center"/>
    </xf>
    <xf numFmtId="0" fontId="19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10" fontId="14" fillId="6" borderId="11" xfId="20" applyNumberFormat="1" applyFont="1" applyFill="1" applyBorder="1" applyAlignment="1" applyProtection="1">
      <alignment horizontal="center" vertical="center"/>
    </xf>
    <xf numFmtId="0" fontId="20" fillId="0" borderId="0" xfId="0" applyFont="1" applyAlignment="1">
      <alignment vertical="center"/>
    </xf>
    <xf numFmtId="14" fontId="0" fillId="0" borderId="0" xfId="0" applyNumberFormat="1" applyAlignment="1">
      <alignment vertical="center"/>
    </xf>
    <xf numFmtId="165" fontId="0" fillId="0" borderId="0" xfId="0" applyNumberFormat="1"/>
    <xf numFmtId="165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14" fillId="4" borderId="11" xfId="0" applyFont="1" applyFill="1" applyBorder="1" applyAlignment="1">
      <alignment horizontal="center" vertical="center"/>
    </xf>
    <xf numFmtId="2" fontId="14" fillId="6" borderId="11" xfId="0" applyNumberFormat="1" applyFont="1" applyFill="1" applyBorder="1" applyAlignment="1" applyProtection="1">
      <alignment horizontal="center" vertical="center"/>
    </xf>
    <xf numFmtId="0" fontId="21" fillId="0" borderId="0" xfId="0" applyFont="1" applyAlignment="1">
      <alignment horizontal="center" vertical="center"/>
    </xf>
    <xf numFmtId="2" fontId="14" fillId="4" borderId="10" xfId="0" applyNumberFormat="1" applyFont="1" applyFill="1" applyBorder="1" applyAlignment="1" applyProtection="1">
      <alignment horizontal="center" vertical="center"/>
    </xf>
    <xf numFmtId="2" fontId="14" fillId="7" borderId="14" xfId="0" applyNumberFormat="1" applyFont="1" applyFill="1" applyBorder="1" applyAlignment="1" applyProtection="1">
      <alignment horizontal="center" vertical="center"/>
      <protection locked="0"/>
    </xf>
    <xf numFmtId="1" fontId="14" fillId="4" borderId="10" xfId="0" applyNumberFormat="1" applyFont="1" applyFill="1" applyBorder="1" applyAlignment="1" applyProtection="1">
      <alignment horizontal="center" vertical="center"/>
    </xf>
    <xf numFmtId="1" fontId="14" fillId="7" borderId="14" xfId="0" applyNumberFormat="1" applyFont="1" applyFill="1" applyBorder="1" applyAlignment="1" applyProtection="1">
      <alignment horizontal="center" vertical="center"/>
      <protection locked="0"/>
    </xf>
    <xf numFmtId="1" fontId="14" fillId="6" borderId="11" xfId="0" applyNumberFormat="1" applyFont="1" applyFill="1" applyBorder="1" applyAlignment="1" applyProtection="1">
      <alignment horizontal="center" vertical="center"/>
    </xf>
    <xf numFmtId="166" fontId="0" fillId="0" borderId="0" xfId="0" applyNumberFormat="1" applyAlignment="1">
      <alignment horizontal="center" vertical="center"/>
    </xf>
    <xf numFmtId="49" fontId="17" fillId="7" borderId="11" xfId="0" applyNumberFormat="1" applyFont="1" applyFill="1" applyBorder="1" applyAlignment="1" applyProtection="1">
      <alignment horizontal="center" vertical="center"/>
      <protection locked="0"/>
    </xf>
    <xf numFmtId="49" fontId="17" fillId="0" borderId="0" xfId="0" applyNumberFormat="1" applyFont="1" applyAlignment="1">
      <alignment horizontal="center" vertical="center"/>
    </xf>
    <xf numFmtId="0" fontId="17" fillId="7" borderId="21" xfId="0" applyFont="1" applyFill="1" applyBorder="1" applyAlignment="1" applyProtection="1">
      <alignment horizontal="center" vertical="center"/>
      <protection locked="0"/>
    </xf>
    <xf numFmtId="0" fontId="17" fillId="4" borderId="11" xfId="0" applyFont="1" applyFill="1" applyBorder="1" applyAlignment="1" applyProtection="1">
      <alignment horizontal="center" vertical="center"/>
    </xf>
    <xf numFmtId="0" fontId="33" fillId="0" borderId="0" xfId="35"/>
    <xf numFmtId="0" fontId="27" fillId="3" borderId="5" xfId="0" applyFont="1" applyFill="1" applyBorder="1" applyAlignment="1" applyProtection="1">
      <alignment horizontal="center" vertical="center"/>
    </xf>
    <xf numFmtId="0" fontId="24" fillId="3" borderId="3" xfId="0" applyFont="1" applyFill="1" applyBorder="1" applyAlignment="1" applyProtection="1">
      <alignment horizontal="center" vertical="center" shrinkToFit="1"/>
    </xf>
    <xf numFmtId="0" fontId="16" fillId="7" borderId="11" xfId="0" applyFont="1" applyFill="1" applyBorder="1" applyAlignment="1" applyProtection="1">
      <alignment horizontal="center"/>
      <protection locked="0"/>
    </xf>
    <xf numFmtId="14" fontId="19" fillId="4" borderId="9" xfId="0" applyNumberFormat="1" applyFont="1" applyFill="1" applyBorder="1" applyAlignment="1">
      <alignment horizontal="center" vertical="center"/>
    </xf>
    <xf numFmtId="14" fontId="19" fillId="4" borderId="10" xfId="0" applyNumberFormat="1" applyFont="1" applyFill="1" applyBorder="1" applyAlignment="1">
      <alignment horizontal="center" vertical="center"/>
    </xf>
    <xf numFmtId="0" fontId="19" fillId="4" borderId="11" xfId="0" applyFont="1" applyFill="1" applyBorder="1" applyAlignment="1">
      <alignment horizontal="center" vertical="center"/>
    </xf>
    <xf numFmtId="0" fontId="26" fillId="0" borderId="22" xfId="0" applyFont="1" applyBorder="1" applyAlignment="1">
      <alignment horizontal="center" vertical="top" wrapText="1"/>
    </xf>
    <xf numFmtId="0" fontId="26" fillId="0" borderId="23" xfId="0" applyFont="1" applyBorder="1" applyAlignment="1">
      <alignment horizontal="center" vertical="top" wrapText="1"/>
    </xf>
    <xf numFmtId="0" fontId="31" fillId="0" borderId="21" xfId="0" applyFont="1" applyBorder="1" applyAlignment="1">
      <alignment horizontal="center" vertical="top" wrapText="1"/>
    </xf>
    <xf numFmtId="0" fontId="31" fillId="0" borderId="22" xfId="0" applyFont="1" applyBorder="1" applyAlignment="1">
      <alignment horizontal="center" vertical="top" wrapText="1"/>
    </xf>
    <xf numFmtId="10" fontId="14" fillId="0" borderId="0" xfId="0" applyNumberFormat="1" applyFont="1" applyAlignment="1">
      <alignment horizontal="left" vertical="center"/>
    </xf>
    <xf numFmtId="0" fontId="14" fillId="0" borderId="0" xfId="0" applyFont="1" applyAlignment="1">
      <alignment horizontal="right" vertical="center"/>
    </xf>
    <xf numFmtId="0" fontId="20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1" fontId="14" fillId="0" borderId="0" xfId="0" applyNumberFormat="1" applyFont="1" applyAlignment="1">
      <alignment horizontal="left" vertical="center"/>
    </xf>
    <xf numFmtId="0" fontId="29" fillId="3" borderId="5" xfId="0" applyFont="1" applyFill="1" applyBorder="1" applyAlignment="1" applyProtection="1">
      <alignment horizontal="center" vertical="center"/>
    </xf>
    <xf numFmtId="0" fontId="20" fillId="3" borderId="11" xfId="0" applyFont="1" applyFill="1" applyBorder="1" applyAlignment="1" applyProtection="1">
      <alignment horizontal="center" vertical="center"/>
    </xf>
    <xf numFmtId="0" fontId="14" fillId="4" borderId="18" xfId="0" applyFont="1" applyFill="1" applyBorder="1" applyAlignment="1" applyProtection="1">
      <alignment horizontal="right" vertical="center"/>
    </xf>
    <xf numFmtId="0" fontId="14" fillId="4" borderId="19" xfId="0" applyFont="1" applyFill="1" applyBorder="1" applyAlignment="1" applyProtection="1">
      <alignment horizontal="right" vertical="center"/>
    </xf>
    <xf numFmtId="0" fontId="14" fillId="4" borderId="16" xfId="0" applyFont="1" applyFill="1" applyBorder="1" applyAlignment="1" applyProtection="1">
      <alignment horizontal="center" vertical="center"/>
    </xf>
    <xf numFmtId="0" fontId="14" fillId="4" borderId="17" xfId="0" applyFont="1" applyFill="1" applyBorder="1" applyAlignment="1" applyProtection="1">
      <alignment horizontal="center" vertical="center"/>
    </xf>
    <xf numFmtId="0" fontId="14" fillId="4" borderId="15" xfId="0" applyFont="1" applyFill="1" applyBorder="1" applyAlignment="1" applyProtection="1">
      <alignment horizontal="center" vertical="center"/>
    </xf>
    <xf numFmtId="0" fontId="30" fillId="7" borderId="13" xfId="0" applyFont="1" applyFill="1" applyBorder="1" applyAlignment="1" applyProtection="1">
      <alignment horizontal="center" vertical="center"/>
      <protection locked="0"/>
    </xf>
    <xf numFmtId="0" fontId="30" fillId="7" borderId="12" xfId="0" applyFont="1" applyFill="1" applyBorder="1" applyAlignment="1" applyProtection="1">
      <alignment horizontal="center" vertical="center"/>
      <protection locked="0"/>
    </xf>
    <xf numFmtId="0" fontId="30" fillId="7" borderId="14" xfId="0" applyFont="1" applyFill="1" applyBorder="1" applyAlignment="1" applyProtection="1">
      <alignment horizontal="center" vertical="center"/>
      <protection locked="0"/>
    </xf>
    <xf numFmtId="0" fontId="14" fillId="4" borderId="4" xfId="0" applyFont="1" applyFill="1" applyBorder="1" applyAlignment="1" applyProtection="1">
      <alignment horizontal="right" vertical="center"/>
    </xf>
    <xf numFmtId="0" fontId="14" fillId="4" borderId="6" xfId="0" applyFont="1" applyFill="1" applyBorder="1" applyAlignment="1" applyProtection="1">
      <alignment horizontal="right" vertical="center"/>
    </xf>
    <xf numFmtId="0" fontId="14" fillId="4" borderId="13" xfId="0" applyFont="1" applyFill="1" applyBorder="1" applyAlignment="1" applyProtection="1">
      <alignment horizontal="center" vertical="center"/>
    </xf>
    <xf numFmtId="0" fontId="14" fillId="4" borderId="14" xfId="0" applyFont="1" applyFill="1" applyBorder="1" applyAlignment="1" applyProtection="1">
      <alignment horizontal="center" vertical="center"/>
    </xf>
    <xf numFmtId="0" fontId="14" fillId="4" borderId="3" xfId="0" applyFont="1" applyFill="1" applyBorder="1" applyAlignment="1" applyProtection="1">
      <alignment horizontal="right" vertical="center"/>
    </xf>
    <xf numFmtId="0" fontId="14" fillId="4" borderId="7" xfId="0" applyFont="1" applyFill="1" applyBorder="1" applyAlignment="1" applyProtection="1">
      <alignment horizontal="right" vertical="center"/>
    </xf>
    <xf numFmtId="0" fontId="14" fillId="4" borderId="3" xfId="0" applyFont="1" applyFill="1" applyBorder="1" applyAlignment="1">
      <alignment horizontal="right" vertical="center"/>
    </xf>
    <xf numFmtId="0" fontId="14" fillId="4" borderId="7" xfId="0" applyFont="1" applyFill="1" applyBorder="1" applyAlignment="1">
      <alignment horizontal="right" vertical="center"/>
    </xf>
    <xf numFmtId="0" fontId="14" fillId="4" borderId="8" xfId="0" applyFont="1" applyFill="1" applyBorder="1" applyAlignment="1" applyProtection="1">
      <alignment horizontal="right" vertical="center"/>
    </xf>
    <xf numFmtId="0" fontId="14" fillId="4" borderId="10" xfId="0" applyFont="1" applyFill="1" applyBorder="1" applyAlignment="1" applyProtection="1">
      <alignment horizontal="right" vertical="center"/>
    </xf>
    <xf numFmtId="0" fontId="18" fillId="3" borderId="3" xfId="0" applyFont="1" applyFill="1" applyBorder="1" applyAlignment="1" applyProtection="1">
      <alignment horizontal="center" vertical="center" shrinkToFit="1"/>
    </xf>
  </cellXfs>
  <cellStyles count="36">
    <cellStyle name="active" xfId="1"/>
    <cellStyle name="Grey" xfId="2"/>
    <cellStyle name="Header1" xfId="3"/>
    <cellStyle name="Header2" xfId="4"/>
    <cellStyle name="Input [yellow]" xfId="5"/>
    <cellStyle name="Normal" xfId="0" builtinId="0"/>
    <cellStyle name="Normal - Style1" xfId="6"/>
    <cellStyle name="Normal 10" xfId="21"/>
    <cellStyle name="Normal 11" xfId="32"/>
    <cellStyle name="Normal 2" xfId="8"/>
    <cellStyle name="Normal 3" xfId="10"/>
    <cellStyle name="Normal 3 2" xfId="22"/>
    <cellStyle name="Normal 3 3" xfId="23"/>
    <cellStyle name="Normal 4" xfId="12"/>
    <cellStyle name="Normal 5" xfId="13"/>
    <cellStyle name="Normal 5 2" xfId="18"/>
    <cellStyle name="Normal 5 2 2" xfId="24"/>
    <cellStyle name="Normal 5 3" xfId="25"/>
    <cellStyle name="Normal 5 3 2" xfId="33"/>
    <cellStyle name="Normal 5 3 3" xfId="34"/>
    <cellStyle name="Normal 6" xfId="14"/>
    <cellStyle name="Normal 6 2" xfId="16"/>
    <cellStyle name="Normal 6 3" xfId="26"/>
    <cellStyle name="Normal 7" xfId="19"/>
    <cellStyle name="Normal 8" xfId="27"/>
    <cellStyle name="Normal 8 2" xfId="35"/>
    <cellStyle name="Normal 9" xfId="28"/>
    <cellStyle name="Percent" xfId="20" builtinId="5"/>
    <cellStyle name="Percent [2]" xfId="7"/>
    <cellStyle name="Percent 2" xfId="9"/>
    <cellStyle name="Percent 3" xfId="11"/>
    <cellStyle name="Percent 3 2" xfId="29"/>
    <cellStyle name="Percent 3 3" xfId="30"/>
    <cellStyle name="Percent 4" xfId="15"/>
    <cellStyle name="Percent 4 2" xfId="17"/>
    <cellStyle name="Percent 4 3" xfId="31"/>
  </cellStyles>
  <dxfs count="0"/>
  <tableStyles count="0" defaultTableStyle="TableStyleMedium2" defaultPivotStyle="PivotStyleLight16"/>
  <colors>
    <mruColors>
      <color rgb="FFFFFFE1"/>
      <color rgb="FFFFFFCC"/>
      <color rgb="FFFBCFAB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>
        <c:manualLayout>
          <c:layoutTarget val="inner"/>
          <c:xMode val="edge"/>
          <c:yMode val="edge"/>
          <c:x val="8.607174103237096E-2"/>
          <c:y val="0.15122213496897793"/>
          <c:w val="0.88337270341207352"/>
          <c:h val="0.58118895515419067"/>
        </c:manualLayout>
      </c:layout>
      <c:lineChart>
        <c:grouping val="standard"/>
        <c:varyColors val="0"/>
        <c:ser>
          <c:idx val="0"/>
          <c:order val="0"/>
          <c:tx>
            <c:v>Volume Qty</c:v>
          </c:tx>
          <c:spPr>
            <a:ln w="12700">
              <a:solidFill>
                <a:schemeClr val="tx1">
                  <a:lumMod val="50000"/>
                  <a:lumOff val="50000"/>
                </a:schemeClr>
              </a:solidFill>
            </a:ln>
          </c:spPr>
          <c:marker>
            <c:spPr>
              <a:solidFill>
                <a:schemeClr val="tx2">
                  <a:lumMod val="50000"/>
                </a:schemeClr>
              </a:solidFill>
            </c:spPr>
          </c:marker>
          <c:cat>
            <c:strRef>
              <c:f>[0]!X_Values</c:f>
              <c:strCache>
                <c:ptCount val="27"/>
                <c:pt idx="0">
                  <c:v>6/28/2026 8</c:v>
                </c:pt>
                <c:pt idx="1">
                  <c:v>6/28/2026 9</c:v>
                </c:pt>
                <c:pt idx="2">
                  <c:v>6/28/2026 10</c:v>
                </c:pt>
                <c:pt idx="3">
                  <c:v>6/28/2026 11</c:v>
                </c:pt>
                <c:pt idx="4">
                  <c:v>6/28/2026 12</c:v>
                </c:pt>
                <c:pt idx="5">
                  <c:v>6/28/2026 13</c:v>
                </c:pt>
                <c:pt idx="6">
                  <c:v>6/28/2026 14</c:v>
                </c:pt>
                <c:pt idx="7">
                  <c:v>6/28/2026 15</c:v>
                </c:pt>
                <c:pt idx="8">
                  <c:v>6/28/2026 16</c:v>
                </c:pt>
                <c:pt idx="9">
                  <c:v>6/28/2026 17</c:v>
                </c:pt>
                <c:pt idx="10">
                  <c:v>6/28/2026 18</c:v>
                </c:pt>
                <c:pt idx="11">
                  <c:v>6/29/2026 8</c:v>
                </c:pt>
                <c:pt idx="12">
                  <c:v>6/29/2026 9</c:v>
                </c:pt>
                <c:pt idx="13">
                  <c:v>6/29/2026 10</c:v>
                </c:pt>
                <c:pt idx="14">
                  <c:v>6/29/2026 11</c:v>
                </c:pt>
                <c:pt idx="15">
                  <c:v>6/29/2026 12</c:v>
                </c:pt>
                <c:pt idx="16">
                  <c:v>6/29/2026 13</c:v>
                </c:pt>
                <c:pt idx="17">
                  <c:v>6/29/2026 14</c:v>
                </c:pt>
                <c:pt idx="18">
                  <c:v>6/29/2026 15</c:v>
                </c:pt>
                <c:pt idx="19">
                  <c:v>6/29/2026 16</c:v>
                </c:pt>
                <c:pt idx="20">
                  <c:v>6/29/2026 17</c:v>
                </c:pt>
                <c:pt idx="21">
                  <c:v>6/29/2026 18</c:v>
                </c:pt>
                <c:pt idx="22">
                  <c:v>6/30/2026 8</c:v>
                </c:pt>
                <c:pt idx="23">
                  <c:v>6/30/2026 9</c:v>
                </c:pt>
                <c:pt idx="24">
                  <c:v>6/30/2026 10</c:v>
                </c:pt>
                <c:pt idx="25">
                  <c:v>6/30/2026 11</c:v>
                </c:pt>
                <c:pt idx="26">
                  <c:v>6/30/2026 12</c:v>
                </c:pt>
              </c:strCache>
            </c:strRef>
          </c:cat>
          <c:val>
            <c:numRef>
              <c:f>[0]!Y_Volume</c:f>
              <c:numCache>
                <c:formatCode>General</c:formatCode>
                <c:ptCount val="27"/>
                <c:pt idx="0">
                  <c:v>243</c:v>
                </c:pt>
                <c:pt idx="1">
                  <c:v>241</c:v>
                </c:pt>
                <c:pt idx="2">
                  <c:v>245</c:v>
                </c:pt>
                <c:pt idx="3">
                  <c:v>242</c:v>
                </c:pt>
                <c:pt idx="4">
                  <c:v>243</c:v>
                </c:pt>
                <c:pt idx="5">
                  <c:v>248</c:v>
                </c:pt>
                <c:pt idx="6">
                  <c:v>243</c:v>
                </c:pt>
                <c:pt idx="7">
                  <c:v>241</c:v>
                </c:pt>
                <c:pt idx="8">
                  <c:v>248</c:v>
                </c:pt>
                <c:pt idx="9">
                  <c:v>247</c:v>
                </c:pt>
                <c:pt idx="10">
                  <c:v>243</c:v>
                </c:pt>
                <c:pt idx="11">
                  <c:v>243</c:v>
                </c:pt>
                <c:pt idx="12">
                  <c:v>241</c:v>
                </c:pt>
                <c:pt idx="13">
                  <c:v>245</c:v>
                </c:pt>
                <c:pt idx="14">
                  <c:v>242</c:v>
                </c:pt>
                <c:pt idx="15">
                  <c:v>243</c:v>
                </c:pt>
                <c:pt idx="16">
                  <c:v>248</c:v>
                </c:pt>
                <c:pt idx="17">
                  <c:v>243</c:v>
                </c:pt>
                <c:pt idx="18">
                  <c:v>241</c:v>
                </c:pt>
                <c:pt idx="19">
                  <c:v>248</c:v>
                </c:pt>
                <c:pt idx="20">
                  <c:v>247</c:v>
                </c:pt>
                <c:pt idx="21">
                  <c:v>243</c:v>
                </c:pt>
                <c:pt idx="22">
                  <c:v>243</c:v>
                </c:pt>
                <c:pt idx="23">
                  <c:v>241</c:v>
                </c:pt>
                <c:pt idx="24">
                  <c:v>245</c:v>
                </c:pt>
                <c:pt idx="25">
                  <c:v>242</c:v>
                </c:pt>
                <c:pt idx="26">
                  <c:v>243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7563008"/>
        <c:axId val="377566720"/>
      </c:lineChart>
      <c:catAx>
        <c:axId val="377563008"/>
        <c:scaling>
          <c:orientation val="minMax"/>
        </c:scaling>
        <c:delete val="0"/>
        <c:axPos val="b"/>
        <c:numFmt formatCode="[$-409]h:mm\ AM/PM;@" sourceLinked="1"/>
        <c:majorTickMark val="out"/>
        <c:minorTickMark val="none"/>
        <c:tickLblPos val="nextTo"/>
        <c:crossAx val="377566720"/>
        <c:crosses val="autoZero"/>
        <c:auto val="1"/>
        <c:lblAlgn val="ctr"/>
        <c:lblOffset val="100"/>
        <c:noMultiLvlLbl val="0"/>
      </c:catAx>
      <c:valAx>
        <c:axId val="377566720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crossAx val="37756300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>
        <c:manualLayout>
          <c:layoutTarget val="inner"/>
          <c:xMode val="edge"/>
          <c:yMode val="edge"/>
          <c:x val="5.7905074365704287E-2"/>
          <c:y val="0.15122213496897793"/>
          <c:w val="0.9115393700787402"/>
          <c:h val="0.5775950647678475"/>
        </c:manualLayout>
      </c:layout>
      <c:lineChart>
        <c:grouping val="standard"/>
        <c:varyColors val="0"/>
        <c:ser>
          <c:idx val="0"/>
          <c:order val="0"/>
          <c:tx>
            <c:v>Dowmtime (minutes)</c:v>
          </c:tx>
          <c:spPr>
            <a:ln w="12700">
              <a:solidFill>
                <a:schemeClr val="tx1">
                  <a:lumMod val="50000"/>
                  <a:lumOff val="50000"/>
                </a:schemeClr>
              </a:solidFill>
            </a:ln>
          </c:spPr>
          <c:marker>
            <c:spPr>
              <a:solidFill>
                <a:srgbClr val="00B050"/>
              </a:solidFill>
            </c:spPr>
          </c:marker>
          <c:cat>
            <c:strRef>
              <c:f>[0]!X_Values</c:f>
              <c:strCache>
                <c:ptCount val="27"/>
                <c:pt idx="0">
                  <c:v>6/28/2026 8</c:v>
                </c:pt>
                <c:pt idx="1">
                  <c:v>6/28/2026 9</c:v>
                </c:pt>
                <c:pt idx="2">
                  <c:v>6/28/2026 10</c:v>
                </c:pt>
                <c:pt idx="3">
                  <c:v>6/28/2026 11</c:v>
                </c:pt>
                <c:pt idx="4">
                  <c:v>6/28/2026 12</c:v>
                </c:pt>
                <c:pt idx="5">
                  <c:v>6/28/2026 13</c:v>
                </c:pt>
                <c:pt idx="6">
                  <c:v>6/28/2026 14</c:v>
                </c:pt>
                <c:pt idx="7">
                  <c:v>6/28/2026 15</c:v>
                </c:pt>
                <c:pt idx="8">
                  <c:v>6/28/2026 16</c:v>
                </c:pt>
                <c:pt idx="9">
                  <c:v>6/28/2026 17</c:v>
                </c:pt>
                <c:pt idx="10">
                  <c:v>6/28/2026 18</c:v>
                </c:pt>
                <c:pt idx="11">
                  <c:v>6/29/2026 8</c:v>
                </c:pt>
                <c:pt idx="12">
                  <c:v>6/29/2026 9</c:v>
                </c:pt>
                <c:pt idx="13">
                  <c:v>6/29/2026 10</c:v>
                </c:pt>
                <c:pt idx="14">
                  <c:v>6/29/2026 11</c:v>
                </c:pt>
                <c:pt idx="15">
                  <c:v>6/29/2026 12</c:v>
                </c:pt>
                <c:pt idx="16">
                  <c:v>6/29/2026 13</c:v>
                </c:pt>
                <c:pt idx="17">
                  <c:v>6/29/2026 14</c:v>
                </c:pt>
                <c:pt idx="18">
                  <c:v>6/29/2026 15</c:v>
                </c:pt>
                <c:pt idx="19">
                  <c:v>6/29/2026 16</c:v>
                </c:pt>
                <c:pt idx="20">
                  <c:v>6/29/2026 17</c:v>
                </c:pt>
                <c:pt idx="21">
                  <c:v>6/29/2026 18</c:v>
                </c:pt>
                <c:pt idx="22">
                  <c:v>6/30/2026 8</c:v>
                </c:pt>
                <c:pt idx="23">
                  <c:v>6/30/2026 9</c:v>
                </c:pt>
                <c:pt idx="24">
                  <c:v>6/30/2026 10</c:v>
                </c:pt>
                <c:pt idx="25">
                  <c:v>6/30/2026 11</c:v>
                </c:pt>
                <c:pt idx="26">
                  <c:v>6/30/2026 12</c:v>
                </c:pt>
              </c:strCache>
            </c:strRef>
          </c:cat>
          <c:val>
            <c:numRef>
              <c:f>[0]!Y_Downtime</c:f>
              <c:numCache>
                <c:formatCode>General</c:formatCode>
                <c:ptCount val="27"/>
                <c:pt idx="0">
                  <c:v>3</c:v>
                </c:pt>
                <c:pt idx="1">
                  <c:v>0</c:v>
                </c:pt>
                <c:pt idx="2">
                  <c:v>0</c:v>
                </c:pt>
                <c:pt idx="3">
                  <c:v>5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4</c:v>
                </c:pt>
                <c:pt idx="8">
                  <c:v>1</c:v>
                </c:pt>
                <c:pt idx="9">
                  <c:v>5</c:v>
                </c:pt>
                <c:pt idx="10">
                  <c:v>2</c:v>
                </c:pt>
                <c:pt idx="11">
                  <c:v>3</c:v>
                </c:pt>
                <c:pt idx="12">
                  <c:v>0</c:v>
                </c:pt>
                <c:pt idx="13">
                  <c:v>0</c:v>
                </c:pt>
                <c:pt idx="14">
                  <c:v>5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4</c:v>
                </c:pt>
                <c:pt idx="19">
                  <c:v>1</c:v>
                </c:pt>
                <c:pt idx="20">
                  <c:v>5</c:v>
                </c:pt>
                <c:pt idx="21">
                  <c:v>2</c:v>
                </c:pt>
                <c:pt idx="22">
                  <c:v>3</c:v>
                </c:pt>
                <c:pt idx="23">
                  <c:v>0</c:v>
                </c:pt>
                <c:pt idx="24">
                  <c:v>0</c:v>
                </c:pt>
                <c:pt idx="25">
                  <c:v>5</c:v>
                </c:pt>
                <c:pt idx="26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7581568"/>
        <c:axId val="377586048"/>
      </c:lineChart>
      <c:catAx>
        <c:axId val="377581568"/>
        <c:scaling>
          <c:orientation val="minMax"/>
        </c:scaling>
        <c:delete val="0"/>
        <c:axPos val="b"/>
        <c:numFmt formatCode="[$-409]h:mm\ AM/PM;@" sourceLinked="1"/>
        <c:majorTickMark val="out"/>
        <c:minorTickMark val="none"/>
        <c:tickLblPos val="nextTo"/>
        <c:crossAx val="377586048"/>
        <c:crosses val="autoZero"/>
        <c:auto val="1"/>
        <c:lblAlgn val="ctr"/>
        <c:lblOffset val="100"/>
        <c:noMultiLvlLbl val="0"/>
      </c:catAx>
      <c:valAx>
        <c:axId val="377586048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crossAx val="37758156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1362182852143482"/>
          <c:y val="0.15122209217562177"/>
          <c:w val="0.84805336832895883"/>
          <c:h val="0.57995837879933532"/>
        </c:manualLayout>
      </c:layout>
      <c:lineChart>
        <c:grouping val="standard"/>
        <c:varyColors val="0"/>
        <c:ser>
          <c:idx val="0"/>
          <c:order val="0"/>
          <c:tx>
            <c:v>Changeover (minutes)</c:v>
          </c:tx>
          <c:spPr>
            <a:ln w="12700">
              <a:solidFill>
                <a:schemeClr val="tx1">
                  <a:lumMod val="50000"/>
                  <a:lumOff val="50000"/>
                </a:schemeClr>
              </a:solidFill>
            </a:ln>
          </c:spPr>
          <c:marker>
            <c:spPr>
              <a:solidFill>
                <a:srgbClr val="00B050"/>
              </a:solidFill>
            </c:spPr>
          </c:marker>
          <c:cat>
            <c:strRef>
              <c:f>[0]!X_Values</c:f>
              <c:strCache>
                <c:ptCount val="27"/>
                <c:pt idx="0">
                  <c:v>6/28/2026 8</c:v>
                </c:pt>
                <c:pt idx="1">
                  <c:v>6/28/2026 9</c:v>
                </c:pt>
                <c:pt idx="2">
                  <c:v>6/28/2026 10</c:v>
                </c:pt>
                <c:pt idx="3">
                  <c:v>6/28/2026 11</c:v>
                </c:pt>
                <c:pt idx="4">
                  <c:v>6/28/2026 12</c:v>
                </c:pt>
                <c:pt idx="5">
                  <c:v>6/28/2026 13</c:v>
                </c:pt>
                <c:pt idx="6">
                  <c:v>6/28/2026 14</c:v>
                </c:pt>
                <c:pt idx="7">
                  <c:v>6/28/2026 15</c:v>
                </c:pt>
                <c:pt idx="8">
                  <c:v>6/28/2026 16</c:v>
                </c:pt>
                <c:pt idx="9">
                  <c:v>6/28/2026 17</c:v>
                </c:pt>
                <c:pt idx="10">
                  <c:v>6/28/2026 18</c:v>
                </c:pt>
                <c:pt idx="11">
                  <c:v>6/29/2026 8</c:v>
                </c:pt>
                <c:pt idx="12">
                  <c:v>6/29/2026 9</c:v>
                </c:pt>
                <c:pt idx="13">
                  <c:v>6/29/2026 10</c:v>
                </c:pt>
                <c:pt idx="14">
                  <c:v>6/29/2026 11</c:v>
                </c:pt>
                <c:pt idx="15">
                  <c:v>6/29/2026 12</c:v>
                </c:pt>
                <c:pt idx="16">
                  <c:v>6/29/2026 13</c:v>
                </c:pt>
                <c:pt idx="17">
                  <c:v>6/29/2026 14</c:v>
                </c:pt>
                <c:pt idx="18">
                  <c:v>6/29/2026 15</c:v>
                </c:pt>
                <c:pt idx="19">
                  <c:v>6/29/2026 16</c:v>
                </c:pt>
                <c:pt idx="20">
                  <c:v>6/29/2026 17</c:v>
                </c:pt>
                <c:pt idx="21">
                  <c:v>6/29/2026 18</c:v>
                </c:pt>
                <c:pt idx="22">
                  <c:v>6/30/2026 8</c:v>
                </c:pt>
                <c:pt idx="23">
                  <c:v>6/30/2026 9</c:v>
                </c:pt>
                <c:pt idx="24">
                  <c:v>6/30/2026 10</c:v>
                </c:pt>
                <c:pt idx="25">
                  <c:v>6/30/2026 11</c:v>
                </c:pt>
                <c:pt idx="26">
                  <c:v>6/30/2026 12</c:v>
                </c:pt>
              </c:strCache>
            </c:strRef>
          </c:cat>
          <c:val>
            <c:numRef>
              <c:f>[0]!Y_ChangeOver</c:f>
              <c:numCache>
                <c:formatCode>General</c:formatCode>
                <c:ptCount val="27"/>
                <c:pt idx="0">
                  <c:v>0</c:v>
                </c:pt>
                <c:pt idx="1">
                  <c:v>25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29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25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29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25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7701760"/>
        <c:axId val="17044224"/>
      </c:lineChart>
      <c:catAx>
        <c:axId val="387701760"/>
        <c:scaling>
          <c:orientation val="minMax"/>
        </c:scaling>
        <c:delete val="0"/>
        <c:axPos val="b"/>
        <c:numFmt formatCode="[$-409]h:mm\ AM/PM;@" sourceLinked="1"/>
        <c:majorTickMark val="out"/>
        <c:minorTickMark val="none"/>
        <c:tickLblPos val="nextTo"/>
        <c:crossAx val="17044224"/>
        <c:crosses val="autoZero"/>
        <c:auto val="1"/>
        <c:lblAlgn val="ctr"/>
        <c:lblOffset val="100"/>
        <c:noMultiLvlLbl val="0"/>
      </c:catAx>
      <c:valAx>
        <c:axId val="1704422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crossAx val="38770176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>
        <c:manualLayout>
          <c:layoutTarget val="inner"/>
          <c:xMode val="edge"/>
          <c:yMode val="edge"/>
          <c:x val="7.1988407699037624E-2"/>
          <c:y val="0.15122213496897793"/>
          <c:w val="0.89745603674540686"/>
          <c:h val="0.58118895515419067"/>
        </c:manualLayout>
      </c:layout>
      <c:lineChart>
        <c:grouping val="standard"/>
        <c:varyColors val="0"/>
        <c:ser>
          <c:idx val="0"/>
          <c:order val="0"/>
          <c:tx>
            <c:v>Rework Qty</c:v>
          </c:tx>
          <c:spPr>
            <a:ln w="12700">
              <a:solidFill>
                <a:schemeClr val="tx1">
                  <a:lumMod val="50000"/>
                  <a:lumOff val="50000"/>
                </a:schemeClr>
              </a:solidFill>
            </a:ln>
          </c:spPr>
          <c:marker>
            <c:spPr>
              <a:solidFill>
                <a:srgbClr val="FF0000"/>
              </a:solidFill>
            </c:spPr>
          </c:marker>
          <c:cat>
            <c:strRef>
              <c:f>[0]!X_Values</c:f>
              <c:strCache>
                <c:ptCount val="27"/>
                <c:pt idx="0">
                  <c:v>6/28/2026 8</c:v>
                </c:pt>
                <c:pt idx="1">
                  <c:v>6/28/2026 9</c:v>
                </c:pt>
                <c:pt idx="2">
                  <c:v>6/28/2026 10</c:v>
                </c:pt>
                <c:pt idx="3">
                  <c:v>6/28/2026 11</c:v>
                </c:pt>
                <c:pt idx="4">
                  <c:v>6/28/2026 12</c:v>
                </c:pt>
                <c:pt idx="5">
                  <c:v>6/28/2026 13</c:v>
                </c:pt>
                <c:pt idx="6">
                  <c:v>6/28/2026 14</c:v>
                </c:pt>
                <c:pt idx="7">
                  <c:v>6/28/2026 15</c:v>
                </c:pt>
                <c:pt idx="8">
                  <c:v>6/28/2026 16</c:v>
                </c:pt>
                <c:pt idx="9">
                  <c:v>6/28/2026 17</c:v>
                </c:pt>
                <c:pt idx="10">
                  <c:v>6/28/2026 18</c:v>
                </c:pt>
                <c:pt idx="11">
                  <c:v>6/29/2026 8</c:v>
                </c:pt>
                <c:pt idx="12">
                  <c:v>6/29/2026 9</c:v>
                </c:pt>
                <c:pt idx="13">
                  <c:v>6/29/2026 10</c:v>
                </c:pt>
                <c:pt idx="14">
                  <c:v>6/29/2026 11</c:v>
                </c:pt>
                <c:pt idx="15">
                  <c:v>6/29/2026 12</c:v>
                </c:pt>
                <c:pt idx="16">
                  <c:v>6/29/2026 13</c:v>
                </c:pt>
                <c:pt idx="17">
                  <c:v>6/29/2026 14</c:v>
                </c:pt>
                <c:pt idx="18">
                  <c:v>6/29/2026 15</c:v>
                </c:pt>
                <c:pt idx="19">
                  <c:v>6/29/2026 16</c:v>
                </c:pt>
                <c:pt idx="20">
                  <c:v>6/29/2026 17</c:v>
                </c:pt>
                <c:pt idx="21">
                  <c:v>6/29/2026 18</c:v>
                </c:pt>
                <c:pt idx="22">
                  <c:v>6/30/2026 8</c:v>
                </c:pt>
                <c:pt idx="23">
                  <c:v>6/30/2026 9</c:v>
                </c:pt>
                <c:pt idx="24">
                  <c:v>6/30/2026 10</c:v>
                </c:pt>
                <c:pt idx="25">
                  <c:v>6/30/2026 11</c:v>
                </c:pt>
                <c:pt idx="26">
                  <c:v>6/30/2026 12</c:v>
                </c:pt>
              </c:strCache>
            </c:strRef>
          </c:cat>
          <c:val>
            <c:numRef>
              <c:f>[0]!Y_Rework</c:f>
              <c:numCache>
                <c:formatCode>General</c:formatCode>
                <c:ptCount val="27"/>
                <c:pt idx="0">
                  <c:v>8</c:v>
                </c:pt>
                <c:pt idx="1">
                  <c:v>10</c:v>
                </c:pt>
                <c:pt idx="2">
                  <c:v>6</c:v>
                </c:pt>
                <c:pt idx="3">
                  <c:v>3</c:v>
                </c:pt>
                <c:pt idx="4">
                  <c:v>5</c:v>
                </c:pt>
                <c:pt idx="5">
                  <c:v>3</c:v>
                </c:pt>
                <c:pt idx="6">
                  <c:v>1</c:v>
                </c:pt>
                <c:pt idx="7">
                  <c:v>7</c:v>
                </c:pt>
                <c:pt idx="8">
                  <c:v>9</c:v>
                </c:pt>
                <c:pt idx="9">
                  <c:v>6</c:v>
                </c:pt>
                <c:pt idx="10">
                  <c:v>4</c:v>
                </c:pt>
                <c:pt idx="11">
                  <c:v>8</c:v>
                </c:pt>
                <c:pt idx="12">
                  <c:v>10</c:v>
                </c:pt>
                <c:pt idx="13">
                  <c:v>6</c:v>
                </c:pt>
                <c:pt idx="14">
                  <c:v>3</c:v>
                </c:pt>
                <c:pt idx="15">
                  <c:v>5</c:v>
                </c:pt>
                <c:pt idx="16">
                  <c:v>3</c:v>
                </c:pt>
                <c:pt idx="17">
                  <c:v>1</c:v>
                </c:pt>
                <c:pt idx="18">
                  <c:v>7</c:v>
                </c:pt>
                <c:pt idx="19">
                  <c:v>9</c:v>
                </c:pt>
                <c:pt idx="20">
                  <c:v>6</c:v>
                </c:pt>
                <c:pt idx="21">
                  <c:v>4</c:v>
                </c:pt>
                <c:pt idx="22">
                  <c:v>8</c:v>
                </c:pt>
                <c:pt idx="23">
                  <c:v>10</c:v>
                </c:pt>
                <c:pt idx="24">
                  <c:v>6</c:v>
                </c:pt>
                <c:pt idx="25">
                  <c:v>3</c:v>
                </c:pt>
                <c:pt idx="26">
                  <c:v>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051008"/>
        <c:axId val="17102336"/>
      </c:lineChart>
      <c:catAx>
        <c:axId val="17051008"/>
        <c:scaling>
          <c:orientation val="minMax"/>
        </c:scaling>
        <c:delete val="0"/>
        <c:axPos val="b"/>
        <c:numFmt formatCode="[$-409]h:mm\ AM/PM;@" sourceLinked="1"/>
        <c:majorTickMark val="out"/>
        <c:minorTickMark val="none"/>
        <c:tickLblPos val="nextTo"/>
        <c:crossAx val="17102336"/>
        <c:crosses val="autoZero"/>
        <c:auto val="1"/>
        <c:lblAlgn val="ctr"/>
        <c:lblOffset val="100"/>
        <c:noMultiLvlLbl val="0"/>
      </c:catAx>
      <c:valAx>
        <c:axId val="17102336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crossAx val="1705100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>
        <c:manualLayout>
          <c:layoutTarget val="inner"/>
          <c:xMode val="edge"/>
          <c:yMode val="edge"/>
          <c:x val="5.7905074365704287E-2"/>
          <c:y val="0.15122209217562177"/>
          <c:w val="0.9115393700787402"/>
          <c:h val="0.57759518430143841"/>
        </c:manualLayout>
      </c:layout>
      <c:lineChart>
        <c:grouping val="standard"/>
        <c:varyColors val="0"/>
        <c:ser>
          <c:idx val="0"/>
          <c:order val="0"/>
          <c:tx>
            <c:v>Scrap Qty</c:v>
          </c:tx>
          <c:spPr>
            <a:ln w="12700">
              <a:solidFill>
                <a:schemeClr val="tx1">
                  <a:lumMod val="50000"/>
                  <a:lumOff val="50000"/>
                </a:schemeClr>
              </a:solidFill>
            </a:ln>
          </c:spPr>
          <c:marker>
            <c:spPr>
              <a:solidFill>
                <a:srgbClr val="FF0000"/>
              </a:solidFill>
            </c:spPr>
          </c:marker>
          <c:cat>
            <c:strRef>
              <c:f>[0]!X_Values</c:f>
              <c:strCache>
                <c:ptCount val="27"/>
                <c:pt idx="0">
                  <c:v>6/28/2026 8</c:v>
                </c:pt>
                <c:pt idx="1">
                  <c:v>6/28/2026 9</c:v>
                </c:pt>
                <c:pt idx="2">
                  <c:v>6/28/2026 10</c:v>
                </c:pt>
                <c:pt idx="3">
                  <c:v>6/28/2026 11</c:v>
                </c:pt>
                <c:pt idx="4">
                  <c:v>6/28/2026 12</c:v>
                </c:pt>
                <c:pt idx="5">
                  <c:v>6/28/2026 13</c:v>
                </c:pt>
                <c:pt idx="6">
                  <c:v>6/28/2026 14</c:v>
                </c:pt>
                <c:pt idx="7">
                  <c:v>6/28/2026 15</c:v>
                </c:pt>
                <c:pt idx="8">
                  <c:v>6/28/2026 16</c:v>
                </c:pt>
                <c:pt idx="9">
                  <c:v>6/28/2026 17</c:v>
                </c:pt>
                <c:pt idx="10">
                  <c:v>6/28/2026 18</c:v>
                </c:pt>
                <c:pt idx="11">
                  <c:v>6/29/2026 8</c:v>
                </c:pt>
                <c:pt idx="12">
                  <c:v>6/29/2026 9</c:v>
                </c:pt>
                <c:pt idx="13">
                  <c:v>6/29/2026 10</c:v>
                </c:pt>
                <c:pt idx="14">
                  <c:v>6/29/2026 11</c:v>
                </c:pt>
                <c:pt idx="15">
                  <c:v>6/29/2026 12</c:v>
                </c:pt>
                <c:pt idx="16">
                  <c:v>6/29/2026 13</c:v>
                </c:pt>
                <c:pt idx="17">
                  <c:v>6/29/2026 14</c:v>
                </c:pt>
                <c:pt idx="18">
                  <c:v>6/29/2026 15</c:v>
                </c:pt>
                <c:pt idx="19">
                  <c:v>6/29/2026 16</c:v>
                </c:pt>
                <c:pt idx="20">
                  <c:v>6/29/2026 17</c:v>
                </c:pt>
                <c:pt idx="21">
                  <c:v>6/29/2026 18</c:v>
                </c:pt>
                <c:pt idx="22">
                  <c:v>6/30/2026 8</c:v>
                </c:pt>
                <c:pt idx="23">
                  <c:v>6/30/2026 9</c:v>
                </c:pt>
                <c:pt idx="24">
                  <c:v>6/30/2026 10</c:v>
                </c:pt>
                <c:pt idx="25">
                  <c:v>6/30/2026 11</c:v>
                </c:pt>
                <c:pt idx="26">
                  <c:v>6/30/2026 12</c:v>
                </c:pt>
              </c:strCache>
            </c:strRef>
          </c:cat>
          <c:val>
            <c:numRef>
              <c:f>[0]!Y_Scrap</c:f>
              <c:numCache>
                <c:formatCode>General</c:formatCode>
                <c:ptCount val="27"/>
                <c:pt idx="0">
                  <c:v>3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3</c:v>
                </c:pt>
                <c:pt idx="6">
                  <c:v>2</c:v>
                </c:pt>
                <c:pt idx="7">
                  <c:v>2</c:v>
                </c:pt>
                <c:pt idx="8">
                  <c:v>5</c:v>
                </c:pt>
                <c:pt idx="9">
                  <c:v>2</c:v>
                </c:pt>
                <c:pt idx="10">
                  <c:v>0</c:v>
                </c:pt>
                <c:pt idx="11">
                  <c:v>3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3</c:v>
                </c:pt>
                <c:pt idx="17">
                  <c:v>2</c:v>
                </c:pt>
                <c:pt idx="18">
                  <c:v>2</c:v>
                </c:pt>
                <c:pt idx="19">
                  <c:v>5</c:v>
                </c:pt>
                <c:pt idx="20">
                  <c:v>2</c:v>
                </c:pt>
                <c:pt idx="21">
                  <c:v>0</c:v>
                </c:pt>
                <c:pt idx="22">
                  <c:v>3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444096"/>
        <c:axId val="41446016"/>
      </c:lineChart>
      <c:catAx>
        <c:axId val="41444096"/>
        <c:scaling>
          <c:orientation val="minMax"/>
        </c:scaling>
        <c:delete val="0"/>
        <c:axPos val="b"/>
        <c:numFmt formatCode="[$-409]h:mm\ AM/PM;@" sourceLinked="1"/>
        <c:majorTickMark val="out"/>
        <c:minorTickMark val="none"/>
        <c:tickLblPos val="nextTo"/>
        <c:crossAx val="41446016"/>
        <c:crosses val="autoZero"/>
        <c:auto val="1"/>
        <c:lblAlgn val="ctr"/>
        <c:lblOffset val="100"/>
        <c:noMultiLvlLbl val="0"/>
      </c:catAx>
      <c:valAx>
        <c:axId val="41446016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crossAx val="4144409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0015507436570428"/>
          <c:y val="0.15122209217562177"/>
          <c:w val="0.86928937007874019"/>
          <c:h val="0.57759518430143841"/>
        </c:manualLayout>
      </c:layout>
      <c:lineChart>
        <c:grouping val="standard"/>
        <c:varyColors val="0"/>
        <c:ser>
          <c:idx val="0"/>
          <c:order val="0"/>
          <c:tx>
            <c:v>Backlog</c:v>
          </c:tx>
          <c:spPr>
            <a:ln w="12700">
              <a:solidFill>
                <a:schemeClr val="tx1">
                  <a:lumMod val="50000"/>
                  <a:lumOff val="50000"/>
                </a:schemeClr>
              </a:solidFill>
            </a:ln>
          </c:spPr>
          <c:marker>
            <c:spPr>
              <a:solidFill>
                <a:schemeClr val="accent4">
                  <a:lumMod val="75000"/>
                </a:schemeClr>
              </a:solidFill>
            </c:spPr>
          </c:marker>
          <c:cat>
            <c:strRef>
              <c:f>[0]!X_Values</c:f>
              <c:strCache>
                <c:ptCount val="27"/>
                <c:pt idx="0">
                  <c:v>6/28/2026 8</c:v>
                </c:pt>
                <c:pt idx="1">
                  <c:v>6/28/2026 9</c:v>
                </c:pt>
                <c:pt idx="2">
                  <c:v>6/28/2026 10</c:v>
                </c:pt>
                <c:pt idx="3">
                  <c:v>6/28/2026 11</c:v>
                </c:pt>
                <c:pt idx="4">
                  <c:v>6/28/2026 12</c:v>
                </c:pt>
                <c:pt idx="5">
                  <c:v>6/28/2026 13</c:v>
                </c:pt>
                <c:pt idx="6">
                  <c:v>6/28/2026 14</c:v>
                </c:pt>
                <c:pt idx="7">
                  <c:v>6/28/2026 15</c:v>
                </c:pt>
                <c:pt idx="8">
                  <c:v>6/28/2026 16</c:v>
                </c:pt>
                <c:pt idx="9">
                  <c:v>6/28/2026 17</c:v>
                </c:pt>
                <c:pt idx="10">
                  <c:v>6/28/2026 18</c:v>
                </c:pt>
                <c:pt idx="11">
                  <c:v>6/29/2026 8</c:v>
                </c:pt>
                <c:pt idx="12">
                  <c:v>6/29/2026 9</c:v>
                </c:pt>
                <c:pt idx="13">
                  <c:v>6/29/2026 10</c:v>
                </c:pt>
                <c:pt idx="14">
                  <c:v>6/29/2026 11</c:v>
                </c:pt>
                <c:pt idx="15">
                  <c:v>6/29/2026 12</c:v>
                </c:pt>
                <c:pt idx="16">
                  <c:v>6/29/2026 13</c:v>
                </c:pt>
                <c:pt idx="17">
                  <c:v>6/29/2026 14</c:v>
                </c:pt>
                <c:pt idx="18">
                  <c:v>6/29/2026 15</c:v>
                </c:pt>
                <c:pt idx="19">
                  <c:v>6/29/2026 16</c:v>
                </c:pt>
                <c:pt idx="20">
                  <c:v>6/29/2026 17</c:v>
                </c:pt>
                <c:pt idx="21">
                  <c:v>6/29/2026 18</c:v>
                </c:pt>
                <c:pt idx="22">
                  <c:v>6/30/2026 8</c:v>
                </c:pt>
                <c:pt idx="23">
                  <c:v>6/30/2026 9</c:v>
                </c:pt>
                <c:pt idx="24">
                  <c:v>6/30/2026 10</c:v>
                </c:pt>
                <c:pt idx="25">
                  <c:v>6/30/2026 11</c:v>
                </c:pt>
                <c:pt idx="26">
                  <c:v>6/30/2026 12</c:v>
                </c:pt>
              </c:strCache>
            </c:strRef>
          </c:cat>
          <c:val>
            <c:numRef>
              <c:f>[0]!Y_Backlog</c:f>
              <c:numCache>
                <c:formatCode>General</c:formatCode>
                <c:ptCount val="27"/>
                <c:pt idx="0">
                  <c:v>1494</c:v>
                </c:pt>
                <c:pt idx="1">
                  <c:v>1464</c:v>
                </c:pt>
                <c:pt idx="2">
                  <c:v>1482</c:v>
                </c:pt>
                <c:pt idx="3">
                  <c:v>1452</c:v>
                </c:pt>
                <c:pt idx="4">
                  <c:v>1512</c:v>
                </c:pt>
                <c:pt idx="5">
                  <c:v>1440</c:v>
                </c:pt>
                <c:pt idx="6">
                  <c:v>1494</c:v>
                </c:pt>
                <c:pt idx="7">
                  <c:v>1440</c:v>
                </c:pt>
                <c:pt idx="8">
                  <c:v>1452</c:v>
                </c:pt>
                <c:pt idx="9">
                  <c:v>1470</c:v>
                </c:pt>
                <c:pt idx="10">
                  <c:v>1476</c:v>
                </c:pt>
                <c:pt idx="11">
                  <c:v>1494</c:v>
                </c:pt>
                <c:pt idx="12">
                  <c:v>1464</c:v>
                </c:pt>
                <c:pt idx="13">
                  <c:v>1482</c:v>
                </c:pt>
                <c:pt idx="14">
                  <c:v>1452</c:v>
                </c:pt>
                <c:pt idx="15">
                  <c:v>1512</c:v>
                </c:pt>
                <c:pt idx="16">
                  <c:v>1440</c:v>
                </c:pt>
                <c:pt idx="17">
                  <c:v>1494</c:v>
                </c:pt>
                <c:pt idx="18">
                  <c:v>1440</c:v>
                </c:pt>
                <c:pt idx="19">
                  <c:v>1452</c:v>
                </c:pt>
                <c:pt idx="20">
                  <c:v>1470</c:v>
                </c:pt>
                <c:pt idx="21">
                  <c:v>1476</c:v>
                </c:pt>
                <c:pt idx="22">
                  <c:v>1494</c:v>
                </c:pt>
                <c:pt idx="23">
                  <c:v>1464</c:v>
                </c:pt>
                <c:pt idx="24">
                  <c:v>1482</c:v>
                </c:pt>
                <c:pt idx="25">
                  <c:v>1452</c:v>
                </c:pt>
                <c:pt idx="26">
                  <c:v>1512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461632"/>
        <c:axId val="363659264"/>
      </c:lineChart>
      <c:catAx>
        <c:axId val="41461632"/>
        <c:scaling>
          <c:orientation val="minMax"/>
        </c:scaling>
        <c:delete val="0"/>
        <c:axPos val="b"/>
        <c:numFmt formatCode="[$-409]h:mm\ AM/PM;@" sourceLinked="1"/>
        <c:majorTickMark val="out"/>
        <c:minorTickMark val="none"/>
        <c:tickLblPos val="nextTo"/>
        <c:crossAx val="363659264"/>
        <c:crosses val="autoZero"/>
        <c:auto val="1"/>
        <c:lblAlgn val="ctr"/>
        <c:lblOffset val="100"/>
        <c:noMultiLvlLbl val="0"/>
      </c:catAx>
      <c:valAx>
        <c:axId val="36365926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crossAx val="41461632"/>
        <c:crosses val="autoZero"/>
        <c:crossBetween val="between"/>
      </c:valAx>
      <c:spPr>
        <a:noFill/>
      </c:spPr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>
        <c:manualLayout>
          <c:layoutTarget val="inner"/>
          <c:xMode val="edge"/>
          <c:yMode val="edge"/>
          <c:x val="7.1988407699037624E-2"/>
          <c:y val="0.15122213496897793"/>
          <c:w val="0.89745603674540686"/>
          <c:h val="0.5775950647678475"/>
        </c:manualLayout>
      </c:layout>
      <c:lineChart>
        <c:grouping val="standard"/>
        <c:varyColors val="0"/>
        <c:ser>
          <c:idx val="0"/>
          <c:order val="0"/>
          <c:tx>
            <c:v>Breaks (minutes)</c:v>
          </c:tx>
          <c:spPr>
            <a:ln w="12700">
              <a:solidFill>
                <a:schemeClr val="tx1">
                  <a:lumMod val="50000"/>
                  <a:lumOff val="50000"/>
                </a:schemeClr>
              </a:solidFill>
            </a:ln>
          </c:spPr>
          <c:marker>
            <c:spPr>
              <a:solidFill>
                <a:srgbClr val="00B050"/>
              </a:solidFill>
            </c:spPr>
          </c:marker>
          <c:cat>
            <c:strRef>
              <c:f>[0]!X_Values</c:f>
              <c:strCache>
                <c:ptCount val="27"/>
                <c:pt idx="0">
                  <c:v>6/28/2026 8</c:v>
                </c:pt>
                <c:pt idx="1">
                  <c:v>6/28/2026 9</c:v>
                </c:pt>
                <c:pt idx="2">
                  <c:v>6/28/2026 10</c:v>
                </c:pt>
                <c:pt idx="3">
                  <c:v>6/28/2026 11</c:v>
                </c:pt>
                <c:pt idx="4">
                  <c:v>6/28/2026 12</c:v>
                </c:pt>
                <c:pt idx="5">
                  <c:v>6/28/2026 13</c:v>
                </c:pt>
                <c:pt idx="6">
                  <c:v>6/28/2026 14</c:v>
                </c:pt>
                <c:pt idx="7">
                  <c:v>6/28/2026 15</c:v>
                </c:pt>
                <c:pt idx="8">
                  <c:v>6/28/2026 16</c:v>
                </c:pt>
                <c:pt idx="9">
                  <c:v>6/28/2026 17</c:v>
                </c:pt>
                <c:pt idx="10">
                  <c:v>6/28/2026 18</c:v>
                </c:pt>
                <c:pt idx="11">
                  <c:v>6/29/2026 8</c:v>
                </c:pt>
                <c:pt idx="12">
                  <c:v>6/29/2026 9</c:v>
                </c:pt>
                <c:pt idx="13">
                  <c:v>6/29/2026 10</c:v>
                </c:pt>
                <c:pt idx="14">
                  <c:v>6/29/2026 11</c:v>
                </c:pt>
                <c:pt idx="15">
                  <c:v>6/29/2026 12</c:v>
                </c:pt>
                <c:pt idx="16">
                  <c:v>6/29/2026 13</c:v>
                </c:pt>
                <c:pt idx="17">
                  <c:v>6/29/2026 14</c:v>
                </c:pt>
                <c:pt idx="18">
                  <c:v>6/29/2026 15</c:v>
                </c:pt>
                <c:pt idx="19">
                  <c:v>6/29/2026 16</c:v>
                </c:pt>
                <c:pt idx="20">
                  <c:v>6/29/2026 17</c:v>
                </c:pt>
                <c:pt idx="21">
                  <c:v>6/29/2026 18</c:v>
                </c:pt>
                <c:pt idx="22">
                  <c:v>6/30/2026 8</c:v>
                </c:pt>
                <c:pt idx="23">
                  <c:v>6/30/2026 9</c:v>
                </c:pt>
                <c:pt idx="24">
                  <c:v>6/30/2026 10</c:v>
                </c:pt>
                <c:pt idx="25">
                  <c:v>6/30/2026 11</c:v>
                </c:pt>
                <c:pt idx="26">
                  <c:v>6/30/2026 12</c:v>
                </c:pt>
              </c:strCache>
            </c:strRef>
          </c:cat>
          <c:val>
            <c:numRef>
              <c:f>[0]!Y_Breaks</c:f>
              <c:numCache>
                <c:formatCode>General</c:formatCode>
                <c:ptCount val="27"/>
                <c:pt idx="0">
                  <c:v>15</c:v>
                </c:pt>
                <c:pt idx="1">
                  <c:v>0</c:v>
                </c:pt>
                <c:pt idx="2">
                  <c:v>15</c:v>
                </c:pt>
                <c:pt idx="3">
                  <c:v>0</c:v>
                </c:pt>
                <c:pt idx="4">
                  <c:v>30</c:v>
                </c:pt>
                <c:pt idx="5">
                  <c:v>0</c:v>
                </c:pt>
                <c:pt idx="6">
                  <c:v>15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10</c:v>
                </c:pt>
                <c:pt idx="11">
                  <c:v>0</c:v>
                </c:pt>
                <c:pt idx="12">
                  <c:v>0</c:v>
                </c:pt>
                <c:pt idx="13">
                  <c:v>15</c:v>
                </c:pt>
                <c:pt idx="14">
                  <c:v>0</c:v>
                </c:pt>
                <c:pt idx="15">
                  <c:v>30</c:v>
                </c:pt>
                <c:pt idx="16">
                  <c:v>0</c:v>
                </c:pt>
                <c:pt idx="17">
                  <c:v>15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10</c:v>
                </c:pt>
                <c:pt idx="22">
                  <c:v>0</c:v>
                </c:pt>
                <c:pt idx="23">
                  <c:v>0</c:v>
                </c:pt>
                <c:pt idx="24">
                  <c:v>15</c:v>
                </c:pt>
                <c:pt idx="25">
                  <c:v>0</c:v>
                </c:pt>
                <c:pt idx="26">
                  <c:v>30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3674624"/>
        <c:axId val="363684992"/>
      </c:lineChart>
      <c:catAx>
        <c:axId val="363674624"/>
        <c:scaling>
          <c:orientation val="minMax"/>
        </c:scaling>
        <c:delete val="0"/>
        <c:axPos val="b"/>
        <c:numFmt formatCode="[$-409]h:mm\ AM/PM;@" sourceLinked="1"/>
        <c:majorTickMark val="out"/>
        <c:minorTickMark val="none"/>
        <c:tickLblPos val="nextTo"/>
        <c:crossAx val="363684992"/>
        <c:crosses val="autoZero"/>
        <c:auto val="1"/>
        <c:lblAlgn val="ctr"/>
        <c:lblOffset val="100"/>
        <c:noMultiLvlLbl val="0"/>
      </c:catAx>
      <c:valAx>
        <c:axId val="36368499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crossAx val="36367462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304800</xdr:colOff>
      <xdr:row>3</xdr:row>
      <xdr:rowOff>95249</xdr:rowOff>
    </xdr:from>
    <xdr:to>
      <xdr:col>16</xdr:col>
      <xdr:colOff>0</xdr:colOff>
      <xdr:row>25</xdr:row>
      <xdr:rowOff>66674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0</xdr:colOff>
      <xdr:row>3</xdr:row>
      <xdr:rowOff>95249</xdr:rowOff>
    </xdr:from>
    <xdr:to>
      <xdr:col>23</xdr:col>
      <xdr:colOff>304800</xdr:colOff>
      <xdr:row>25</xdr:row>
      <xdr:rowOff>66674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16</xdr:col>
      <xdr:colOff>9525</xdr:colOff>
      <xdr:row>25</xdr:row>
      <xdr:rowOff>66674</xdr:rowOff>
    </xdr:from>
    <xdr:to>
      <xdr:col>23</xdr:col>
      <xdr:colOff>314325</xdr:colOff>
      <xdr:row>47</xdr:row>
      <xdr:rowOff>38100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</xdr:row>
      <xdr:rowOff>95249</xdr:rowOff>
    </xdr:from>
    <xdr:to>
      <xdr:col>8</xdr:col>
      <xdr:colOff>304800</xdr:colOff>
      <xdr:row>25</xdr:row>
      <xdr:rowOff>66674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9525</xdr:colOff>
      <xdr:row>25</xdr:row>
      <xdr:rowOff>66674</xdr:rowOff>
    </xdr:from>
    <xdr:to>
      <xdr:col>8</xdr:col>
      <xdr:colOff>314325</xdr:colOff>
      <xdr:row>47</xdr:row>
      <xdr:rowOff>38100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8</xdr:col>
      <xdr:colOff>314325</xdr:colOff>
      <xdr:row>25</xdr:row>
      <xdr:rowOff>66674</xdr:rowOff>
    </xdr:from>
    <xdr:to>
      <xdr:col>16</xdr:col>
      <xdr:colOff>9525</xdr:colOff>
      <xdr:row>47</xdr:row>
      <xdr:rowOff>38100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23</xdr:col>
      <xdr:colOff>304800</xdr:colOff>
      <xdr:row>3</xdr:row>
      <xdr:rowOff>95249</xdr:rowOff>
    </xdr:from>
    <xdr:to>
      <xdr:col>31</xdr:col>
      <xdr:colOff>0</xdr:colOff>
      <xdr:row>25</xdr:row>
      <xdr:rowOff>66674</xdr:rowOff>
    </xdr:to>
    <xdr:graphicFrame macro="">
      <xdr:nvGraphicFramePr>
        <xdr:cNvPr id="9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142875</xdr:colOff>
      <xdr:row>5</xdr:row>
      <xdr:rowOff>219074</xdr:rowOff>
    </xdr:from>
    <xdr:to>
      <xdr:col>1</xdr:col>
      <xdr:colOff>1390650</xdr:colOff>
      <xdr:row>8</xdr:row>
      <xdr:rowOff>228599</xdr:rowOff>
    </xdr:to>
    <xdr:sp macro="" textlink="">
      <xdr:nvSpPr>
        <xdr:cNvPr id="2" name="Group 1"/>
        <xdr:cNvSpPr>
          <a:spLocks noChangeArrowheads="1"/>
        </xdr:cNvSpPr>
      </xdr:nvSpPr>
      <xdr:spPr bwMode="auto">
        <a:xfrm>
          <a:off x="495300" y="1904999"/>
          <a:ext cx="1247775" cy="981075"/>
        </a:xfrm>
        <a:prstGeom prst="triangle">
          <a:avLst>
            <a:gd name="adj" fmla="val 50000"/>
          </a:avLst>
        </a:prstGeom>
        <a:solidFill>
          <a:srgbClr val="FFFF00">
            <a:alpha val="3100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marL="0" indent="0" algn="ctr" rtl="0">
            <a:defRPr sz="1000"/>
          </a:pPr>
          <a:endParaRPr lang="en-US" sz="700" b="1" i="0" u="none" strike="noStrike" baseline="0">
            <a:solidFill>
              <a:srgbClr val="000000"/>
            </a:solidFill>
            <a:latin typeface="Century"/>
            <a:ea typeface="+mn-ea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346710</xdr:colOff>
      <xdr:row>1</xdr:row>
      <xdr:rowOff>60960</xdr:rowOff>
    </xdr:from>
    <xdr:ext cx="12352020" cy="405432"/>
    <xdr:sp macro="" textlink="">
      <xdr:nvSpPr>
        <xdr:cNvPr id="2" name="TextBox 1"/>
        <xdr:cNvSpPr txBox="1"/>
      </xdr:nvSpPr>
      <xdr:spPr>
        <a:xfrm>
          <a:off x="346710" y="222885"/>
          <a:ext cx="12352020" cy="4054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n-US" sz="2000"/>
            <a:t>Issue Resolution Coaching Process</a:t>
          </a:r>
        </a:p>
      </xdr:txBody>
    </xdr:sp>
    <xdr:clientData/>
  </xdr:oneCellAnchor>
  <xdr:twoCellAnchor>
    <xdr:from>
      <xdr:col>9</xdr:col>
      <xdr:colOff>476250</xdr:colOff>
      <xdr:row>6</xdr:row>
      <xdr:rowOff>41910</xdr:rowOff>
    </xdr:from>
    <xdr:to>
      <xdr:col>12</xdr:col>
      <xdr:colOff>312420</xdr:colOff>
      <xdr:row>8</xdr:row>
      <xdr:rowOff>19050</xdr:rowOff>
    </xdr:to>
    <xdr:sp macro="" textlink="">
      <xdr:nvSpPr>
        <xdr:cNvPr id="3" name="Rectangle 2"/>
        <xdr:cNvSpPr/>
      </xdr:nvSpPr>
      <xdr:spPr bwMode="auto">
        <a:xfrm>
          <a:off x="5791200" y="1013460"/>
          <a:ext cx="1607820" cy="30099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3</xdr:col>
      <xdr:colOff>522701</xdr:colOff>
      <xdr:row>15</xdr:row>
      <xdr:rowOff>143953</xdr:rowOff>
    </xdr:from>
    <xdr:to>
      <xdr:col>7</xdr:col>
      <xdr:colOff>350716</xdr:colOff>
      <xdr:row>25</xdr:row>
      <xdr:rowOff>91852</xdr:rowOff>
    </xdr:to>
    <xdr:pic>
      <xdr:nvPicPr>
        <xdr:cNvPr id="4" name="Picture 3" descr="See the source imag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4351" y="2572828"/>
          <a:ext cx="2190215" cy="1567149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57150</xdr:colOff>
      <xdr:row>7</xdr:row>
      <xdr:rowOff>6793</xdr:rowOff>
    </xdr:from>
    <xdr:to>
      <xdr:col>5</xdr:col>
      <xdr:colOff>571499</xdr:colOff>
      <xdr:row>14</xdr:row>
      <xdr:rowOff>53914</xdr:rowOff>
    </xdr:to>
    <xdr:sp macro="" textlink="">
      <xdr:nvSpPr>
        <xdr:cNvPr id="5" name="Flowchart: Decision 4"/>
        <xdr:cNvSpPr/>
      </xdr:nvSpPr>
      <xdr:spPr>
        <a:xfrm>
          <a:off x="1828800" y="1140268"/>
          <a:ext cx="1695449" cy="1180596"/>
        </a:xfrm>
        <a:prstGeom prst="flowChartDecision">
          <a:avLst/>
        </a:prstGeom>
        <a:solidFill>
          <a:srgbClr val="FFFFCC"/>
        </a:solidFill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6827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6827" algn="l" defTabSz="456827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3651" algn="l" defTabSz="456827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0479" algn="l" defTabSz="456827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7303" algn="l" defTabSz="456827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4131" algn="l" defTabSz="456827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0955" algn="l" defTabSz="456827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197782" algn="l" defTabSz="456827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4606" algn="l" defTabSz="456827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100">
              <a:solidFill>
                <a:schemeClr val="tx1"/>
              </a:solidFill>
            </a:rPr>
            <a:t>Are issues identified?</a:t>
          </a:r>
        </a:p>
      </xdr:txBody>
    </xdr:sp>
    <xdr:clientData/>
  </xdr:twoCellAnchor>
  <xdr:twoCellAnchor>
    <xdr:from>
      <xdr:col>2</xdr:col>
      <xdr:colOff>304338</xdr:colOff>
      <xdr:row>8</xdr:row>
      <xdr:rowOff>121093</xdr:rowOff>
    </xdr:from>
    <xdr:to>
      <xdr:col>3</xdr:col>
      <xdr:colOff>152399</xdr:colOff>
      <xdr:row>10</xdr:row>
      <xdr:rowOff>116450</xdr:rowOff>
    </xdr:to>
    <xdr:sp macro="" textlink="">
      <xdr:nvSpPr>
        <xdr:cNvPr id="6" name="TextBox 5"/>
        <xdr:cNvSpPr txBox="1"/>
      </xdr:nvSpPr>
      <xdr:spPr>
        <a:xfrm>
          <a:off x="1485438" y="1416493"/>
          <a:ext cx="438611" cy="319207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6827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6827" algn="l" defTabSz="456827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3651" algn="l" defTabSz="456827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0479" algn="l" defTabSz="456827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7303" algn="l" defTabSz="456827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4131" algn="l" defTabSz="456827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0955" algn="l" defTabSz="456827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197782" algn="l" defTabSz="456827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4606" algn="l" defTabSz="456827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400"/>
            <a:t>NO</a:t>
          </a:r>
        </a:p>
      </xdr:txBody>
    </xdr:sp>
    <xdr:clientData/>
  </xdr:twoCellAnchor>
  <xdr:twoCellAnchor>
    <xdr:from>
      <xdr:col>5</xdr:col>
      <xdr:colOff>419121</xdr:colOff>
      <xdr:row>8</xdr:row>
      <xdr:rowOff>86803</xdr:rowOff>
    </xdr:from>
    <xdr:to>
      <xdr:col>6</xdr:col>
      <xdr:colOff>267182</xdr:colOff>
      <xdr:row>10</xdr:row>
      <xdr:rowOff>82160</xdr:rowOff>
    </xdr:to>
    <xdr:sp macro="" textlink="">
      <xdr:nvSpPr>
        <xdr:cNvPr id="7" name="TextBox 6"/>
        <xdr:cNvSpPr txBox="1"/>
      </xdr:nvSpPr>
      <xdr:spPr>
        <a:xfrm>
          <a:off x="3371871" y="1382203"/>
          <a:ext cx="438611" cy="319207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6827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6827" algn="l" defTabSz="456827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3651" algn="l" defTabSz="456827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0479" algn="l" defTabSz="456827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7303" algn="l" defTabSz="456827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4131" algn="l" defTabSz="456827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0955" algn="l" defTabSz="456827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197782" algn="l" defTabSz="456827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4606" algn="l" defTabSz="456827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400"/>
            <a:t>YES</a:t>
          </a:r>
        </a:p>
      </xdr:txBody>
    </xdr:sp>
    <xdr:clientData/>
  </xdr:twoCellAnchor>
  <xdr:twoCellAnchor>
    <xdr:from>
      <xdr:col>10</xdr:col>
      <xdr:colOff>530963</xdr:colOff>
      <xdr:row>8</xdr:row>
      <xdr:rowOff>119055</xdr:rowOff>
    </xdr:from>
    <xdr:to>
      <xdr:col>13</xdr:col>
      <xdr:colOff>228586</xdr:colOff>
      <xdr:row>12</xdr:row>
      <xdr:rowOff>124276</xdr:rowOff>
    </xdr:to>
    <xdr:sp macro="" textlink="">
      <xdr:nvSpPr>
        <xdr:cNvPr id="8" name="Rectangle 7">
          <a:extLst>
            <a:ext uri="{FF2B5EF4-FFF2-40B4-BE49-F238E27FC236}">
              <a16:creationId xmlns:r="http://schemas.openxmlformats.org/officeDocument/2006/relationships" xmlns:p="http://schemas.openxmlformats.org/presentationml/2006/main" xmlns:a16="http://schemas.microsoft.com/office/drawing/2014/main" xmlns="" xmlns:lc="http://schemas.openxmlformats.org/drawingml/2006/lockedCanvas" id="{5F8068FF-CF73-4C4B-BBF3-F224431CED6F}"/>
            </a:ext>
          </a:extLst>
        </xdr:cNvPr>
        <xdr:cNvSpPr/>
      </xdr:nvSpPr>
      <xdr:spPr>
        <a:xfrm>
          <a:off x="6436463" y="1414455"/>
          <a:ext cx="1469273" cy="652921"/>
        </a:xfrm>
        <a:prstGeom prst="rect">
          <a:avLst/>
        </a:prstGeom>
        <a:solidFill>
          <a:schemeClr val="bg2">
            <a:lumMod val="90000"/>
          </a:schemeClr>
        </a:solidFill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6827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6827" algn="l" defTabSz="456827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3651" algn="l" defTabSz="456827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0479" algn="l" defTabSz="456827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7303" algn="l" defTabSz="456827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4131" algn="l" defTabSz="456827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0955" algn="l" defTabSz="456827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197782" algn="l" defTabSz="456827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4606" algn="l" defTabSz="456827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ctr" defTabSz="456827" rtl="0" eaLnBrk="1" latinLnBrk="0" hangingPunct="1"/>
          <a:r>
            <a:rPr lang="en-US" sz="1100" kern="1200">
              <a:solidFill>
                <a:schemeClr val="tx1"/>
              </a:solidFill>
              <a:latin typeface="+mn-lt"/>
              <a:ea typeface="+mn-ea"/>
              <a:cs typeface="+mn-cs"/>
            </a:rPr>
            <a:t>What containment</a:t>
          </a:r>
          <a:r>
            <a:rPr lang="en-US" sz="1100" kern="1200" baseline="0">
              <a:solidFill>
                <a:schemeClr val="tx1"/>
              </a:solidFill>
              <a:latin typeface="+mn-lt"/>
              <a:ea typeface="+mn-ea"/>
              <a:cs typeface="+mn-cs"/>
            </a:rPr>
            <a:t> s</a:t>
          </a:r>
          <a:r>
            <a:rPr lang="en-US" sz="1100" kern="1200">
              <a:solidFill>
                <a:schemeClr val="tx1"/>
              </a:solidFill>
              <a:latin typeface="+mn-lt"/>
              <a:ea typeface="+mn-ea"/>
              <a:cs typeface="+mn-cs"/>
            </a:rPr>
            <a:t>teps need executed to contain the issue?</a:t>
          </a:r>
        </a:p>
      </xdr:txBody>
    </xdr:sp>
    <xdr:clientData/>
  </xdr:twoCellAnchor>
  <xdr:twoCellAnchor>
    <xdr:from>
      <xdr:col>17</xdr:col>
      <xdr:colOff>375281</xdr:colOff>
      <xdr:row>10</xdr:row>
      <xdr:rowOff>61340</xdr:rowOff>
    </xdr:from>
    <xdr:to>
      <xdr:col>20</xdr:col>
      <xdr:colOff>72904</xdr:colOff>
      <xdr:row>14</xdr:row>
      <xdr:rowOff>64770</xdr:rowOff>
    </xdr:to>
    <xdr:sp macro="" textlink="">
      <xdr:nvSpPr>
        <xdr:cNvPr id="9" name="Rectangle 8">
          <a:extLst>
            <a:ext uri="{FF2B5EF4-FFF2-40B4-BE49-F238E27FC236}">
              <a16:creationId xmlns:r="http://schemas.openxmlformats.org/officeDocument/2006/relationships" xmlns:p="http://schemas.openxmlformats.org/presentationml/2006/main" xmlns:a16="http://schemas.microsoft.com/office/drawing/2014/main" xmlns="" xmlns:lc="http://schemas.openxmlformats.org/drawingml/2006/lockedCanvas" id="{C71F845C-FCB1-43EF-AAA1-6586C50E0754}"/>
            </a:ext>
          </a:extLst>
        </xdr:cNvPr>
        <xdr:cNvSpPr/>
      </xdr:nvSpPr>
      <xdr:spPr>
        <a:xfrm>
          <a:off x="10414631" y="1680590"/>
          <a:ext cx="1469273" cy="651130"/>
        </a:xfrm>
        <a:prstGeom prst="rect">
          <a:avLst/>
        </a:prstGeom>
        <a:solidFill>
          <a:schemeClr val="bg2">
            <a:lumMod val="90000"/>
          </a:schemeClr>
        </a:solidFill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6827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6827" algn="l" defTabSz="456827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3651" algn="l" defTabSz="456827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0479" algn="l" defTabSz="456827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7303" algn="l" defTabSz="456827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4131" algn="l" defTabSz="456827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0955" algn="l" defTabSz="456827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197782" algn="l" defTabSz="456827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4606" algn="l" defTabSz="456827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ctr" defTabSz="456827" rtl="0" eaLnBrk="1" latinLnBrk="0" hangingPunct="1"/>
          <a:r>
            <a:rPr lang="en-US" sz="1100" kern="1200">
              <a:solidFill>
                <a:schemeClr val="tx1"/>
              </a:solidFill>
              <a:latin typeface="+mn-lt"/>
              <a:ea typeface="+mn-ea"/>
              <a:cs typeface="+mn-cs"/>
            </a:rPr>
            <a:t>What is the Root Cause of the issue?</a:t>
          </a:r>
        </a:p>
      </xdr:txBody>
    </xdr:sp>
    <xdr:clientData/>
  </xdr:twoCellAnchor>
  <xdr:twoCellAnchor>
    <xdr:from>
      <xdr:col>17</xdr:col>
      <xdr:colOff>379091</xdr:colOff>
      <xdr:row>15</xdr:row>
      <xdr:rowOff>29773</xdr:rowOff>
    </xdr:from>
    <xdr:to>
      <xdr:col>20</xdr:col>
      <xdr:colOff>76714</xdr:colOff>
      <xdr:row>19</xdr:row>
      <xdr:rowOff>41910</xdr:rowOff>
    </xdr:to>
    <xdr:sp macro="" textlink="">
      <xdr:nvSpPr>
        <xdr:cNvPr id="10" name="Rectangle 9">
          <a:extLst>
            <a:ext uri="{FF2B5EF4-FFF2-40B4-BE49-F238E27FC236}">
              <a16:creationId xmlns:r="http://schemas.openxmlformats.org/officeDocument/2006/relationships" xmlns:p="http://schemas.openxmlformats.org/presentationml/2006/main" xmlns:a16="http://schemas.microsoft.com/office/drawing/2014/main" xmlns="" xmlns:lc="http://schemas.openxmlformats.org/drawingml/2006/lockedCanvas" id="{8592E2FD-7387-462F-A076-1266DDD5C674}"/>
            </a:ext>
          </a:extLst>
        </xdr:cNvPr>
        <xdr:cNvSpPr/>
      </xdr:nvSpPr>
      <xdr:spPr>
        <a:xfrm>
          <a:off x="10418441" y="2458648"/>
          <a:ext cx="1469273" cy="659837"/>
        </a:xfrm>
        <a:prstGeom prst="rect">
          <a:avLst/>
        </a:prstGeom>
        <a:solidFill>
          <a:schemeClr val="bg2">
            <a:lumMod val="90000"/>
          </a:schemeClr>
        </a:solidFill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6827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6827" algn="l" defTabSz="456827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3651" algn="l" defTabSz="456827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0479" algn="l" defTabSz="456827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7303" algn="l" defTabSz="456827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4131" algn="l" defTabSz="456827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0955" algn="l" defTabSz="456827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197782" algn="l" defTabSz="456827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4606" algn="l" defTabSz="456827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ctr" defTabSz="456827" rtl="0" eaLnBrk="1" latinLnBrk="0" hangingPunct="1"/>
          <a:r>
            <a:rPr lang="en-US" sz="1100" kern="1200">
              <a:solidFill>
                <a:schemeClr val="tx1"/>
              </a:solidFill>
              <a:latin typeface="+mn-lt"/>
              <a:ea typeface="+mn-ea"/>
              <a:cs typeface="+mn-cs"/>
            </a:rPr>
            <a:t>How is the issue </a:t>
          </a:r>
        </a:p>
        <a:p>
          <a:pPr marL="0" indent="0" algn="ctr" defTabSz="456827" rtl="0" eaLnBrk="1" latinLnBrk="0" hangingPunct="1"/>
          <a:r>
            <a:rPr lang="en-US" sz="1100" kern="1200">
              <a:solidFill>
                <a:schemeClr val="tx1"/>
              </a:solidFill>
              <a:latin typeface="+mn-lt"/>
              <a:ea typeface="+mn-ea"/>
              <a:cs typeface="+mn-cs"/>
            </a:rPr>
            <a:t>being</a:t>
          </a:r>
          <a:r>
            <a:rPr lang="en-US" sz="1100" kern="1200" baseline="0">
              <a:solidFill>
                <a:schemeClr val="tx1"/>
              </a:solidFill>
              <a:latin typeface="+mn-lt"/>
              <a:ea typeface="+mn-ea"/>
              <a:cs typeface="+mn-cs"/>
            </a:rPr>
            <a:t> resolved</a:t>
          </a:r>
          <a:r>
            <a:rPr lang="en-US" sz="1100" kern="1200">
              <a:solidFill>
                <a:schemeClr val="tx1"/>
              </a:solidFill>
              <a:latin typeface="+mn-lt"/>
              <a:ea typeface="+mn-ea"/>
              <a:cs typeface="+mn-cs"/>
            </a:rPr>
            <a:t>?</a:t>
          </a:r>
        </a:p>
      </xdr:txBody>
    </xdr:sp>
    <xdr:clientData/>
  </xdr:twoCellAnchor>
  <xdr:twoCellAnchor>
    <xdr:from>
      <xdr:col>17</xdr:col>
      <xdr:colOff>371471</xdr:colOff>
      <xdr:row>25</xdr:row>
      <xdr:rowOff>52632</xdr:rowOff>
    </xdr:from>
    <xdr:to>
      <xdr:col>20</xdr:col>
      <xdr:colOff>69094</xdr:colOff>
      <xdr:row>29</xdr:row>
      <xdr:rowOff>57853</xdr:rowOff>
    </xdr:to>
    <xdr:sp macro="" textlink="">
      <xdr:nvSpPr>
        <xdr:cNvPr id="11" name="Rectangle 10">
          <a:extLst>
            <a:ext uri="{FF2B5EF4-FFF2-40B4-BE49-F238E27FC236}">
              <a16:creationId xmlns:r="http://schemas.openxmlformats.org/officeDocument/2006/relationships" xmlns:p="http://schemas.openxmlformats.org/presentationml/2006/main" xmlns:a16="http://schemas.microsoft.com/office/drawing/2014/main" xmlns="" xmlns:lc="http://schemas.openxmlformats.org/drawingml/2006/lockedCanvas" id="{BF55E488-7BDB-4718-9D21-5031B10C09FE}"/>
            </a:ext>
          </a:extLst>
        </xdr:cNvPr>
        <xdr:cNvSpPr/>
      </xdr:nvSpPr>
      <xdr:spPr>
        <a:xfrm>
          <a:off x="10410821" y="4100757"/>
          <a:ext cx="1469273" cy="652921"/>
        </a:xfrm>
        <a:prstGeom prst="rect">
          <a:avLst/>
        </a:prstGeom>
        <a:solidFill>
          <a:schemeClr val="bg2">
            <a:lumMod val="90000"/>
          </a:schemeClr>
        </a:solidFill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6827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6827" algn="l" defTabSz="456827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3651" algn="l" defTabSz="456827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0479" algn="l" defTabSz="456827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7303" algn="l" defTabSz="456827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4131" algn="l" defTabSz="456827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0955" algn="l" defTabSz="456827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197782" algn="l" defTabSz="456827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4606" algn="l" defTabSz="456827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ctr" defTabSz="456827" rtl="0" eaLnBrk="1" latinLnBrk="0" hangingPunct="1"/>
          <a:r>
            <a:rPr lang="en-US" sz="1100" kern="1200">
              <a:solidFill>
                <a:schemeClr val="tx1"/>
              </a:solidFill>
              <a:latin typeface="+mn-lt"/>
              <a:ea typeface="+mn-ea"/>
              <a:cs typeface="+mn-cs"/>
            </a:rPr>
            <a:t>When can I see the verified results?</a:t>
          </a:r>
        </a:p>
      </xdr:txBody>
    </xdr:sp>
    <xdr:clientData/>
  </xdr:twoCellAnchor>
  <xdr:twoCellAnchor>
    <xdr:from>
      <xdr:col>10</xdr:col>
      <xdr:colOff>295276</xdr:colOff>
      <xdr:row>17</xdr:row>
      <xdr:rowOff>121093</xdr:rowOff>
    </xdr:from>
    <xdr:to>
      <xdr:col>13</xdr:col>
      <xdr:colOff>323850</xdr:colOff>
      <xdr:row>25</xdr:row>
      <xdr:rowOff>12004</xdr:rowOff>
    </xdr:to>
    <xdr:sp macro="" textlink="">
      <xdr:nvSpPr>
        <xdr:cNvPr id="12" name="Flowchart: Decision 11"/>
        <xdr:cNvSpPr/>
      </xdr:nvSpPr>
      <xdr:spPr>
        <a:xfrm>
          <a:off x="6200776" y="2873818"/>
          <a:ext cx="1800224" cy="1186311"/>
        </a:xfrm>
        <a:prstGeom prst="flowChartDecision">
          <a:avLst/>
        </a:prstGeom>
        <a:solidFill>
          <a:srgbClr val="FFFFCC"/>
        </a:solidFill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6827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6827" algn="l" defTabSz="456827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3651" algn="l" defTabSz="456827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0479" algn="l" defTabSz="456827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7303" algn="l" defTabSz="456827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4131" algn="l" defTabSz="456827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0955" algn="l" defTabSz="456827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197782" algn="l" defTabSz="456827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4606" algn="l" defTabSz="456827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100">
              <a:solidFill>
                <a:schemeClr val="tx1"/>
              </a:solidFill>
            </a:rPr>
            <a:t>Are any Customers at risk?</a:t>
          </a:r>
        </a:p>
      </xdr:txBody>
    </xdr:sp>
    <xdr:clientData/>
  </xdr:twoCellAnchor>
  <xdr:twoCellAnchor>
    <xdr:from>
      <xdr:col>3</xdr:col>
      <xdr:colOff>57150</xdr:colOff>
      <xdr:row>10</xdr:row>
      <xdr:rowOff>111316</xdr:rowOff>
    </xdr:from>
    <xdr:to>
      <xdr:col>15</xdr:col>
      <xdr:colOff>68580</xdr:colOff>
      <xdr:row>31</xdr:row>
      <xdr:rowOff>55245</xdr:rowOff>
    </xdr:to>
    <xdr:cxnSp macro="">
      <xdr:nvCxnSpPr>
        <xdr:cNvPr id="13" name="Elbow Connector 12"/>
        <xdr:cNvCxnSpPr>
          <a:stCxn id="5" idx="1"/>
          <a:endCxn id="16" idx="2"/>
        </xdr:cNvCxnSpPr>
      </xdr:nvCxnSpPr>
      <xdr:spPr>
        <a:xfrm rot="10800000" flipH="1" flipV="1">
          <a:off x="1828800" y="1730566"/>
          <a:ext cx="7098030" cy="3344354"/>
        </a:xfrm>
        <a:prstGeom prst="bentConnector3">
          <a:avLst>
            <a:gd name="adj1" fmla="val -3221"/>
          </a:avLst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571499</xdr:colOff>
      <xdr:row>10</xdr:row>
      <xdr:rowOff>111316</xdr:rowOff>
    </xdr:from>
    <xdr:to>
      <xdr:col>10</xdr:col>
      <xdr:colOff>295276</xdr:colOff>
      <xdr:row>21</xdr:row>
      <xdr:rowOff>66549</xdr:rowOff>
    </xdr:to>
    <xdr:cxnSp macro="">
      <xdr:nvCxnSpPr>
        <xdr:cNvPr id="14" name="Elbow Connector 13"/>
        <xdr:cNvCxnSpPr>
          <a:stCxn id="5" idx="3"/>
          <a:endCxn id="12" idx="1"/>
        </xdr:cNvCxnSpPr>
      </xdr:nvCxnSpPr>
      <xdr:spPr>
        <a:xfrm>
          <a:off x="3524249" y="1730566"/>
          <a:ext cx="2676527" cy="1736408"/>
        </a:xfrm>
        <a:prstGeom prst="bentConnector3">
          <a:avLst>
            <a:gd name="adj1" fmla="val 50000"/>
          </a:avLst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14288</xdr:colOff>
      <xdr:row>10</xdr:row>
      <xdr:rowOff>121666</xdr:rowOff>
    </xdr:from>
    <xdr:to>
      <xdr:col>13</xdr:col>
      <xdr:colOff>228586</xdr:colOff>
      <xdr:row>17</xdr:row>
      <xdr:rowOff>121093</xdr:rowOff>
    </xdr:to>
    <xdr:cxnSp macro="">
      <xdr:nvCxnSpPr>
        <xdr:cNvPr id="15" name="Elbow Connector 14"/>
        <xdr:cNvCxnSpPr>
          <a:stCxn id="12" idx="0"/>
          <a:endCxn id="8" idx="3"/>
        </xdr:cNvCxnSpPr>
      </xdr:nvCxnSpPr>
      <xdr:spPr>
        <a:xfrm rot="5400000" flipH="1" flipV="1">
          <a:off x="6936861" y="1904943"/>
          <a:ext cx="1132902" cy="804848"/>
        </a:xfrm>
        <a:prstGeom prst="bentConnector4">
          <a:avLst>
            <a:gd name="adj1" fmla="val 35592"/>
            <a:gd name="adj2" fmla="val 128403"/>
          </a:avLst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68580</xdr:colOff>
      <xdr:row>29</xdr:row>
      <xdr:rowOff>72390</xdr:rowOff>
    </xdr:from>
    <xdr:to>
      <xdr:col>16</xdr:col>
      <xdr:colOff>60960</xdr:colOff>
      <xdr:row>33</xdr:row>
      <xdr:rowOff>38100</xdr:rowOff>
    </xdr:to>
    <xdr:sp macro="" textlink="">
      <xdr:nvSpPr>
        <xdr:cNvPr id="16" name="Oval 15"/>
        <xdr:cNvSpPr/>
      </xdr:nvSpPr>
      <xdr:spPr bwMode="auto">
        <a:xfrm>
          <a:off x="8926830" y="4768215"/>
          <a:ext cx="582930" cy="613410"/>
        </a:xfrm>
        <a:prstGeom prst="ellipse">
          <a:avLst/>
        </a:prstGeom>
        <a:solidFill>
          <a:schemeClr val="accent2">
            <a:lumMod val="20000"/>
            <a:lumOff val="80000"/>
          </a:schemeClr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lang="en-US" sz="1100"/>
            <a:t>STOP</a:t>
          </a:r>
        </a:p>
      </xdr:txBody>
    </xdr:sp>
    <xdr:clientData/>
  </xdr:twoCellAnchor>
  <xdr:twoCellAnchor>
    <xdr:from>
      <xdr:col>13</xdr:col>
      <xdr:colOff>323850</xdr:colOff>
      <xdr:row>10</xdr:row>
      <xdr:rowOff>61340</xdr:rowOff>
    </xdr:from>
    <xdr:to>
      <xdr:col>18</xdr:col>
      <xdr:colOff>519368</xdr:colOff>
      <xdr:row>21</xdr:row>
      <xdr:rowOff>66549</xdr:rowOff>
    </xdr:to>
    <xdr:cxnSp macro="">
      <xdr:nvCxnSpPr>
        <xdr:cNvPr id="17" name="Elbow Connector 16"/>
        <xdr:cNvCxnSpPr>
          <a:stCxn id="12" idx="3"/>
          <a:endCxn id="9" idx="0"/>
        </xdr:cNvCxnSpPr>
      </xdr:nvCxnSpPr>
      <xdr:spPr>
        <a:xfrm flipV="1">
          <a:off x="8001000" y="1680590"/>
          <a:ext cx="3148268" cy="1786384"/>
        </a:xfrm>
        <a:prstGeom prst="bentConnector4">
          <a:avLst>
            <a:gd name="adj1" fmla="val 38333"/>
            <a:gd name="adj2" fmla="val 112797"/>
          </a:avLst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304800</xdr:colOff>
      <xdr:row>1</xdr:row>
      <xdr:rowOff>26670</xdr:rowOff>
    </xdr:from>
    <xdr:to>
      <xdr:col>1</xdr:col>
      <xdr:colOff>297180</xdr:colOff>
      <xdr:row>4</xdr:row>
      <xdr:rowOff>148590</xdr:rowOff>
    </xdr:to>
    <xdr:sp macro="" textlink="">
      <xdr:nvSpPr>
        <xdr:cNvPr id="18" name="Oval 17"/>
        <xdr:cNvSpPr/>
      </xdr:nvSpPr>
      <xdr:spPr bwMode="auto">
        <a:xfrm>
          <a:off x="304800" y="188595"/>
          <a:ext cx="582930" cy="607695"/>
        </a:xfrm>
        <a:prstGeom prst="ellipse">
          <a:avLst/>
        </a:prstGeom>
        <a:solidFill>
          <a:schemeClr val="accent3">
            <a:lumMod val="40000"/>
            <a:lumOff val="60000"/>
          </a:schemeClr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lang="en-US" sz="1100"/>
            <a:t>START</a:t>
          </a:r>
        </a:p>
      </xdr:txBody>
    </xdr:sp>
    <xdr:clientData/>
  </xdr:twoCellAnchor>
  <xdr:twoCellAnchor>
    <xdr:from>
      <xdr:col>1</xdr:col>
      <xdr:colOff>297180</xdr:colOff>
      <xdr:row>3</xdr:row>
      <xdr:rowOff>6668</xdr:rowOff>
    </xdr:from>
    <xdr:to>
      <xdr:col>4</xdr:col>
      <xdr:colOff>314325</xdr:colOff>
      <xdr:row>7</xdr:row>
      <xdr:rowOff>6793</xdr:rowOff>
    </xdr:to>
    <xdr:cxnSp macro="">
      <xdr:nvCxnSpPr>
        <xdr:cNvPr id="19" name="Elbow Connector 18"/>
        <xdr:cNvCxnSpPr>
          <a:stCxn id="18" idx="6"/>
          <a:endCxn id="5" idx="0"/>
        </xdr:cNvCxnSpPr>
      </xdr:nvCxnSpPr>
      <xdr:spPr>
        <a:xfrm>
          <a:off x="887730" y="492443"/>
          <a:ext cx="1788795" cy="647825"/>
        </a:xfrm>
        <a:prstGeom prst="bentConnector2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323388</xdr:colOff>
      <xdr:row>19</xdr:row>
      <xdr:rowOff>52513</xdr:rowOff>
    </xdr:from>
    <xdr:to>
      <xdr:col>14</xdr:col>
      <xdr:colOff>171449</xdr:colOff>
      <xdr:row>21</xdr:row>
      <xdr:rowOff>47870</xdr:rowOff>
    </xdr:to>
    <xdr:sp macro="" textlink="">
      <xdr:nvSpPr>
        <xdr:cNvPr id="20" name="TextBox 19"/>
        <xdr:cNvSpPr txBox="1"/>
      </xdr:nvSpPr>
      <xdr:spPr>
        <a:xfrm>
          <a:off x="8000538" y="3129088"/>
          <a:ext cx="438611" cy="319207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6827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6827" algn="l" defTabSz="456827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3651" algn="l" defTabSz="456827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0479" algn="l" defTabSz="456827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7303" algn="l" defTabSz="456827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4131" algn="l" defTabSz="456827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0955" algn="l" defTabSz="456827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197782" algn="l" defTabSz="456827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4606" algn="l" defTabSz="456827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400"/>
            <a:t>NO</a:t>
          </a:r>
        </a:p>
      </xdr:txBody>
    </xdr:sp>
    <xdr:clientData/>
  </xdr:twoCellAnchor>
  <xdr:twoCellAnchor>
    <xdr:from>
      <xdr:col>12</xdr:col>
      <xdr:colOff>213381</xdr:colOff>
      <xdr:row>16</xdr:row>
      <xdr:rowOff>75373</xdr:rowOff>
    </xdr:from>
    <xdr:to>
      <xdr:col>13</xdr:col>
      <xdr:colOff>61442</xdr:colOff>
      <xdr:row>18</xdr:row>
      <xdr:rowOff>70730</xdr:rowOff>
    </xdr:to>
    <xdr:sp macro="" textlink="">
      <xdr:nvSpPr>
        <xdr:cNvPr id="21" name="TextBox 20"/>
        <xdr:cNvSpPr txBox="1"/>
      </xdr:nvSpPr>
      <xdr:spPr>
        <a:xfrm>
          <a:off x="7299981" y="2666173"/>
          <a:ext cx="438611" cy="319207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6827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6827" algn="l" defTabSz="456827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3651" algn="l" defTabSz="456827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0479" algn="l" defTabSz="456827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7303" algn="l" defTabSz="456827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4131" algn="l" defTabSz="456827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0955" algn="l" defTabSz="456827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197782" algn="l" defTabSz="456827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4606" algn="l" defTabSz="456827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400"/>
            <a:t>YES</a:t>
          </a:r>
        </a:p>
      </xdr:txBody>
    </xdr:sp>
    <xdr:clientData/>
  </xdr:twoCellAnchor>
  <xdr:twoCellAnchor>
    <xdr:from>
      <xdr:col>7</xdr:col>
      <xdr:colOff>259080</xdr:colOff>
      <xdr:row>5</xdr:row>
      <xdr:rowOff>76201</xdr:rowOff>
    </xdr:from>
    <xdr:to>
      <xdr:col>20</xdr:col>
      <xdr:colOff>69094</xdr:colOff>
      <xdr:row>27</xdr:row>
      <xdr:rowOff>55243</xdr:rowOff>
    </xdr:to>
    <xdr:cxnSp macro="">
      <xdr:nvCxnSpPr>
        <xdr:cNvPr id="22" name="Elbow Connector 21">
          <a:extLst>
            <a:ext uri="{FF2B5EF4-FFF2-40B4-BE49-F238E27FC236}">
              <a16:creationId xmlns:r="http://schemas.openxmlformats.org/officeDocument/2006/relationships" xmlns:p="http://schemas.openxmlformats.org/presentationml/2006/main" xmlns:a16="http://schemas.microsoft.com/office/drawing/2014/main" xmlns="" xmlns:lc="http://schemas.openxmlformats.org/drawingml/2006/lockedCanvas" id="{F5C12C1B-47EE-419E-BDF3-B7B050FC6C1C}"/>
            </a:ext>
          </a:extLst>
        </xdr:cNvPr>
        <xdr:cNvCxnSpPr>
          <a:stCxn id="11" idx="3"/>
          <a:endCxn id="25" idx="3"/>
        </xdr:cNvCxnSpPr>
      </xdr:nvCxnSpPr>
      <xdr:spPr>
        <a:xfrm flipH="1" flipV="1">
          <a:off x="4392930" y="885826"/>
          <a:ext cx="7487164" cy="3541392"/>
        </a:xfrm>
        <a:prstGeom prst="bentConnector3">
          <a:avLst>
            <a:gd name="adj1" fmla="val -2955"/>
          </a:avLst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295277</xdr:colOff>
      <xdr:row>10</xdr:row>
      <xdr:rowOff>121666</xdr:rowOff>
    </xdr:from>
    <xdr:to>
      <xdr:col>10</xdr:col>
      <xdr:colOff>530964</xdr:colOff>
      <xdr:row>21</xdr:row>
      <xdr:rowOff>66549</xdr:rowOff>
    </xdr:to>
    <xdr:cxnSp macro="">
      <xdr:nvCxnSpPr>
        <xdr:cNvPr id="23" name="Elbow Connector 22"/>
        <xdr:cNvCxnSpPr>
          <a:stCxn id="8" idx="1"/>
          <a:endCxn id="12" idx="1"/>
        </xdr:cNvCxnSpPr>
      </xdr:nvCxnSpPr>
      <xdr:spPr>
        <a:xfrm rot="10800000" flipV="1">
          <a:off x="6200777" y="1740916"/>
          <a:ext cx="235687" cy="1726058"/>
        </a:xfrm>
        <a:prstGeom prst="bentConnector3">
          <a:avLst>
            <a:gd name="adj1" fmla="val 196993"/>
          </a:avLst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379091</xdr:colOff>
      <xdr:row>20</xdr:row>
      <xdr:rowOff>25963</xdr:rowOff>
    </xdr:from>
    <xdr:to>
      <xdr:col>20</xdr:col>
      <xdr:colOff>76714</xdr:colOff>
      <xdr:row>24</xdr:row>
      <xdr:rowOff>38100</xdr:rowOff>
    </xdr:to>
    <xdr:sp macro="" textlink="">
      <xdr:nvSpPr>
        <xdr:cNvPr id="24" name="Rectangle 23">
          <a:extLst>
            <a:ext uri="{FF2B5EF4-FFF2-40B4-BE49-F238E27FC236}">
              <a16:creationId xmlns:r="http://schemas.openxmlformats.org/officeDocument/2006/relationships" xmlns:p="http://schemas.openxmlformats.org/presentationml/2006/main" xmlns:a16="http://schemas.microsoft.com/office/drawing/2014/main" xmlns="" xmlns:lc="http://schemas.openxmlformats.org/drawingml/2006/lockedCanvas" id="{8592E2FD-7387-462F-A076-1266DDD5C674}"/>
            </a:ext>
          </a:extLst>
        </xdr:cNvPr>
        <xdr:cNvSpPr/>
      </xdr:nvSpPr>
      <xdr:spPr>
        <a:xfrm>
          <a:off x="10418441" y="3264463"/>
          <a:ext cx="1469273" cy="659837"/>
        </a:xfrm>
        <a:prstGeom prst="rect">
          <a:avLst/>
        </a:prstGeom>
        <a:solidFill>
          <a:schemeClr val="bg2">
            <a:lumMod val="90000"/>
          </a:schemeClr>
        </a:solidFill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6827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6827" algn="l" defTabSz="456827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3651" algn="l" defTabSz="456827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0479" algn="l" defTabSz="456827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7303" algn="l" defTabSz="456827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4131" algn="l" defTabSz="456827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0955" algn="l" defTabSz="456827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197782" algn="l" defTabSz="456827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4606" algn="l" defTabSz="456827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ctr" defTabSz="456827" rtl="0" eaLnBrk="1" latinLnBrk="0" hangingPunct="1"/>
          <a:r>
            <a:rPr lang="en-US" sz="1100" kern="1200">
              <a:solidFill>
                <a:schemeClr val="tx1"/>
              </a:solidFill>
              <a:latin typeface="+mn-lt"/>
              <a:ea typeface="+mn-ea"/>
              <a:cs typeface="+mn-cs"/>
            </a:rPr>
            <a:t>How is the</a:t>
          </a:r>
          <a:r>
            <a:rPr lang="en-US" sz="1100" kern="1200" baseline="0">
              <a:solidFill>
                <a:schemeClr val="tx1"/>
              </a:solidFill>
              <a:latin typeface="+mn-lt"/>
              <a:ea typeface="+mn-ea"/>
              <a:cs typeface="+mn-cs"/>
            </a:rPr>
            <a:t> resolution being verified?</a:t>
          </a:r>
          <a:endParaRPr lang="en-US" sz="1100" kern="1200">
            <a:solidFill>
              <a:schemeClr val="tx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5</xdr:col>
      <xdr:colOff>363851</xdr:colOff>
      <xdr:row>4</xdr:row>
      <xdr:rowOff>106681</xdr:rowOff>
    </xdr:from>
    <xdr:to>
      <xdr:col>7</xdr:col>
      <xdr:colOff>259080</xdr:colOff>
      <xdr:row>6</xdr:row>
      <xdr:rowOff>45720</xdr:rowOff>
    </xdr:to>
    <xdr:sp macro="" textlink="">
      <xdr:nvSpPr>
        <xdr:cNvPr id="25" name="Rectangle 24">
          <a:extLst>
            <a:ext uri="{FF2B5EF4-FFF2-40B4-BE49-F238E27FC236}">
              <a16:creationId xmlns:r="http://schemas.openxmlformats.org/officeDocument/2006/relationships" xmlns:p="http://schemas.openxmlformats.org/presentationml/2006/main" xmlns:a16="http://schemas.microsoft.com/office/drawing/2014/main" xmlns="" xmlns:lc="http://schemas.openxmlformats.org/drawingml/2006/lockedCanvas" id="{BF55E488-7BDB-4718-9D21-5031B10C09FE}"/>
            </a:ext>
          </a:extLst>
        </xdr:cNvPr>
        <xdr:cNvSpPr/>
      </xdr:nvSpPr>
      <xdr:spPr>
        <a:xfrm>
          <a:off x="3316601" y="754381"/>
          <a:ext cx="1076329" cy="262889"/>
        </a:xfrm>
        <a:prstGeom prst="rect">
          <a:avLst/>
        </a:prstGeom>
        <a:solidFill>
          <a:srgbClr val="FFFFCC"/>
        </a:solidFill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6827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6827" algn="l" defTabSz="456827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3651" algn="l" defTabSz="456827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0479" algn="l" defTabSz="456827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7303" algn="l" defTabSz="456827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4131" algn="l" defTabSz="456827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0955" algn="l" defTabSz="456827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197782" algn="l" defTabSz="456827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4606" algn="l" defTabSz="456827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ctr" defTabSz="456827" rtl="0" eaLnBrk="1" latinLnBrk="0" hangingPunct="1"/>
          <a:r>
            <a:rPr lang="en-US" sz="1100" kern="1200">
              <a:solidFill>
                <a:schemeClr val="tx1"/>
              </a:solidFill>
              <a:latin typeface="+mn-lt"/>
              <a:ea typeface="+mn-ea"/>
              <a:cs typeface="+mn-cs"/>
            </a:rPr>
            <a:t>Verify</a:t>
          </a:r>
          <a:r>
            <a:rPr lang="en-US" sz="1100" kern="1200" baseline="0">
              <a:solidFill>
                <a:schemeClr val="tx1"/>
              </a:solidFill>
              <a:latin typeface="+mn-lt"/>
              <a:ea typeface="+mn-ea"/>
              <a:cs typeface="+mn-cs"/>
            </a:rPr>
            <a:t> </a:t>
          </a:r>
          <a:r>
            <a:rPr lang="en-US" sz="1100" kern="1200">
              <a:solidFill>
                <a:schemeClr val="tx1"/>
              </a:solidFill>
              <a:latin typeface="+mn-lt"/>
              <a:ea typeface="+mn-ea"/>
              <a:cs typeface="+mn-cs"/>
            </a:rPr>
            <a:t>results</a:t>
          </a:r>
        </a:p>
      </xdr:txBody>
    </xdr:sp>
    <xdr:clientData/>
  </xdr:twoCellAnchor>
  <xdr:twoCellAnchor>
    <xdr:from>
      <xdr:col>4</xdr:col>
      <xdr:colOff>314325</xdr:colOff>
      <xdr:row>5</xdr:row>
      <xdr:rowOff>76201</xdr:rowOff>
    </xdr:from>
    <xdr:to>
      <xdr:col>5</xdr:col>
      <xdr:colOff>363851</xdr:colOff>
      <xdr:row>7</xdr:row>
      <xdr:rowOff>6793</xdr:rowOff>
    </xdr:to>
    <xdr:cxnSp macro="">
      <xdr:nvCxnSpPr>
        <xdr:cNvPr id="26" name="Elbow Connector 25">
          <a:extLst>
            <a:ext uri="{FF2B5EF4-FFF2-40B4-BE49-F238E27FC236}">
              <a16:creationId xmlns:r="http://schemas.openxmlformats.org/officeDocument/2006/relationships" xmlns:p="http://schemas.openxmlformats.org/presentationml/2006/main" xmlns:a16="http://schemas.microsoft.com/office/drawing/2014/main" xmlns="" xmlns:lc="http://schemas.openxmlformats.org/drawingml/2006/lockedCanvas" id="{F5C12C1B-47EE-419E-BDF3-B7B050FC6C1C}"/>
            </a:ext>
          </a:extLst>
        </xdr:cNvPr>
        <xdr:cNvCxnSpPr>
          <a:stCxn id="25" idx="1"/>
          <a:endCxn id="5" idx="0"/>
        </xdr:cNvCxnSpPr>
      </xdr:nvCxnSpPr>
      <xdr:spPr>
        <a:xfrm rot="10800000" flipV="1">
          <a:off x="2676525" y="885826"/>
          <a:ext cx="640076" cy="254442"/>
        </a:xfrm>
        <a:prstGeom prst="bentConnector2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Policy%20Deployment%202001\2001PD-GRUBER%20JULY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nd Level Matrix"/>
      <sheetName val="2nd Level Bowling Chart"/>
      <sheetName val="ap  Lean Tools BB"/>
      <sheetName val="ap  36 kaizens"/>
      <sheetName val="2 smed, 3 std wrk"/>
      <sheetName val="6 sigma"/>
      <sheetName val="Top Level $ cntrmsr"/>
      <sheetName val="Cntmrs"/>
      <sheetName val="500 KPI"/>
      <sheetName val="Wkly Sales"/>
      <sheetName val="Wkly Bookings"/>
      <sheetName val="OTD"/>
      <sheetName val="DPM"/>
      <sheetName val="%KanBans"/>
      <sheetName val="Close Rate"/>
      <sheetName val="MEV"/>
      <sheetName val="Lead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19">
          <cell r="B19" t="str">
            <v>JAN</v>
          </cell>
          <cell r="C19" t="str">
            <v>FEB</v>
          </cell>
          <cell r="D19" t="str">
            <v>MAR</v>
          </cell>
          <cell r="E19" t="str">
            <v>APR</v>
          </cell>
          <cell r="F19" t="str">
            <v>MAY</v>
          </cell>
          <cell r="G19" t="str">
            <v>JUN</v>
          </cell>
          <cell r="H19" t="str">
            <v>JUL</v>
          </cell>
          <cell r="I19" t="str">
            <v>AUG</v>
          </cell>
          <cell r="J19" t="str">
            <v>SEP</v>
          </cell>
          <cell r="K19" t="str">
            <v>OCT</v>
          </cell>
          <cell r="L19" t="str">
            <v>NOV</v>
          </cell>
          <cell r="M19" t="str">
            <v>DEC</v>
          </cell>
        </row>
      </sheetData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0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0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  <pageSetUpPr fitToPage="1"/>
  </sheetPr>
  <dimension ref="B2:M38"/>
  <sheetViews>
    <sheetView showGridLines="0" showRowColHeaders="0" tabSelected="1" zoomScaleNormal="100" workbookViewId="0">
      <selection activeCell="C4" sqref="C4"/>
    </sheetView>
  </sheetViews>
  <sheetFormatPr defaultColWidth="8.85546875" defaultRowHeight="18" x14ac:dyDescent="0.25"/>
  <cols>
    <col min="1" max="1" width="8.85546875" style="16"/>
    <col min="2" max="2" width="5.140625" style="16" customWidth="1"/>
    <col min="3" max="3" width="28.85546875" style="16" customWidth="1"/>
    <col min="4" max="4" width="19.140625" style="16" customWidth="1"/>
    <col min="5" max="5" width="4.85546875" style="16" customWidth="1"/>
    <col min="6" max="6" width="12" style="16" customWidth="1"/>
    <col min="7" max="8" width="14" style="16" customWidth="1"/>
    <col min="9" max="9" width="14" style="6" customWidth="1"/>
    <col min="10" max="10" width="19.140625" style="6" customWidth="1"/>
    <col min="11" max="11" width="4.5703125" style="6" customWidth="1"/>
    <col min="12" max="12" width="13.7109375" style="6" customWidth="1"/>
    <col min="13" max="13" width="15.42578125" style="16" customWidth="1"/>
    <col min="14" max="16384" width="8.85546875" style="16"/>
  </cols>
  <sheetData>
    <row r="2" spans="2:13" ht="35.25" customHeight="1" x14ac:dyDescent="0.25">
      <c r="B2" s="18"/>
      <c r="C2" s="72" t="s">
        <v>4</v>
      </c>
      <c r="D2" s="72"/>
      <c r="E2" s="19"/>
    </row>
    <row r="3" spans="2:13" ht="24" customHeight="1" x14ac:dyDescent="0.25">
      <c r="B3" s="20"/>
      <c r="C3" s="41" t="s">
        <v>15</v>
      </c>
      <c r="D3" s="21"/>
      <c r="E3" s="22"/>
    </row>
    <row r="4" spans="2:13" ht="23.25" customHeight="1" x14ac:dyDescent="0.25">
      <c r="B4" s="20"/>
      <c r="C4" s="42" t="s">
        <v>1</v>
      </c>
      <c r="D4" s="21"/>
      <c r="E4" s="22"/>
    </row>
    <row r="5" spans="2:13" ht="5.45" customHeight="1" x14ac:dyDescent="0.25">
      <c r="B5" s="23"/>
      <c r="C5" s="24"/>
      <c r="D5" s="24"/>
      <c r="E5" s="25"/>
    </row>
    <row r="6" spans="2:13" ht="25.5" customHeight="1" x14ac:dyDescent="0.35">
      <c r="B6" s="23"/>
      <c r="C6" s="74" t="s">
        <v>63</v>
      </c>
      <c r="D6" s="74"/>
      <c r="E6" s="25"/>
    </row>
    <row r="7" spans="2:13" ht="22.5" customHeight="1" x14ac:dyDescent="0.25">
      <c r="B7" s="23"/>
      <c r="C7" s="38" t="s">
        <v>60</v>
      </c>
      <c r="D7" s="43">
        <v>1</v>
      </c>
      <c r="E7" s="25"/>
    </row>
    <row r="8" spans="2:13" ht="22.5" customHeight="1" x14ac:dyDescent="0.25">
      <c r="B8" s="23"/>
      <c r="C8" s="38" t="s">
        <v>2</v>
      </c>
      <c r="D8" s="43">
        <v>1</v>
      </c>
      <c r="E8" s="25"/>
    </row>
    <row r="9" spans="2:13" ht="22.5" customHeight="1" x14ac:dyDescent="0.25">
      <c r="B9" s="23"/>
      <c r="C9" s="38" t="s">
        <v>3</v>
      </c>
      <c r="D9" s="43">
        <v>10</v>
      </c>
      <c r="E9" s="25"/>
    </row>
    <row r="10" spans="2:13" ht="22.5" customHeight="1" x14ac:dyDescent="0.25">
      <c r="B10" s="73"/>
      <c r="C10" s="38" t="s">
        <v>9</v>
      </c>
      <c r="D10" s="43">
        <v>10</v>
      </c>
      <c r="E10" s="25"/>
      <c r="F10" s="26"/>
      <c r="G10" s="27"/>
    </row>
    <row r="11" spans="2:13" ht="22.5" customHeight="1" x14ac:dyDescent="0.25">
      <c r="B11" s="73"/>
      <c r="C11" s="38" t="s">
        <v>10</v>
      </c>
      <c r="D11" s="43">
        <v>10</v>
      </c>
      <c r="E11" s="25"/>
    </row>
    <row r="12" spans="2:13" ht="22.5" customHeight="1" x14ac:dyDescent="0.25">
      <c r="B12" s="23"/>
      <c r="C12" s="38" t="s">
        <v>11</v>
      </c>
      <c r="D12" s="43">
        <v>30</v>
      </c>
      <c r="E12" s="25"/>
      <c r="H12" s="30"/>
      <c r="I12" s="31"/>
      <c r="J12" s="31"/>
      <c r="K12" s="31"/>
      <c r="L12" s="31"/>
      <c r="M12" s="30"/>
    </row>
    <row r="13" spans="2:13" ht="22.5" customHeight="1" x14ac:dyDescent="0.25">
      <c r="B13" s="32"/>
      <c r="C13" s="38" t="s">
        <v>12</v>
      </c>
      <c r="D13" s="43">
        <v>10</v>
      </c>
      <c r="E13" s="25"/>
      <c r="H13" s="30"/>
      <c r="I13" s="31"/>
      <c r="J13" s="31"/>
      <c r="K13" s="31"/>
      <c r="L13" s="31"/>
      <c r="M13" s="30"/>
    </row>
    <row r="14" spans="2:13" ht="22.5" customHeight="1" x14ac:dyDescent="0.25">
      <c r="B14" s="23"/>
      <c r="C14" s="38" t="s">
        <v>13</v>
      </c>
      <c r="D14" s="43">
        <v>10</v>
      </c>
      <c r="E14" s="25"/>
      <c r="H14" s="30"/>
      <c r="I14" s="31"/>
      <c r="J14" s="31"/>
      <c r="K14" s="31"/>
      <c r="L14" s="31"/>
      <c r="M14" s="30"/>
    </row>
    <row r="15" spans="2:13" ht="22.5" customHeight="1" x14ac:dyDescent="0.25">
      <c r="B15" s="23"/>
      <c r="C15" s="38" t="s">
        <v>31</v>
      </c>
      <c r="D15" s="43">
        <v>0</v>
      </c>
      <c r="E15" s="25"/>
      <c r="H15" s="30"/>
      <c r="I15" s="31"/>
      <c r="J15" s="31"/>
      <c r="K15" s="31"/>
      <c r="L15" s="31"/>
      <c r="M15" s="30"/>
    </row>
    <row r="16" spans="2:13" ht="22.5" customHeight="1" x14ac:dyDescent="0.25">
      <c r="B16" s="23"/>
      <c r="C16" s="38" t="s">
        <v>14</v>
      </c>
      <c r="D16" s="40">
        <f>(D9*60)-SUM(D10:D15)</f>
        <v>530</v>
      </c>
      <c r="E16" s="25"/>
      <c r="H16" s="30"/>
      <c r="I16" s="31"/>
      <c r="J16" s="31"/>
      <c r="K16" s="31"/>
      <c r="L16" s="31"/>
      <c r="M16" s="30"/>
    </row>
    <row r="17" spans="2:13" ht="22.5" customHeight="1" x14ac:dyDescent="0.25">
      <c r="B17" s="23"/>
      <c r="C17" s="38" t="s">
        <v>7</v>
      </c>
      <c r="D17" s="43">
        <v>1500</v>
      </c>
      <c r="E17" s="25"/>
      <c r="F17" s="27"/>
      <c r="G17" s="27"/>
      <c r="H17" s="30"/>
      <c r="I17" s="31"/>
      <c r="J17" s="31"/>
      <c r="K17" s="31"/>
      <c r="L17" s="31"/>
      <c r="M17" s="30"/>
    </row>
    <row r="18" spans="2:13" ht="22.5" customHeight="1" x14ac:dyDescent="0.25">
      <c r="B18" s="23"/>
      <c r="C18" s="39" t="str">
        <f>"Takt Time ("&amp;$C$4&amp;")"</f>
        <v>Takt Time (Seconds)</v>
      </c>
      <c r="D18" s="40">
        <f>IF(C4="Seconds",(D16/D17*D7*D8)*60,IF(C4="Minutes",D16/D17*D7*D8,IF(C4="Hours",(D16/D17*D7*D8)/60,(D16/D17*D7*D8)/D16)))</f>
        <v>21.2</v>
      </c>
      <c r="E18" s="25"/>
      <c r="F18" s="30"/>
      <c r="G18" s="30"/>
      <c r="H18" s="30"/>
      <c r="I18" s="31"/>
      <c r="J18" s="31"/>
      <c r="K18" s="31"/>
      <c r="L18" s="31"/>
      <c r="M18" s="30"/>
    </row>
    <row r="19" spans="2:13" x14ac:dyDescent="0.25">
      <c r="B19" s="33"/>
      <c r="C19" s="34"/>
      <c r="D19" s="34"/>
      <c r="E19" s="35"/>
      <c r="F19" s="30"/>
      <c r="G19" s="30"/>
      <c r="H19" s="30"/>
      <c r="I19" s="31"/>
      <c r="J19" s="31"/>
      <c r="K19" s="31"/>
      <c r="L19" s="31"/>
      <c r="M19" s="30"/>
    </row>
    <row r="20" spans="2:13" x14ac:dyDescent="0.25">
      <c r="H20" s="30"/>
      <c r="I20" s="31"/>
      <c r="J20" s="31"/>
      <c r="K20" s="31"/>
      <c r="L20" s="31"/>
      <c r="M20" s="30"/>
    </row>
    <row r="21" spans="2:13" x14ac:dyDescent="0.25">
      <c r="C21" s="28" t="s">
        <v>1</v>
      </c>
      <c r="D21" s="29">
        <f>D22*60</f>
        <v>31800</v>
      </c>
      <c r="H21" s="30"/>
      <c r="I21" s="31"/>
      <c r="J21" s="31"/>
      <c r="K21" s="31"/>
      <c r="L21" s="31"/>
      <c r="M21" s="30"/>
    </row>
    <row r="22" spans="2:13" x14ac:dyDescent="0.25">
      <c r="C22" s="28" t="s">
        <v>28</v>
      </c>
      <c r="D22" s="29">
        <f>D16</f>
        <v>530</v>
      </c>
      <c r="H22" s="30"/>
      <c r="I22" s="31"/>
      <c r="J22" s="31"/>
      <c r="K22" s="31"/>
      <c r="L22" s="31"/>
      <c r="M22" s="30"/>
    </row>
    <row r="23" spans="2:13" x14ac:dyDescent="0.25">
      <c r="C23" s="28" t="s">
        <v>29</v>
      </c>
      <c r="D23" s="29">
        <f>D22/60</f>
        <v>8.8333333333333339</v>
      </c>
      <c r="H23" s="30"/>
      <c r="I23" s="31"/>
      <c r="J23" s="31"/>
      <c r="K23" s="31"/>
      <c r="L23" s="31"/>
      <c r="M23" s="30"/>
    </row>
    <row r="24" spans="2:13" x14ac:dyDescent="0.25">
      <c r="C24" s="28" t="s">
        <v>30</v>
      </c>
      <c r="D24" s="29">
        <v>1</v>
      </c>
      <c r="H24" s="30"/>
      <c r="I24" s="31"/>
      <c r="J24" s="31"/>
      <c r="K24" s="31"/>
      <c r="L24" s="31"/>
      <c r="M24" s="30"/>
    </row>
    <row r="25" spans="2:13" x14ac:dyDescent="0.25">
      <c r="C25" s="28"/>
      <c r="D25" s="29"/>
      <c r="H25" s="30"/>
      <c r="I25" s="31"/>
      <c r="J25" s="31"/>
      <c r="K25" s="31"/>
      <c r="L25" s="31"/>
      <c r="M25" s="30"/>
    </row>
    <row r="26" spans="2:13" x14ac:dyDescent="0.25">
      <c r="C26" s="28" t="str">
        <f>VLOOKUP(C4,C21:D24,1,FALSE)</f>
        <v>Seconds</v>
      </c>
      <c r="D26" s="29">
        <f>VLOOKUP(C4,C21:D24,2,FALSE)</f>
        <v>31800</v>
      </c>
      <c r="F26" s="30"/>
      <c r="G26" s="30"/>
      <c r="H26" s="30"/>
      <c r="I26" s="31"/>
      <c r="J26" s="31"/>
      <c r="K26" s="31"/>
      <c r="L26" s="31"/>
      <c r="M26" s="30"/>
    </row>
    <row r="27" spans="2:13" x14ac:dyDescent="0.25">
      <c r="F27" s="30"/>
      <c r="G27" s="30"/>
      <c r="H27" s="30"/>
      <c r="I27" s="31"/>
      <c r="J27" s="31"/>
      <c r="K27" s="31"/>
      <c r="L27" s="31"/>
      <c r="M27" s="30"/>
    </row>
    <row r="28" spans="2:13" x14ac:dyDescent="0.25">
      <c r="F28" s="30"/>
      <c r="G28" s="30"/>
      <c r="H28" s="30"/>
      <c r="I28" s="31"/>
      <c r="J28" s="31"/>
      <c r="K28" s="31"/>
      <c r="L28" s="31"/>
      <c r="M28" s="30"/>
    </row>
    <row r="29" spans="2:13" x14ac:dyDescent="0.25">
      <c r="F29" s="30"/>
      <c r="G29" s="30"/>
      <c r="H29" s="30"/>
      <c r="I29" s="31"/>
      <c r="J29" s="31"/>
      <c r="K29" s="31"/>
      <c r="L29" s="31"/>
      <c r="M29" s="30"/>
    </row>
    <row r="30" spans="2:13" x14ac:dyDescent="0.25">
      <c r="F30" s="30"/>
      <c r="G30" s="30"/>
      <c r="H30" s="30"/>
      <c r="I30" s="31"/>
      <c r="J30" s="31"/>
      <c r="K30" s="31"/>
      <c r="L30" s="31"/>
      <c r="M30" s="30"/>
    </row>
    <row r="31" spans="2:13" x14ac:dyDescent="0.25">
      <c r="F31" s="30"/>
      <c r="G31" s="30"/>
      <c r="H31" s="30"/>
      <c r="I31" s="31"/>
      <c r="J31" s="31"/>
      <c r="K31" s="31"/>
      <c r="L31" s="31"/>
      <c r="M31" s="30"/>
    </row>
    <row r="32" spans="2:13" x14ac:dyDescent="0.25">
      <c r="F32" s="30"/>
      <c r="G32" s="30"/>
      <c r="H32" s="30"/>
      <c r="I32" s="31"/>
      <c r="J32" s="31"/>
      <c r="K32" s="31"/>
      <c r="L32" s="31"/>
      <c r="M32" s="30"/>
    </row>
    <row r="33" spans="6:13" x14ac:dyDescent="0.25">
      <c r="F33" s="30"/>
      <c r="G33" s="30"/>
      <c r="H33" s="30"/>
      <c r="I33" s="31"/>
      <c r="J33" s="31"/>
      <c r="K33" s="31"/>
      <c r="L33" s="31"/>
      <c r="M33" s="30"/>
    </row>
    <row r="34" spans="6:13" x14ac:dyDescent="0.25">
      <c r="F34" s="30"/>
      <c r="G34" s="30"/>
      <c r="H34" s="30"/>
      <c r="I34" s="31"/>
      <c r="J34" s="31"/>
      <c r="K34" s="31"/>
      <c r="L34" s="31"/>
      <c r="M34" s="30"/>
    </row>
    <row r="35" spans="6:13" x14ac:dyDescent="0.25">
      <c r="F35" s="30"/>
      <c r="G35" s="30"/>
      <c r="H35" s="30"/>
      <c r="I35" s="31"/>
      <c r="J35" s="31"/>
      <c r="K35" s="31"/>
      <c r="L35" s="31"/>
      <c r="M35" s="30"/>
    </row>
    <row r="36" spans="6:13" x14ac:dyDescent="0.25">
      <c r="F36" s="30"/>
      <c r="G36" s="30"/>
      <c r="H36" s="30"/>
      <c r="I36" s="31"/>
      <c r="J36" s="31"/>
      <c r="K36" s="31"/>
      <c r="L36" s="31"/>
      <c r="M36" s="30"/>
    </row>
    <row r="37" spans="6:13" x14ac:dyDescent="0.25">
      <c r="F37" s="30"/>
      <c r="G37" s="30"/>
      <c r="H37" s="30"/>
      <c r="I37" s="31"/>
      <c r="J37" s="31"/>
      <c r="K37" s="31"/>
      <c r="L37" s="31"/>
      <c r="M37" s="30"/>
    </row>
    <row r="38" spans="6:13" x14ac:dyDescent="0.25">
      <c r="F38" s="30"/>
      <c r="G38" s="30"/>
      <c r="H38" s="30"/>
      <c r="I38" s="31"/>
      <c r="J38" s="31"/>
      <c r="K38" s="31"/>
      <c r="L38" s="31"/>
      <c r="M38" s="30"/>
    </row>
  </sheetData>
  <sheetProtection password="CEBE" sheet="1" objects="1" scenarios="1" selectLockedCells="1"/>
  <mergeCells count="3">
    <mergeCell ref="C2:D2"/>
    <mergeCell ref="B10:B11"/>
    <mergeCell ref="C6:D6"/>
  </mergeCells>
  <dataValidations count="1">
    <dataValidation type="list" allowBlank="1" showInputMessage="1" showErrorMessage="1" sqref="C4">
      <formula1>"Seconds, Minutes, Hours, Days"</formula1>
    </dataValidation>
  </dataValidations>
  <printOptions horizontalCentered="1"/>
  <pageMargins left="0" right="0" top="0.25" bottom="0" header="0.3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</sheetPr>
  <dimension ref="B1:V367"/>
  <sheetViews>
    <sheetView showGridLines="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" sqref="B2"/>
    </sheetView>
  </sheetViews>
  <sheetFormatPr defaultRowHeight="23.25" customHeight="1" x14ac:dyDescent="0.2"/>
  <cols>
    <col min="1" max="1" width="1.28515625" style="48" customWidth="1"/>
    <col min="2" max="3" width="16.85546875" style="68" customWidth="1"/>
    <col min="4" max="4" width="16.85546875" style="36" customWidth="1"/>
    <col min="5" max="6" width="20.140625" style="36" customWidth="1"/>
    <col min="7" max="7" width="25.140625" style="36" customWidth="1"/>
    <col min="8" max="9" width="21" style="36" customWidth="1"/>
    <col min="10" max="10" width="25.140625" style="36" customWidth="1"/>
    <col min="11" max="11" width="2.85546875" style="48" customWidth="1"/>
    <col min="12" max="12" width="34.5703125" style="48" customWidth="1"/>
    <col min="13" max="14" width="34.5703125" style="50" customWidth="1"/>
    <col min="15" max="15" width="34.5703125" style="46" customWidth="1"/>
    <col min="16" max="16" width="21" style="46" customWidth="1"/>
    <col min="17" max="17" width="16.5703125" style="46" customWidth="1"/>
    <col min="18" max="18" width="9.140625" style="49"/>
    <col min="19" max="16384" width="9.140625" style="48"/>
  </cols>
  <sheetData>
    <row r="1" spans="2:22" s="47" customFormat="1" ht="28.5" customHeight="1" x14ac:dyDescent="0.2">
      <c r="B1" s="75" t="s">
        <v>36</v>
      </c>
      <c r="C1" s="75"/>
      <c r="D1" s="76"/>
      <c r="E1" s="77" t="s">
        <v>37</v>
      </c>
      <c r="F1" s="77"/>
      <c r="G1" s="77"/>
      <c r="H1" s="77" t="s">
        <v>38</v>
      </c>
      <c r="I1" s="77"/>
      <c r="J1" s="44" t="s">
        <v>39</v>
      </c>
      <c r="L1" s="58" t="s">
        <v>114</v>
      </c>
      <c r="M1" s="58" t="s">
        <v>66</v>
      </c>
      <c r="N1" s="58" t="s">
        <v>67</v>
      </c>
      <c r="O1" s="58" t="s">
        <v>53</v>
      </c>
    </row>
    <row r="2" spans="2:22" ht="23.25" customHeight="1" x14ac:dyDescent="0.2">
      <c r="B2" s="67" t="s">
        <v>85</v>
      </c>
      <c r="C2" s="67" t="s">
        <v>72</v>
      </c>
      <c r="D2" s="70" t="s">
        <v>51</v>
      </c>
      <c r="E2" s="70" t="s">
        <v>32</v>
      </c>
      <c r="F2" s="70" t="s">
        <v>50</v>
      </c>
      <c r="G2" s="70" t="s">
        <v>33</v>
      </c>
      <c r="H2" s="70" t="s">
        <v>26</v>
      </c>
      <c r="I2" s="70" t="s">
        <v>52</v>
      </c>
      <c r="J2" s="70" t="s">
        <v>27</v>
      </c>
      <c r="L2" s="37" t="s">
        <v>48</v>
      </c>
      <c r="M2" s="69">
        <v>102</v>
      </c>
      <c r="N2" s="37">
        <v>30</v>
      </c>
      <c r="O2" s="37">
        <v>1</v>
      </c>
      <c r="Q2" s="48"/>
      <c r="R2" s="48"/>
    </row>
    <row r="3" spans="2:22" ht="23.25" customHeight="1" x14ac:dyDescent="0.2">
      <c r="B3" s="67" t="s">
        <v>86</v>
      </c>
      <c r="C3" s="67" t="s">
        <v>73</v>
      </c>
      <c r="D3" s="37">
        <v>247</v>
      </c>
      <c r="E3" s="37">
        <v>3</v>
      </c>
      <c r="F3" s="37">
        <v>0</v>
      </c>
      <c r="G3" s="37">
        <v>0</v>
      </c>
      <c r="H3" s="37">
        <v>5</v>
      </c>
      <c r="I3" s="37">
        <v>1</v>
      </c>
      <c r="J3" s="37">
        <v>1500</v>
      </c>
      <c r="L3" s="80" t="s">
        <v>113</v>
      </c>
      <c r="M3" s="80" t="s">
        <v>112</v>
      </c>
      <c r="N3" s="80" t="s">
        <v>115</v>
      </c>
      <c r="O3" s="80" t="s">
        <v>116</v>
      </c>
      <c r="Q3" s="50">
        <f>IF(D3="","",T14)</f>
        <v>3599.9999999999995</v>
      </c>
      <c r="R3" s="50">
        <f>IF(D3="","",U14)</f>
        <v>8.8333333333333339</v>
      </c>
      <c r="S3" s="46"/>
      <c r="T3" s="46"/>
      <c r="U3" s="46"/>
      <c r="V3" s="49"/>
    </row>
    <row r="4" spans="2:22" ht="23.25" customHeight="1" x14ac:dyDescent="0.2">
      <c r="B4" s="67" t="s">
        <v>86</v>
      </c>
      <c r="C4" s="67" t="s">
        <v>74</v>
      </c>
      <c r="D4" s="37">
        <v>241</v>
      </c>
      <c r="E4" s="37">
        <v>2</v>
      </c>
      <c r="F4" s="37">
        <v>0</v>
      </c>
      <c r="G4" s="37">
        <v>0</v>
      </c>
      <c r="H4" s="37">
        <v>2</v>
      </c>
      <c r="I4" s="37">
        <v>4</v>
      </c>
      <c r="J4" s="37">
        <v>1488</v>
      </c>
      <c r="L4" s="81"/>
      <c r="M4" s="81"/>
      <c r="N4" s="81"/>
      <c r="O4" s="81"/>
      <c r="Q4" s="50"/>
      <c r="R4" s="50"/>
      <c r="S4" s="60" t="s">
        <v>41</v>
      </c>
      <c r="T4" s="60" t="s">
        <v>61</v>
      </c>
      <c r="U4" s="60" t="s">
        <v>62</v>
      </c>
      <c r="V4" s="49"/>
    </row>
    <row r="5" spans="2:22" ht="23.25" customHeight="1" x14ac:dyDescent="0.2">
      <c r="B5" s="67" t="s">
        <v>86</v>
      </c>
      <c r="C5" s="67" t="s">
        <v>75</v>
      </c>
      <c r="D5" s="37">
        <v>241</v>
      </c>
      <c r="E5" s="37">
        <v>0</v>
      </c>
      <c r="F5" s="37">
        <v>15</v>
      </c>
      <c r="G5" s="37">
        <v>38</v>
      </c>
      <c r="H5" s="37">
        <v>6</v>
      </c>
      <c r="I5" s="37">
        <v>2</v>
      </c>
      <c r="J5" s="37">
        <v>1452</v>
      </c>
      <c r="L5" s="81"/>
      <c r="M5" s="81"/>
      <c r="N5" s="81"/>
      <c r="O5" s="81"/>
      <c r="Q5" s="50"/>
      <c r="R5" s="50"/>
      <c r="S5" s="60" t="s">
        <v>42</v>
      </c>
      <c r="T5" s="60">
        <f>T9/12</f>
        <v>299.99999999999994</v>
      </c>
      <c r="U5" s="60">
        <f t="shared" ref="U5:U12" si="0">T$12/T5</f>
        <v>106.00000000000001</v>
      </c>
      <c r="V5" s="49"/>
    </row>
    <row r="6" spans="2:22" ht="23.25" customHeight="1" x14ac:dyDescent="0.2">
      <c r="B6" s="67" t="s">
        <v>86</v>
      </c>
      <c r="C6" s="67" t="s">
        <v>76</v>
      </c>
      <c r="D6" s="37">
        <v>249</v>
      </c>
      <c r="E6" s="37">
        <v>2</v>
      </c>
      <c r="F6" s="37">
        <v>0</v>
      </c>
      <c r="G6" s="37">
        <v>0</v>
      </c>
      <c r="H6" s="37">
        <v>8</v>
      </c>
      <c r="I6" s="37">
        <v>0</v>
      </c>
      <c r="J6" s="37">
        <v>1482</v>
      </c>
      <c r="L6" s="81"/>
      <c r="M6" s="81"/>
      <c r="N6" s="81"/>
      <c r="O6" s="81"/>
      <c r="Q6" s="50"/>
      <c r="R6" s="50"/>
      <c r="S6" s="60" t="s">
        <v>43</v>
      </c>
      <c r="T6" s="60">
        <f>T9/6</f>
        <v>599.99999999999989</v>
      </c>
      <c r="U6" s="60">
        <f t="shared" si="0"/>
        <v>53.000000000000007</v>
      </c>
      <c r="V6" s="49"/>
    </row>
    <row r="7" spans="2:22" ht="23.25" customHeight="1" x14ac:dyDescent="0.2">
      <c r="B7" s="67" t="s">
        <v>86</v>
      </c>
      <c r="C7" s="67" t="s">
        <v>77</v>
      </c>
      <c r="D7" s="37">
        <v>247</v>
      </c>
      <c r="E7" s="37">
        <v>3</v>
      </c>
      <c r="F7" s="37">
        <v>30</v>
      </c>
      <c r="G7" s="37">
        <v>0</v>
      </c>
      <c r="H7" s="37">
        <v>7</v>
      </c>
      <c r="I7" s="37">
        <v>3</v>
      </c>
      <c r="J7" s="37">
        <v>1458</v>
      </c>
      <c r="L7" s="78" t="s">
        <v>117</v>
      </c>
      <c r="M7" s="78" t="s">
        <v>121</v>
      </c>
      <c r="N7" s="78"/>
      <c r="O7" s="78" t="s">
        <v>118</v>
      </c>
      <c r="Q7" s="50"/>
      <c r="R7" s="50"/>
      <c r="S7" s="60" t="s">
        <v>44</v>
      </c>
      <c r="T7" s="60">
        <f>T9/4</f>
        <v>899.99999999999989</v>
      </c>
      <c r="U7" s="60">
        <f t="shared" si="0"/>
        <v>35.333333333333336</v>
      </c>
      <c r="V7" s="49"/>
    </row>
    <row r="8" spans="2:22" ht="23.25" customHeight="1" x14ac:dyDescent="0.2">
      <c r="B8" s="67" t="s">
        <v>86</v>
      </c>
      <c r="C8" s="67" t="s">
        <v>78</v>
      </c>
      <c r="D8" s="37">
        <v>241</v>
      </c>
      <c r="E8" s="37">
        <v>1</v>
      </c>
      <c r="F8" s="37">
        <v>0</v>
      </c>
      <c r="G8" s="37">
        <v>0</v>
      </c>
      <c r="H8" s="37">
        <v>4</v>
      </c>
      <c r="I8" s="37">
        <v>2</v>
      </c>
      <c r="J8" s="37">
        <v>1512</v>
      </c>
      <c r="L8" s="78"/>
      <c r="M8" s="78"/>
      <c r="N8" s="78"/>
      <c r="O8" s="78"/>
      <c r="Q8" s="50"/>
      <c r="R8" s="50"/>
      <c r="S8" s="60" t="s">
        <v>45</v>
      </c>
      <c r="T8" s="60">
        <f>T9/2</f>
        <v>1799.9999999999998</v>
      </c>
      <c r="U8" s="60">
        <f t="shared" si="0"/>
        <v>17.666666666666668</v>
      </c>
      <c r="V8" s="49"/>
    </row>
    <row r="9" spans="2:22" ht="23.25" customHeight="1" x14ac:dyDescent="0.2">
      <c r="B9" s="67" t="s">
        <v>86</v>
      </c>
      <c r="C9" s="67" t="s">
        <v>79</v>
      </c>
      <c r="D9" s="37">
        <v>244</v>
      </c>
      <c r="E9" s="37">
        <v>1</v>
      </c>
      <c r="F9" s="37">
        <v>15</v>
      </c>
      <c r="G9" s="37">
        <v>0</v>
      </c>
      <c r="H9" s="37">
        <v>10</v>
      </c>
      <c r="I9" s="37">
        <v>2</v>
      </c>
      <c r="J9" s="37">
        <v>1506</v>
      </c>
      <c r="L9" s="78"/>
      <c r="M9" s="78"/>
      <c r="N9" s="78"/>
      <c r="O9" s="78"/>
      <c r="Q9" s="50"/>
      <c r="R9" s="50"/>
      <c r="S9" s="60" t="s">
        <v>48</v>
      </c>
      <c r="T9" s="60">
        <f>T12/(Takt_Time!D16/60)</f>
        <v>3599.9999999999995</v>
      </c>
      <c r="U9" s="60">
        <f t="shared" si="0"/>
        <v>8.8333333333333339</v>
      </c>
      <c r="V9" s="49"/>
    </row>
    <row r="10" spans="2:22" ht="23.25" customHeight="1" x14ac:dyDescent="0.2">
      <c r="B10" s="67" t="s">
        <v>86</v>
      </c>
      <c r="C10" s="67" t="s">
        <v>80</v>
      </c>
      <c r="D10" s="37">
        <v>243</v>
      </c>
      <c r="E10" s="37">
        <v>4</v>
      </c>
      <c r="F10" s="37">
        <v>0</v>
      </c>
      <c r="G10" s="37">
        <v>0</v>
      </c>
      <c r="H10" s="37">
        <v>4</v>
      </c>
      <c r="I10" s="37">
        <v>1</v>
      </c>
      <c r="J10" s="37">
        <v>1464</v>
      </c>
      <c r="L10" s="79"/>
      <c r="M10" s="79"/>
      <c r="N10" s="79"/>
      <c r="O10" s="79"/>
      <c r="Q10" s="50"/>
      <c r="R10" s="50"/>
      <c r="S10" s="60" t="s">
        <v>46</v>
      </c>
      <c r="T10" s="60">
        <f>T9*2</f>
        <v>7199.9999999999991</v>
      </c>
      <c r="U10" s="60">
        <f t="shared" si="0"/>
        <v>4.416666666666667</v>
      </c>
      <c r="V10" s="49"/>
    </row>
    <row r="11" spans="2:22" ht="23.25" customHeight="1" x14ac:dyDescent="0.2">
      <c r="B11" s="67" t="s">
        <v>86</v>
      </c>
      <c r="C11" s="67" t="s">
        <v>81</v>
      </c>
      <c r="D11" s="37">
        <v>246</v>
      </c>
      <c r="E11" s="37">
        <v>0</v>
      </c>
      <c r="F11" s="37">
        <v>0</v>
      </c>
      <c r="G11" s="37">
        <v>0</v>
      </c>
      <c r="H11" s="37">
        <v>10</v>
      </c>
      <c r="I11" s="37">
        <v>0</v>
      </c>
      <c r="J11" s="37">
        <v>1440</v>
      </c>
      <c r="M11" s="48"/>
      <c r="N11" s="48"/>
      <c r="O11" s="48"/>
      <c r="Q11" s="50"/>
      <c r="R11" s="50"/>
      <c r="S11" s="60" t="s">
        <v>47</v>
      </c>
      <c r="T11" s="60">
        <f>T9*4</f>
        <v>14399.999999999998</v>
      </c>
      <c r="U11" s="60">
        <f t="shared" si="0"/>
        <v>2.2083333333333335</v>
      </c>
      <c r="V11" s="49"/>
    </row>
    <row r="12" spans="2:22" ht="23.25" customHeight="1" x14ac:dyDescent="0.2">
      <c r="B12" s="67" t="s">
        <v>86</v>
      </c>
      <c r="C12" s="67" t="s">
        <v>82</v>
      </c>
      <c r="D12" s="37">
        <v>247</v>
      </c>
      <c r="E12" s="37">
        <v>4</v>
      </c>
      <c r="F12" s="37">
        <v>0</v>
      </c>
      <c r="G12" s="37">
        <v>35</v>
      </c>
      <c r="H12" s="37">
        <v>6</v>
      </c>
      <c r="I12" s="37">
        <v>2</v>
      </c>
      <c r="J12" s="37">
        <v>1482</v>
      </c>
      <c r="M12" s="48"/>
      <c r="N12" s="48"/>
      <c r="O12" s="48"/>
      <c r="Q12" s="50"/>
      <c r="R12" s="50"/>
      <c r="S12" s="60" t="s">
        <v>40</v>
      </c>
      <c r="T12" s="60">
        <f>Takt_Time!D$26</f>
        <v>31800</v>
      </c>
      <c r="U12" s="60">
        <f t="shared" si="0"/>
        <v>1</v>
      </c>
      <c r="V12" s="49"/>
    </row>
    <row r="13" spans="2:22" ht="23.25" customHeight="1" x14ac:dyDescent="0.2">
      <c r="B13" s="67" t="s">
        <v>86</v>
      </c>
      <c r="C13" s="67" t="s">
        <v>83</v>
      </c>
      <c r="D13" s="37">
        <v>249</v>
      </c>
      <c r="E13" s="37">
        <v>3</v>
      </c>
      <c r="F13" s="37">
        <v>10</v>
      </c>
      <c r="G13" s="37">
        <v>0</v>
      </c>
      <c r="H13" s="37">
        <v>5</v>
      </c>
      <c r="I13" s="37">
        <v>0</v>
      </c>
      <c r="J13" s="37">
        <v>1446</v>
      </c>
      <c r="M13" s="48"/>
      <c r="N13" s="48"/>
      <c r="O13" s="48"/>
      <c r="Q13" s="50"/>
      <c r="R13" s="50"/>
      <c r="S13" s="60" t="s">
        <v>29</v>
      </c>
      <c r="T13" s="60">
        <f>T12/60/60</f>
        <v>8.8333333333333339</v>
      </c>
      <c r="U13" s="60"/>
      <c r="V13" s="49"/>
    </row>
    <row r="14" spans="2:22" ht="23.25" customHeight="1" x14ac:dyDescent="0.2">
      <c r="B14" s="67" t="s">
        <v>87</v>
      </c>
      <c r="C14" s="67" t="s">
        <v>73</v>
      </c>
      <c r="D14" s="37">
        <v>243</v>
      </c>
      <c r="E14" s="37">
        <v>5</v>
      </c>
      <c r="F14" s="37">
        <v>0</v>
      </c>
      <c r="G14" s="37">
        <v>0</v>
      </c>
      <c r="H14" s="37">
        <v>5</v>
      </c>
      <c r="I14" s="37">
        <v>2</v>
      </c>
      <c r="J14" s="37">
        <v>1458</v>
      </c>
      <c r="M14" s="48"/>
      <c r="N14" s="48"/>
      <c r="O14" s="48"/>
      <c r="Q14" s="50"/>
      <c r="R14" s="50"/>
      <c r="S14" s="60" t="s">
        <v>41</v>
      </c>
      <c r="T14" s="60">
        <f>VLOOKUP(L2,S5:T12,2,FALSE)</f>
        <v>3599.9999999999995</v>
      </c>
      <c r="U14" s="60">
        <f>VLOOKUP(L2,S5:U12,3,FALSE)</f>
        <v>8.8333333333333339</v>
      </c>
      <c r="V14" s="49"/>
    </row>
    <row r="15" spans="2:22" ht="23.25" customHeight="1" x14ac:dyDescent="0.2">
      <c r="B15" s="67" t="s">
        <v>87</v>
      </c>
      <c r="C15" s="67" t="s">
        <v>74</v>
      </c>
      <c r="D15" s="37">
        <v>246</v>
      </c>
      <c r="E15" s="37">
        <v>5</v>
      </c>
      <c r="F15" s="37">
        <v>0</v>
      </c>
      <c r="G15" s="37">
        <v>0</v>
      </c>
      <c r="H15" s="37">
        <v>3</v>
      </c>
      <c r="I15" s="37">
        <v>2</v>
      </c>
      <c r="J15" s="37">
        <v>1464</v>
      </c>
      <c r="M15" s="48"/>
      <c r="N15" s="48"/>
      <c r="O15" s="48"/>
      <c r="Q15" s="50"/>
      <c r="R15" s="50"/>
      <c r="S15" s="60"/>
      <c r="T15" s="60"/>
      <c r="U15" s="60"/>
      <c r="V15" s="49"/>
    </row>
    <row r="16" spans="2:22" ht="23.25" customHeight="1" x14ac:dyDescent="0.2">
      <c r="B16" s="67" t="s">
        <v>87</v>
      </c>
      <c r="C16" s="67" t="s">
        <v>75</v>
      </c>
      <c r="D16" s="37">
        <v>245</v>
      </c>
      <c r="E16" s="37">
        <v>1</v>
      </c>
      <c r="F16" s="37">
        <v>15</v>
      </c>
      <c r="G16" s="37">
        <v>0</v>
      </c>
      <c r="H16" s="37">
        <v>6</v>
      </c>
      <c r="I16" s="37">
        <v>1</v>
      </c>
      <c r="J16" s="37">
        <v>1512</v>
      </c>
      <c r="M16" s="48"/>
      <c r="N16" s="48"/>
      <c r="O16" s="48"/>
      <c r="Q16" s="50"/>
      <c r="R16" s="50"/>
      <c r="S16" s="46"/>
      <c r="T16" s="46"/>
      <c r="U16" s="46"/>
      <c r="V16" s="49"/>
    </row>
    <row r="17" spans="2:22" ht="23.25" customHeight="1" x14ac:dyDescent="0.2">
      <c r="B17" s="67" t="s">
        <v>87</v>
      </c>
      <c r="C17" s="67" t="s">
        <v>76</v>
      </c>
      <c r="D17" s="37">
        <v>242</v>
      </c>
      <c r="E17" s="37">
        <v>0</v>
      </c>
      <c r="F17" s="37">
        <v>0</v>
      </c>
      <c r="G17" s="37">
        <v>0</v>
      </c>
      <c r="H17" s="37">
        <v>1</v>
      </c>
      <c r="I17" s="37">
        <v>7</v>
      </c>
      <c r="J17" s="37">
        <v>1482</v>
      </c>
      <c r="Q17" s="50"/>
      <c r="R17" s="50"/>
      <c r="S17" s="46"/>
      <c r="T17" s="46"/>
      <c r="U17" s="46"/>
      <c r="V17" s="49"/>
    </row>
    <row r="18" spans="2:22" ht="23.25" customHeight="1" x14ac:dyDescent="0.2">
      <c r="B18" s="67" t="s">
        <v>87</v>
      </c>
      <c r="C18" s="67" t="s">
        <v>77</v>
      </c>
      <c r="D18" s="37">
        <v>242</v>
      </c>
      <c r="E18" s="37">
        <v>1</v>
      </c>
      <c r="F18" s="37">
        <v>30</v>
      </c>
      <c r="G18" s="37">
        <v>0</v>
      </c>
      <c r="H18" s="37">
        <v>8</v>
      </c>
      <c r="I18" s="37">
        <v>1</v>
      </c>
      <c r="J18" s="37">
        <v>1458</v>
      </c>
      <c r="Q18" s="50"/>
      <c r="R18" s="50"/>
      <c r="S18" s="46"/>
      <c r="T18" s="46"/>
      <c r="U18" s="46"/>
      <c r="V18" s="49"/>
    </row>
    <row r="19" spans="2:22" ht="23.25" customHeight="1" x14ac:dyDescent="0.2">
      <c r="B19" s="67" t="s">
        <v>87</v>
      </c>
      <c r="C19" s="67" t="s">
        <v>78</v>
      </c>
      <c r="D19" s="37">
        <v>245</v>
      </c>
      <c r="E19" s="37">
        <v>4</v>
      </c>
      <c r="F19" s="37">
        <v>0</v>
      </c>
      <c r="G19" s="37">
        <v>0</v>
      </c>
      <c r="H19" s="37">
        <v>8</v>
      </c>
      <c r="I19" s="37">
        <v>4</v>
      </c>
      <c r="J19" s="37">
        <v>1458</v>
      </c>
    </row>
    <row r="20" spans="2:22" ht="23.25" customHeight="1" x14ac:dyDescent="0.2">
      <c r="B20" s="67" t="s">
        <v>87</v>
      </c>
      <c r="C20" s="67" t="s">
        <v>79</v>
      </c>
      <c r="D20" s="37">
        <v>244</v>
      </c>
      <c r="E20" s="37">
        <v>0</v>
      </c>
      <c r="F20" s="37">
        <v>15</v>
      </c>
      <c r="G20" s="37">
        <v>0</v>
      </c>
      <c r="H20" s="37">
        <v>2</v>
      </c>
      <c r="I20" s="37">
        <v>3</v>
      </c>
      <c r="J20" s="37">
        <v>1494</v>
      </c>
    </row>
    <row r="21" spans="2:22" ht="23.25" customHeight="1" x14ac:dyDescent="0.2">
      <c r="B21" s="67" t="s">
        <v>87</v>
      </c>
      <c r="C21" s="67" t="s">
        <v>80</v>
      </c>
      <c r="D21" s="37">
        <v>245</v>
      </c>
      <c r="E21" s="37">
        <v>1</v>
      </c>
      <c r="F21" s="37">
        <v>0</v>
      </c>
      <c r="G21" s="37">
        <v>28</v>
      </c>
      <c r="H21" s="37">
        <v>6</v>
      </c>
      <c r="I21" s="37">
        <v>1</v>
      </c>
      <c r="J21" s="37">
        <v>1440</v>
      </c>
    </row>
    <row r="22" spans="2:22" ht="23.25" customHeight="1" x14ac:dyDescent="0.2">
      <c r="B22" s="67" t="s">
        <v>87</v>
      </c>
      <c r="C22" s="67" t="s">
        <v>81</v>
      </c>
      <c r="D22" s="37">
        <v>244</v>
      </c>
      <c r="E22" s="37">
        <v>2</v>
      </c>
      <c r="F22" s="37">
        <v>0</v>
      </c>
      <c r="G22" s="37">
        <v>0</v>
      </c>
      <c r="H22" s="37">
        <v>5</v>
      </c>
      <c r="I22" s="37">
        <v>3</v>
      </c>
      <c r="J22" s="37">
        <v>1440</v>
      </c>
    </row>
    <row r="23" spans="2:22" ht="23.25" customHeight="1" x14ac:dyDescent="0.2">
      <c r="B23" s="67" t="s">
        <v>87</v>
      </c>
      <c r="C23" s="67" t="s">
        <v>82</v>
      </c>
      <c r="D23" s="37">
        <v>247</v>
      </c>
      <c r="E23" s="37">
        <v>0</v>
      </c>
      <c r="F23" s="37">
        <v>0</v>
      </c>
      <c r="G23" s="37">
        <v>0</v>
      </c>
      <c r="H23" s="37">
        <v>5</v>
      </c>
      <c r="I23" s="37">
        <v>1</v>
      </c>
      <c r="J23" s="37">
        <v>1482</v>
      </c>
    </row>
    <row r="24" spans="2:22" ht="23.25" customHeight="1" x14ac:dyDescent="0.2">
      <c r="B24" s="67" t="s">
        <v>87</v>
      </c>
      <c r="C24" s="67" t="s">
        <v>83</v>
      </c>
      <c r="D24" s="37">
        <v>250</v>
      </c>
      <c r="E24" s="37">
        <v>5</v>
      </c>
      <c r="F24" s="37">
        <v>10</v>
      </c>
      <c r="G24" s="37">
        <v>0</v>
      </c>
      <c r="H24" s="37">
        <v>4</v>
      </c>
      <c r="I24" s="37">
        <v>2</v>
      </c>
      <c r="J24" s="37">
        <v>1482</v>
      </c>
    </row>
    <row r="25" spans="2:22" ht="23.25" customHeight="1" x14ac:dyDescent="0.2">
      <c r="B25" s="67" t="s">
        <v>88</v>
      </c>
      <c r="C25" s="67" t="s">
        <v>73</v>
      </c>
      <c r="D25" s="37">
        <v>245</v>
      </c>
      <c r="E25" s="37">
        <v>4</v>
      </c>
      <c r="F25" s="37">
        <v>0</v>
      </c>
      <c r="G25" s="37">
        <v>0</v>
      </c>
      <c r="H25" s="37">
        <v>8</v>
      </c>
      <c r="I25" s="37">
        <v>1</v>
      </c>
      <c r="J25" s="37">
        <v>1440</v>
      </c>
    </row>
    <row r="26" spans="2:22" ht="23.25" customHeight="1" x14ac:dyDescent="0.2">
      <c r="B26" s="67" t="s">
        <v>88</v>
      </c>
      <c r="C26" s="67" t="s">
        <v>74</v>
      </c>
      <c r="D26" s="37">
        <v>250</v>
      </c>
      <c r="E26" s="37">
        <v>2</v>
      </c>
      <c r="F26" s="37">
        <v>0</v>
      </c>
      <c r="G26" s="37">
        <v>0</v>
      </c>
      <c r="H26" s="37">
        <v>4</v>
      </c>
      <c r="I26" s="37">
        <v>1</v>
      </c>
      <c r="J26" s="37">
        <v>1500</v>
      </c>
    </row>
    <row r="27" spans="2:22" ht="23.25" customHeight="1" x14ac:dyDescent="0.2">
      <c r="B27" s="67" t="s">
        <v>88</v>
      </c>
      <c r="C27" s="67" t="s">
        <v>75</v>
      </c>
      <c r="D27" s="37">
        <v>241</v>
      </c>
      <c r="E27" s="37">
        <v>1</v>
      </c>
      <c r="F27" s="37">
        <v>15</v>
      </c>
      <c r="G27" s="37">
        <v>0</v>
      </c>
      <c r="H27" s="37">
        <v>1</v>
      </c>
      <c r="I27" s="37">
        <v>1</v>
      </c>
      <c r="J27" s="37">
        <v>1464</v>
      </c>
    </row>
    <row r="28" spans="2:22" ht="23.25" customHeight="1" x14ac:dyDescent="0.2">
      <c r="B28" s="67" t="s">
        <v>88</v>
      </c>
      <c r="C28" s="67" t="s">
        <v>76</v>
      </c>
      <c r="D28" s="37">
        <v>250</v>
      </c>
      <c r="E28" s="37">
        <v>4</v>
      </c>
      <c r="F28" s="37">
        <v>0</v>
      </c>
      <c r="G28" s="37">
        <v>35</v>
      </c>
      <c r="H28" s="37">
        <v>5</v>
      </c>
      <c r="I28" s="37">
        <v>2</v>
      </c>
      <c r="J28" s="37">
        <v>1476</v>
      </c>
    </row>
    <row r="29" spans="2:22" ht="23.25" customHeight="1" x14ac:dyDescent="0.2">
      <c r="B29" s="67" t="s">
        <v>88</v>
      </c>
      <c r="C29" s="67" t="s">
        <v>77</v>
      </c>
      <c r="D29" s="37">
        <v>245</v>
      </c>
      <c r="E29" s="37">
        <v>0</v>
      </c>
      <c r="F29" s="37">
        <v>30</v>
      </c>
      <c r="G29" s="37">
        <v>0</v>
      </c>
      <c r="H29" s="37">
        <v>7</v>
      </c>
      <c r="I29" s="37">
        <v>3</v>
      </c>
      <c r="J29" s="37">
        <v>1470</v>
      </c>
    </row>
    <row r="30" spans="2:22" ht="23.25" customHeight="1" x14ac:dyDescent="0.2">
      <c r="B30" s="67" t="s">
        <v>88</v>
      </c>
      <c r="C30" s="67" t="s">
        <v>78</v>
      </c>
      <c r="D30" s="37">
        <v>251</v>
      </c>
      <c r="E30" s="37">
        <v>3</v>
      </c>
      <c r="F30" s="37">
        <v>0</v>
      </c>
      <c r="G30" s="37">
        <v>0</v>
      </c>
      <c r="H30" s="37">
        <v>2</v>
      </c>
      <c r="I30" s="37">
        <v>2</v>
      </c>
      <c r="J30" s="37">
        <v>1458</v>
      </c>
    </row>
    <row r="31" spans="2:22" ht="23.25" customHeight="1" x14ac:dyDescent="0.2">
      <c r="B31" s="67" t="s">
        <v>88</v>
      </c>
      <c r="C31" s="67" t="s">
        <v>79</v>
      </c>
      <c r="D31" s="37">
        <v>248</v>
      </c>
      <c r="E31" s="37">
        <v>3</v>
      </c>
      <c r="F31" s="37">
        <v>15</v>
      </c>
      <c r="G31" s="37">
        <v>0</v>
      </c>
      <c r="H31" s="37">
        <v>6</v>
      </c>
      <c r="I31" s="37">
        <v>2</v>
      </c>
      <c r="J31" s="37">
        <v>1470</v>
      </c>
    </row>
    <row r="32" spans="2:22" ht="23.25" customHeight="1" x14ac:dyDescent="0.2">
      <c r="B32" s="67" t="s">
        <v>88</v>
      </c>
      <c r="C32" s="67" t="s">
        <v>80</v>
      </c>
      <c r="D32" s="37">
        <v>246</v>
      </c>
      <c r="E32" s="37">
        <v>3</v>
      </c>
      <c r="F32" s="37">
        <v>0</v>
      </c>
      <c r="G32" s="37">
        <v>0</v>
      </c>
      <c r="H32" s="37">
        <v>2</v>
      </c>
      <c r="I32" s="37">
        <v>1</v>
      </c>
      <c r="J32" s="37">
        <v>1494</v>
      </c>
    </row>
    <row r="33" spans="2:10" ht="23.25" customHeight="1" x14ac:dyDescent="0.2">
      <c r="B33" s="67" t="s">
        <v>88</v>
      </c>
      <c r="C33" s="67" t="s">
        <v>81</v>
      </c>
      <c r="D33" s="37">
        <v>246</v>
      </c>
      <c r="E33" s="37">
        <v>4</v>
      </c>
      <c r="F33" s="37">
        <v>0</v>
      </c>
      <c r="G33" s="37">
        <v>0</v>
      </c>
      <c r="H33" s="37">
        <v>0</v>
      </c>
      <c r="I33" s="37">
        <v>1</v>
      </c>
      <c r="J33" s="37">
        <v>1458</v>
      </c>
    </row>
    <row r="34" spans="2:10" ht="23.25" customHeight="1" x14ac:dyDescent="0.2">
      <c r="B34" s="67" t="s">
        <v>88</v>
      </c>
      <c r="C34" s="67" t="s">
        <v>82</v>
      </c>
      <c r="D34" s="37">
        <v>242</v>
      </c>
      <c r="E34" s="37">
        <v>4</v>
      </c>
      <c r="F34" s="37">
        <v>0</v>
      </c>
      <c r="G34" s="37">
        <v>0</v>
      </c>
      <c r="H34" s="37">
        <v>10</v>
      </c>
      <c r="I34" s="37">
        <v>1</v>
      </c>
      <c r="J34" s="37">
        <v>1482</v>
      </c>
    </row>
    <row r="35" spans="2:10" ht="23.25" customHeight="1" x14ac:dyDescent="0.2">
      <c r="B35" s="67" t="s">
        <v>88</v>
      </c>
      <c r="C35" s="67" t="s">
        <v>83</v>
      </c>
      <c r="D35" s="37">
        <v>248</v>
      </c>
      <c r="E35" s="37">
        <v>2</v>
      </c>
      <c r="F35" s="37">
        <v>10</v>
      </c>
      <c r="G35" s="37">
        <v>0</v>
      </c>
      <c r="H35" s="37">
        <v>7</v>
      </c>
      <c r="I35" s="37">
        <v>3</v>
      </c>
      <c r="J35" s="37">
        <v>1506</v>
      </c>
    </row>
    <row r="36" spans="2:10" ht="23.25" customHeight="1" x14ac:dyDescent="0.2">
      <c r="B36" s="67" t="s">
        <v>89</v>
      </c>
      <c r="C36" s="67" t="s">
        <v>73</v>
      </c>
      <c r="D36" s="37">
        <v>243</v>
      </c>
      <c r="E36" s="37">
        <v>3</v>
      </c>
      <c r="F36" s="37">
        <v>0</v>
      </c>
      <c r="G36" s="37">
        <v>0</v>
      </c>
      <c r="H36" s="37">
        <v>8</v>
      </c>
      <c r="I36" s="37">
        <v>3</v>
      </c>
      <c r="J36" s="37">
        <v>1494</v>
      </c>
    </row>
    <row r="37" spans="2:10" ht="23.25" customHeight="1" x14ac:dyDescent="0.2">
      <c r="B37" s="67" t="s">
        <v>89</v>
      </c>
      <c r="C37" s="67" t="s">
        <v>74</v>
      </c>
      <c r="D37" s="37">
        <v>241</v>
      </c>
      <c r="E37" s="37">
        <v>0</v>
      </c>
      <c r="F37" s="37">
        <v>0</v>
      </c>
      <c r="G37" s="37">
        <v>25</v>
      </c>
      <c r="H37" s="37">
        <v>10</v>
      </c>
      <c r="I37" s="37">
        <v>1</v>
      </c>
      <c r="J37" s="37">
        <v>1464</v>
      </c>
    </row>
    <row r="38" spans="2:10" ht="23.25" customHeight="1" x14ac:dyDescent="0.2">
      <c r="B38" s="67" t="s">
        <v>89</v>
      </c>
      <c r="C38" s="67" t="s">
        <v>75</v>
      </c>
      <c r="D38" s="37">
        <v>245</v>
      </c>
      <c r="E38" s="37">
        <v>0</v>
      </c>
      <c r="F38" s="37">
        <v>15</v>
      </c>
      <c r="G38" s="37">
        <v>0</v>
      </c>
      <c r="H38" s="37">
        <v>6</v>
      </c>
      <c r="I38" s="37">
        <v>1</v>
      </c>
      <c r="J38" s="37">
        <v>1482</v>
      </c>
    </row>
    <row r="39" spans="2:10" ht="23.25" customHeight="1" x14ac:dyDescent="0.2">
      <c r="B39" s="67" t="s">
        <v>89</v>
      </c>
      <c r="C39" s="67" t="s">
        <v>76</v>
      </c>
      <c r="D39" s="37">
        <v>242</v>
      </c>
      <c r="E39" s="37">
        <v>5</v>
      </c>
      <c r="F39" s="37">
        <v>0</v>
      </c>
      <c r="G39" s="37">
        <v>0</v>
      </c>
      <c r="H39" s="37">
        <v>3</v>
      </c>
      <c r="I39" s="37">
        <v>0</v>
      </c>
      <c r="J39" s="37">
        <v>1452</v>
      </c>
    </row>
    <row r="40" spans="2:10" ht="23.25" customHeight="1" x14ac:dyDescent="0.2">
      <c r="B40" s="67" t="s">
        <v>89</v>
      </c>
      <c r="C40" s="67" t="s">
        <v>77</v>
      </c>
      <c r="D40" s="37">
        <v>243</v>
      </c>
      <c r="E40" s="37">
        <v>1</v>
      </c>
      <c r="F40" s="37">
        <v>30</v>
      </c>
      <c r="G40" s="37">
        <v>0</v>
      </c>
      <c r="H40" s="37">
        <v>5</v>
      </c>
      <c r="I40" s="37">
        <v>1</v>
      </c>
      <c r="J40" s="37">
        <v>1512</v>
      </c>
    </row>
    <row r="41" spans="2:10" ht="23.25" customHeight="1" x14ac:dyDescent="0.2">
      <c r="B41" s="67" t="s">
        <v>89</v>
      </c>
      <c r="C41" s="67" t="s">
        <v>78</v>
      </c>
      <c r="D41" s="37">
        <v>248</v>
      </c>
      <c r="E41" s="37">
        <v>1</v>
      </c>
      <c r="F41" s="37">
        <v>0</v>
      </c>
      <c r="G41" s="37">
        <v>0</v>
      </c>
      <c r="H41" s="37">
        <v>3</v>
      </c>
      <c r="I41" s="37">
        <v>3</v>
      </c>
      <c r="J41" s="37">
        <v>1440</v>
      </c>
    </row>
    <row r="42" spans="2:10" ht="23.25" customHeight="1" x14ac:dyDescent="0.2">
      <c r="B42" s="67" t="s">
        <v>89</v>
      </c>
      <c r="C42" s="67" t="s">
        <v>79</v>
      </c>
      <c r="D42" s="37">
        <v>243</v>
      </c>
      <c r="E42" s="37">
        <v>0</v>
      </c>
      <c r="F42" s="37">
        <v>15</v>
      </c>
      <c r="G42" s="37">
        <v>0</v>
      </c>
      <c r="H42" s="37">
        <v>1</v>
      </c>
      <c r="I42" s="37">
        <v>2</v>
      </c>
      <c r="J42" s="37">
        <v>1494</v>
      </c>
    </row>
    <row r="43" spans="2:10" ht="23.25" customHeight="1" x14ac:dyDescent="0.2">
      <c r="B43" s="67" t="s">
        <v>89</v>
      </c>
      <c r="C43" s="67" t="s">
        <v>80</v>
      </c>
      <c r="D43" s="37">
        <v>241</v>
      </c>
      <c r="E43" s="37">
        <v>4</v>
      </c>
      <c r="F43" s="37">
        <v>0</v>
      </c>
      <c r="G43" s="37">
        <v>0</v>
      </c>
      <c r="H43" s="37">
        <v>7</v>
      </c>
      <c r="I43" s="37">
        <v>2</v>
      </c>
      <c r="J43" s="37">
        <v>1440</v>
      </c>
    </row>
    <row r="44" spans="2:10" ht="23.25" customHeight="1" x14ac:dyDescent="0.2">
      <c r="B44" s="67" t="s">
        <v>89</v>
      </c>
      <c r="C44" s="67" t="s">
        <v>81</v>
      </c>
      <c r="D44" s="37">
        <v>248</v>
      </c>
      <c r="E44" s="37">
        <v>1</v>
      </c>
      <c r="F44" s="37">
        <v>0</v>
      </c>
      <c r="G44" s="37">
        <v>29</v>
      </c>
      <c r="H44" s="37">
        <v>9</v>
      </c>
      <c r="I44" s="37">
        <v>5</v>
      </c>
      <c r="J44" s="37">
        <v>1452</v>
      </c>
    </row>
    <row r="45" spans="2:10" ht="23.25" customHeight="1" x14ac:dyDescent="0.2">
      <c r="B45" s="67" t="s">
        <v>89</v>
      </c>
      <c r="C45" s="67" t="s">
        <v>82</v>
      </c>
      <c r="D45" s="37">
        <v>247</v>
      </c>
      <c r="E45" s="37">
        <v>5</v>
      </c>
      <c r="F45" s="37">
        <v>0</v>
      </c>
      <c r="G45" s="37">
        <v>0</v>
      </c>
      <c r="H45" s="37">
        <v>6</v>
      </c>
      <c r="I45" s="37">
        <v>2</v>
      </c>
      <c r="J45" s="37">
        <v>1470</v>
      </c>
    </row>
    <row r="46" spans="2:10" ht="23.25" customHeight="1" x14ac:dyDescent="0.2">
      <c r="B46" s="67" t="s">
        <v>89</v>
      </c>
      <c r="C46" s="67" t="s">
        <v>83</v>
      </c>
      <c r="D46" s="37">
        <v>243</v>
      </c>
      <c r="E46" s="37">
        <v>2</v>
      </c>
      <c r="F46" s="37">
        <v>10</v>
      </c>
      <c r="G46" s="37">
        <v>0</v>
      </c>
      <c r="H46" s="37">
        <v>4</v>
      </c>
      <c r="I46" s="37">
        <v>0</v>
      </c>
      <c r="J46" s="37">
        <v>1476</v>
      </c>
    </row>
    <row r="47" spans="2:10" ht="23.25" customHeight="1" x14ac:dyDescent="0.2">
      <c r="B47" s="67" t="s">
        <v>90</v>
      </c>
      <c r="C47" s="67" t="s">
        <v>73</v>
      </c>
      <c r="D47" s="37">
        <v>243</v>
      </c>
      <c r="E47" s="37">
        <v>3</v>
      </c>
      <c r="F47" s="37">
        <v>0</v>
      </c>
      <c r="G47" s="37">
        <v>0</v>
      </c>
      <c r="H47" s="37">
        <v>8</v>
      </c>
      <c r="I47" s="37">
        <v>3</v>
      </c>
      <c r="J47" s="37">
        <v>1494</v>
      </c>
    </row>
    <row r="48" spans="2:10" ht="23.25" customHeight="1" x14ac:dyDescent="0.2">
      <c r="B48" s="67" t="s">
        <v>90</v>
      </c>
      <c r="C48" s="67" t="s">
        <v>74</v>
      </c>
      <c r="D48" s="37">
        <v>241</v>
      </c>
      <c r="E48" s="37">
        <v>0</v>
      </c>
      <c r="F48" s="37">
        <v>0</v>
      </c>
      <c r="G48" s="37">
        <v>25</v>
      </c>
      <c r="H48" s="37">
        <v>10</v>
      </c>
      <c r="I48" s="37">
        <v>1</v>
      </c>
      <c r="J48" s="37">
        <v>1464</v>
      </c>
    </row>
    <row r="49" spans="2:10" ht="23.25" customHeight="1" x14ac:dyDescent="0.2">
      <c r="B49" s="67" t="s">
        <v>90</v>
      </c>
      <c r="C49" s="67" t="s">
        <v>75</v>
      </c>
      <c r="D49" s="37">
        <v>245</v>
      </c>
      <c r="E49" s="37">
        <v>0</v>
      </c>
      <c r="F49" s="37">
        <v>15</v>
      </c>
      <c r="G49" s="37">
        <v>0</v>
      </c>
      <c r="H49" s="37">
        <v>6</v>
      </c>
      <c r="I49" s="37">
        <v>1</v>
      </c>
      <c r="J49" s="37">
        <v>1482</v>
      </c>
    </row>
    <row r="50" spans="2:10" ht="23.25" customHeight="1" x14ac:dyDescent="0.2">
      <c r="B50" s="67" t="s">
        <v>90</v>
      </c>
      <c r="C50" s="67" t="s">
        <v>76</v>
      </c>
      <c r="D50" s="37">
        <v>242</v>
      </c>
      <c r="E50" s="37">
        <v>5</v>
      </c>
      <c r="F50" s="37">
        <v>0</v>
      </c>
      <c r="G50" s="37">
        <v>0</v>
      </c>
      <c r="H50" s="37">
        <v>3</v>
      </c>
      <c r="I50" s="37">
        <v>0</v>
      </c>
      <c r="J50" s="37">
        <v>1452</v>
      </c>
    </row>
    <row r="51" spans="2:10" ht="23.25" customHeight="1" x14ac:dyDescent="0.2">
      <c r="B51" s="67" t="s">
        <v>90</v>
      </c>
      <c r="C51" s="67" t="s">
        <v>77</v>
      </c>
      <c r="D51" s="37">
        <v>243</v>
      </c>
      <c r="E51" s="37">
        <v>1</v>
      </c>
      <c r="F51" s="37">
        <v>30</v>
      </c>
      <c r="G51" s="37">
        <v>0</v>
      </c>
      <c r="H51" s="37">
        <v>5</v>
      </c>
      <c r="I51" s="37">
        <v>1</v>
      </c>
      <c r="J51" s="37">
        <v>1512</v>
      </c>
    </row>
    <row r="52" spans="2:10" ht="23.25" customHeight="1" x14ac:dyDescent="0.2">
      <c r="B52" s="67" t="s">
        <v>90</v>
      </c>
      <c r="C52" s="67" t="s">
        <v>78</v>
      </c>
      <c r="D52" s="37">
        <v>248</v>
      </c>
      <c r="E52" s="37">
        <v>1</v>
      </c>
      <c r="F52" s="37">
        <v>0</v>
      </c>
      <c r="G52" s="37">
        <v>0</v>
      </c>
      <c r="H52" s="37">
        <v>3</v>
      </c>
      <c r="I52" s="37">
        <v>3</v>
      </c>
      <c r="J52" s="37">
        <v>1440</v>
      </c>
    </row>
    <row r="53" spans="2:10" ht="23.25" customHeight="1" x14ac:dyDescent="0.2">
      <c r="B53" s="67" t="s">
        <v>90</v>
      </c>
      <c r="C53" s="67" t="s">
        <v>79</v>
      </c>
      <c r="D53" s="37">
        <v>243</v>
      </c>
      <c r="E53" s="37">
        <v>0</v>
      </c>
      <c r="F53" s="37">
        <v>15</v>
      </c>
      <c r="G53" s="37">
        <v>0</v>
      </c>
      <c r="H53" s="37">
        <v>1</v>
      </c>
      <c r="I53" s="37">
        <v>2</v>
      </c>
      <c r="J53" s="37">
        <v>1494</v>
      </c>
    </row>
    <row r="54" spans="2:10" ht="23.25" customHeight="1" x14ac:dyDescent="0.2">
      <c r="B54" s="67" t="s">
        <v>90</v>
      </c>
      <c r="C54" s="67" t="s">
        <v>80</v>
      </c>
      <c r="D54" s="37">
        <v>241</v>
      </c>
      <c r="E54" s="37">
        <v>4</v>
      </c>
      <c r="F54" s="37">
        <v>0</v>
      </c>
      <c r="G54" s="37">
        <v>0</v>
      </c>
      <c r="H54" s="37">
        <v>7</v>
      </c>
      <c r="I54" s="37">
        <v>2</v>
      </c>
      <c r="J54" s="37">
        <v>1440</v>
      </c>
    </row>
    <row r="55" spans="2:10" ht="23.25" customHeight="1" x14ac:dyDescent="0.2">
      <c r="B55" s="67" t="s">
        <v>90</v>
      </c>
      <c r="C55" s="67" t="s">
        <v>81</v>
      </c>
      <c r="D55" s="37">
        <v>248</v>
      </c>
      <c r="E55" s="37">
        <v>1</v>
      </c>
      <c r="F55" s="37">
        <v>0</v>
      </c>
      <c r="G55" s="37">
        <v>29</v>
      </c>
      <c r="H55" s="37">
        <v>9</v>
      </c>
      <c r="I55" s="37">
        <v>5</v>
      </c>
      <c r="J55" s="37">
        <v>1452</v>
      </c>
    </row>
    <row r="56" spans="2:10" ht="23.25" customHeight="1" x14ac:dyDescent="0.2">
      <c r="B56" s="67" t="s">
        <v>90</v>
      </c>
      <c r="C56" s="67" t="s">
        <v>82</v>
      </c>
      <c r="D56" s="37">
        <v>247</v>
      </c>
      <c r="E56" s="37">
        <v>5</v>
      </c>
      <c r="F56" s="37">
        <v>0</v>
      </c>
      <c r="G56" s="37">
        <v>0</v>
      </c>
      <c r="H56" s="37">
        <v>6</v>
      </c>
      <c r="I56" s="37">
        <v>2</v>
      </c>
      <c r="J56" s="37">
        <v>1470</v>
      </c>
    </row>
    <row r="57" spans="2:10" ht="23.25" customHeight="1" x14ac:dyDescent="0.2">
      <c r="B57" s="67" t="s">
        <v>90</v>
      </c>
      <c r="C57" s="67" t="s">
        <v>83</v>
      </c>
      <c r="D57" s="37">
        <v>243</v>
      </c>
      <c r="E57" s="37">
        <v>2</v>
      </c>
      <c r="F57" s="37">
        <v>10</v>
      </c>
      <c r="G57" s="37">
        <v>0</v>
      </c>
      <c r="H57" s="37">
        <v>4</v>
      </c>
      <c r="I57" s="37">
        <v>0</v>
      </c>
      <c r="J57" s="37">
        <v>1476</v>
      </c>
    </row>
    <row r="58" spans="2:10" ht="23.25" customHeight="1" x14ac:dyDescent="0.2">
      <c r="B58" s="67" t="s">
        <v>91</v>
      </c>
      <c r="C58" s="67" t="s">
        <v>73</v>
      </c>
      <c r="D58" s="37">
        <v>243</v>
      </c>
      <c r="E58" s="37">
        <v>3</v>
      </c>
      <c r="F58" s="37">
        <v>0</v>
      </c>
      <c r="G58" s="37">
        <v>0</v>
      </c>
      <c r="H58" s="37">
        <v>8</v>
      </c>
      <c r="I58" s="37">
        <v>3</v>
      </c>
      <c r="J58" s="37">
        <v>1494</v>
      </c>
    </row>
    <row r="59" spans="2:10" ht="23.25" customHeight="1" x14ac:dyDescent="0.2">
      <c r="B59" s="67" t="s">
        <v>91</v>
      </c>
      <c r="C59" s="67" t="s">
        <v>74</v>
      </c>
      <c r="D59" s="37">
        <v>241</v>
      </c>
      <c r="E59" s="37">
        <v>0</v>
      </c>
      <c r="F59" s="37">
        <v>0</v>
      </c>
      <c r="G59" s="37">
        <v>25</v>
      </c>
      <c r="H59" s="37">
        <v>10</v>
      </c>
      <c r="I59" s="37">
        <v>1</v>
      </c>
      <c r="J59" s="37">
        <v>1464</v>
      </c>
    </row>
    <row r="60" spans="2:10" ht="23.25" customHeight="1" x14ac:dyDescent="0.2">
      <c r="B60" s="67" t="s">
        <v>91</v>
      </c>
      <c r="C60" s="67" t="s">
        <v>75</v>
      </c>
      <c r="D60" s="37">
        <v>245</v>
      </c>
      <c r="E60" s="37">
        <v>0</v>
      </c>
      <c r="F60" s="37">
        <v>15</v>
      </c>
      <c r="G60" s="37">
        <v>0</v>
      </c>
      <c r="H60" s="37">
        <v>6</v>
      </c>
      <c r="I60" s="37">
        <v>1</v>
      </c>
      <c r="J60" s="37">
        <v>1482</v>
      </c>
    </row>
    <row r="61" spans="2:10" ht="23.25" customHeight="1" x14ac:dyDescent="0.2">
      <c r="B61" s="67" t="s">
        <v>91</v>
      </c>
      <c r="C61" s="67" t="s">
        <v>76</v>
      </c>
      <c r="D61" s="37">
        <v>242</v>
      </c>
      <c r="E61" s="37">
        <v>5</v>
      </c>
      <c r="F61" s="37">
        <v>0</v>
      </c>
      <c r="G61" s="37">
        <v>0</v>
      </c>
      <c r="H61" s="37">
        <v>3</v>
      </c>
      <c r="I61" s="37">
        <v>0</v>
      </c>
      <c r="J61" s="37">
        <v>1452</v>
      </c>
    </row>
    <row r="62" spans="2:10" ht="23.25" customHeight="1" x14ac:dyDescent="0.2">
      <c r="B62" s="67" t="s">
        <v>91</v>
      </c>
      <c r="C62" s="67" t="s">
        <v>77</v>
      </c>
      <c r="D62" s="37">
        <v>243</v>
      </c>
      <c r="E62" s="37">
        <v>1</v>
      </c>
      <c r="F62" s="37">
        <v>30</v>
      </c>
      <c r="G62" s="37">
        <v>0</v>
      </c>
      <c r="H62" s="37">
        <v>5</v>
      </c>
      <c r="I62" s="37">
        <v>1</v>
      </c>
      <c r="J62" s="37">
        <v>1512</v>
      </c>
    </row>
    <row r="63" spans="2:10" ht="23.25" customHeight="1" x14ac:dyDescent="0.2">
      <c r="B63" s="67" t="s">
        <v>91</v>
      </c>
      <c r="C63" s="67" t="s">
        <v>78</v>
      </c>
      <c r="D63" s="37">
        <v>248</v>
      </c>
      <c r="E63" s="37">
        <v>1</v>
      </c>
      <c r="F63" s="37">
        <v>0</v>
      </c>
      <c r="G63" s="37">
        <v>0</v>
      </c>
      <c r="H63" s="37">
        <v>3</v>
      </c>
      <c r="I63" s="37">
        <v>3</v>
      </c>
      <c r="J63" s="37">
        <v>1440</v>
      </c>
    </row>
    <row r="64" spans="2:10" ht="23.25" customHeight="1" x14ac:dyDescent="0.2">
      <c r="B64" s="67" t="s">
        <v>91</v>
      </c>
      <c r="C64" s="67" t="s">
        <v>79</v>
      </c>
      <c r="D64" s="37">
        <v>243</v>
      </c>
      <c r="E64" s="37">
        <v>0</v>
      </c>
      <c r="F64" s="37">
        <v>15</v>
      </c>
      <c r="G64" s="37">
        <v>0</v>
      </c>
      <c r="H64" s="37">
        <v>1</v>
      </c>
      <c r="I64" s="37">
        <v>2</v>
      </c>
      <c r="J64" s="37">
        <v>1494</v>
      </c>
    </row>
    <row r="65" spans="2:10" ht="23.25" customHeight="1" x14ac:dyDescent="0.2">
      <c r="B65" s="67" t="s">
        <v>91</v>
      </c>
      <c r="C65" s="67" t="s">
        <v>80</v>
      </c>
      <c r="D65" s="37">
        <v>241</v>
      </c>
      <c r="E65" s="37">
        <v>4</v>
      </c>
      <c r="F65" s="37">
        <v>0</v>
      </c>
      <c r="G65" s="37">
        <v>0</v>
      </c>
      <c r="H65" s="37">
        <v>7</v>
      </c>
      <c r="I65" s="37">
        <v>2</v>
      </c>
      <c r="J65" s="37">
        <v>1440</v>
      </c>
    </row>
    <row r="66" spans="2:10" ht="23.25" customHeight="1" x14ac:dyDescent="0.2">
      <c r="B66" s="67" t="s">
        <v>91</v>
      </c>
      <c r="C66" s="67" t="s">
        <v>81</v>
      </c>
      <c r="D66" s="37">
        <v>248</v>
      </c>
      <c r="E66" s="37">
        <v>1</v>
      </c>
      <c r="F66" s="37">
        <v>0</v>
      </c>
      <c r="G66" s="37">
        <v>29</v>
      </c>
      <c r="H66" s="37">
        <v>9</v>
      </c>
      <c r="I66" s="37">
        <v>5</v>
      </c>
      <c r="J66" s="37">
        <v>1452</v>
      </c>
    </row>
    <row r="67" spans="2:10" ht="23.25" customHeight="1" x14ac:dyDescent="0.2">
      <c r="B67" s="67" t="s">
        <v>91</v>
      </c>
      <c r="C67" s="67" t="s">
        <v>82</v>
      </c>
      <c r="D67" s="37">
        <v>247</v>
      </c>
      <c r="E67" s="37">
        <v>5</v>
      </c>
      <c r="F67" s="37">
        <v>0</v>
      </c>
      <c r="G67" s="37">
        <v>0</v>
      </c>
      <c r="H67" s="37">
        <v>6</v>
      </c>
      <c r="I67" s="37">
        <v>2</v>
      </c>
      <c r="J67" s="37">
        <v>1470</v>
      </c>
    </row>
    <row r="68" spans="2:10" ht="23.25" customHeight="1" x14ac:dyDescent="0.2">
      <c r="B68" s="67" t="s">
        <v>91</v>
      </c>
      <c r="C68" s="67" t="s">
        <v>83</v>
      </c>
      <c r="D68" s="37">
        <v>243</v>
      </c>
      <c r="E68" s="37">
        <v>2</v>
      </c>
      <c r="F68" s="37">
        <v>10</v>
      </c>
      <c r="G68" s="37">
        <v>0</v>
      </c>
      <c r="H68" s="37">
        <v>4</v>
      </c>
      <c r="I68" s="37">
        <v>0</v>
      </c>
      <c r="J68" s="37">
        <v>1476</v>
      </c>
    </row>
    <row r="69" spans="2:10" ht="23.25" customHeight="1" x14ac:dyDescent="0.2">
      <c r="B69" s="67" t="s">
        <v>92</v>
      </c>
      <c r="C69" s="67" t="s">
        <v>73</v>
      </c>
      <c r="D69" s="37">
        <v>243</v>
      </c>
      <c r="E69" s="37">
        <v>3</v>
      </c>
      <c r="F69" s="37">
        <v>0</v>
      </c>
      <c r="G69" s="37">
        <v>0</v>
      </c>
      <c r="H69" s="37">
        <v>8</v>
      </c>
      <c r="I69" s="37">
        <v>3</v>
      </c>
      <c r="J69" s="37">
        <v>1494</v>
      </c>
    </row>
    <row r="70" spans="2:10" ht="23.25" customHeight="1" x14ac:dyDescent="0.2">
      <c r="B70" s="67" t="s">
        <v>92</v>
      </c>
      <c r="C70" s="67" t="s">
        <v>74</v>
      </c>
      <c r="D70" s="37">
        <v>241</v>
      </c>
      <c r="E70" s="37">
        <v>0</v>
      </c>
      <c r="F70" s="37">
        <v>0</v>
      </c>
      <c r="G70" s="37">
        <v>25</v>
      </c>
      <c r="H70" s="37">
        <v>10</v>
      </c>
      <c r="I70" s="37">
        <v>1</v>
      </c>
      <c r="J70" s="37">
        <v>1464</v>
      </c>
    </row>
    <row r="71" spans="2:10" ht="23.25" customHeight="1" x14ac:dyDescent="0.2">
      <c r="B71" s="67" t="s">
        <v>92</v>
      </c>
      <c r="C71" s="67" t="s">
        <v>75</v>
      </c>
      <c r="D71" s="37">
        <v>245</v>
      </c>
      <c r="E71" s="37">
        <v>0</v>
      </c>
      <c r="F71" s="37">
        <v>15</v>
      </c>
      <c r="G71" s="37">
        <v>0</v>
      </c>
      <c r="H71" s="37">
        <v>6</v>
      </c>
      <c r="I71" s="37">
        <v>1</v>
      </c>
      <c r="J71" s="37">
        <v>1482</v>
      </c>
    </row>
    <row r="72" spans="2:10" ht="23.25" customHeight="1" x14ac:dyDescent="0.2">
      <c r="B72" s="67" t="s">
        <v>92</v>
      </c>
      <c r="C72" s="67" t="s">
        <v>76</v>
      </c>
      <c r="D72" s="37">
        <v>242</v>
      </c>
      <c r="E72" s="37">
        <v>5</v>
      </c>
      <c r="F72" s="37">
        <v>0</v>
      </c>
      <c r="G72" s="37">
        <v>0</v>
      </c>
      <c r="H72" s="37">
        <v>3</v>
      </c>
      <c r="I72" s="37">
        <v>0</v>
      </c>
      <c r="J72" s="37">
        <v>1452</v>
      </c>
    </row>
    <row r="73" spans="2:10" ht="23.25" customHeight="1" x14ac:dyDescent="0.2">
      <c r="B73" s="67" t="s">
        <v>92</v>
      </c>
      <c r="C73" s="67" t="s">
        <v>77</v>
      </c>
      <c r="D73" s="37">
        <v>243</v>
      </c>
      <c r="E73" s="37">
        <v>1</v>
      </c>
      <c r="F73" s="37">
        <v>30</v>
      </c>
      <c r="G73" s="37">
        <v>0</v>
      </c>
      <c r="H73" s="37">
        <v>5</v>
      </c>
      <c r="I73" s="37">
        <v>1</v>
      </c>
      <c r="J73" s="37">
        <v>1512</v>
      </c>
    </row>
    <row r="74" spans="2:10" ht="23.25" customHeight="1" x14ac:dyDescent="0.2">
      <c r="B74" s="67" t="s">
        <v>92</v>
      </c>
      <c r="C74" s="67" t="s">
        <v>78</v>
      </c>
      <c r="D74" s="37">
        <v>248</v>
      </c>
      <c r="E74" s="37">
        <v>1</v>
      </c>
      <c r="F74" s="37">
        <v>0</v>
      </c>
      <c r="G74" s="37">
        <v>0</v>
      </c>
      <c r="H74" s="37">
        <v>3</v>
      </c>
      <c r="I74" s="37">
        <v>3</v>
      </c>
      <c r="J74" s="37">
        <v>1440</v>
      </c>
    </row>
    <row r="75" spans="2:10" ht="23.25" customHeight="1" x14ac:dyDescent="0.2">
      <c r="B75" s="67" t="s">
        <v>92</v>
      </c>
      <c r="C75" s="67" t="s">
        <v>79</v>
      </c>
      <c r="D75" s="37">
        <v>243</v>
      </c>
      <c r="E75" s="37">
        <v>0</v>
      </c>
      <c r="F75" s="37">
        <v>15</v>
      </c>
      <c r="G75" s="37">
        <v>0</v>
      </c>
      <c r="H75" s="37">
        <v>1</v>
      </c>
      <c r="I75" s="37">
        <v>2</v>
      </c>
      <c r="J75" s="37">
        <v>1494</v>
      </c>
    </row>
    <row r="76" spans="2:10" ht="23.25" customHeight="1" x14ac:dyDescent="0.2">
      <c r="B76" s="67" t="s">
        <v>92</v>
      </c>
      <c r="C76" s="67" t="s">
        <v>80</v>
      </c>
      <c r="D76" s="37">
        <v>241</v>
      </c>
      <c r="E76" s="37">
        <v>4</v>
      </c>
      <c r="F76" s="37">
        <v>0</v>
      </c>
      <c r="G76" s="37">
        <v>0</v>
      </c>
      <c r="H76" s="37">
        <v>7</v>
      </c>
      <c r="I76" s="37">
        <v>2</v>
      </c>
      <c r="J76" s="37">
        <v>1440</v>
      </c>
    </row>
    <row r="77" spans="2:10" ht="23.25" customHeight="1" x14ac:dyDescent="0.2">
      <c r="B77" s="67" t="s">
        <v>92</v>
      </c>
      <c r="C77" s="67" t="s">
        <v>81</v>
      </c>
      <c r="D77" s="37">
        <v>248</v>
      </c>
      <c r="E77" s="37">
        <v>1</v>
      </c>
      <c r="F77" s="37">
        <v>0</v>
      </c>
      <c r="G77" s="37">
        <v>29</v>
      </c>
      <c r="H77" s="37">
        <v>9</v>
      </c>
      <c r="I77" s="37">
        <v>5</v>
      </c>
      <c r="J77" s="37">
        <v>1452</v>
      </c>
    </row>
    <row r="78" spans="2:10" ht="23.25" customHeight="1" x14ac:dyDescent="0.2">
      <c r="B78" s="67" t="s">
        <v>92</v>
      </c>
      <c r="C78" s="67" t="s">
        <v>82</v>
      </c>
      <c r="D78" s="37">
        <v>247</v>
      </c>
      <c r="E78" s="37">
        <v>5</v>
      </c>
      <c r="F78" s="37">
        <v>0</v>
      </c>
      <c r="G78" s="37">
        <v>0</v>
      </c>
      <c r="H78" s="37">
        <v>6</v>
      </c>
      <c r="I78" s="37">
        <v>2</v>
      </c>
      <c r="J78" s="37">
        <v>1470</v>
      </c>
    </row>
    <row r="79" spans="2:10" ht="23.25" customHeight="1" x14ac:dyDescent="0.2">
      <c r="B79" s="67" t="s">
        <v>92</v>
      </c>
      <c r="C79" s="67" t="s">
        <v>83</v>
      </c>
      <c r="D79" s="37">
        <v>243</v>
      </c>
      <c r="E79" s="37">
        <v>2</v>
      </c>
      <c r="F79" s="37">
        <v>10</v>
      </c>
      <c r="G79" s="37">
        <v>0</v>
      </c>
      <c r="H79" s="37">
        <v>4</v>
      </c>
      <c r="I79" s="37">
        <v>0</v>
      </c>
      <c r="J79" s="37">
        <v>1476</v>
      </c>
    </row>
    <row r="80" spans="2:10" ht="23.25" customHeight="1" x14ac:dyDescent="0.2">
      <c r="B80" s="67" t="s">
        <v>93</v>
      </c>
      <c r="C80" s="67" t="s">
        <v>73</v>
      </c>
      <c r="D80" s="37">
        <v>243</v>
      </c>
      <c r="E80" s="37">
        <v>3</v>
      </c>
      <c r="F80" s="37">
        <v>0</v>
      </c>
      <c r="G80" s="37">
        <v>0</v>
      </c>
      <c r="H80" s="37">
        <v>8</v>
      </c>
      <c r="I80" s="37">
        <v>3</v>
      </c>
      <c r="J80" s="37">
        <v>1494</v>
      </c>
    </row>
    <row r="81" spans="2:10" ht="23.25" customHeight="1" x14ac:dyDescent="0.2">
      <c r="B81" s="67" t="s">
        <v>93</v>
      </c>
      <c r="C81" s="67" t="s">
        <v>74</v>
      </c>
      <c r="D81" s="37">
        <v>241</v>
      </c>
      <c r="E81" s="37">
        <v>0</v>
      </c>
      <c r="F81" s="37">
        <v>0</v>
      </c>
      <c r="G81" s="37">
        <v>25</v>
      </c>
      <c r="H81" s="37">
        <v>10</v>
      </c>
      <c r="I81" s="37">
        <v>1</v>
      </c>
      <c r="J81" s="37">
        <v>1464</v>
      </c>
    </row>
    <row r="82" spans="2:10" ht="23.25" customHeight="1" x14ac:dyDescent="0.2">
      <c r="B82" s="67" t="s">
        <v>93</v>
      </c>
      <c r="C82" s="67" t="s">
        <v>75</v>
      </c>
      <c r="D82" s="37">
        <v>245</v>
      </c>
      <c r="E82" s="37">
        <v>0</v>
      </c>
      <c r="F82" s="37">
        <v>15</v>
      </c>
      <c r="G82" s="37">
        <v>0</v>
      </c>
      <c r="H82" s="37">
        <v>6</v>
      </c>
      <c r="I82" s="37">
        <v>1</v>
      </c>
      <c r="J82" s="37">
        <v>1482</v>
      </c>
    </row>
    <row r="83" spans="2:10" ht="23.25" customHeight="1" x14ac:dyDescent="0.2">
      <c r="B83" s="67" t="s">
        <v>93</v>
      </c>
      <c r="C83" s="67" t="s">
        <v>76</v>
      </c>
      <c r="D83" s="37">
        <v>242</v>
      </c>
      <c r="E83" s="37">
        <v>5</v>
      </c>
      <c r="F83" s="37">
        <v>0</v>
      </c>
      <c r="G83" s="37">
        <v>0</v>
      </c>
      <c r="H83" s="37">
        <v>3</v>
      </c>
      <c r="I83" s="37">
        <v>0</v>
      </c>
      <c r="J83" s="37">
        <v>1452</v>
      </c>
    </row>
    <row r="84" spans="2:10" ht="23.25" customHeight="1" x14ac:dyDescent="0.2">
      <c r="B84" s="67" t="s">
        <v>93</v>
      </c>
      <c r="C84" s="67" t="s">
        <v>77</v>
      </c>
      <c r="D84" s="37">
        <v>243</v>
      </c>
      <c r="E84" s="37">
        <v>1</v>
      </c>
      <c r="F84" s="37">
        <v>30</v>
      </c>
      <c r="G84" s="37">
        <v>0</v>
      </c>
      <c r="H84" s="37">
        <v>5</v>
      </c>
      <c r="I84" s="37">
        <v>1</v>
      </c>
      <c r="J84" s="37">
        <v>1512</v>
      </c>
    </row>
    <row r="85" spans="2:10" ht="23.25" customHeight="1" x14ac:dyDescent="0.2">
      <c r="B85" s="67" t="s">
        <v>93</v>
      </c>
      <c r="C85" s="67" t="s">
        <v>78</v>
      </c>
      <c r="D85" s="37">
        <v>248</v>
      </c>
      <c r="E85" s="37">
        <v>1</v>
      </c>
      <c r="F85" s="37">
        <v>0</v>
      </c>
      <c r="G85" s="37">
        <v>0</v>
      </c>
      <c r="H85" s="37">
        <v>3</v>
      </c>
      <c r="I85" s="37">
        <v>3</v>
      </c>
      <c r="J85" s="37">
        <v>1440</v>
      </c>
    </row>
    <row r="86" spans="2:10" ht="23.25" customHeight="1" x14ac:dyDescent="0.2">
      <c r="B86" s="67" t="s">
        <v>93</v>
      </c>
      <c r="C86" s="67" t="s">
        <v>79</v>
      </c>
      <c r="D86" s="37">
        <v>243</v>
      </c>
      <c r="E86" s="37">
        <v>0</v>
      </c>
      <c r="F86" s="37">
        <v>15</v>
      </c>
      <c r="G86" s="37">
        <v>0</v>
      </c>
      <c r="H86" s="37">
        <v>1</v>
      </c>
      <c r="I86" s="37">
        <v>2</v>
      </c>
      <c r="J86" s="37">
        <v>1494</v>
      </c>
    </row>
    <row r="87" spans="2:10" ht="23.25" customHeight="1" x14ac:dyDescent="0.2">
      <c r="B87" s="67" t="s">
        <v>93</v>
      </c>
      <c r="C87" s="67" t="s">
        <v>80</v>
      </c>
      <c r="D87" s="37">
        <v>241</v>
      </c>
      <c r="E87" s="37">
        <v>4</v>
      </c>
      <c r="F87" s="37">
        <v>0</v>
      </c>
      <c r="G87" s="37">
        <v>0</v>
      </c>
      <c r="H87" s="37">
        <v>7</v>
      </c>
      <c r="I87" s="37">
        <v>2</v>
      </c>
      <c r="J87" s="37">
        <v>1440</v>
      </c>
    </row>
    <row r="88" spans="2:10" ht="23.25" customHeight="1" x14ac:dyDescent="0.2">
      <c r="B88" s="67" t="s">
        <v>93</v>
      </c>
      <c r="C88" s="67" t="s">
        <v>81</v>
      </c>
      <c r="D88" s="37">
        <v>248</v>
      </c>
      <c r="E88" s="37">
        <v>1</v>
      </c>
      <c r="F88" s="37">
        <v>0</v>
      </c>
      <c r="G88" s="37">
        <v>29</v>
      </c>
      <c r="H88" s="37">
        <v>9</v>
      </c>
      <c r="I88" s="37">
        <v>5</v>
      </c>
      <c r="J88" s="37">
        <v>1452</v>
      </c>
    </row>
    <row r="89" spans="2:10" ht="23.25" customHeight="1" x14ac:dyDescent="0.2">
      <c r="B89" s="67" t="s">
        <v>93</v>
      </c>
      <c r="C89" s="67" t="s">
        <v>82</v>
      </c>
      <c r="D89" s="37">
        <v>247</v>
      </c>
      <c r="E89" s="37">
        <v>5</v>
      </c>
      <c r="F89" s="37">
        <v>0</v>
      </c>
      <c r="G89" s="37">
        <v>0</v>
      </c>
      <c r="H89" s="37">
        <v>6</v>
      </c>
      <c r="I89" s="37">
        <v>2</v>
      </c>
      <c r="J89" s="37">
        <v>1470</v>
      </c>
    </row>
    <row r="90" spans="2:10" ht="23.25" customHeight="1" x14ac:dyDescent="0.2">
      <c r="B90" s="67" t="s">
        <v>93</v>
      </c>
      <c r="C90" s="67" t="s">
        <v>83</v>
      </c>
      <c r="D90" s="37">
        <v>243</v>
      </c>
      <c r="E90" s="37">
        <v>2</v>
      </c>
      <c r="F90" s="37">
        <v>10</v>
      </c>
      <c r="G90" s="37">
        <v>0</v>
      </c>
      <c r="H90" s="37">
        <v>4</v>
      </c>
      <c r="I90" s="37">
        <v>0</v>
      </c>
      <c r="J90" s="37">
        <v>1476</v>
      </c>
    </row>
    <row r="91" spans="2:10" ht="23.25" customHeight="1" x14ac:dyDescent="0.2">
      <c r="B91" s="67" t="s">
        <v>94</v>
      </c>
      <c r="C91" s="67" t="s">
        <v>73</v>
      </c>
      <c r="D91" s="37">
        <v>243</v>
      </c>
      <c r="E91" s="37">
        <v>3</v>
      </c>
      <c r="F91" s="37">
        <v>0</v>
      </c>
      <c r="G91" s="37">
        <v>0</v>
      </c>
      <c r="H91" s="37">
        <v>8</v>
      </c>
      <c r="I91" s="37">
        <v>3</v>
      </c>
      <c r="J91" s="37">
        <v>1494</v>
      </c>
    </row>
    <row r="92" spans="2:10" ht="23.25" customHeight="1" x14ac:dyDescent="0.2">
      <c r="B92" s="67" t="s">
        <v>94</v>
      </c>
      <c r="C92" s="67" t="s">
        <v>74</v>
      </c>
      <c r="D92" s="37">
        <v>241</v>
      </c>
      <c r="E92" s="37">
        <v>0</v>
      </c>
      <c r="F92" s="37">
        <v>0</v>
      </c>
      <c r="G92" s="37">
        <v>25</v>
      </c>
      <c r="H92" s="37">
        <v>10</v>
      </c>
      <c r="I92" s="37">
        <v>1</v>
      </c>
      <c r="J92" s="37">
        <v>1464</v>
      </c>
    </row>
    <row r="93" spans="2:10" ht="23.25" customHeight="1" x14ac:dyDescent="0.2">
      <c r="B93" s="67" t="s">
        <v>94</v>
      </c>
      <c r="C93" s="67" t="s">
        <v>75</v>
      </c>
      <c r="D93" s="37">
        <v>245</v>
      </c>
      <c r="E93" s="37">
        <v>0</v>
      </c>
      <c r="F93" s="37">
        <v>15</v>
      </c>
      <c r="G93" s="37">
        <v>0</v>
      </c>
      <c r="H93" s="37">
        <v>6</v>
      </c>
      <c r="I93" s="37">
        <v>1</v>
      </c>
      <c r="J93" s="37">
        <v>1482</v>
      </c>
    </row>
    <row r="94" spans="2:10" ht="23.25" customHeight="1" x14ac:dyDescent="0.2">
      <c r="B94" s="67" t="s">
        <v>94</v>
      </c>
      <c r="C94" s="67" t="s">
        <v>76</v>
      </c>
      <c r="D94" s="37">
        <v>242</v>
      </c>
      <c r="E94" s="37">
        <v>5</v>
      </c>
      <c r="F94" s="37">
        <v>0</v>
      </c>
      <c r="G94" s="37">
        <v>0</v>
      </c>
      <c r="H94" s="37">
        <v>3</v>
      </c>
      <c r="I94" s="37">
        <v>0</v>
      </c>
      <c r="J94" s="37">
        <v>1452</v>
      </c>
    </row>
    <row r="95" spans="2:10" ht="23.25" customHeight="1" x14ac:dyDescent="0.2">
      <c r="B95" s="67" t="s">
        <v>94</v>
      </c>
      <c r="C95" s="67" t="s">
        <v>77</v>
      </c>
      <c r="D95" s="37">
        <v>243</v>
      </c>
      <c r="E95" s="37">
        <v>1</v>
      </c>
      <c r="F95" s="37">
        <v>30</v>
      </c>
      <c r="G95" s="37">
        <v>0</v>
      </c>
      <c r="H95" s="37">
        <v>5</v>
      </c>
      <c r="I95" s="37">
        <v>1</v>
      </c>
      <c r="J95" s="37">
        <v>1512</v>
      </c>
    </row>
    <row r="96" spans="2:10" ht="23.25" customHeight="1" x14ac:dyDescent="0.2">
      <c r="B96" s="67" t="s">
        <v>94</v>
      </c>
      <c r="C96" s="67" t="s">
        <v>78</v>
      </c>
      <c r="D96" s="37">
        <v>248</v>
      </c>
      <c r="E96" s="37">
        <v>1</v>
      </c>
      <c r="F96" s="37">
        <v>0</v>
      </c>
      <c r="G96" s="37">
        <v>0</v>
      </c>
      <c r="H96" s="37">
        <v>3</v>
      </c>
      <c r="I96" s="37">
        <v>3</v>
      </c>
      <c r="J96" s="37">
        <v>1440</v>
      </c>
    </row>
    <row r="97" spans="2:10" ht="23.25" customHeight="1" x14ac:dyDescent="0.2">
      <c r="B97" s="67" t="s">
        <v>94</v>
      </c>
      <c r="C97" s="67" t="s">
        <v>79</v>
      </c>
      <c r="D97" s="37">
        <v>243</v>
      </c>
      <c r="E97" s="37">
        <v>0</v>
      </c>
      <c r="F97" s="37">
        <v>15</v>
      </c>
      <c r="G97" s="37">
        <v>0</v>
      </c>
      <c r="H97" s="37">
        <v>1</v>
      </c>
      <c r="I97" s="37">
        <v>2</v>
      </c>
      <c r="J97" s="37">
        <v>1494</v>
      </c>
    </row>
    <row r="98" spans="2:10" ht="23.25" customHeight="1" x14ac:dyDescent="0.2">
      <c r="B98" s="67" t="s">
        <v>94</v>
      </c>
      <c r="C98" s="67" t="s">
        <v>80</v>
      </c>
      <c r="D98" s="37">
        <v>241</v>
      </c>
      <c r="E98" s="37">
        <v>4</v>
      </c>
      <c r="F98" s="37">
        <v>0</v>
      </c>
      <c r="G98" s="37">
        <v>0</v>
      </c>
      <c r="H98" s="37">
        <v>7</v>
      </c>
      <c r="I98" s="37">
        <v>2</v>
      </c>
      <c r="J98" s="37">
        <v>1440</v>
      </c>
    </row>
    <row r="99" spans="2:10" ht="23.25" customHeight="1" x14ac:dyDescent="0.2">
      <c r="B99" s="67" t="s">
        <v>94</v>
      </c>
      <c r="C99" s="67" t="s">
        <v>81</v>
      </c>
      <c r="D99" s="37">
        <v>248</v>
      </c>
      <c r="E99" s="37">
        <v>1</v>
      </c>
      <c r="F99" s="37">
        <v>0</v>
      </c>
      <c r="G99" s="37">
        <v>29</v>
      </c>
      <c r="H99" s="37">
        <v>9</v>
      </c>
      <c r="I99" s="37">
        <v>5</v>
      </c>
      <c r="J99" s="37">
        <v>1452</v>
      </c>
    </row>
    <row r="100" spans="2:10" ht="23.25" customHeight="1" x14ac:dyDescent="0.2">
      <c r="B100" s="67" t="s">
        <v>94</v>
      </c>
      <c r="C100" s="67" t="s">
        <v>82</v>
      </c>
      <c r="D100" s="37">
        <v>247</v>
      </c>
      <c r="E100" s="37">
        <v>5</v>
      </c>
      <c r="F100" s="37">
        <v>0</v>
      </c>
      <c r="G100" s="37">
        <v>0</v>
      </c>
      <c r="H100" s="37">
        <v>6</v>
      </c>
      <c r="I100" s="37">
        <v>2</v>
      </c>
      <c r="J100" s="37">
        <v>1470</v>
      </c>
    </row>
    <row r="101" spans="2:10" ht="23.25" customHeight="1" x14ac:dyDescent="0.2">
      <c r="B101" s="67" t="s">
        <v>94</v>
      </c>
      <c r="C101" s="67" t="s">
        <v>83</v>
      </c>
      <c r="D101" s="37">
        <v>243</v>
      </c>
      <c r="E101" s="37">
        <v>2</v>
      </c>
      <c r="F101" s="37">
        <v>10</v>
      </c>
      <c r="G101" s="37">
        <v>0</v>
      </c>
      <c r="H101" s="37">
        <v>4</v>
      </c>
      <c r="I101" s="37">
        <v>0</v>
      </c>
      <c r="J101" s="37">
        <v>1476</v>
      </c>
    </row>
    <row r="102" spans="2:10" ht="23.25" customHeight="1" x14ac:dyDescent="0.2">
      <c r="B102" s="67" t="s">
        <v>95</v>
      </c>
      <c r="C102" s="67" t="s">
        <v>73</v>
      </c>
      <c r="D102" s="37">
        <v>243</v>
      </c>
      <c r="E102" s="37">
        <v>3</v>
      </c>
      <c r="F102" s="37">
        <v>0</v>
      </c>
      <c r="G102" s="37">
        <v>0</v>
      </c>
      <c r="H102" s="37">
        <v>8</v>
      </c>
      <c r="I102" s="37">
        <v>3</v>
      </c>
      <c r="J102" s="37">
        <v>1494</v>
      </c>
    </row>
    <row r="103" spans="2:10" ht="23.25" customHeight="1" x14ac:dyDescent="0.2">
      <c r="B103" s="67" t="s">
        <v>95</v>
      </c>
      <c r="C103" s="67" t="s">
        <v>74</v>
      </c>
      <c r="D103" s="37">
        <v>241</v>
      </c>
      <c r="E103" s="37">
        <v>0</v>
      </c>
      <c r="F103" s="37">
        <v>0</v>
      </c>
      <c r="G103" s="37">
        <v>25</v>
      </c>
      <c r="H103" s="37">
        <v>10</v>
      </c>
      <c r="I103" s="37">
        <v>1</v>
      </c>
      <c r="J103" s="37">
        <v>1464</v>
      </c>
    </row>
    <row r="104" spans="2:10" ht="23.25" customHeight="1" x14ac:dyDescent="0.2">
      <c r="B104" s="67" t="s">
        <v>95</v>
      </c>
      <c r="C104" s="67" t="s">
        <v>75</v>
      </c>
      <c r="D104" s="37">
        <v>245</v>
      </c>
      <c r="E104" s="37">
        <v>0</v>
      </c>
      <c r="F104" s="37">
        <v>15</v>
      </c>
      <c r="G104" s="37">
        <v>0</v>
      </c>
      <c r="H104" s="37">
        <v>6</v>
      </c>
      <c r="I104" s="37">
        <v>1</v>
      </c>
      <c r="J104" s="37">
        <v>1482</v>
      </c>
    </row>
    <row r="105" spans="2:10" ht="23.25" customHeight="1" x14ac:dyDescent="0.2">
      <c r="B105" s="67" t="s">
        <v>95</v>
      </c>
      <c r="C105" s="67" t="s">
        <v>76</v>
      </c>
      <c r="D105" s="37">
        <v>242</v>
      </c>
      <c r="E105" s="37">
        <v>5</v>
      </c>
      <c r="F105" s="37">
        <v>0</v>
      </c>
      <c r="G105" s="37">
        <v>0</v>
      </c>
      <c r="H105" s="37">
        <v>3</v>
      </c>
      <c r="I105" s="37">
        <v>0</v>
      </c>
      <c r="J105" s="37">
        <v>1452</v>
      </c>
    </row>
    <row r="106" spans="2:10" ht="23.25" customHeight="1" x14ac:dyDescent="0.2">
      <c r="B106" s="67" t="s">
        <v>95</v>
      </c>
      <c r="C106" s="67" t="s">
        <v>77</v>
      </c>
      <c r="D106" s="37">
        <v>243</v>
      </c>
      <c r="E106" s="37">
        <v>1</v>
      </c>
      <c r="F106" s="37">
        <v>30</v>
      </c>
      <c r="G106" s="37">
        <v>0</v>
      </c>
      <c r="H106" s="37">
        <v>5</v>
      </c>
      <c r="I106" s="37">
        <v>1</v>
      </c>
      <c r="J106" s="37">
        <v>1512</v>
      </c>
    </row>
    <row r="107" spans="2:10" ht="23.25" customHeight="1" x14ac:dyDescent="0.2">
      <c r="B107" s="67" t="s">
        <v>95</v>
      </c>
      <c r="C107" s="67" t="s">
        <v>78</v>
      </c>
      <c r="D107" s="37">
        <v>248</v>
      </c>
      <c r="E107" s="37">
        <v>1</v>
      </c>
      <c r="F107" s="37">
        <v>0</v>
      </c>
      <c r="G107" s="37">
        <v>0</v>
      </c>
      <c r="H107" s="37">
        <v>3</v>
      </c>
      <c r="I107" s="37">
        <v>3</v>
      </c>
      <c r="J107" s="37">
        <v>1440</v>
      </c>
    </row>
    <row r="108" spans="2:10" ht="23.25" customHeight="1" x14ac:dyDescent="0.2">
      <c r="B108" s="67" t="s">
        <v>95</v>
      </c>
      <c r="C108" s="67" t="s">
        <v>79</v>
      </c>
      <c r="D108" s="37">
        <v>243</v>
      </c>
      <c r="E108" s="37">
        <v>0</v>
      </c>
      <c r="F108" s="37">
        <v>15</v>
      </c>
      <c r="G108" s="37">
        <v>0</v>
      </c>
      <c r="H108" s="37">
        <v>1</v>
      </c>
      <c r="I108" s="37">
        <v>2</v>
      </c>
      <c r="J108" s="37">
        <v>1494</v>
      </c>
    </row>
    <row r="109" spans="2:10" ht="23.25" customHeight="1" x14ac:dyDescent="0.2">
      <c r="B109" s="67" t="s">
        <v>95</v>
      </c>
      <c r="C109" s="67" t="s">
        <v>80</v>
      </c>
      <c r="D109" s="37">
        <v>241</v>
      </c>
      <c r="E109" s="37">
        <v>4</v>
      </c>
      <c r="F109" s="37">
        <v>0</v>
      </c>
      <c r="G109" s="37">
        <v>0</v>
      </c>
      <c r="H109" s="37">
        <v>7</v>
      </c>
      <c r="I109" s="37">
        <v>2</v>
      </c>
      <c r="J109" s="37">
        <v>1440</v>
      </c>
    </row>
    <row r="110" spans="2:10" ht="23.25" customHeight="1" x14ac:dyDescent="0.2">
      <c r="B110" s="67" t="s">
        <v>95</v>
      </c>
      <c r="C110" s="67" t="s">
        <v>81</v>
      </c>
      <c r="D110" s="37">
        <v>248</v>
      </c>
      <c r="E110" s="37">
        <v>1</v>
      </c>
      <c r="F110" s="37">
        <v>0</v>
      </c>
      <c r="G110" s="37">
        <v>29</v>
      </c>
      <c r="H110" s="37">
        <v>9</v>
      </c>
      <c r="I110" s="37">
        <v>5</v>
      </c>
      <c r="J110" s="37">
        <v>1452</v>
      </c>
    </row>
    <row r="111" spans="2:10" ht="23.25" customHeight="1" x14ac:dyDescent="0.2">
      <c r="B111" s="67" t="s">
        <v>95</v>
      </c>
      <c r="C111" s="67" t="s">
        <v>82</v>
      </c>
      <c r="D111" s="37">
        <v>247</v>
      </c>
      <c r="E111" s="37">
        <v>5</v>
      </c>
      <c r="F111" s="37">
        <v>0</v>
      </c>
      <c r="G111" s="37">
        <v>0</v>
      </c>
      <c r="H111" s="37">
        <v>6</v>
      </c>
      <c r="I111" s="37">
        <v>2</v>
      </c>
      <c r="J111" s="37">
        <v>1470</v>
      </c>
    </row>
    <row r="112" spans="2:10" ht="23.25" customHeight="1" x14ac:dyDescent="0.2">
      <c r="B112" s="67" t="s">
        <v>95</v>
      </c>
      <c r="C112" s="67" t="s">
        <v>83</v>
      </c>
      <c r="D112" s="37">
        <v>243</v>
      </c>
      <c r="E112" s="37">
        <v>2</v>
      </c>
      <c r="F112" s="37">
        <v>10</v>
      </c>
      <c r="G112" s="37">
        <v>0</v>
      </c>
      <c r="H112" s="37">
        <v>4</v>
      </c>
      <c r="I112" s="37">
        <v>0</v>
      </c>
      <c r="J112" s="37">
        <v>1476</v>
      </c>
    </row>
    <row r="113" spans="2:10" ht="23.25" customHeight="1" x14ac:dyDescent="0.2">
      <c r="B113" s="67" t="s">
        <v>96</v>
      </c>
      <c r="C113" s="67" t="s">
        <v>73</v>
      </c>
      <c r="D113" s="37">
        <v>243</v>
      </c>
      <c r="E113" s="37">
        <v>3</v>
      </c>
      <c r="F113" s="37">
        <v>0</v>
      </c>
      <c r="G113" s="37">
        <v>0</v>
      </c>
      <c r="H113" s="37">
        <v>8</v>
      </c>
      <c r="I113" s="37">
        <v>3</v>
      </c>
      <c r="J113" s="37">
        <v>1494</v>
      </c>
    </row>
    <row r="114" spans="2:10" ht="23.25" customHeight="1" x14ac:dyDescent="0.2">
      <c r="B114" s="67" t="s">
        <v>96</v>
      </c>
      <c r="C114" s="67" t="s">
        <v>74</v>
      </c>
      <c r="D114" s="37">
        <v>241</v>
      </c>
      <c r="E114" s="37">
        <v>0</v>
      </c>
      <c r="F114" s="37">
        <v>0</v>
      </c>
      <c r="G114" s="37">
        <v>25</v>
      </c>
      <c r="H114" s="37">
        <v>10</v>
      </c>
      <c r="I114" s="37">
        <v>1</v>
      </c>
      <c r="J114" s="37">
        <v>1464</v>
      </c>
    </row>
    <row r="115" spans="2:10" ht="23.25" customHeight="1" x14ac:dyDescent="0.2">
      <c r="B115" s="67" t="s">
        <v>96</v>
      </c>
      <c r="C115" s="67" t="s">
        <v>75</v>
      </c>
      <c r="D115" s="37">
        <v>245</v>
      </c>
      <c r="E115" s="37">
        <v>0</v>
      </c>
      <c r="F115" s="37">
        <v>15</v>
      </c>
      <c r="G115" s="37">
        <v>0</v>
      </c>
      <c r="H115" s="37">
        <v>6</v>
      </c>
      <c r="I115" s="37">
        <v>1</v>
      </c>
      <c r="J115" s="37">
        <v>1482</v>
      </c>
    </row>
    <row r="116" spans="2:10" ht="23.25" customHeight="1" x14ac:dyDescent="0.2">
      <c r="B116" s="67" t="s">
        <v>96</v>
      </c>
      <c r="C116" s="67" t="s">
        <v>76</v>
      </c>
      <c r="D116" s="37">
        <v>242</v>
      </c>
      <c r="E116" s="37">
        <v>5</v>
      </c>
      <c r="F116" s="37">
        <v>0</v>
      </c>
      <c r="G116" s="37">
        <v>0</v>
      </c>
      <c r="H116" s="37">
        <v>3</v>
      </c>
      <c r="I116" s="37">
        <v>0</v>
      </c>
      <c r="J116" s="37">
        <v>1452</v>
      </c>
    </row>
    <row r="117" spans="2:10" ht="23.25" customHeight="1" x14ac:dyDescent="0.2">
      <c r="B117" s="67" t="s">
        <v>96</v>
      </c>
      <c r="C117" s="67" t="s">
        <v>77</v>
      </c>
      <c r="D117" s="37">
        <v>243</v>
      </c>
      <c r="E117" s="37">
        <v>1</v>
      </c>
      <c r="F117" s="37">
        <v>30</v>
      </c>
      <c r="G117" s="37">
        <v>0</v>
      </c>
      <c r="H117" s="37">
        <v>5</v>
      </c>
      <c r="I117" s="37">
        <v>1</v>
      </c>
      <c r="J117" s="37">
        <v>1512</v>
      </c>
    </row>
    <row r="118" spans="2:10" ht="23.25" customHeight="1" x14ac:dyDescent="0.2">
      <c r="B118" s="67" t="s">
        <v>96</v>
      </c>
      <c r="C118" s="67" t="s">
        <v>78</v>
      </c>
      <c r="D118" s="37">
        <v>248</v>
      </c>
      <c r="E118" s="37">
        <v>1</v>
      </c>
      <c r="F118" s="37">
        <v>0</v>
      </c>
      <c r="G118" s="37">
        <v>0</v>
      </c>
      <c r="H118" s="37">
        <v>3</v>
      </c>
      <c r="I118" s="37">
        <v>3</v>
      </c>
      <c r="J118" s="37">
        <v>1440</v>
      </c>
    </row>
    <row r="119" spans="2:10" ht="23.25" customHeight="1" x14ac:dyDescent="0.2">
      <c r="B119" s="67" t="s">
        <v>96</v>
      </c>
      <c r="C119" s="67" t="s">
        <v>79</v>
      </c>
      <c r="D119" s="37">
        <v>243</v>
      </c>
      <c r="E119" s="37">
        <v>0</v>
      </c>
      <c r="F119" s="37">
        <v>15</v>
      </c>
      <c r="G119" s="37">
        <v>0</v>
      </c>
      <c r="H119" s="37">
        <v>1</v>
      </c>
      <c r="I119" s="37">
        <v>2</v>
      </c>
      <c r="J119" s="37">
        <v>1494</v>
      </c>
    </row>
    <row r="120" spans="2:10" ht="23.25" customHeight="1" x14ac:dyDescent="0.2">
      <c r="B120" s="67" t="s">
        <v>96</v>
      </c>
      <c r="C120" s="67" t="s">
        <v>80</v>
      </c>
      <c r="D120" s="37">
        <v>241</v>
      </c>
      <c r="E120" s="37">
        <v>4</v>
      </c>
      <c r="F120" s="37">
        <v>0</v>
      </c>
      <c r="G120" s="37">
        <v>0</v>
      </c>
      <c r="H120" s="37">
        <v>7</v>
      </c>
      <c r="I120" s="37">
        <v>2</v>
      </c>
      <c r="J120" s="37">
        <v>1440</v>
      </c>
    </row>
    <row r="121" spans="2:10" ht="23.25" customHeight="1" x14ac:dyDescent="0.2">
      <c r="B121" s="67" t="s">
        <v>96</v>
      </c>
      <c r="C121" s="67" t="s">
        <v>81</v>
      </c>
      <c r="D121" s="37">
        <v>248</v>
      </c>
      <c r="E121" s="37">
        <v>1</v>
      </c>
      <c r="F121" s="37">
        <v>0</v>
      </c>
      <c r="G121" s="37">
        <v>29</v>
      </c>
      <c r="H121" s="37">
        <v>9</v>
      </c>
      <c r="I121" s="37">
        <v>5</v>
      </c>
      <c r="J121" s="37">
        <v>1452</v>
      </c>
    </row>
    <row r="122" spans="2:10" ht="23.25" customHeight="1" x14ac:dyDescent="0.2">
      <c r="B122" s="67" t="s">
        <v>96</v>
      </c>
      <c r="C122" s="67" t="s">
        <v>82</v>
      </c>
      <c r="D122" s="37">
        <v>247</v>
      </c>
      <c r="E122" s="37">
        <v>5</v>
      </c>
      <c r="F122" s="37">
        <v>0</v>
      </c>
      <c r="G122" s="37">
        <v>0</v>
      </c>
      <c r="H122" s="37">
        <v>6</v>
      </c>
      <c r="I122" s="37">
        <v>2</v>
      </c>
      <c r="J122" s="37">
        <v>1470</v>
      </c>
    </row>
    <row r="123" spans="2:10" ht="23.25" customHeight="1" x14ac:dyDescent="0.2">
      <c r="B123" s="67" t="s">
        <v>96</v>
      </c>
      <c r="C123" s="67" t="s">
        <v>83</v>
      </c>
      <c r="D123" s="37">
        <v>243</v>
      </c>
      <c r="E123" s="37">
        <v>2</v>
      </c>
      <c r="F123" s="37">
        <v>10</v>
      </c>
      <c r="G123" s="37">
        <v>0</v>
      </c>
      <c r="H123" s="37">
        <v>4</v>
      </c>
      <c r="I123" s="37">
        <v>0</v>
      </c>
      <c r="J123" s="37">
        <v>1476</v>
      </c>
    </row>
    <row r="124" spans="2:10" ht="23.25" customHeight="1" x14ac:dyDescent="0.2">
      <c r="B124" s="67" t="s">
        <v>97</v>
      </c>
      <c r="C124" s="67" t="s">
        <v>73</v>
      </c>
      <c r="D124" s="37">
        <v>243</v>
      </c>
      <c r="E124" s="37">
        <v>3</v>
      </c>
      <c r="F124" s="37">
        <v>0</v>
      </c>
      <c r="G124" s="37">
        <v>0</v>
      </c>
      <c r="H124" s="37">
        <v>8</v>
      </c>
      <c r="I124" s="37">
        <v>3</v>
      </c>
      <c r="J124" s="37">
        <v>1494</v>
      </c>
    </row>
    <row r="125" spans="2:10" ht="23.25" customHeight="1" x14ac:dyDescent="0.2">
      <c r="B125" s="67" t="s">
        <v>97</v>
      </c>
      <c r="C125" s="67" t="s">
        <v>74</v>
      </c>
      <c r="D125" s="37">
        <v>241</v>
      </c>
      <c r="E125" s="37">
        <v>0</v>
      </c>
      <c r="F125" s="37">
        <v>0</v>
      </c>
      <c r="G125" s="37">
        <v>25</v>
      </c>
      <c r="H125" s="37">
        <v>10</v>
      </c>
      <c r="I125" s="37">
        <v>1</v>
      </c>
      <c r="J125" s="37">
        <v>1464</v>
      </c>
    </row>
    <row r="126" spans="2:10" ht="23.25" customHeight="1" x14ac:dyDescent="0.2">
      <c r="B126" s="67" t="s">
        <v>97</v>
      </c>
      <c r="C126" s="67" t="s">
        <v>75</v>
      </c>
      <c r="D126" s="37">
        <v>245</v>
      </c>
      <c r="E126" s="37">
        <v>0</v>
      </c>
      <c r="F126" s="37">
        <v>15</v>
      </c>
      <c r="G126" s="37">
        <v>0</v>
      </c>
      <c r="H126" s="37">
        <v>6</v>
      </c>
      <c r="I126" s="37">
        <v>1</v>
      </c>
      <c r="J126" s="37">
        <v>1482</v>
      </c>
    </row>
    <row r="127" spans="2:10" ht="23.25" customHeight="1" x14ac:dyDescent="0.2">
      <c r="B127" s="67" t="s">
        <v>97</v>
      </c>
      <c r="C127" s="67" t="s">
        <v>76</v>
      </c>
      <c r="D127" s="37">
        <v>242</v>
      </c>
      <c r="E127" s="37">
        <v>5</v>
      </c>
      <c r="F127" s="37">
        <v>0</v>
      </c>
      <c r="G127" s="37">
        <v>0</v>
      </c>
      <c r="H127" s="37">
        <v>3</v>
      </c>
      <c r="I127" s="37">
        <v>0</v>
      </c>
      <c r="J127" s="37">
        <v>1452</v>
      </c>
    </row>
    <row r="128" spans="2:10" ht="23.25" customHeight="1" x14ac:dyDescent="0.2">
      <c r="B128" s="67" t="s">
        <v>97</v>
      </c>
      <c r="C128" s="67" t="s">
        <v>77</v>
      </c>
      <c r="D128" s="37">
        <v>243</v>
      </c>
      <c r="E128" s="37">
        <v>1</v>
      </c>
      <c r="F128" s="37">
        <v>30</v>
      </c>
      <c r="G128" s="37">
        <v>0</v>
      </c>
      <c r="H128" s="37">
        <v>5</v>
      </c>
      <c r="I128" s="37">
        <v>1</v>
      </c>
      <c r="J128" s="37">
        <v>1512</v>
      </c>
    </row>
    <row r="129" spans="2:10" ht="23.25" customHeight="1" x14ac:dyDescent="0.2">
      <c r="B129" s="67" t="s">
        <v>97</v>
      </c>
      <c r="C129" s="67" t="s">
        <v>78</v>
      </c>
      <c r="D129" s="37">
        <v>248</v>
      </c>
      <c r="E129" s="37">
        <v>1</v>
      </c>
      <c r="F129" s="37">
        <v>0</v>
      </c>
      <c r="G129" s="37">
        <v>0</v>
      </c>
      <c r="H129" s="37">
        <v>3</v>
      </c>
      <c r="I129" s="37">
        <v>3</v>
      </c>
      <c r="J129" s="37">
        <v>1440</v>
      </c>
    </row>
    <row r="130" spans="2:10" ht="23.25" customHeight="1" x14ac:dyDescent="0.2">
      <c r="B130" s="67" t="s">
        <v>97</v>
      </c>
      <c r="C130" s="67" t="s">
        <v>79</v>
      </c>
      <c r="D130" s="37">
        <v>243</v>
      </c>
      <c r="E130" s="37">
        <v>0</v>
      </c>
      <c r="F130" s="37">
        <v>15</v>
      </c>
      <c r="G130" s="37">
        <v>0</v>
      </c>
      <c r="H130" s="37">
        <v>1</v>
      </c>
      <c r="I130" s="37">
        <v>2</v>
      </c>
      <c r="J130" s="37">
        <v>1494</v>
      </c>
    </row>
    <row r="131" spans="2:10" ht="23.25" customHeight="1" x14ac:dyDescent="0.2">
      <c r="B131" s="67" t="s">
        <v>97</v>
      </c>
      <c r="C131" s="67" t="s">
        <v>80</v>
      </c>
      <c r="D131" s="37">
        <v>241</v>
      </c>
      <c r="E131" s="37">
        <v>4</v>
      </c>
      <c r="F131" s="37">
        <v>0</v>
      </c>
      <c r="G131" s="37">
        <v>0</v>
      </c>
      <c r="H131" s="37">
        <v>7</v>
      </c>
      <c r="I131" s="37">
        <v>2</v>
      </c>
      <c r="J131" s="37">
        <v>1440</v>
      </c>
    </row>
    <row r="132" spans="2:10" ht="23.25" customHeight="1" x14ac:dyDescent="0.2">
      <c r="B132" s="67" t="s">
        <v>97</v>
      </c>
      <c r="C132" s="67" t="s">
        <v>81</v>
      </c>
      <c r="D132" s="37">
        <v>248</v>
      </c>
      <c r="E132" s="37">
        <v>1</v>
      </c>
      <c r="F132" s="37">
        <v>0</v>
      </c>
      <c r="G132" s="37">
        <v>29</v>
      </c>
      <c r="H132" s="37">
        <v>9</v>
      </c>
      <c r="I132" s="37">
        <v>5</v>
      </c>
      <c r="J132" s="37">
        <v>1452</v>
      </c>
    </row>
    <row r="133" spans="2:10" ht="23.25" customHeight="1" x14ac:dyDescent="0.2">
      <c r="B133" s="67" t="s">
        <v>97</v>
      </c>
      <c r="C133" s="67" t="s">
        <v>82</v>
      </c>
      <c r="D133" s="37">
        <v>247</v>
      </c>
      <c r="E133" s="37">
        <v>5</v>
      </c>
      <c r="F133" s="37">
        <v>0</v>
      </c>
      <c r="G133" s="37">
        <v>0</v>
      </c>
      <c r="H133" s="37">
        <v>6</v>
      </c>
      <c r="I133" s="37">
        <v>2</v>
      </c>
      <c r="J133" s="37">
        <v>1470</v>
      </c>
    </row>
    <row r="134" spans="2:10" ht="23.25" customHeight="1" x14ac:dyDescent="0.2">
      <c r="B134" s="67" t="s">
        <v>97</v>
      </c>
      <c r="C134" s="67" t="s">
        <v>83</v>
      </c>
      <c r="D134" s="37">
        <v>243</v>
      </c>
      <c r="E134" s="37">
        <v>2</v>
      </c>
      <c r="F134" s="37">
        <v>10</v>
      </c>
      <c r="G134" s="37">
        <v>0</v>
      </c>
      <c r="H134" s="37">
        <v>4</v>
      </c>
      <c r="I134" s="37">
        <v>0</v>
      </c>
      <c r="J134" s="37">
        <v>1476</v>
      </c>
    </row>
    <row r="135" spans="2:10" ht="23.25" customHeight="1" x14ac:dyDescent="0.2">
      <c r="B135" s="67" t="s">
        <v>98</v>
      </c>
      <c r="C135" s="67" t="s">
        <v>73</v>
      </c>
      <c r="D135" s="37">
        <v>243</v>
      </c>
      <c r="E135" s="37">
        <v>3</v>
      </c>
      <c r="F135" s="37">
        <v>0</v>
      </c>
      <c r="G135" s="37">
        <v>0</v>
      </c>
      <c r="H135" s="37">
        <v>8</v>
      </c>
      <c r="I135" s="37">
        <v>3</v>
      </c>
      <c r="J135" s="37">
        <v>1494</v>
      </c>
    </row>
    <row r="136" spans="2:10" ht="23.25" customHeight="1" x14ac:dyDescent="0.2">
      <c r="B136" s="67" t="s">
        <v>98</v>
      </c>
      <c r="C136" s="67" t="s">
        <v>74</v>
      </c>
      <c r="D136" s="37">
        <v>241</v>
      </c>
      <c r="E136" s="37">
        <v>0</v>
      </c>
      <c r="F136" s="37">
        <v>0</v>
      </c>
      <c r="G136" s="37">
        <v>25</v>
      </c>
      <c r="H136" s="37">
        <v>10</v>
      </c>
      <c r="I136" s="37">
        <v>1</v>
      </c>
      <c r="J136" s="37">
        <v>1464</v>
      </c>
    </row>
    <row r="137" spans="2:10" ht="23.25" customHeight="1" x14ac:dyDescent="0.2">
      <c r="B137" s="67" t="s">
        <v>98</v>
      </c>
      <c r="C137" s="67" t="s">
        <v>75</v>
      </c>
      <c r="D137" s="37">
        <v>245</v>
      </c>
      <c r="E137" s="37">
        <v>0</v>
      </c>
      <c r="F137" s="37">
        <v>15</v>
      </c>
      <c r="G137" s="37">
        <v>0</v>
      </c>
      <c r="H137" s="37">
        <v>6</v>
      </c>
      <c r="I137" s="37">
        <v>1</v>
      </c>
      <c r="J137" s="37">
        <v>1482</v>
      </c>
    </row>
    <row r="138" spans="2:10" ht="23.25" customHeight="1" x14ac:dyDescent="0.2">
      <c r="B138" s="67" t="s">
        <v>98</v>
      </c>
      <c r="C138" s="67" t="s">
        <v>76</v>
      </c>
      <c r="D138" s="37">
        <v>242</v>
      </c>
      <c r="E138" s="37">
        <v>5</v>
      </c>
      <c r="F138" s="37">
        <v>0</v>
      </c>
      <c r="G138" s="37">
        <v>0</v>
      </c>
      <c r="H138" s="37">
        <v>3</v>
      </c>
      <c r="I138" s="37">
        <v>0</v>
      </c>
      <c r="J138" s="37">
        <v>1452</v>
      </c>
    </row>
    <row r="139" spans="2:10" ht="23.25" customHeight="1" x14ac:dyDescent="0.2">
      <c r="B139" s="67" t="s">
        <v>98</v>
      </c>
      <c r="C139" s="67" t="s">
        <v>77</v>
      </c>
      <c r="D139" s="37">
        <v>243</v>
      </c>
      <c r="E139" s="37">
        <v>1</v>
      </c>
      <c r="F139" s="37">
        <v>30</v>
      </c>
      <c r="G139" s="37">
        <v>0</v>
      </c>
      <c r="H139" s="37">
        <v>5</v>
      </c>
      <c r="I139" s="37">
        <v>1</v>
      </c>
      <c r="J139" s="37">
        <v>1512</v>
      </c>
    </row>
    <row r="140" spans="2:10" ht="23.25" customHeight="1" x14ac:dyDescent="0.2">
      <c r="B140" s="67" t="s">
        <v>98</v>
      </c>
      <c r="C140" s="67" t="s">
        <v>78</v>
      </c>
      <c r="D140" s="37">
        <v>248</v>
      </c>
      <c r="E140" s="37">
        <v>1</v>
      </c>
      <c r="F140" s="37">
        <v>0</v>
      </c>
      <c r="G140" s="37">
        <v>0</v>
      </c>
      <c r="H140" s="37">
        <v>3</v>
      </c>
      <c r="I140" s="37">
        <v>3</v>
      </c>
      <c r="J140" s="37">
        <v>1440</v>
      </c>
    </row>
    <row r="141" spans="2:10" ht="23.25" customHeight="1" x14ac:dyDescent="0.2">
      <c r="B141" s="67" t="s">
        <v>98</v>
      </c>
      <c r="C141" s="67" t="s">
        <v>79</v>
      </c>
      <c r="D141" s="37">
        <v>243</v>
      </c>
      <c r="E141" s="37">
        <v>0</v>
      </c>
      <c r="F141" s="37">
        <v>15</v>
      </c>
      <c r="G141" s="37">
        <v>0</v>
      </c>
      <c r="H141" s="37">
        <v>1</v>
      </c>
      <c r="I141" s="37">
        <v>2</v>
      </c>
      <c r="J141" s="37">
        <v>1494</v>
      </c>
    </row>
    <row r="142" spans="2:10" ht="23.25" customHeight="1" x14ac:dyDescent="0.2">
      <c r="B142" s="67" t="s">
        <v>98</v>
      </c>
      <c r="C142" s="67" t="s">
        <v>80</v>
      </c>
      <c r="D142" s="37">
        <v>241</v>
      </c>
      <c r="E142" s="37">
        <v>4</v>
      </c>
      <c r="F142" s="37">
        <v>0</v>
      </c>
      <c r="G142" s="37">
        <v>0</v>
      </c>
      <c r="H142" s="37">
        <v>7</v>
      </c>
      <c r="I142" s="37">
        <v>2</v>
      </c>
      <c r="J142" s="37">
        <v>1440</v>
      </c>
    </row>
    <row r="143" spans="2:10" ht="23.25" customHeight="1" x14ac:dyDescent="0.2">
      <c r="B143" s="67" t="s">
        <v>98</v>
      </c>
      <c r="C143" s="67" t="s">
        <v>81</v>
      </c>
      <c r="D143" s="37">
        <v>248</v>
      </c>
      <c r="E143" s="37">
        <v>1</v>
      </c>
      <c r="F143" s="37">
        <v>0</v>
      </c>
      <c r="G143" s="37">
        <v>29</v>
      </c>
      <c r="H143" s="37">
        <v>9</v>
      </c>
      <c r="I143" s="37">
        <v>5</v>
      </c>
      <c r="J143" s="37">
        <v>1452</v>
      </c>
    </row>
    <row r="144" spans="2:10" ht="23.25" customHeight="1" x14ac:dyDescent="0.2">
      <c r="B144" s="67" t="s">
        <v>98</v>
      </c>
      <c r="C144" s="67" t="s">
        <v>82</v>
      </c>
      <c r="D144" s="37">
        <v>247</v>
      </c>
      <c r="E144" s="37">
        <v>5</v>
      </c>
      <c r="F144" s="37">
        <v>0</v>
      </c>
      <c r="G144" s="37">
        <v>0</v>
      </c>
      <c r="H144" s="37">
        <v>6</v>
      </c>
      <c r="I144" s="37">
        <v>2</v>
      </c>
      <c r="J144" s="37">
        <v>1470</v>
      </c>
    </row>
    <row r="145" spans="2:10" ht="23.25" customHeight="1" x14ac:dyDescent="0.2">
      <c r="B145" s="67" t="s">
        <v>98</v>
      </c>
      <c r="C145" s="67" t="s">
        <v>83</v>
      </c>
      <c r="D145" s="37">
        <v>243</v>
      </c>
      <c r="E145" s="37">
        <v>2</v>
      </c>
      <c r="F145" s="37">
        <v>10</v>
      </c>
      <c r="G145" s="37">
        <v>0</v>
      </c>
      <c r="H145" s="37">
        <v>4</v>
      </c>
      <c r="I145" s="37">
        <v>0</v>
      </c>
      <c r="J145" s="37">
        <v>1476</v>
      </c>
    </row>
    <row r="146" spans="2:10" ht="23.25" customHeight="1" x14ac:dyDescent="0.2">
      <c r="B146" s="67" t="s">
        <v>99</v>
      </c>
      <c r="C146" s="67" t="s">
        <v>73</v>
      </c>
      <c r="D146" s="37">
        <v>243</v>
      </c>
      <c r="E146" s="37">
        <v>3</v>
      </c>
      <c r="F146" s="37">
        <v>0</v>
      </c>
      <c r="G146" s="37">
        <v>0</v>
      </c>
      <c r="H146" s="37">
        <v>8</v>
      </c>
      <c r="I146" s="37">
        <v>3</v>
      </c>
      <c r="J146" s="37">
        <v>1494</v>
      </c>
    </row>
    <row r="147" spans="2:10" ht="23.25" customHeight="1" x14ac:dyDescent="0.2">
      <c r="B147" s="67" t="s">
        <v>99</v>
      </c>
      <c r="C147" s="67" t="s">
        <v>74</v>
      </c>
      <c r="D147" s="37">
        <v>241</v>
      </c>
      <c r="E147" s="37">
        <v>0</v>
      </c>
      <c r="F147" s="37">
        <v>0</v>
      </c>
      <c r="G147" s="37">
        <v>25</v>
      </c>
      <c r="H147" s="37">
        <v>10</v>
      </c>
      <c r="I147" s="37">
        <v>1</v>
      </c>
      <c r="J147" s="37">
        <v>1464</v>
      </c>
    </row>
    <row r="148" spans="2:10" ht="23.25" customHeight="1" x14ac:dyDescent="0.2">
      <c r="B148" s="67" t="s">
        <v>99</v>
      </c>
      <c r="C148" s="67" t="s">
        <v>75</v>
      </c>
      <c r="D148" s="37">
        <v>245</v>
      </c>
      <c r="E148" s="37">
        <v>0</v>
      </c>
      <c r="F148" s="37">
        <v>15</v>
      </c>
      <c r="G148" s="37">
        <v>0</v>
      </c>
      <c r="H148" s="37">
        <v>6</v>
      </c>
      <c r="I148" s="37">
        <v>1</v>
      </c>
      <c r="J148" s="37">
        <v>1482</v>
      </c>
    </row>
    <row r="149" spans="2:10" ht="23.25" customHeight="1" x14ac:dyDescent="0.2">
      <c r="B149" s="67" t="s">
        <v>99</v>
      </c>
      <c r="C149" s="67" t="s">
        <v>76</v>
      </c>
      <c r="D149" s="37">
        <v>242</v>
      </c>
      <c r="E149" s="37">
        <v>5</v>
      </c>
      <c r="F149" s="37">
        <v>0</v>
      </c>
      <c r="G149" s="37">
        <v>0</v>
      </c>
      <c r="H149" s="37">
        <v>3</v>
      </c>
      <c r="I149" s="37">
        <v>0</v>
      </c>
      <c r="J149" s="37">
        <v>1452</v>
      </c>
    </row>
    <row r="150" spans="2:10" ht="23.25" customHeight="1" x14ac:dyDescent="0.2">
      <c r="B150" s="67" t="s">
        <v>99</v>
      </c>
      <c r="C150" s="67" t="s">
        <v>77</v>
      </c>
      <c r="D150" s="37">
        <v>243</v>
      </c>
      <c r="E150" s="37">
        <v>1</v>
      </c>
      <c r="F150" s="37">
        <v>30</v>
      </c>
      <c r="G150" s="37">
        <v>0</v>
      </c>
      <c r="H150" s="37">
        <v>5</v>
      </c>
      <c r="I150" s="37">
        <v>1</v>
      </c>
      <c r="J150" s="37">
        <v>1512</v>
      </c>
    </row>
    <row r="151" spans="2:10" ht="23.25" customHeight="1" x14ac:dyDescent="0.2">
      <c r="B151" s="67" t="s">
        <v>99</v>
      </c>
      <c r="C151" s="67" t="s">
        <v>78</v>
      </c>
      <c r="D151" s="37">
        <v>248</v>
      </c>
      <c r="E151" s="37">
        <v>1</v>
      </c>
      <c r="F151" s="37">
        <v>0</v>
      </c>
      <c r="G151" s="37">
        <v>0</v>
      </c>
      <c r="H151" s="37">
        <v>3</v>
      </c>
      <c r="I151" s="37">
        <v>3</v>
      </c>
      <c r="J151" s="37">
        <v>1440</v>
      </c>
    </row>
    <row r="152" spans="2:10" ht="23.25" customHeight="1" x14ac:dyDescent="0.2">
      <c r="B152" s="67" t="s">
        <v>99</v>
      </c>
      <c r="C152" s="67" t="s">
        <v>79</v>
      </c>
      <c r="D152" s="37">
        <v>243</v>
      </c>
      <c r="E152" s="37">
        <v>0</v>
      </c>
      <c r="F152" s="37">
        <v>15</v>
      </c>
      <c r="G152" s="37">
        <v>0</v>
      </c>
      <c r="H152" s="37">
        <v>1</v>
      </c>
      <c r="I152" s="37">
        <v>2</v>
      </c>
      <c r="J152" s="37">
        <v>1494</v>
      </c>
    </row>
    <row r="153" spans="2:10" ht="23.25" customHeight="1" x14ac:dyDescent="0.2">
      <c r="B153" s="67" t="s">
        <v>99</v>
      </c>
      <c r="C153" s="67" t="s">
        <v>80</v>
      </c>
      <c r="D153" s="37">
        <v>241</v>
      </c>
      <c r="E153" s="37">
        <v>4</v>
      </c>
      <c r="F153" s="37">
        <v>0</v>
      </c>
      <c r="G153" s="37">
        <v>0</v>
      </c>
      <c r="H153" s="37">
        <v>7</v>
      </c>
      <c r="I153" s="37">
        <v>2</v>
      </c>
      <c r="J153" s="37">
        <v>1440</v>
      </c>
    </row>
    <row r="154" spans="2:10" ht="23.25" customHeight="1" x14ac:dyDescent="0.2">
      <c r="B154" s="67" t="s">
        <v>99</v>
      </c>
      <c r="C154" s="67" t="s">
        <v>81</v>
      </c>
      <c r="D154" s="37">
        <v>248</v>
      </c>
      <c r="E154" s="37">
        <v>1</v>
      </c>
      <c r="F154" s="37">
        <v>0</v>
      </c>
      <c r="G154" s="37">
        <v>29</v>
      </c>
      <c r="H154" s="37">
        <v>9</v>
      </c>
      <c r="I154" s="37">
        <v>5</v>
      </c>
      <c r="J154" s="37">
        <v>1452</v>
      </c>
    </row>
    <row r="155" spans="2:10" ht="23.25" customHeight="1" x14ac:dyDescent="0.2">
      <c r="B155" s="67" t="s">
        <v>99</v>
      </c>
      <c r="C155" s="67" t="s">
        <v>82</v>
      </c>
      <c r="D155" s="37">
        <v>247</v>
      </c>
      <c r="E155" s="37">
        <v>5</v>
      </c>
      <c r="F155" s="37">
        <v>0</v>
      </c>
      <c r="G155" s="37">
        <v>0</v>
      </c>
      <c r="H155" s="37">
        <v>6</v>
      </c>
      <c r="I155" s="37">
        <v>2</v>
      </c>
      <c r="J155" s="37">
        <v>1470</v>
      </c>
    </row>
    <row r="156" spans="2:10" ht="23.25" customHeight="1" x14ac:dyDescent="0.2">
      <c r="B156" s="67" t="s">
        <v>99</v>
      </c>
      <c r="C156" s="67" t="s">
        <v>83</v>
      </c>
      <c r="D156" s="37">
        <v>243</v>
      </c>
      <c r="E156" s="37">
        <v>2</v>
      </c>
      <c r="F156" s="37">
        <v>10</v>
      </c>
      <c r="G156" s="37">
        <v>0</v>
      </c>
      <c r="H156" s="37">
        <v>4</v>
      </c>
      <c r="I156" s="37">
        <v>0</v>
      </c>
      <c r="J156" s="37">
        <v>1476</v>
      </c>
    </row>
    <row r="157" spans="2:10" ht="23.25" customHeight="1" x14ac:dyDescent="0.2">
      <c r="B157" s="67" t="s">
        <v>100</v>
      </c>
      <c r="C157" s="67" t="s">
        <v>73</v>
      </c>
      <c r="D157" s="37">
        <v>243</v>
      </c>
      <c r="E157" s="37">
        <v>3</v>
      </c>
      <c r="F157" s="37">
        <v>0</v>
      </c>
      <c r="G157" s="37">
        <v>0</v>
      </c>
      <c r="H157" s="37">
        <v>8</v>
      </c>
      <c r="I157" s="37">
        <v>3</v>
      </c>
      <c r="J157" s="37">
        <v>1494</v>
      </c>
    </row>
    <row r="158" spans="2:10" ht="23.25" customHeight="1" x14ac:dyDescent="0.2">
      <c r="B158" s="67" t="s">
        <v>100</v>
      </c>
      <c r="C158" s="67" t="s">
        <v>74</v>
      </c>
      <c r="D158" s="37">
        <v>241</v>
      </c>
      <c r="E158" s="37">
        <v>0</v>
      </c>
      <c r="F158" s="37">
        <v>0</v>
      </c>
      <c r="G158" s="37">
        <v>25</v>
      </c>
      <c r="H158" s="37">
        <v>10</v>
      </c>
      <c r="I158" s="37">
        <v>1</v>
      </c>
      <c r="J158" s="37">
        <v>1464</v>
      </c>
    </row>
    <row r="159" spans="2:10" ht="23.25" customHeight="1" x14ac:dyDescent="0.2">
      <c r="B159" s="67" t="s">
        <v>100</v>
      </c>
      <c r="C159" s="67" t="s">
        <v>75</v>
      </c>
      <c r="D159" s="37">
        <v>245</v>
      </c>
      <c r="E159" s="37">
        <v>0</v>
      </c>
      <c r="F159" s="37">
        <v>15</v>
      </c>
      <c r="G159" s="37">
        <v>0</v>
      </c>
      <c r="H159" s="37">
        <v>6</v>
      </c>
      <c r="I159" s="37">
        <v>1</v>
      </c>
      <c r="J159" s="37">
        <v>1482</v>
      </c>
    </row>
    <row r="160" spans="2:10" ht="23.25" customHeight="1" x14ac:dyDescent="0.2">
      <c r="B160" s="67" t="s">
        <v>100</v>
      </c>
      <c r="C160" s="67" t="s">
        <v>76</v>
      </c>
      <c r="D160" s="37">
        <v>242</v>
      </c>
      <c r="E160" s="37">
        <v>5</v>
      </c>
      <c r="F160" s="37">
        <v>0</v>
      </c>
      <c r="G160" s="37">
        <v>0</v>
      </c>
      <c r="H160" s="37">
        <v>3</v>
      </c>
      <c r="I160" s="37">
        <v>0</v>
      </c>
      <c r="J160" s="37">
        <v>1452</v>
      </c>
    </row>
    <row r="161" spans="2:10" ht="23.25" customHeight="1" x14ac:dyDescent="0.2">
      <c r="B161" s="67" t="s">
        <v>100</v>
      </c>
      <c r="C161" s="67" t="s">
        <v>77</v>
      </c>
      <c r="D161" s="37">
        <v>243</v>
      </c>
      <c r="E161" s="37">
        <v>1</v>
      </c>
      <c r="F161" s="37">
        <v>30</v>
      </c>
      <c r="G161" s="37">
        <v>0</v>
      </c>
      <c r="H161" s="37">
        <v>5</v>
      </c>
      <c r="I161" s="37">
        <v>1</v>
      </c>
      <c r="J161" s="37">
        <v>1512</v>
      </c>
    </row>
    <row r="162" spans="2:10" ht="23.25" customHeight="1" x14ac:dyDescent="0.2">
      <c r="B162" s="67" t="s">
        <v>100</v>
      </c>
      <c r="C162" s="67" t="s">
        <v>78</v>
      </c>
      <c r="D162" s="37">
        <v>248</v>
      </c>
      <c r="E162" s="37">
        <v>1</v>
      </c>
      <c r="F162" s="37">
        <v>0</v>
      </c>
      <c r="G162" s="37">
        <v>0</v>
      </c>
      <c r="H162" s="37">
        <v>3</v>
      </c>
      <c r="I162" s="37">
        <v>3</v>
      </c>
      <c r="J162" s="37">
        <v>1440</v>
      </c>
    </row>
    <row r="163" spans="2:10" ht="23.25" customHeight="1" x14ac:dyDescent="0.2">
      <c r="B163" s="67" t="s">
        <v>100</v>
      </c>
      <c r="C163" s="67" t="s">
        <v>79</v>
      </c>
      <c r="D163" s="37">
        <v>243</v>
      </c>
      <c r="E163" s="37">
        <v>0</v>
      </c>
      <c r="F163" s="37">
        <v>15</v>
      </c>
      <c r="G163" s="37">
        <v>0</v>
      </c>
      <c r="H163" s="37">
        <v>1</v>
      </c>
      <c r="I163" s="37">
        <v>2</v>
      </c>
      <c r="J163" s="37">
        <v>1494</v>
      </c>
    </row>
    <row r="164" spans="2:10" ht="23.25" customHeight="1" x14ac:dyDescent="0.2">
      <c r="B164" s="67" t="s">
        <v>100</v>
      </c>
      <c r="C164" s="67" t="s">
        <v>80</v>
      </c>
      <c r="D164" s="37">
        <v>241</v>
      </c>
      <c r="E164" s="37">
        <v>4</v>
      </c>
      <c r="F164" s="37">
        <v>0</v>
      </c>
      <c r="G164" s="37">
        <v>0</v>
      </c>
      <c r="H164" s="37">
        <v>7</v>
      </c>
      <c r="I164" s="37">
        <v>2</v>
      </c>
      <c r="J164" s="37">
        <v>1440</v>
      </c>
    </row>
    <row r="165" spans="2:10" ht="23.25" customHeight="1" x14ac:dyDescent="0.2">
      <c r="B165" s="67" t="s">
        <v>100</v>
      </c>
      <c r="C165" s="67" t="s">
        <v>81</v>
      </c>
      <c r="D165" s="37">
        <v>248</v>
      </c>
      <c r="E165" s="37">
        <v>1</v>
      </c>
      <c r="F165" s="37">
        <v>0</v>
      </c>
      <c r="G165" s="37">
        <v>29</v>
      </c>
      <c r="H165" s="37">
        <v>9</v>
      </c>
      <c r="I165" s="37">
        <v>5</v>
      </c>
      <c r="J165" s="37">
        <v>1452</v>
      </c>
    </row>
    <row r="166" spans="2:10" ht="23.25" customHeight="1" x14ac:dyDescent="0.2">
      <c r="B166" s="67" t="s">
        <v>100</v>
      </c>
      <c r="C166" s="67" t="s">
        <v>82</v>
      </c>
      <c r="D166" s="37">
        <v>247</v>
      </c>
      <c r="E166" s="37">
        <v>5</v>
      </c>
      <c r="F166" s="37">
        <v>0</v>
      </c>
      <c r="G166" s="37">
        <v>0</v>
      </c>
      <c r="H166" s="37">
        <v>6</v>
      </c>
      <c r="I166" s="37">
        <v>2</v>
      </c>
      <c r="J166" s="37">
        <v>1470</v>
      </c>
    </row>
    <row r="167" spans="2:10" ht="23.25" customHeight="1" x14ac:dyDescent="0.2">
      <c r="B167" s="67" t="s">
        <v>100</v>
      </c>
      <c r="C167" s="67" t="s">
        <v>83</v>
      </c>
      <c r="D167" s="37">
        <v>243</v>
      </c>
      <c r="E167" s="37">
        <v>2</v>
      </c>
      <c r="F167" s="37">
        <v>10</v>
      </c>
      <c r="G167" s="37">
        <v>0</v>
      </c>
      <c r="H167" s="37">
        <v>4</v>
      </c>
      <c r="I167" s="37">
        <v>0</v>
      </c>
      <c r="J167" s="37">
        <v>1476</v>
      </c>
    </row>
    <row r="168" spans="2:10" ht="23.25" customHeight="1" x14ac:dyDescent="0.2">
      <c r="B168" s="67" t="s">
        <v>101</v>
      </c>
      <c r="C168" s="67" t="s">
        <v>73</v>
      </c>
      <c r="D168" s="37">
        <v>243</v>
      </c>
      <c r="E168" s="37">
        <v>3</v>
      </c>
      <c r="F168" s="37">
        <v>0</v>
      </c>
      <c r="G168" s="37">
        <v>0</v>
      </c>
      <c r="H168" s="37">
        <v>8</v>
      </c>
      <c r="I168" s="37">
        <v>3</v>
      </c>
      <c r="J168" s="37">
        <v>1494</v>
      </c>
    </row>
    <row r="169" spans="2:10" ht="23.25" customHeight="1" x14ac:dyDescent="0.2">
      <c r="B169" s="67" t="s">
        <v>101</v>
      </c>
      <c r="C169" s="67" t="s">
        <v>74</v>
      </c>
      <c r="D169" s="37">
        <v>241</v>
      </c>
      <c r="E169" s="37">
        <v>0</v>
      </c>
      <c r="F169" s="37">
        <v>0</v>
      </c>
      <c r="G169" s="37">
        <v>25</v>
      </c>
      <c r="H169" s="37">
        <v>10</v>
      </c>
      <c r="I169" s="37">
        <v>1</v>
      </c>
      <c r="J169" s="37">
        <v>1464</v>
      </c>
    </row>
    <row r="170" spans="2:10" ht="23.25" customHeight="1" x14ac:dyDescent="0.2">
      <c r="B170" s="67" t="s">
        <v>101</v>
      </c>
      <c r="C170" s="67" t="s">
        <v>75</v>
      </c>
      <c r="D170" s="37">
        <v>245</v>
      </c>
      <c r="E170" s="37">
        <v>0</v>
      </c>
      <c r="F170" s="37">
        <v>15</v>
      </c>
      <c r="G170" s="37">
        <v>0</v>
      </c>
      <c r="H170" s="37">
        <v>6</v>
      </c>
      <c r="I170" s="37">
        <v>1</v>
      </c>
      <c r="J170" s="37">
        <v>1482</v>
      </c>
    </row>
    <row r="171" spans="2:10" ht="23.25" customHeight="1" x14ac:dyDescent="0.2">
      <c r="B171" s="67" t="s">
        <v>101</v>
      </c>
      <c r="C171" s="67" t="s">
        <v>76</v>
      </c>
      <c r="D171" s="37">
        <v>242</v>
      </c>
      <c r="E171" s="37">
        <v>5</v>
      </c>
      <c r="F171" s="37">
        <v>0</v>
      </c>
      <c r="G171" s="37">
        <v>0</v>
      </c>
      <c r="H171" s="37">
        <v>3</v>
      </c>
      <c r="I171" s="37">
        <v>0</v>
      </c>
      <c r="J171" s="37">
        <v>1452</v>
      </c>
    </row>
    <row r="172" spans="2:10" ht="23.25" customHeight="1" x14ac:dyDescent="0.2">
      <c r="B172" s="67" t="s">
        <v>101</v>
      </c>
      <c r="C172" s="67" t="s">
        <v>77</v>
      </c>
      <c r="D172" s="37">
        <v>243</v>
      </c>
      <c r="E172" s="37">
        <v>1</v>
      </c>
      <c r="F172" s="37">
        <v>30</v>
      </c>
      <c r="G172" s="37">
        <v>0</v>
      </c>
      <c r="H172" s="37">
        <v>5</v>
      </c>
      <c r="I172" s="37">
        <v>1</v>
      </c>
      <c r="J172" s="37">
        <v>1512</v>
      </c>
    </row>
    <row r="173" spans="2:10" ht="23.25" customHeight="1" x14ac:dyDescent="0.2">
      <c r="B173" s="67" t="s">
        <v>101</v>
      </c>
      <c r="C173" s="67" t="s">
        <v>78</v>
      </c>
      <c r="D173" s="37">
        <v>248</v>
      </c>
      <c r="E173" s="37">
        <v>1</v>
      </c>
      <c r="F173" s="37">
        <v>0</v>
      </c>
      <c r="G173" s="37">
        <v>0</v>
      </c>
      <c r="H173" s="37">
        <v>3</v>
      </c>
      <c r="I173" s="37">
        <v>3</v>
      </c>
      <c r="J173" s="37">
        <v>1440</v>
      </c>
    </row>
    <row r="174" spans="2:10" ht="23.25" customHeight="1" x14ac:dyDescent="0.2">
      <c r="B174" s="67" t="s">
        <v>101</v>
      </c>
      <c r="C174" s="67" t="s">
        <v>79</v>
      </c>
      <c r="D174" s="37">
        <v>243</v>
      </c>
      <c r="E174" s="37">
        <v>0</v>
      </c>
      <c r="F174" s="37">
        <v>15</v>
      </c>
      <c r="G174" s="37">
        <v>0</v>
      </c>
      <c r="H174" s="37">
        <v>1</v>
      </c>
      <c r="I174" s="37">
        <v>2</v>
      </c>
      <c r="J174" s="37">
        <v>1494</v>
      </c>
    </row>
    <row r="175" spans="2:10" ht="23.25" customHeight="1" x14ac:dyDescent="0.2">
      <c r="B175" s="67" t="s">
        <v>101</v>
      </c>
      <c r="C175" s="67" t="s">
        <v>80</v>
      </c>
      <c r="D175" s="37">
        <v>241</v>
      </c>
      <c r="E175" s="37">
        <v>4</v>
      </c>
      <c r="F175" s="37">
        <v>0</v>
      </c>
      <c r="G175" s="37">
        <v>0</v>
      </c>
      <c r="H175" s="37">
        <v>7</v>
      </c>
      <c r="I175" s="37">
        <v>2</v>
      </c>
      <c r="J175" s="37">
        <v>1440</v>
      </c>
    </row>
    <row r="176" spans="2:10" ht="23.25" customHeight="1" x14ac:dyDescent="0.2">
      <c r="B176" s="67" t="s">
        <v>101</v>
      </c>
      <c r="C176" s="67" t="s">
        <v>81</v>
      </c>
      <c r="D176" s="37">
        <v>248</v>
      </c>
      <c r="E176" s="37">
        <v>1</v>
      </c>
      <c r="F176" s="37">
        <v>0</v>
      </c>
      <c r="G176" s="37">
        <v>29</v>
      </c>
      <c r="H176" s="37">
        <v>9</v>
      </c>
      <c r="I176" s="37">
        <v>5</v>
      </c>
      <c r="J176" s="37">
        <v>1452</v>
      </c>
    </row>
    <row r="177" spans="2:10" ht="23.25" customHeight="1" x14ac:dyDescent="0.2">
      <c r="B177" s="67" t="s">
        <v>101</v>
      </c>
      <c r="C177" s="67" t="s">
        <v>82</v>
      </c>
      <c r="D177" s="37">
        <v>247</v>
      </c>
      <c r="E177" s="37">
        <v>5</v>
      </c>
      <c r="F177" s="37">
        <v>0</v>
      </c>
      <c r="G177" s="37">
        <v>0</v>
      </c>
      <c r="H177" s="37">
        <v>6</v>
      </c>
      <c r="I177" s="37">
        <v>2</v>
      </c>
      <c r="J177" s="37">
        <v>1470</v>
      </c>
    </row>
    <row r="178" spans="2:10" ht="23.25" customHeight="1" x14ac:dyDescent="0.2">
      <c r="B178" s="67" t="s">
        <v>101</v>
      </c>
      <c r="C178" s="67" t="s">
        <v>83</v>
      </c>
      <c r="D178" s="37">
        <v>243</v>
      </c>
      <c r="E178" s="37">
        <v>2</v>
      </c>
      <c r="F178" s="37">
        <v>10</v>
      </c>
      <c r="G178" s="37">
        <v>0</v>
      </c>
      <c r="H178" s="37">
        <v>4</v>
      </c>
      <c r="I178" s="37">
        <v>0</v>
      </c>
      <c r="J178" s="37">
        <v>1476</v>
      </c>
    </row>
    <row r="179" spans="2:10" ht="23.25" customHeight="1" x14ac:dyDescent="0.2">
      <c r="B179" s="67" t="s">
        <v>102</v>
      </c>
      <c r="C179" s="67" t="s">
        <v>73</v>
      </c>
      <c r="D179" s="37">
        <v>243</v>
      </c>
      <c r="E179" s="37">
        <v>3</v>
      </c>
      <c r="F179" s="37">
        <v>0</v>
      </c>
      <c r="G179" s="37">
        <v>0</v>
      </c>
      <c r="H179" s="37">
        <v>8</v>
      </c>
      <c r="I179" s="37">
        <v>3</v>
      </c>
      <c r="J179" s="37">
        <v>1494</v>
      </c>
    </row>
    <row r="180" spans="2:10" ht="23.25" customHeight="1" x14ac:dyDescent="0.2">
      <c r="B180" s="67" t="s">
        <v>102</v>
      </c>
      <c r="C180" s="67" t="s">
        <v>74</v>
      </c>
      <c r="D180" s="37">
        <v>241</v>
      </c>
      <c r="E180" s="37">
        <v>0</v>
      </c>
      <c r="F180" s="37">
        <v>0</v>
      </c>
      <c r="G180" s="37">
        <v>25</v>
      </c>
      <c r="H180" s="37">
        <v>10</v>
      </c>
      <c r="I180" s="37">
        <v>1</v>
      </c>
      <c r="J180" s="37">
        <v>1464</v>
      </c>
    </row>
    <row r="181" spans="2:10" ht="23.25" customHeight="1" x14ac:dyDescent="0.2">
      <c r="B181" s="67" t="s">
        <v>102</v>
      </c>
      <c r="C181" s="67" t="s">
        <v>75</v>
      </c>
      <c r="D181" s="37">
        <v>245</v>
      </c>
      <c r="E181" s="37">
        <v>0</v>
      </c>
      <c r="F181" s="37">
        <v>15</v>
      </c>
      <c r="G181" s="37">
        <v>0</v>
      </c>
      <c r="H181" s="37">
        <v>6</v>
      </c>
      <c r="I181" s="37">
        <v>1</v>
      </c>
      <c r="J181" s="37">
        <v>1482</v>
      </c>
    </row>
    <row r="182" spans="2:10" ht="23.25" customHeight="1" x14ac:dyDescent="0.2">
      <c r="B182" s="67" t="s">
        <v>102</v>
      </c>
      <c r="C182" s="67" t="s">
        <v>76</v>
      </c>
      <c r="D182" s="37">
        <v>242</v>
      </c>
      <c r="E182" s="37">
        <v>5</v>
      </c>
      <c r="F182" s="37">
        <v>0</v>
      </c>
      <c r="G182" s="37">
        <v>0</v>
      </c>
      <c r="H182" s="37">
        <v>3</v>
      </c>
      <c r="I182" s="37">
        <v>0</v>
      </c>
      <c r="J182" s="37">
        <v>1452</v>
      </c>
    </row>
    <row r="183" spans="2:10" ht="23.25" customHeight="1" x14ac:dyDescent="0.2">
      <c r="B183" s="67" t="s">
        <v>102</v>
      </c>
      <c r="C183" s="67" t="s">
        <v>77</v>
      </c>
      <c r="D183" s="37">
        <v>243</v>
      </c>
      <c r="E183" s="37">
        <v>1</v>
      </c>
      <c r="F183" s="37">
        <v>30</v>
      </c>
      <c r="G183" s="37">
        <v>0</v>
      </c>
      <c r="H183" s="37">
        <v>5</v>
      </c>
      <c r="I183" s="37">
        <v>1</v>
      </c>
      <c r="J183" s="37">
        <v>1512</v>
      </c>
    </row>
    <row r="184" spans="2:10" ht="23.25" customHeight="1" x14ac:dyDescent="0.2">
      <c r="B184" s="67" t="s">
        <v>102</v>
      </c>
      <c r="C184" s="67" t="s">
        <v>78</v>
      </c>
      <c r="D184" s="37">
        <v>248</v>
      </c>
      <c r="E184" s="37">
        <v>1</v>
      </c>
      <c r="F184" s="37">
        <v>0</v>
      </c>
      <c r="G184" s="37">
        <v>0</v>
      </c>
      <c r="H184" s="37">
        <v>3</v>
      </c>
      <c r="I184" s="37">
        <v>3</v>
      </c>
      <c r="J184" s="37">
        <v>1440</v>
      </c>
    </row>
    <row r="185" spans="2:10" ht="23.25" customHeight="1" x14ac:dyDescent="0.2">
      <c r="B185" s="67" t="s">
        <v>102</v>
      </c>
      <c r="C185" s="67" t="s">
        <v>79</v>
      </c>
      <c r="D185" s="37">
        <v>243</v>
      </c>
      <c r="E185" s="37">
        <v>0</v>
      </c>
      <c r="F185" s="37">
        <v>15</v>
      </c>
      <c r="G185" s="37">
        <v>0</v>
      </c>
      <c r="H185" s="37">
        <v>1</v>
      </c>
      <c r="I185" s="37">
        <v>2</v>
      </c>
      <c r="J185" s="37">
        <v>1494</v>
      </c>
    </row>
    <row r="186" spans="2:10" ht="23.25" customHeight="1" x14ac:dyDescent="0.2">
      <c r="B186" s="67" t="s">
        <v>102</v>
      </c>
      <c r="C186" s="67" t="s">
        <v>80</v>
      </c>
      <c r="D186" s="37">
        <v>241</v>
      </c>
      <c r="E186" s="37">
        <v>4</v>
      </c>
      <c r="F186" s="37">
        <v>0</v>
      </c>
      <c r="G186" s="37">
        <v>0</v>
      </c>
      <c r="H186" s="37">
        <v>7</v>
      </c>
      <c r="I186" s="37">
        <v>2</v>
      </c>
      <c r="J186" s="37">
        <v>1440</v>
      </c>
    </row>
    <row r="187" spans="2:10" ht="23.25" customHeight="1" x14ac:dyDescent="0.2">
      <c r="B187" s="67" t="s">
        <v>102</v>
      </c>
      <c r="C187" s="67" t="s">
        <v>81</v>
      </c>
      <c r="D187" s="37">
        <v>248</v>
      </c>
      <c r="E187" s="37">
        <v>1</v>
      </c>
      <c r="F187" s="37">
        <v>0</v>
      </c>
      <c r="G187" s="37">
        <v>29</v>
      </c>
      <c r="H187" s="37">
        <v>9</v>
      </c>
      <c r="I187" s="37">
        <v>5</v>
      </c>
      <c r="J187" s="37">
        <v>1452</v>
      </c>
    </row>
    <row r="188" spans="2:10" ht="23.25" customHeight="1" x14ac:dyDescent="0.2">
      <c r="B188" s="67" t="s">
        <v>102</v>
      </c>
      <c r="C188" s="67" t="s">
        <v>82</v>
      </c>
      <c r="D188" s="37">
        <v>247</v>
      </c>
      <c r="E188" s="37">
        <v>5</v>
      </c>
      <c r="F188" s="37">
        <v>0</v>
      </c>
      <c r="G188" s="37">
        <v>0</v>
      </c>
      <c r="H188" s="37">
        <v>6</v>
      </c>
      <c r="I188" s="37">
        <v>2</v>
      </c>
      <c r="J188" s="37">
        <v>1470</v>
      </c>
    </row>
    <row r="189" spans="2:10" ht="23.25" customHeight="1" x14ac:dyDescent="0.2">
      <c r="B189" s="67" t="s">
        <v>102</v>
      </c>
      <c r="C189" s="67" t="s">
        <v>83</v>
      </c>
      <c r="D189" s="37">
        <v>243</v>
      </c>
      <c r="E189" s="37">
        <v>2</v>
      </c>
      <c r="F189" s="37">
        <v>10</v>
      </c>
      <c r="G189" s="37">
        <v>0</v>
      </c>
      <c r="H189" s="37">
        <v>4</v>
      </c>
      <c r="I189" s="37">
        <v>0</v>
      </c>
      <c r="J189" s="37">
        <v>1476</v>
      </c>
    </row>
    <row r="190" spans="2:10" ht="23.25" customHeight="1" x14ac:dyDescent="0.2">
      <c r="B190" s="67" t="s">
        <v>103</v>
      </c>
      <c r="C190" s="67" t="s">
        <v>73</v>
      </c>
      <c r="D190" s="37">
        <v>243</v>
      </c>
      <c r="E190" s="37">
        <v>3</v>
      </c>
      <c r="F190" s="37">
        <v>0</v>
      </c>
      <c r="G190" s="37">
        <v>0</v>
      </c>
      <c r="H190" s="37">
        <v>8</v>
      </c>
      <c r="I190" s="37">
        <v>3</v>
      </c>
      <c r="J190" s="37">
        <v>1494</v>
      </c>
    </row>
    <row r="191" spans="2:10" ht="23.25" customHeight="1" x14ac:dyDescent="0.2">
      <c r="B191" s="67" t="s">
        <v>103</v>
      </c>
      <c r="C191" s="67" t="s">
        <v>74</v>
      </c>
      <c r="D191" s="37">
        <v>241</v>
      </c>
      <c r="E191" s="37">
        <v>0</v>
      </c>
      <c r="F191" s="37">
        <v>0</v>
      </c>
      <c r="G191" s="37">
        <v>25</v>
      </c>
      <c r="H191" s="37">
        <v>10</v>
      </c>
      <c r="I191" s="37">
        <v>1</v>
      </c>
      <c r="J191" s="37">
        <v>1464</v>
      </c>
    </row>
    <row r="192" spans="2:10" ht="23.25" customHeight="1" x14ac:dyDescent="0.2">
      <c r="B192" s="67" t="s">
        <v>103</v>
      </c>
      <c r="C192" s="67" t="s">
        <v>75</v>
      </c>
      <c r="D192" s="37">
        <v>245</v>
      </c>
      <c r="E192" s="37">
        <v>0</v>
      </c>
      <c r="F192" s="37">
        <v>15</v>
      </c>
      <c r="G192" s="37">
        <v>0</v>
      </c>
      <c r="H192" s="37">
        <v>6</v>
      </c>
      <c r="I192" s="37">
        <v>1</v>
      </c>
      <c r="J192" s="37">
        <v>1482</v>
      </c>
    </row>
    <row r="193" spans="2:10" ht="23.25" customHeight="1" x14ac:dyDescent="0.2">
      <c r="B193" s="67" t="s">
        <v>103</v>
      </c>
      <c r="C193" s="67" t="s">
        <v>76</v>
      </c>
      <c r="D193" s="37">
        <v>242</v>
      </c>
      <c r="E193" s="37">
        <v>5</v>
      </c>
      <c r="F193" s="37">
        <v>0</v>
      </c>
      <c r="G193" s="37">
        <v>0</v>
      </c>
      <c r="H193" s="37">
        <v>3</v>
      </c>
      <c r="I193" s="37">
        <v>0</v>
      </c>
      <c r="J193" s="37">
        <v>1452</v>
      </c>
    </row>
    <row r="194" spans="2:10" ht="23.25" customHeight="1" x14ac:dyDescent="0.2">
      <c r="B194" s="67" t="s">
        <v>103</v>
      </c>
      <c r="C194" s="67" t="s">
        <v>77</v>
      </c>
      <c r="D194" s="37">
        <v>243</v>
      </c>
      <c r="E194" s="37">
        <v>1</v>
      </c>
      <c r="F194" s="37">
        <v>30</v>
      </c>
      <c r="G194" s="37">
        <v>0</v>
      </c>
      <c r="H194" s="37">
        <v>5</v>
      </c>
      <c r="I194" s="37">
        <v>1</v>
      </c>
      <c r="J194" s="37">
        <v>1512</v>
      </c>
    </row>
    <row r="195" spans="2:10" ht="23.25" customHeight="1" x14ac:dyDescent="0.2">
      <c r="B195" s="67" t="s">
        <v>103</v>
      </c>
      <c r="C195" s="67" t="s">
        <v>78</v>
      </c>
      <c r="D195" s="37">
        <v>248</v>
      </c>
      <c r="E195" s="37">
        <v>1</v>
      </c>
      <c r="F195" s="37">
        <v>0</v>
      </c>
      <c r="G195" s="37">
        <v>0</v>
      </c>
      <c r="H195" s="37">
        <v>3</v>
      </c>
      <c r="I195" s="37">
        <v>3</v>
      </c>
      <c r="J195" s="37">
        <v>1440</v>
      </c>
    </row>
    <row r="196" spans="2:10" ht="23.25" customHeight="1" x14ac:dyDescent="0.2">
      <c r="B196" s="67" t="s">
        <v>103</v>
      </c>
      <c r="C196" s="67" t="s">
        <v>79</v>
      </c>
      <c r="D196" s="37">
        <v>243</v>
      </c>
      <c r="E196" s="37">
        <v>0</v>
      </c>
      <c r="F196" s="37">
        <v>15</v>
      </c>
      <c r="G196" s="37">
        <v>0</v>
      </c>
      <c r="H196" s="37">
        <v>1</v>
      </c>
      <c r="I196" s="37">
        <v>2</v>
      </c>
      <c r="J196" s="37">
        <v>1494</v>
      </c>
    </row>
    <row r="197" spans="2:10" ht="23.25" customHeight="1" x14ac:dyDescent="0.2">
      <c r="B197" s="67" t="s">
        <v>103</v>
      </c>
      <c r="C197" s="67" t="s">
        <v>80</v>
      </c>
      <c r="D197" s="37">
        <v>241</v>
      </c>
      <c r="E197" s="37">
        <v>4</v>
      </c>
      <c r="F197" s="37">
        <v>0</v>
      </c>
      <c r="G197" s="37">
        <v>0</v>
      </c>
      <c r="H197" s="37">
        <v>7</v>
      </c>
      <c r="I197" s="37">
        <v>2</v>
      </c>
      <c r="J197" s="37">
        <v>1440</v>
      </c>
    </row>
    <row r="198" spans="2:10" ht="23.25" customHeight="1" x14ac:dyDescent="0.2">
      <c r="B198" s="67" t="s">
        <v>103</v>
      </c>
      <c r="C198" s="67" t="s">
        <v>81</v>
      </c>
      <c r="D198" s="37">
        <v>248</v>
      </c>
      <c r="E198" s="37">
        <v>1</v>
      </c>
      <c r="F198" s="37">
        <v>0</v>
      </c>
      <c r="G198" s="37">
        <v>29</v>
      </c>
      <c r="H198" s="37">
        <v>9</v>
      </c>
      <c r="I198" s="37">
        <v>5</v>
      </c>
      <c r="J198" s="37">
        <v>1452</v>
      </c>
    </row>
    <row r="199" spans="2:10" ht="23.25" customHeight="1" x14ac:dyDescent="0.2">
      <c r="B199" s="67" t="s">
        <v>103</v>
      </c>
      <c r="C199" s="67" t="s">
        <v>82</v>
      </c>
      <c r="D199" s="37">
        <v>247</v>
      </c>
      <c r="E199" s="37">
        <v>5</v>
      </c>
      <c r="F199" s="37">
        <v>0</v>
      </c>
      <c r="G199" s="37">
        <v>0</v>
      </c>
      <c r="H199" s="37">
        <v>6</v>
      </c>
      <c r="I199" s="37">
        <v>2</v>
      </c>
      <c r="J199" s="37">
        <v>1470</v>
      </c>
    </row>
    <row r="200" spans="2:10" ht="23.25" customHeight="1" x14ac:dyDescent="0.2">
      <c r="B200" s="67" t="s">
        <v>103</v>
      </c>
      <c r="C200" s="67" t="s">
        <v>83</v>
      </c>
      <c r="D200" s="37">
        <v>243</v>
      </c>
      <c r="E200" s="37">
        <v>2</v>
      </c>
      <c r="F200" s="37">
        <v>10</v>
      </c>
      <c r="G200" s="37">
        <v>0</v>
      </c>
      <c r="H200" s="37">
        <v>4</v>
      </c>
      <c r="I200" s="37">
        <v>0</v>
      </c>
      <c r="J200" s="37">
        <v>1476</v>
      </c>
    </row>
    <row r="201" spans="2:10" ht="23.25" customHeight="1" x14ac:dyDescent="0.2">
      <c r="B201" s="67" t="s">
        <v>104</v>
      </c>
      <c r="C201" s="67" t="s">
        <v>73</v>
      </c>
      <c r="D201" s="37">
        <v>243</v>
      </c>
      <c r="E201" s="37">
        <v>3</v>
      </c>
      <c r="F201" s="37">
        <v>0</v>
      </c>
      <c r="G201" s="37">
        <v>0</v>
      </c>
      <c r="H201" s="37">
        <v>8</v>
      </c>
      <c r="I201" s="37">
        <v>3</v>
      </c>
      <c r="J201" s="37">
        <v>1494</v>
      </c>
    </row>
    <row r="202" spans="2:10" ht="23.25" customHeight="1" x14ac:dyDescent="0.2">
      <c r="B202" s="67" t="s">
        <v>104</v>
      </c>
      <c r="C202" s="67" t="s">
        <v>74</v>
      </c>
      <c r="D202" s="37">
        <v>241</v>
      </c>
      <c r="E202" s="37">
        <v>0</v>
      </c>
      <c r="F202" s="37">
        <v>0</v>
      </c>
      <c r="G202" s="37">
        <v>25</v>
      </c>
      <c r="H202" s="37">
        <v>10</v>
      </c>
      <c r="I202" s="37">
        <v>1</v>
      </c>
      <c r="J202" s="37">
        <v>1464</v>
      </c>
    </row>
    <row r="203" spans="2:10" ht="23.25" customHeight="1" x14ac:dyDescent="0.2">
      <c r="B203" s="67" t="s">
        <v>104</v>
      </c>
      <c r="C203" s="67" t="s">
        <v>75</v>
      </c>
      <c r="D203" s="37">
        <v>245</v>
      </c>
      <c r="E203" s="37">
        <v>0</v>
      </c>
      <c r="F203" s="37">
        <v>15</v>
      </c>
      <c r="G203" s="37">
        <v>0</v>
      </c>
      <c r="H203" s="37">
        <v>6</v>
      </c>
      <c r="I203" s="37">
        <v>1</v>
      </c>
      <c r="J203" s="37">
        <v>1482</v>
      </c>
    </row>
    <row r="204" spans="2:10" ht="23.25" customHeight="1" x14ac:dyDescent="0.2">
      <c r="B204" s="67" t="s">
        <v>104</v>
      </c>
      <c r="C204" s="67" t="s">
        <v>76</v>
      </c>
      <c r="D204" s="37">
        <v>242</v>
      </c>
      <c r="E204" s="37">
        <v>5</v>
      </c>
      <c r="F204" s="37">
        <v>0</v>
      </c>
      <c r="G204" s="37">
        <v>0</v>
      </c>
      <c r="H204" s="37">
        <v>3</v>
      </c>
      <c r="I204" s="37">
        <v>0</v>
      </c>
      <c r="J204" s="37">
        <v>1452</v>
      </c>
    </row>
    <row r="205" spans="2:10" ht="23.25" customHeight="1" x14ac:dyDescent="0.2">
      <c r="B205" s="67" t="s">
        <v>104</v>
      </c>
      <c r="C205" s="67" t="s">
        <v>77</v>
      </c>
      <c r="D205" s="37">
        <v>243</v>
      </c>
      <c r="E205" s="37">
        <v>1</v>
      </c>
      <c r="F205" s="37">
        <v>30</v>
      </c>
      <c r="G205" s="37">
        <v>0</v>
      </c>
      <c r="H205" s="37">
        <v>5</v>
      </c>
      <c r="I205" s="37">
        <v>1</v>
      </c>
      <c r="J205" s="37">
        <v>1512</v>
      </c>
    </row>
    <row r="206" spans="2:10" ht="23.25" customHeight="1" x14ac:dyDescent="0.2">
      <c r="B206" s="67" t="s">
        <v>104</v>
      </c>
      <c r="C206" s="67" t="s">
        <v>78</v>
      </c>
      <c r="D206" s="37">
        <v>248</v>
      </c>
      <c r="E206" s="37">
        <v>1</v>
      </c>
      <c r="F206" s="37">
        <v>0</v>
      </c>
      <c r="G206" s="37">
        <v>0</v>
      </c>
      <c r="H206" s="37">
        <v>3</v>
      </c>
      <c r="I206" s="37">
        <v>3</v>
      </c>
      <c r="J206" s="37">
        <v>1440</v>
      </c>
    </row>
    <row r="207" spans="2:10" ht="23.25" customHeight="1" x14ac:dyDescent="0.2">
      <c r="B207" s="67" t="s">
        <v>104</v>
      </c>
      <c r="C207" s="67" t="s">
        <v>79</v>
      </c>
      <c r="D207" s="37">
        <v>243</v>
      </c>
      <c r="E207" s="37">
        <v>0</v>
      </c>
      <c r="F207" s="37">
        <v>15</v>
      </c>
      <c r="G207" s="37">
        <v>0</v>
      </c>
      <c r="H207" s="37">
        <v>1</v>
      </c>
      <c r="I207" s="37">
        <v>2</v>
      </c>
      <c r="J207" s="37">
        <v>1494</v>
      </c>
    </row>
    <row r="208" spans="2:10" ht="23.25" customHeight="1" x14ac:dyDescent="0.2">
      <c r="B208" s="67" t="s">
        <v>104</v>
      </c>
      <c r="C208" s="67" t="s">
        <v>80</v>
      </c>
      <c r="D208" s="37">
        <v>241</v>
      </c>
      <c r="E208" s="37">
        <v>4</v>
      </c>
      <c r="F208" s="37">
        <v>0</v>
      </c>
      <c r="G208" s="37">
        <v>0</v>
      </c>
      <c r="H208" s="37">
        <v>7</v>
      </c>
      <c r="I208" s="37">
        <v>2</v>
      </c>
      <c r="J208" s="37">
        <v>1440</v>
      </c>
    </row>
    <row r="209" spans="2:10" ht="23.25" customHeight="1" x14ac:dyDescent="0.2">
      <c r="B209" s="67" t="s">
        <v>104</v>
      </c>
      <c r="C209" s="67" t="s">
        <v>81</v>
      </c>
      <c r="D209" s="37">
        <v>248</v>
      </c>
      <c r="E209" s="37">
        <v>1</v>
      </c>
      <c r="F209" s="37">
        <v>0</v>
      </c>
      <c r="G209" s="37">
        <v>29</v>
      </c>
      <c r="H209" s="37">
        <v>9</v>
      </c>
      <c r="I209" s="37">
        <v>5</v>
      </c>
      <c r="J209" s="37">
        <v>1452</v>
      </c>
    </row>
    <row r="210" spans="2:10" ht="23.25" customHeight="1" x14ac:dyDescent="0.2">
      <c r="B210" s="67" t="s">
        <v>104</v>
      </c>
      <c r="C210" s="67" t="s">
        <v>82</v>
      </c>
      <c r="D210" s="37">
        <v>247</v>
      </c>
      <c r="E210" s="37">
        <v>5</v>
      </c>
      <c r="F210" s="37">
        <v>0</v>
      </c>
      <c r="G210" s="37">
        <v>0</v>
      </c>
      <c r="H210" s="37">
        <v>6</v>
      </c>
      <c r="I210" s="37">
        <v>2</v>
      </c>
      <c r="J210" s="37">
        <v>1470</v>
      </c>
    </row>
    <row r="211" spans="2:10" ht="23.25" customHeight="1" x14ac:dyDescent="0.2">
      <c r="B211" s="67" t="s">
        <v>104</v>
      </c>
      <c r="C211" s="67" t="s">
        <v>83</v>
      </c>
      <c r="D211" s="37">
        <v>243</v>
      </c>
      <c r="E211" s="37">
        <v>2</v>
      </c>
      <c r="F211" s="37">
        <v>10</v>
      </c>
      <c r="G211" s="37">
        <v>0</v>
      </c>
      <c r="H211" s="37">
        <v>4</v>
      </c>
      <c r="I211" s="37">
        <v>0</v>
      </c>
      <c r="J211" s="37">
        <v>1476</v>
      </c>
    </row>
    <row r="212" spans="2:10" ht="23.25" customHeight="1" x14ac:dyDescent="0.2">
      <c r="B212" s="67" t="s">
        <v>105</v>
      </c>
      <c r="C212" s="67" t="s">
        <v>73</v>
      </c>
      <c r="D212" s="37">
        <v>243</v>
      </c>
      <c r="E212" s="37">
        <v>3</v>
      </c>
      <c r="F212" s="37">
        <v>0</v>
      </c>
      <c r="G212" s="37">
        <v>0</v>
      </c>
      <c r="H212" s="37">
        <v>8</v>
      </c>
      <c r="I212" s="37">
        <v>3</v>
      </c>
      <c r="J212" s="37">
        <v>1494</v>
      </c>
    </row>
    <row r="213" spans="2:10" ht="23.25" customHeight="1" x14ac:dyDescent="0.2">
      <c r="B213" s="67" t="s">
        <v>105</v>
      </c>
      <c r="C213" s="67" t="s">
        <v>74</v>
      </c>
      <c r="D213" s="37">
        <v>241</v>
      </c>
      <c r="E213" s="37">
        <v>0</v>
      </c>
      <c r="F213" s="37">
        <v>0</v>
      </c>
      <c r="G213" s="37">
        <v>25</v>
      </c>
      <c r="H213" s="37">
        <v>10</v>
      </c>
      <c r="I213" s="37">
        <v>1</v>
      </c>
      <c r="J213" s="37">
        <v>1464</v>
      </c>
    </row>
    <row r="214" spans="2:10" ht="23.25" customHeight="1" x14ac:dyDescent="0.2">
      <c r="B214" s="67" t="s">
        <v>105</v>
      </c>
      <c r="C214" s="67" t="s">
        <v>75</v>
      </c>
      <c r="D214" s="37">
        <v>245</v>
      </c>
      <c r="E214" s="37">
        <v>0</v>
      </c>
      <c r="F214" s="37">
        <v>15</v>
      </c>
      <c r="G214" s="37">
        <v>0</v>
      </c>
      <c r="H214" s="37">
        <v>6</v>
      </c>
      <c r="I214" s="37">
        <v>1</v>
      </c>
      <c r="J214" s="37">
        <v>1482</v>
      </c>
    </row>
    <row r="215" spans="2:10" ht="23.25" customHeight="1" x14ac:dyDescent="0.2">
      <c r="B215" s="67" t="s">
        <v>105</v>
      </c>
      <c r="C215" s="67" t="s">
        <v>76</v>
      </c>
      <c r="D215" s="37">
        <v>242</v>
      </c>
      <c r="E215" s="37">
        <v>5</v>
      </c>
      <c r="F215" s="37">
        <v>0</v>
      </c>
      <c r="G215" s="37">
        <v>0</v>
      </c>
      <c r="H215" s="37">
        <v>3</v>
      </c>
      <c r="I215" s="37">
        <v>0</v>
      </c>
      <c r="J215" s="37">
        <v>1452</v>
      </c>
    </row>
    <row r="216" spans="2:10" ht="23.25" customHeight="1" x14ac:dyDescent="0.2">
      <c r="B216" s="67" t="s">
        <v>105</v>
      </c>
      <c r="C216" s="67" t="s">
        <v>77</v>
      </c>
      <c r="D216" s="37">
        <v>243</v>
      </c>
      <c r="E216" s="37">
        <v>1</v>
      </c>
      <c r="F216" s="37">
        <v>30</v>
      </c>
      <c r="G216" s="37">
        <v>0</v>
      </c>
      <c r="H216" s="37">
        <v>5</v>
      </c>
      <c r="I216" s="37">
        <v>1</v>
      </c>
      <c r="J216" s="37">
        <v>1512</v>
      </c>
    </row>
    <row r="217" spans="2:10" ht="23.25" customHeight="1" x14ac:dyDescent="0.2">
      <c r="B217" s="67" t="s">
        <v>105</v>
      </c>
      <c r="C217" s="67" t="s">
        <v>78</v>
      </c>
      <c r="D217" s="37">
        <v>248</v>
      </c>
      <c r="E217" s="37">
        <v>1</v>
      </c>
      <c r="F217" s="37">
        <v>0</v>
      </c>
      <c r="G217" s="37">
        <v>0</v>
      </c>
      <c r="H217" s="37">
        <v>3</v>
      </c>
      <c r="I217" s="37">
        <v>3</v>
      </c>
      <c r="J217" s="37">
        <v>1440</v>
      </c>
    </row>
    <row r="218" spans="2:10" ht="23.25" customHeight="1" x14ac:dyDescent="0.2">
      <c r="B218" s="67" t="s">
        <v>105</v>
      </c>
      <c r="C218" s="67" t="s">
        <v>79</v>
      </c>
      <c r="D218" s="37">
        <v>243</v>
      </c>
      <c r="E218" s="37">
        <v>0</v>
      </c>
      <c r="F218" s="37">
        <v>15</v>
      </c>
      <c r="G218" s="37">
        <v>0</v>
      </c>
      <c r="H218" s="37">
        <v>1</v>
      </c>
      <c r="I218" s="37">
        <v>2</v>
      </c>
      <c r="J218" s="37">
        <v>1494</v>
      </c>
    </row>
    <row r="219" spans="2:10" ht="23.25" customHeight="1" x14ac:dyDescent="0.2">
      <c r="B219" s="67" t="s">
        <v>105</v>
      </c>
      <c r="C219" s="67" t="s">
        <v>80</v>
      </c>
      <c r="D219" s="37">
        <v>241</v>
      </c>
      <c r="E219" s="37">
        <v>4</v>
      </c>
      <c r="F219" s="37">
        <v>0</v>
      </c>
      <c r="G219" s="37">
        <v>0</v>
      </c>
      <c r="H219" s="37">
        <v>7</v>
      </c>
      <c r="I219" s="37">
        <v>2</v>
      </c>
      <c r="J219" s="37">
        <v>1440</v>
      </c>
    </row>
    <row r="220" spans="2:10" ht="23.25" customHeight="1" x14ac:dyDescent="0.2">
      <c r="B220" s="67" t="s">
        <v>105</v>
      </c>
      <c r="C220" s="67" t="s">
        <v>81</v>
      </c>
      <c r="D220" s="37">
        <v>248</v>
      </c>
      <c r="E220" s="37">
        <v>1</v>
      </c>
      <c r="F220" s="37">
        <v>0</v>
      </c>
      <c r="G220" s="37">
        <v>29</v>
      </c>
      <c r="H220" s="37">
        <v>9</v>
      </c>
      <c r="I220" s="37">
        <v>5</v>
      </c>
      <c r="J220" s="37">
        <v>1452</v>
      </c>
    </row>
    <row r="221" spans="2:10" ht="23.25" customHeight="1" x14ac:dyDescent="0.2">
      <c r="B221" s="67" t="s">
        <v>105</v>
      </c>
      <c r="C221" s="67" t="s">
        <v>82</v>
      </c>
      <c r="D221" s="37">
        <v>247</v>
      </c>
      <c r="E221" s="37">
        <v>5</v>
      </c>
      <c r="F221" s="37">
        <v>0</v>
      </c>
      <c r="G221" s="37">
        <v>0</v>
      </c>
      <c r="H221" s="37">
        <v>6</v>
      </c>
      <c r="I221" s="37">
        <v>2</v>
      </c>
      <c r="J221" s="37">
        <v>1470</v>
      </c>
    </row>
    <row r="222" spans="2:10" ht="23.25" customHeight="1" x14ac:dyDescent="0.2">
      <c r="B222" s="67" t="s">
        <v>105</v>
      </c>
      <c r="C222" s="67" t="s">
        <v>83</v>
      </c>
      <c r="D222" s="37">
        <v>243</v>
      </c>
      <c r="E222" s="37">
        <v>2</v>
      </c>
      <c r="F222" s="37">
        <v>10</v>
      </c>
      <c r="G222" s="37">
        <v>0</v>
      </c>
      <c r="H222" s="37">
        <v>4</v>
      </c>
      <c r="I222" s="37">
        <v>0</v>
      </c>
      <c r="J222" s="37">
        <v>1476</v>
      </c>
    </row>
    <row r="223" spans="2:10" ht="23.25" customHeight="1" x14ac:dyDescent="0.2">
      <c r="B223" s="67" t="s">
        <v>106</v>
      </c>
      <c r="C223" s="67" t="s">
        <v>73</v>
      </c>
      <c r="D223" s="37">
        <v>243</v>
      </c>
      <c r="E223" s="37">
        <v>3</v>
      </c>
      <c r="F223" s="37">
        <v>0</v>
      </c>
      <c r="G223" s="37">
        <v>0</v>
      </c>
      <c r="H223" s="37">
        <v>8</v>
      </c>
      <c r="I223" s="37">
        <v>3</v>
      </c>
      <c r="J223" s="37">
        <v>1494</v>
      </c>
    </row>
    <row r="224" spans="2:10" ht="23.25" customHeight="1" x14ac:dyDescent="0.2">
      <c r="B224" s="67" t="s">
        <v>106</v>
      </c>
      <c r="C224" s="67" t="s">
        <v>74</v>
      </c>
      <c r="D224" s="37">
        <v>241</v>
      </c>
      <c r="E224" s="37">
        <v>0</v>
      </c>
      <c r="F224" s="37">
        <v>0</v>
      </c>
      <c r="G224" s="37">
        <v>25</v>
      </c>
      <c r="H224" s="37">
        <v>10</v>
      </c>
      <c r="I224" s="37">
        <v>1</v>
      </c>
      <c r="J224" s="37">
        <v>1464</v>
      </c>
    </row>
    <row r="225" spans="2:10" ht="23.25" customHeight="1" x14ac:dyDescent="0.2">
      <c r="B225" s="67" t="s">
        <v>106</v>
      </c>
      <c r="C225" s="67" t="s">
        <v>75</v>
      </c>
      <c r="D225" s="37">
        <v>245</v>
      </c>
      <c r="E225" s="37">
        <v>0</v>
      </c>
      <c r="F225" s="37">
        <v>15</v>
      </c>
      <c r="G225" s="37">
        <v>0</v>
      </c>
      <c r="H225" s="37">
        <v>6</v>
      </c>
      <c r="I225" s="37">
        <v>1</v>
      </c>
      <c r="J225" s="37">
        <v>1482</v>
      </c>
    </row>
    <row r="226" spans="2:10" ht="23.25" customHeight="1" x14ac:dyDescent="0.2">
      <c r="B226" s="67" t="s">
        <v>106</v>
      </c>
      <c r="C226" s="67" t="s">
        <v>76</v>
      </c>
      <c r="D226" s="37">
        <v>242</v>
      </c>
      <c r="E226" s="37">
        <v>5</v>
      </c>
      <c r="F226" s="37">
        <v>0</v>
      </c>
      <c r="G226" s="37">
        <v>0</v>
      </c>
      <c r="H226" s="37">
        <v>3</v>
      </c>
      <c r="I226" s="37">
        <v>0</v>
      </c>
      <c r="J226" s="37">
        <v>1452</v>
      </c>
    </row>
    <row r="227" spans="2:10" ht="23.25" customHeight="1" x14ac:dyDescent="0.2">
      <c r="B227" s="67" t="s">
        <v>106</v>
      </c>
      <c r="C227" s="67" t="s">
        <v>77</v>
      </c>
      <c r="D227" s="37">
        <v>243</v>
      </c>
      <c r="E227" s="37">
        <v>1</v>
      </c>
      <c r="F227" s="37">
        <v>30</v>
      </c>
      <c r="G227" s="37">
        <v>0</v>
      </c>
      <c r="H227" s="37">
        <v>5</v>
      </c>
      <c r="I227" s="37">
        <v>1</v>
      </c>
      <c r="J227" s="37">
        <v>1512</v>
      </c>
    </row>
    <row r="228" spans="2:10" ht="23.25" customHeight="1" x14ac:dyDescent="0.2">
      <c r="B228" s="67" t="s">
        <v>106</v>
      </c>
      <c r="C228" s="67" t="s">
        <v>78</v>
      </c>
      <c r="D228" s="37">
        <v>248</v>
      </c>
      <c r="E228" s="37">
        <v>1</v>
      </c>
      <c r="F228" s="37">
        <v>0</v>
      </c>
      <c r="G228" s="37">
        <v>0</v>
      </c>
      <c r="H228" s="37">
        <v>3</v>
      </c>
      <c r="I228" s="37">
        <v>3</v>
      </c>
      <c r="J228" s="37">
        <v>1440</v>
      </c>
    </row>
    <row r="229" spans="2:10" ht="23.25" customHeight="1" x14ac:dyDescent="0.2">
      <c r="B229" s="67" t="s">
        <v>106</v>
      </c>
      <c r="C229" s="67" t="s">
        <v>79</v>
      </c>
      <c r="D229" s="37">
        <v>243</v>
      </c>
      <c r="E229" s="37">
        <v>0</v>
      </c>
      <c r="F229" s="37">
        <v>15</v>
      </c>
      <c r="G229" s="37">
        <v>0</v>
      </c>
      <c r="H229" s="37">
        <v>1</v>
      </c>
      <c r="I229" s="37">
        <v>2</v>
      </c>
      <c r="J229" s="37">
        <v>1494</v>
      </c>
    </row>
    <row r="230" spans="2:10" ht="23.25" customHeight="1" x14ac:dyDescent="0.2">
      <c r="B230" s="67" t="s">
        <v>106</v>
      </c>
      <c r="C230" s="67" t="s">
        <v>80</v>
      </c>
      <c r="D230" s="37">
        <v>241</v>
      </c>
      <c r="E230" s="37">
        <v>4</v>
      </c>
      <c r="F230" s="37">
        <v>0</v>
      </c>
      <c r="G230" s="37">
        <v>0</v>
      </c>
      <c r="H230" s="37">
        <v>7</v>
      </c>
      <c r="I230" s="37">
        <v>2</v>
      </c>
      <c r="J230" s="37">
        <v>1440</v>
      </c>
    </row>
    <row r="231" spans="2:10" ht="23.25" customHeight="1" x14ac:dyDescent="0.2">
      <c r="B231" s="67" t="s">
        <v>106</v>
      </c>
      <c r="C231" s="67" t="s">
        <v>81</v>
      </c>
      <c r="D231" s="37">
        <v>248</v>
      </c>
      <c r="E231" s="37">
        <v>1</v>
      </c>
      <c r="F231" s="37">
        <v>0</v>
      </c>
      <c r="G231" s="37">
        <v>29</v>
      </c>
      <c r="H231" s="37">
        <v>9</v>
      </c>
      <c r="I231" s="37">
        <v>5</v>
      </c>
      <c r="J231" s="37">
        <v>1452</v>
      </c>
    </row>
    <row r="232" spans="2:10" ht="23.25" customHeight="1" x14ac:dyDescent="0.2">
      <c r="B232" s="67" t="s">
        <v>106</v>
      </c>
      <c r="C232" s="67" t="s">
        <v>82</v>
      </c>
      <c r="D232" s="37">
        <v>247</v>
      </c>
      <c r="E232" s="37">
        <v>5</v>
      </c>
      <c r="F232" s="37">
        <v>0</v>
      </c>
      <c r="G232" s="37">
        <v>0</v>
      </c>
      <c r="H232" s="37">
        <v>6</v>
      </c>
      <c r="I232" s="37">
        <v>2</v>
      </c>
      <c r="J232" s="37">
        <v>1470</v>
      </c>
    </row>
    <row r="233" spans="2:10" ht="23.25" customHeight="1" x14ac:dyDescent="0.2">
      <c r="B233" s="67" t="s">
        <v>106</v>
      </c>
      <c r="C233" s="67" t="s">
        <v>83</v>
      </c>
      <c r="D233" s="37">
        <v>243</v>
      </c>
      <c r="E233" s="37">
        <v>2</v>
      </c>
      <c r="F233" s="37">
        <v>10</v>
      </c>
      <c r="G233" s="37">
        <v>0</v>
      </c>
      <c r="H233" s="37">
        <v>4</v>
      </c>
      <c r="I233" s="37">
        <v>0</v>
      </c>
      <c r="J233" s="37">
        <v>1476</v>
      </c>
    </row>
    <row r="234" spans="2:10" ht="23.25" customHeight="1" x14ac:dyDescent="0.2">
      <c r="B234" s="67" t="s">
        <v>107</v>
      </c>
      <c r="C234" s="67" t="s">
        <v>73</v>
      </c>
      <c r="D234" s="37">
        <v>243</v>
      </c>
      <c r="E234" s="37">
        <v>3</v>
      </c>
      <c r="F234" s="37">
        <v>0</v>
      </c>
      <c r="G234" s="37">
        <v>0</v>
      </c>
      <c r="H234" s="37">
        <v>8</v>
      </c>
      <c r="I234" s="37">
        <v>3</v>
      </c>
      <c r="J234" s="37">
        <v>1494</v>
      </c>
    </row>
    <row r="235" spans="2:10" ht="23.25" customHeight="1" x14ac:dyDescent="0.2">
      <c r="B235" s="67" t="s">
        <v>107</v>
      </c>
      <c r="C235" s="67" t="s">
        <v>74</v>
      </c>
      <c r="D235" s="37">
        <v>241</v>
      </c>
      <c r="E235" s="37">
        <v>0</v>
      </c>
      <c r="F235" s="37">
        <v>0</v>
      </c>
      <c r="G235" s="37">
        <v>25</v>
      </c>
      <c r="H235" s="37">
        <v>10</v>
      </c>
      <c r="I235" s="37">
        <v>1</v>
      </c>
      <c r="J235" s="37">
        <v>1464</v>
      </c>
    </row>
    <row r="236" spans="2:10" ht="23.25" customHeight="1" x14ac:dyDescent="0.2">
      <c r="B236" s="67" t="s">
        <v>107</v>
      </c>
      <c r="C236" s="67" t="s">
        <v>75</v>
      </c>
      <c r="D236" s="37">
        <v>245</v>
      </c>
      <c r="E236" s="37">
        <v>0</v>
      </c>
      <c r="F236" s="37">
        <v>15</v>
      </c>
      <c r="G236" s="37">
        <v>0</v>
      </c>
      <c r="H236" s="37">
        <v>6</v>
      </c>
      <c r="I236" s="37">
        <v>1</v>
      </c>
      <c r="J236" s="37">
        <v>1482</v>
      </c>
    </row>
    <row r="237" spans="2:10" ht="23.25" customHeight="1" x14ac:dyDescent="0.2">
      <c r="B237" s="67" t="s">
        <v>107</v>
      </c>
      <c r="C237" s="67" t="s">
        <v>76</v>
      </c>
      <c r="D237" s="37">
        <v>242</v>
      </c>
      <c r="E237" s="37">
        <v>5</v>
      </c>
      <c r="F237" s="37">
        <v>0</v>
      </c>
      <c r="G237" s="37">
        <v>0</v>
      </c>
      <c r="H237" s="37">
        <v>3</v>
      </c>
      <c r="I237" s="37">
        <v>0</v>
      </c>
      <c r="J237" s="37">
        <v>1452</v>
      </c>
    </row>
    <row r="238" spans="2:10" ht="23.25" customHeight="1" x14ac:dyDescent="0.2">
      <c r="B238" s="67" t="s">
        <v>107</v>
      </c>
      <c r="C238" s="67" t="s">
        <v>77</v>
      </c>
      <c r="D238" s="37">
        <v>243</v>
      </c>
      <c r="E238" s="37">
        <v>1</v>
      </c>
      <c r="F238" s="37">
        <v>30</v>
      </c>
      <c r="G238" s="37">
        <v>0</v>
      </c>
      <c r="H238" s="37">
        <v>5</v>
      </c>
      <c r="I238" s="37">
        <v>1</v>
      </c>
      <c r="J238" s="37">
        <v>1512</v>
      </c>
    </row>
    <row r="239" spans="2:10" ht="23.25" customHeight="1" x14ac:dyDescent="0.2">
      <c r="B239" s="67" t="s">
        <v>107</v>
      </c>
      <c r="C239" s="67" t="s">
        <v>78</v>
      </c>
      <c r="D239" s="37">
        <v>248</v>
      </c>
      <c r="E239" s="37">
        <v>1</v>
      </c>
      <c r="F239" s="37">
        <v>0</v>
      </c>
      <c r="G239" s="37">
        <v>0</v>
      </c>
      <c r="H239" s="37">
        <v>3</v>
      </c>
      <c r="I239" s="37">
        <v>3</v>
      </c>
      <c r="J239" s="37">
        <v>1440</v>
      </c>
    </row>
    <row r="240" spans="2:10" ht="23.25" customHeight="1" x14ac:dyDescent="0.2">
      <c r="B240" s="67" t="s">
        <v>107</v>
      </c>
      <c r="C240" s="67" t="s">
        <v>79</v>
      </c>
      <c r="D240" s="37">
        <v>243</v>
      </c>
      <c r="E240" s="37">
        <v>0</v>
      </c>
      <c r="F240" s="37">
        <v>15</v>
      </c>
      <c r="G240" s="37">
        <v>0</v>
      </c>
      <c r="H240" s="37">
        <v>1</v>
      </c>
      <c r="I240" s="37">
        <v>2</v>
      </c>
      <c r="J240" s="37">
        <v>1494</v>
      </c>
    </row>
    <row r="241" spans="2:10" ht="23.25" customHeight="1" x14ac:dyDescent="0.2">
      <c r="B241" s="67" t="s">
        <v>107</v>
      </c>
      <c r="C241" s="67" t="s">
        <v>80</v>
      </c>
      <c r="D241" s="37">
        <v>241</v>
      </c>
      <c r="E241" s="37">
        <v>4</v>
      </c>
      <c r="F241" s="37">
        <v>0</v>
      </c>
      <c r="G241" s="37">
        <v>0</v>
      </c>
      <c r="H241" s="37">
        <v>7</v>
      </c>
      <c r="I241" s="37">
        <v>2</v>
      </c>
      <c r="J241" s="37">
        <v>1440</v>
      </c>
    </row>
    <row r="242" spans="2:10" ht="23.25" customHeight="1" x14ac:dyDescent="0.2">
      <c r="B242" s="67" t="s">
        <v>107</v>
      </c>
      <c r="C242" s="67" t="s">
        <v>81</v>
      </c>
      <c r="D242" s="37">
        <v>248</v>
      </c>
      <c r="E242" s="37">
        <v>1</v>
      </c>
      <c r="F242" s="37">
        <v>0</v>
      </c>
      <c r="G242" s="37">
        <v>29</v>
      </c>
      <c r="H242" s="37">
        <v>9</v>
      </c>
      <c r="I242" s="37">
        <v>5</v>
      </c>
      <c r="J242" s="37">
        <v>1452</v>
      </c>
    </row>
    <row r="243" spans="2:10" ht="23.25" customHeight="1" x14ac:dyDescent="0.2">
      <c r="B243" s="67" t="s">
        <v>107</v>
      </c>
      <c r="C243" s="67" t="s">
        <v>82</v>
      </c>
      <c r="D243" s="37">
        <v>247</v>
      </c>
      <c r="E243" s="37">
        <v>5</v>
      </c>
      <c r="F243" s="37">
        <v>0</v>
      </c>
      <c r="G243" s="37">
        <v>0</v>
      </c>
      <c r="H243" s="37">
        <v>6</v>
      </c>
      <c r="I243" s="37">
        <v>2</v>
      </c>
      <c r="J243" s="37">
        <v>1470</v>
      </c>
    </row>
    <row r="244" spans="2:10" ht="23.25" customHeight="1" x14ac:dyDescent="0.2">
      <c r="B244" s="67" t="s">
        <v>107</v>
      </c>
      <c r="C244" s="67" t="s">
        <v>83</v>
      </c>
      <c r="D244" s="37">
        <v>243</v>
      </c>
      <c r="E244" s="37">
        <v>2</v>
      </c>
      <c r="F244" s="37">
        <v>10</v>
      </c>
      <c r="G244" s="37">
        <v>0</v>
      </c>
      <c r="H244" s="37">
        <v>4</v>
      </c>
      <c r="I244" s="37">
        <v>0</v>
      </c>
      <c r="J244" s="37">
        <v>1476</v>
      </c>
    </row>
    <row r="245" spans="2:10" ht="23.25" customHeight="1" x14ac:dyDescent="0.2">
      <c r="B245" s="67" t="s">
        <v>108</v>
      </c>
      <c r="C245" s="67" t="s">
        <v>73</v>
      </c>
      <c r="D245" s="37">
        <v>243</v>
      </c>
      <c r="E245" s="37">
        <v>3</v>
      </c>
      <c r="F245" s="37">
        <v>0</v>
      </c>
      <c r="G245" s="37">
        <v>0</v>
      </c>
      <c r="H245" s="37">
        <v>8</v>
      </c>
      <c r="I245" s="37">
        <v>3</v>
      </c>
      <c r="J245" s="37">
        <v>1494</v>
      </c>
    </row>
    <row r="246" spans="2:10" ht="23.25" customHeight="1" x14ac:dyDescent="0.2">
      <c r="B246" s="67" t="s">
        <v>108</v>
      </c>
      <c r="C246" s="67" t="s">
        <v>74</v>
      </c>
      <c r="D246" s="37">
        <v>241</v>
      </c>
      <c r="E246" s="37">
        <v>0</v>
      </c>
      <c r="F246" s="37">
        <v>0</v>
      </c>
      <c r="G246" s="37">
        <v>25</v>
      </c>
      <c r="H246" s="37">
        <v>10</v>
      </c>
      <c r="I246" s="37">
        <v>1</v>
      </c>
      <c r="J246" s="37">
        <v>1464</v>
      </c>
    </row>
    <row r="247" spans="2:10" ht="23.25" customHeight="1" x14ac:dyDescent="0.2">
      <c r="B247" s="67" t="s">
        <v>108</v>
      </c>
      <c r="C247" s="67" t="s">
        <v>75</v>
      </c>
      <c r="D247" s="37">
        <v>245</v>
      </c>
      <c r="E247" s="37">
        <v>0</v>
      </c>
      <c r="F247" s="37">
        <v>15</v>
      </c>
      <c r="G247" s="37">
        <v>0</v>
      </c>
      <c r="H247" s="37">
        <v>6</v>
      </c>
      <c r="I247" s="37">
        <v>1</v>
      </c>
      <c r="J247" s="37">
        <v>1482</v>
      </c>
    </row>
    <row r="248" spans="2:10" ht="23.25" customHeight="1" x14ac:dyDescent="0.2">
      <c r="B248" s="67" t="s">
        <v>108</v>
      </c>
      <c r="C248" s="67" t="s">
        <v>76</v>
      </c>
      <c r="D248" s="37">
        <v>242</v>
      </c>
      <c r="E248" s="37">
        <v>5</v>
      </c>
      <c r="F248" s="37">
        <v>0</v>
      </c>
      <c r="G248" s="37">
        <v>0</v>
      </c>
      <c r="H248" s="37">
        <v>3</v>
      </c>
      <c r="I248" s="37">
        <v>0</v>
      </c>
      <c r="J248" s="37">
        <v>1452</v>
      </c>
    </row>
    <row r="249" spans="2:10" ht="23.25" customHeight="1" x14ac:dyDescent="0.2">
      <c r="B249" s="67" t="s">
        <v>108</v>
      </c>
      <c r="C249" s="67" t="s">
        <v>77</v>
      </c>
      <c r="D249" s="37">
        <v>243</v>
      </c>
      <c r="E249" s="37">
        <v>1</v>
      </c>
      <c r="F249" s="37">
        <v>30</v>
      </c>
      <c r="G249" s="37">
        <v>0</v>
      </c>
      <c r="H249" s="37">
        <v>5</v>
      </c>
      <c r="I249" s="37">
        <v>1</v>
      </c>
      <c r="J249" s="37">
        <v>1512</v>
      </c>
    </row>
    <row r="250" spans="2:10" ht="23.25" customHeight="1" x14ac:dyDescent="0.2">
      <c r="B250" s="67" t="s">
        <v>108</v>
      </c>
      <c r="C250" s="67" t="s">
        <v>78</v>
      </c>
      <c r="D250" s="37">
        <v>248</v>
      </c>
      <c r="E250" s="37">
        <v>1</v>
      </c>
      <c r="F250" s="37">
        <v>0</v>
      </c>
      <c r="G250" s="37">
        <v>0</v>
      </c>
      <c r="H250" s="37">
        <v>3</v>
      </c>
      <c r="I250" s="37">
        <v>3</v>
      </c>
      <c r="J250" s="37">
        <v>1440</v>
      </c>
    </row>
    <row r="251" spans="2:10" ht="23.25" customHeight="1" x14ac:dyDescent="0.2">
      <c r="B251" s="67" t="s">
        <v>108</v>
      </c>
      <c r="C251" s="67" t="s">
        <v>79</v>
      </c>
      <c r="D251" s="37">
        <v>243</v>
      </c>
      <c r="E251" s="37">
        <v>0</v>
      </c>
      <c r="F251" s="37">
        <v>15</v>
      </c>
      <c r="G251" s="37">
        <v>0</v>
      </c>
      <c r="H251" s="37">
        <v>1</v>
      </c>
      <c r="I251" s="37">
        <v>2</v>
      </c>
      <c r="J251" s="37">
        <v>1494</v>
      </c>
    </row>
    <row r="252" spans="2:10" ht="23.25" customHeight="1" x14ac:dyDescent="0.2">
      <c r="B252" s="67" t="s">
        <v>108</v>
      </c>
      <c r="C252" s="67" t="s">
        <v>80</v>
      </c>
      <c r="D252" s="37">
        <v>241</v>
      </c>
      <c r="E252" s="37">
        <v>4</v>
      </c>
      <c r="F252" s="37">
        <v>0</v>
      </c>
      <c r="G252" s="37">
        <v>0</v>
      </c>
      <c r="H252" s="37">
        <v>7</v>
      </c>
      <c r="I252" s="37">
        <v>2</v>
      </c>
      <c r="J252" s="37">
        <v>1440</v>
      </c>
    </row>
    <row r="253" spans="2:10" ht="23.25" customHeight="1" x14ac:dyDescent="0.2">
      <c r="B253" s="67" t="s">
        <v>108</v>
      </c>
      <c r="C253" s="67" t="s">
        <v>81</v>
      </c>
      <c r="D253" s="37">
        <v>248</v>
      </c>
      <c r="E253" s="37">
        <v>1</v>
      </c>
      <c r="F253" s="37">
        <v>0</v>
      </c>
      <c r="G253" s="37">
        <v>29</v>
      </c>
      <c r="H253" s="37">
        <v>9</v>
      </c>
      <c r="I253" s="37">
        <v>5</v>
      </c>
      <c r="J253" s="37">
        <v>1452</v>
      </c>
    </row>
    <row r="254" spans="2:10" ht="23.25" customHeight="1" x14ac:dyDescent="0.2">
      <c r="B254" s="67" t="s">
        <v>108</v>
      </c>
      <c r="C254" s="67" t="s">
        <v>82</v>
      </c>
      <c r="D254" s="37">
        <v>247</v>
      </c>
      <c r="E254" s="37">
        <v>5</v>
      </c>
      <c r="F254" s="37">
        <v>0</v>
      </c>
      <c r="G254" s="37">
        <v>0</v>
      </c>
      <c r="H254" s="37">
        <v>6</v>
      </c>
      <c r="I254" s="37">
        <v>2</v>
      </c>
      <c r="J254" s="37">
        <v>1470</v>
      </c>
    </row>
    <row r="255" spans="2:10" ht="23.25" customHeight="1" x14ac:dyDescent="0.2">
      <c r="B255" s="67" t="s">
        <v>108</v>
      </c>
      <c r="C255" s="67" t="s">
        <v>83</v>
      </c>
      <c r="D255" s="37">
        <v>243</v>
      </c>
      <c r="E255" s="37">
        <v>2</v>
      </c>
      <c r="F255" s="37">
        <v>10</v>
      </c>
      <c r="G255" s="37">
        <v>0</v>
      </c>
      <c r="H255" s="37">
        <v>4</v>
      </c>
      <c r="I255" s="37">
        <v>0</v>
      </c>
      <c r="J255" s="37">
        <v>1476</v>
      </c>
    </row>
    <row r="256" spans="2:10" ht="23.25" customHeight="1" x14ac:dyDescent="0.2">
      <c r="B256" s="67" t="s">
        <v>109</v>
      </c>
      <c r="C256" s="67" t="s">
        <v>73</v>
      </c>
      <c r="D256" s="37">
        <v>243</v>
      </c>
      <c r="E256" s="37">
        <v>3</v>
      </c>
      <c r="F256" s="37">
        <v>0</v>
      </c>
      <c r="G256" s="37">
        <v>0</v>
      </c>
      <c r="H256" s="37">
        <v>8</v>
      </c>
      <c r="I256" s="37">
        <v>3</v>
      </c>
      <c r="J256" s="37">
        <v>1494</v>
      </c>
    </row>
    <row r="257" spans="2:10" ht="23.25" customHeight="1" x14ac:dyDescent="0.2">
      <c r="B257" s="67" t="s">
        <v>109</v>
      </c>
      <c r="C257" s="67" t="s">
        <v>74</v>
      </c>
      <c r="D257" s="37">
        <v>241</v>
      </c>
      <c r="E257" s="37">
        <v>0</v>
      </c>
      <c r="F257" s="37">
        <v>0</v>
      </c>
      <c r="G257" s="37">
        <v>25</v>
      </c>
      <c r="H257" s="37">
        <v>10</v>
      </c>
      <c r="I257" s="37">
        <v>1</v>
      </c>
      <c r="J257" s="37">
        <v>1464</v>
      </c>
    </row>
    <row r="258" spans="2:10" ht="23.25" customHeight="1" x14ac:dyDescent="0.2">
      <c r="B258" s="67" t="s">
        <v>109</v>
      </c>
      <c r="C258" s="67" t="s">
        <v>75</v>
      </c>
      <c r="D258" s="37">
        <v>245</v>
      </c>
      <c r="E258" s="37">
        <v>0</v>
      </c>
      <c r="F258" s="37">
        <v>15</v>
      </c>
      <c r="G258" s="37">
        <v>0</v>
      </c>
      <c r="H258" s="37">
        <v>6</v>
      </c>
      <c r="I258" s="37">
        <v>1</v>
      </c>
      <c r="J258" s="37">
        <v>1482</v>
      </c>
    </row>
    <row r="259" spans="2:10" ht="23.25" customHeight="1" x14ac:dyDescent="0.2">
      <c r="B259" s="67" t="s">
        <v>109</v>
      </c>
      <c r="C259" s="67" t="s">
        <v>76</v>
      </c>
      <c r="D259" s="37">
        <v>242</v>
      </c>
      <c r="E259" s="37">
        <v>5</v>
      </c>
      <c r="F259" s="37">
        <v>0</v>
      </c>
      <c r="G259" s="37">
        <v>0</v>
      </c>
      <c r="H259" s="37">
        <v>3</v>
      </c>
      <c r="I259" s="37">
        <v>0</v>
      </c>
      <c r="J259" s="37">
        <v>1452</v>
      </c>
    </row>
    <row r="260" spans="2:10" ht="23.25" customHeight="1" x14ac:dyDescent="0.2">
      <c r="B260" s="67" t="s">
        <v>109</v>
      </c>
      <c r="C260" s="67" t="s">
        <v>77</v>
      </c>
      <c r="D260" s="37">
        <v>243</v>
      </c>
      <c r="E260" s="37">
        <v>1</v>
      </c>
      <c r="F260" s="37">
        <v>30</v>
      </c>
      <c r="G260" s="37">
        <v>0</v>
      </c>
      <c r="H260" s="37">
        <v>5</v>
      </c>
      <c r="I260" s="37">
        <v>1</v>
      </c>
      <c r="J260" s="37">
        <v>1512</v>
      </c>
    </row>
    <row r="261" spans="2:10" ht="23.25" customHeight="1" x14ac:dyDescent="0.2">
      <c r="B261" s="67" t="s">
        <v>109</v>
      </c>
      <c r="C261" s="67" t="s">
        <v>78</v>
      </c>
      <c r="D261" s="37">
        <v>248</v>
      </c>
      <c r="E261" s="37">
        <v>1</v>
      </c>
      <c r="F261" s="37">
        <v>0</v>
      </c>
      <c r="G261" s="37">
        <v>0</v>
      </c>
      <c r="H261" s="37">
        <v>3</v>
      </c>
      <c r="I261" s="37">
        <v>3</v>
      </c>
      <c r="J261" s="37">
        <v>1440</v>
      </c>
    </row>
    <row r="262" spans="2:10" ht="23.25" customHeight="1" x14ac:dyDescent="0.2">
      <c r="B262" s="67" t="s">
        <v>109</v>
      </c>
      <c r="C262" s="67" t="s">
        <v>79</v>
      </c>
      <c r="D262" s="37">
        <v>243</v>
      </c>
      <c r="E262" s="37">
        <v>0</v>
      </c>
      <c r="F262" s="37">
        <v>15</v>
      </c>
      <c r="G262" s="37">
        <v>0</v>
      </c>
      <c r="H262" s="37">
        <v>1</v>
      </c>
      <c r="I262" s="37">
        <v>2</v>
      </c>
      <c r="J262" s="37">
        <v>1494</v>
      </c>
    </row>
    <row r="263" spans="2:10" ht="23.25" customHeight="1" x14ac:dyDescent="0.2">
      <c r="B263" s="67" t="s">
        <v>109</v>
      </c>
      <c r="C263" s="67" t="s">
        <v>80</v>
      </c>
      <c r="D263" s="37">
        <v>241</v>
      </c>
      <c r="E263" s="37">
        <v>4</v>
      </c>
      <c r="F263" s="37">
        <v>0</v>
      </c>
      <c r="G263" s="37">
        <v>0</v>
      </c>
      <c r="H263" s="37">
        <v>7</v>
      </c>
      <c r="I263" s="37">
        <v>2</v>
      </c>
      <c r="J263" s="37">
        <v>1440</v>
      </c>
    </row>
    <row r="264" spans="2:10" ht="23.25" customHeight="1" x14ac:dyDescent="0.2">
      <c r="B264" s="67" t="s">
        <v>109</v>
      </c>
      <c r="C264" s="67" t="s">
        <v>81</v>
      </c>
      <c r="D264" s="37">
        <v>248</v>
      </c>
      <c r="E264" s="37">
        <v>1</v>
      </c>
      <c r="F264" s="37">
        <v>0</v>
      </c>
      <c r="G264" s="37">
        <v>29</v>
      </c>
      <c r="H264" s="37">
        <v>9</v>
      </c>
      <c r="I264" s="37">
        <v>5</v>
      </c>
      <c r="J264" s="37">
        <v>1452</v>
      </c>
    </row>
    <row r="265" spans="2:10" ht="23.25" customHeight="1" x14ac:dyDescent="0.2">
      <c r="B265" s="67" t="s">
        <v>109</v>
      </c>
      <c r="C265" s="67" t="s">
        <v>82</v>
      </c>
      <c r="D265" s="37">
        <v>247</v>
      </c>
      <c r="E265" s="37">
        <v>5</v>
      </c>
      <c r="F265" s="37">
        <v>0</v>
      </c>
      <c r="G265" s="37">
        <v>0</v>
      </c>
      <c r="H265" s="37">
        <v>6</v>
      </c>
      <c r="I265" s="37">
        <v>2</v>
      </c>
      <c r="J265" s="37">
        <v>1470</v>
      </c>
    </row>
    <row r="266" spans="2:10" ht="23.25" customHeight="1" x14ac:dyDescent="0.2">
      <c r="B266" s="67" t="s">
        <v>109</v>
      </c>
      <c r="C266" s="67" t="s">
        <v>83</v>
      </c>
      <c r="D266" s="37">
        <v>243</v>
      </c>
      <c r="E266" s="37">
        <v>2</v>
      </c>
      <c r="F266" s="37">
        <v>10</v>
      </c>
      <c r="G266" s="37">
        <v>0</v>
      </c>
      <c r="H266" s="37">
        <v>4</v>
      </c>
      <c r="I266" s="37">
        <v>0</v>
      </c>
      <c r="J266" s="37">
        <v>1476</v>
      </c>
    </row>
    <row r="267" spans="2:10" ht="23.25" customHeight="1" x14ac:dyDescent="0.2">
      <c r="B267" s="67" t="s">
        <v>110</v>
      </c>
      <c r="C267" s="67" t="s">
        <v>73</v>
      </c>
      <c r="D267" s="37">
        <v>243</v>
      </c>
      <c r="E267" s="37">
        <v>3</v>
      </c>
      <c r="F267" s="37">
        <v>0</v>
      </c>
      <c r="G267" s="37">
        <v>0</v>
      </c>
      <c r="H267" s="37">
        <v>8</v>
      </c>
      <c r="I267" s="37">
        <v>3</v>
      </c>
      <c r="J267" s="37">
        <v>1494</v>
      </c>
    </row>
    <row r="268" spans="2:10" ht="23.25" customHeight="1" x14ac:dyDescent="0.2">
      <c r="B268" s="67" t="s">
        <v>110</v>
      </c>
      <c r="C268" s="67" t="s">
        <v>74</v>
      </c>
      <c r="D268" s="37">
        <v>241</v>
      </c>
      <c r="E268" s="37">
        <v>0</v>
      </c>
      <c r="F268" s="37">
        <v>0</v>
      </c>
      <c r="G268" s="37">
        <v>25</v>
      </c>
      <c r="H268" s="37">
        <v>10</v>
      </c>
      <c r="I268" s="37">
        <v>1</v>
      </c>
      <c r="J268" s="37">
        <v>1464</v>
      </c>
    </row>
    <row r="269" spans="2:10" ht="23.25" customHeight="1" x14ac:dyDescent="0.2">
      <c r="B269" s="67" t="s">
        <v>110</v>
      </c>
      <c r="C269" s="67" t="s">
        <v>75</v>
      </c>
      <c r="D269" s="37">
        <v>245</v>
      </c>
      <c r="E269" s="37">
        <v>0</v>
      </c>
      <c r="F269" s="37">
        <v>15</v>
      </c>
      <c r="G269" s="37">
        <v>0</v>
      </c>
      <c r="H269" s="37">
        <v>6</v>
      </c>
      <c r="I269" s="37">
        <v>1</v>
      </c>
      <c r="J269" s="37">
        <v>1482</v>
      </c>
    </row>
    <row r="270" spans="2:10" ht="23.25" customHeight="1" x14ac:dyDescent="0.2">
      <c r="B270" s="67" t="s">
        <v>110</v>
      </c>
      <c r="C270" s="67" t="s">
        <v>76</v>
      </c>
      <c r="D270" s="37">
        <v>242</v>
      </c>
      <c r="E270" s="37">
        <v>5</v>
      </c>
      <c r="F270" s="37">
        <v>0</v>
      </c>
      <c r="G270" s="37">
        <v>0</v>
      </c>
      <c r="H270" s="37">
        <v>3</v>
      </c>
      <c r="I270" s="37">
        <v>0</v>
      </c>
      <c r="J270" s="37">
        <v>1452</v>
      </c>
    </row>
    <row r="271" spans="2:10" ht="23.25" customHeight="1" x14ac:dyDescent="0.2">
      <c r="B271" s="67" t="s">
        <v>110</v>
      </c>
      <c r="C271" s="67" t="s">
        <v>77</v>
      </c>
      <c r="D271" s="37">
        <v>243</v>
      </c>
      <c r="E271" s="37">
        <v>1</v>
      </c>
      <c r="F271" s="37">
        <v>30</v>
      </c>
      <c r="G271" s="37">
        <v>0</v>
      </c>
      <c r="H271" s="37">
        <v>5</v>
      </c>
      <c r="I271" s="37">
        <v>1</v>
      </c>
      <c r="J271" s="37">
        <v>1512</v>
      </c>
    </row>
    <row r="272" spans="2:10" ht="23.25" customHeight="1" x14ac:dyDescent="0.2">
      <c r="B272" s="67" t="s">
        <v>110</v>
      </c>
      <c r="C272" s="67" t="s">
        <v>78</v>
      </c>
      <c r="D272" s="37">
        <v>248</v>
      </c>
      <c r="E272" s="37">
        <v>1</v>
      </c>
      <c r="F272" s="37">
        <v>0</v>
      </c>
      <c r="G272" s="37">
        <v>0</v>
      </c>
      <c r="H272" s="37">
        <v>3</v>
      </c>
      <c r="I272" s="37">
        <v>3</v>
      </c>
      <c r="J272" s="37">
        <v>1440</v>
      </c>
    </row>
    <row r="273" spans="2:10" ht="23.25" customHeight="1" x14ac:dyDescent="0.2">
      <c r="B273" s="67" t="s">
        <v>110</v>
      </c>
      <c r="C273" s="67" t="s">
        <v>79</v>
      </c>
      <c r="D273" s="37">
        <v>243</v>
      </c>
      <c r="E273" s="37">
        <v>0</v>
      </c>
      <c r="F273" s="37">
        <v>15</v>
      </c>
      <c r="G273" s="37">
        <v>0</v>
      </c>
      <c r="H273" s="37">
        <v>1</v>
      </c>
      <c r="I273" s="37">
        <v>2</v>
      </c>
      <c r="J273" s="37">
        <v>1494</v>
      </c>
    </row>
    <row r="274" spans="2:10" ht="23.25" customHeight="1" x14ac:dyDescent="0.2">
      <c r="B274" s="67" t="s">
        <v>110</v>
      </c>
      <c r="C274" s="67" t="s">
        <v>80</v>
      </c>
      <c r="D274" s="37">
        <v>241</v>
      </c>
      <c r="E274" s="37">
        <v>4</v>
      </c>
      <c r="F274" s="37">
        <v>0</v>
      </c>
      <c r="G274" s="37">
        <v>0</v>
      </c>
      <c r="H274" s="37">
        <v>7</v>
      </c>
      <c r="I274" s="37">
        <v>2</v>
      </c>
      <c r="J274" s="37">
        <v>1440</v>
      </c>
    </row>
    <row r="275" spans="2:10" ht="23.25" customHeight="1" x14ac:dyDescent="0.2">
      <c r="B275" s="67" t="s">
        <v>110</v>
      </c>
      <c r="C275" s="67" t="s">
        <v>81</v>
      </c>
      <c r="D275" s="37">
        <v>248</v>
      </c>
      <c r="E275" s="37">
        <v>1</v>
      </c>
      <c r="F275" s="37">
        <v>0</v>
      </c>
      <c r="G275" s="37">
        <v>29</v>
      </c>
      <c r="H275" s="37">
        <v>9</v>
      </c>
      <c r="I275" s="37">
        <v>5</v>
      </c>
      <c r="J275" s="37">
        <v>1452</v>
      </c>
    </row>
    <row r="276" spans="2:10" ht="23.25" customHeight="1" x14ac:dyDescent="0.2">
      <c r="B276" s="67" t="s">
        <v>110</v>
      </c>
      <c r="C276" s="67" t="s">
        <v>82</v>
      </c>
      <c r="D276" s="37">
        <v>247</v>
      </c>
      <c r="E276" s="37">
        <v>5</v>
      </c>
      <c r="F276" s="37">
        <v>0</v>
      </c>
      <c r="G276" s="37">
        <v>0</v>
      </c>
      <c r="H276" s="37">
        <v>6</v>
      </c>
      <c r="I276" s="37">
        <v>2</v>
      </c>
      <c r="J276" s="37">
        <v>1470</v>
      </c>
    </row>
    <row r="277" spans="2:10" ht="23.25" customHeight="1" x14ac:dyDescent="0.2">
      <c r="B277" s="67" t="s">
        <v>110</v>
      </c>
      <c r="C277" s="67" t="s">
        <v>83</v>
      </c>
      <c r="D277" s="37">
        <v>243</v>
      </c>
      <c r="E277" s="37">
        <v>2</v>
      </c>
      <c r="F277" s="37">
        <v>10</v>
      </c>
      <c r="G277" s="37">
        <v>0</v>
      </c>
      <c r="H277" s="37">
        <v>4</v>
      </c>
      <c r="I277" s="37">
        <v>0</v>
      </c>
      <c r="J277" s="37">
        <v>1476</v>
      </c>
    </row>
    <row r="278" spans="2:10" ht="23.25" customHeight="1" x14ac:dyDescent="0.2">
      <c r="B278" s="67" t="s">
        <v>84</v>
      </c>
      <c r="C278" s="67" t="s">
        <v>73</v>
      </c>
      <c r="D278" s="37">
        <v>243</v>
      </c>
      <c r="E278" s="37">
        <v>3</v>
      </c>
      <c r="F278" s="37">
        <v>0</v>
      </c>
      <c r="G278" s="37">
        <v>0</v>
      </c>
      <c r="H278" s="37">
        <v>8</v>
      </c>
      <c r="I278" s="37">
        <v>3</v>
      </c>
      <c r="J278" s="37">
        <v>1494</v>
      </c>
    </row>
    <row r="279" spans="2:10" ht="23.25" customHeight="1" x14ac:dyDescent="0.2">
      <c r="B279" s="67" t="s">
        <v>84</v>
      </c>
      <c r="C279" s="67" t="s">
        <v>74</v>
      </c>
      <c r="D279" s="37">
        <v>241</v>
      </c>
      <c r="E279" s="37">
        <v>0</v>
      </c>
      <c r="F279" s="37">
        <v>0</v>
      </c>
      <c r="G279" s="37">
        <v>25</v>
      </c>
      <c r="H279" s="37">
        <v>10</v>
      </c>
      <c r="I279" s="37">
        <v>1</v>
      </c>
      <c r="J279" s="37">
        <v>1464</v>
      </c>
    </row>
    <row r="280" spans="2:10" ht="23.25" customHeight="1" x14ac:dyDescent="0.2">
      <c r="B280" s="67" t="s">
        <v>84</v>
      </c>
      <c r="C280" s="67" t="s">
        <v>75</v>
      </c>
      <c r="D280" s="37">
        <v>245</v>
      </c>
      <c r="E280" s="37">
        <v>0</v>
      </c>
      <c r="F280" s="37">
        <v>15</v>
      </c>
      <c r="G280" s="37">
        <v>0</v>
      </c>
      <c r="H280" s="37">
        <v>6</v>
      </c>
      <c r="I280" s="37">
        <v>1</v>
      </c>
      <c r="J280" s="37">
        <v>1482</v>
      </c>
    </row>
    <row r="281" spans="2:10" ht="23.25" customHeight="1" x14ac:dyDescent="0.2">
      <c r="B281" s="67" t="s">
        <v>84</v>
      </c>
      <c r="C281" s="67" t="s">
        <v>76</v>
      </c>
      <c r="D281" s="37">
        <v>242</v>
      </c>
      <c r="E281" s="37">
        <v>5</v>
      </c>
      <c r="F281" s="37">
        <v>0</v>
      </c>
      <c r="G281" s="37">
        <v>0</v>
      </c>
      <c r="H281" s="37">
        <v>3</v>
      </c>
      <c r="I281" s="37">
        <v>0</v>
      </c>
      <c r="J281" s="37">
        <v>1452</v>
      </c>
    </row>
    <row r="282" spans="2:10" ht="23.25" customHeight="1" x14ac:dyDescent="0.2">
      <c r="B282" s="67" t="s">
        <v>84</v>
      </c>
      <c r="C282" s="67" t="s">
        <v>77</v>
      </c>
      <c r="D282" s="37">
        <v>243</v>
      </c>
      <c r="E282" s="37">
        <v>1</v>
      </c>
      <c r="F282" s="37">
        <v>30</v>
      </c>
      <c r="G282" s="37">
        <v>0</v>
      </c>
      <c r="H282" s="37">
        <v>5</v>
      </c>
      <c r="I282" s="37">
        <v>1</v>
      </c>
      <c r="J282" s="37">
        <v>1512</v>
      </c>
    </row>
    <row r="283" spans="2:10" ht="23.25" customHeight="1" x14ac:dyDescent="0.2">
      <c r="B283" s="67" t="s">
        <v>84</v>
      </c>
      <c r="C283" s="67" t="s">
        <v>78</v>
      </c>
      <c r="D283" s="37">
        <v>248</v>
      </c>
      <c r="E283" s="37">
        <v>1</v>
      </c>
      <c r="F283" s="37">
        <v>0</v>
      </c>
      <c r="G283" s="37">
        <v>0</v>
      </c>
      <c r="H283" s="37">
        <v>3</v>
      </c>
      <c r="I283" s="37">
        <v>3</v>
      </c>
      <c r="J283" s="37">
        <v>1440</v>
      </c>
    </row>
    <row r="284" spans="2:10" ht="23.25" customHeight="1" x14ac:dyDescent="0.2">
      <c r="B284" s="67" t="s">
        <v>84</v>
      </c>
      <c r="C284" s="67" t="s">
        <v>79</v>
      </c>
      <c r="D284" s="37">
        <v>243</v>
      </c>
      <c r="E284" s="37">
        <v>0</v>
      </c>
      <c r="F284" s="37">
        <v>15</v>
      </c>
      <c r="G284" s="37">
        <v>0</v>
      </c>
      <c r="H284" s="37">
        <v>1</v>
      </c>
      <c r="I284" s="37">
        <v>2</v>
      </c>
      <c r="J284" s="37">
        <v>1494</v>
      </c>
    </row>
    <row r="285" spans="2:10" ht="23.25" customHeight="1" x14ac:dyDescent="0.2">
      <c r="B285" s="67" t="s">
        <v>84</v>
      </c>
      <c r="C285" s="67" t="s">
        <v>80</v>
      </c>
      <c r="D285" s="37">
        <v>241</v>
      </c>
      <c r="E285" s="37">
        <v>4</v>
      </c>
      <c r="F285" s="37">
        <v>0</v>
      </c>
      <c r="G285" s="37">
        <v>0</v>
      </c>
      <c r="H285" s="37">
        <v>7</v>
      </c>
      <c r="I285" s="37">
        <v>2</v>
      </c>
      <c r="J285" s="37">
        <v>1440</v>
      </c>
    </row>
    <row r="286" spans="2:10" ht="23.25" customHeight="1" x14ac:dyDescent="0.2">
      <c r="B286" s="67" t="s">
        <v>84</v>
      </c>
      <c r="C286" s="67" t="s">
        <v>81</v>
      </c>
      <c r="D286" s="37">
        <v>248</v>
      </c>
      <c r="E286" s="37">
        <v>1</v>
      </c>
      <c r="F286" s="37">
        <v>0</v>
      </c>
      <c r="G286" s="37">
        <v>29</v>
      </c>
      <c r="H286" s="37">
        <v>9</v>
      </c>
      <c r="I286" s="37">
        <v>5</v>
      </c>
      <c r="J286" s="37">
        <v>1452</v>
      </c>
    </row>
    <row r="287" spans="2:10" ht="23.25" customHeight="1" x14ac:dyDescent="0.2">
      <c r="B287" s="67" t="s">
        <v>84</v>
      </c>
      <c r="C287" s="67" t="s">
        <v>82</v>
      </c>
      <c r="D287" s="37">
        <v>247</v>
      </c>
      <c r="E287" s="37">
        <v>5</v>
      </c>
      <c r="F287" s="37">
        <v>0</v>
      </c>
      <c r="G287" s="37">
        <v>0</v>
      </c>
      <c r="H287" s="37">
        <v>6</v>
      </c>
      <c r="I287" s="37">
        <v>2</v>
      </c>
      <c r="J287" s="37">
        <v>1470</v>
      </c>
    </row>
    <row r="288" spans="2:10" ht="23.25" customHeight="1" x14ac:dyDescent="0.2">
      <c r="B288" s="67" t="s">
        <v>84</v>
      </c>
      <c r="C288" s="67" t="s">
        <v>83</v>
      </c>
      <c r="D288" s="37">
        <v>243</v>
      </c>
      <c r="E288" s="37">
        <v>2</v>
      </c>
      <c r="F288" s="37">
        <v>10</v>
      </c>
      <c r="G288" s="37">
        <v>0</v>
      </c>
      <c r="H288" s="37">
        <v>4</v>
      </c>
      <c r="I288" s="37">
        <v>0</v>
      </c>
      <c r="J288" s="37">
        <v>1476</v>
      </c>
    </row>
    <row r="289" spans="2:10" ht="23.25" customHeight="1" x14ac:dyDescent="0.2">
      <c r="B289" s="67" t="s">
        <v>111</v>
      </c>
      <c r="C289" s="67" t="s">
        <v>73</v>
      </c>
      <c r="D289" s="37">
        <v>243</v>
      </c>
      <c r="E289" s="37">
        <v>3</v>
      </c>
      <c r="F289" s="37">
        <v>0</v>
      </c>
      <c r="G289" s="37">
        <v>0</v>
      </c>
      <c r="H289" s="37">
        <v>8</v>
      </c>
      <c r="I289" s="37">
        <v>3</v>
      </c>
      <c r="J289" s="37">
        <v>1494</v>
      </c>
    </row>
    <row r="290" spans="2:10" ht="23.25" customHeight="1" x14ac:dyDescent="0.2">
      <c r="B290" s="67" t="s">
        <v>111</v>
      </c>
      <c r="C290" s="67" t="s">
        <v>74</v>
      </c>
      <c r="D290" s="37">
        <v>241</v>
      </c>
      <c r="E290" s="37">
        <v>0</v>
      </c>
      <c r="F290" s="37">
        <v>0</v>
      </c>
      <c r="G290" s="37">
        <v>25</v>
      </c>
      <c r="H290" s="37">
        <v>10</v>
      </c>
      <c r="I290" s="37">
        <v>1</v>
      </c>
      <c r="J290" s="37">
        <v>1464</v>
      </c>
    </row>
    <row r="291" spans="2:10" ht="23.25" customHeight="1" x14ac:dyDescent="0.2">
      <c r="B291" s="67" t="s">
        <v>111</v>
      </c>
      <c r="C291" s="67" t="s">
        <v>75</v>
      </c>
      <c r="D291" s="37">
        <v>245</v>
      </c>
      <c r="E291" s="37">
        <v>0</v>
      </c>
      <c r="F291" s="37">
        <v>15</v>
      </c>
      <c r="G291" s="37">
        <v>0</v>
      </c>
      <c r="H291" s="37">
        <v>6</v>
      </c>
      <c r="I291" s="37">
        <v>1</v>
      </c>
      <c r="J291" s="37">
        <v>1482</v>
      </c>
    </row>
    <row r="292" spans="2:10" ht="23.25" customHeight="1" x14ac:dyDescent="0.2">
      <c r="B292" s="67" t="s">
        <v>111</v>
      </c>
      <c r="C292" s="67" t="s">
        <v>76</v>
      </c>
      <c r="D292" s="37">
        <v>242</v>
      </c>
      <c r="E292" s="37">
        <v>5</v>
      </c>
      <c r="F292" s="37">
        <v>0</v>
      </c>
      <c r="G292" s="37">
        <v>0</v>
      </c>
      <c r="H292" s="37">
        <v>3</v>
      </c>
      <c r="I292" s="37">
        <v>0</v>
      </c>
      <c r="J292" s="37">
        <v>1452</v>
      </c>
    </row>
    <row r="293" spans="2:10" ht="23.25" customHeight="1" x14ac:dyDescent="0.2">
      <c r="B293" s="67" t="s">
        <v>111</v>
      </c>
      <c r="C293" s="67" t="s">
        <v>77</v>
      </c>
      <c r="D293" s="37">
        <v>243</v>
      </c>
      <c r="E293" s="37">
        <v>1</v>
      </c>
      <c r="F293" s="37">
        <v>30</v>
      </c>
      <c r="G293" s="37">
        <v>0</v>
      </c>
      <c r="H293" s="37">
        <v>5</v>
      </c>
      <c r="I293" s="37">
        <v>1</v>
      </c>
      <c r="J293" s="37">
        <v>1512</v>
      </c>
    </row>
    <row r="294" spans="2:10" ht="23.25" customHeight="1" x14ac:dyDescent="0.2">
      <c r="B294" s="67" t="s">
        <v>111</v>
      </c>
      <c r="C294" s="67" t="s">
        <v>78</v>
      </c>
      <c r="D294" s="37">
        <v>248</v>
      </c>
      <c r="E294" s="37">
        <v>1</v>
      </c>
      <c r="F294" s="37">
        <v>0</v>
      </c>
      <c r="G294" s="37">
        <v>0</v>
      </c>
      <c r="H294" s="37">
        <v>3</v>
      </c>
      <c r="I294" s="37">
        <v>3</v>
      </c>
      <c r="J294" s="37">
        <v>1440</v>
      </c>
    </row>
    <row r="295" spans="2:10" ht="23.25" customHeight="1" x14ac:dyDescent="0.2">
      <c r="B295" s="67" t="s">
        <v>111</v>
      </c>
      <c r="C295" s="67" t="s">
        <v>79</v>
      </c>
      <c r="D295" s="37">
        <v>243</v>
      </c>
      <c r="E295" s="37">
        <v>0</v>
      </c>
      <c r="F295" s="37">
        <v>15</v>
      </c>
      <c r="G295" s="37">
        <v>0</v>
      </c>
      <c r="H295" s="37">
        <v>1</v>
      </c>
      <c r="I295" s="37">
        <v>2</v>
      </c>
      <c r="J295" s="37">
        <v>1494</v>
      </c>
    </row>
    <row r="296" spans="2:10" ht="23.25" customHeight="1" x14ac:dyDescent="0.2">
      <c r="B296" s="67" t="s">
        <v>111</v>
      </c>
      <c r="C296" s="67" t="s">
        <v>80</v>
      </c>
      <c r="D296" s="37">
        <v>241</v>
      </c>
      <c r="E296" s="37">
        <v>4</v>
      </c>
      <c r="F296" s="37">
        <v>0</v>
      </c>
      <c r="G296" s="37">
        <v>0</v>
      </c>
      <c r="H296" s="37">
        <v>7</v>
      </c>
      <c r="I296" s="37">
        <v>2</v>
      </c>
      <c r="J296" s="37">
        <v>1440</v>
      </c>
    </row>
    <row r="297" spans="2:10" ht="23.25" customHeight="1" x14ac:dyDescent="0.2">
      <c r="B297" s="67" t="s">
        <v>111</v>
      </c>
      <c r="C297" s="67" t="s">
        <v>81</v>
      </c>
      <c r="D297" s="37">
        <v>248</v>
      </c>
      <c r="E297" s="37">
        <v>1</v>
      </c>
      <c r="F297" s="37">
        <v>0</v>
      </c>
      <c r="G297" s="37">
        <v>29</v>
      </c>
      <c r="H297" s="37">
        <v>9</v>
      </c>
      <c r="I297" s="37">
        <v>5</v>
      </c>
      <c r="J297" s="37">
        <v>1452</v>
      </c>
    </row>
    <row r="298" spans="2:10" ht="23.25" customHeight="1" x14ac:dyDescent="0.2">
      <c r="B298" s="67" t="s">
        <v>111</v>
      </c>
      <c r="C298" s="67" t="s">
        <v>82</v>
      </c>
      <c r="D298" s="37">
        <v>247</v>
      </c>
      <c r="E298" s="37">
        <v>5</v>
      </c>
      <c r="F298" s="37">
        <v>0</v>
      </c>
      <c r="G298" s="37">
        <v>0</v>
      </c>
      <c r="H298" s="37">
        <v>6</v>
      </c>
      <c r="I298" s="37">
        <v>2</v>
      </c>
      <c r="J298" s="37">
        <v>1470</v>
      </c>
    </row>
    <row r="299" spans="2:10" ht="23.25" customHeight="1" x14ac:dyDescent="0.2">
      <c r="B299" s="67" t="s">
        <v>111</v>
      </c>
      <c r="C299" s="67" t="s">
        <v>83</v>
      </c>
      <c r="D299" s="37">
        <v>243</v>
      </c>
      <c r="E299" s="37">
        <v>2</v>
      </c>
      <c r="F299" s="37">
        <v>10</v>
      </c>
      <c r="G299" s="37">
        <v>0</v>
      </c>
      <c r="H299" s="37">
        <v>4</v>
      </c>
      <c r="I299" s="37">
        <v>0</v>
      </c>
      <c r="J299" s="37">
        <v>1476</v>
      </c>
    </row>
    <row r="300" spans="2:10" ht="23.25" customHeight="1" x14ac:dyDescent="0.2">
      <c r="B300" s="67"/>
      <c r="C300" s="67"/>
      <c r="D300" s="37"/>
      <c r="E300" s="37"/>
      <c r="F300" s="37"/>
      <c r="G300" s="37"/>
      <c r="H300" s="37"/>
      <c r="I300" s="37"/>
      <c r="J300" s="37"/>
    </row>
    <row r="301" spans="2:10" ht="23.25" customHeight="1" x14ac:dyDescent="0.2">
      <c r="B301" s="67"/>
      <c r="C301" s="67"/>
      <c r="D301" s="37"/>
      <c r="E301" s="37"/>
      <c r="F301" s="37"/>
      <c r="G301" s="37"/>
      <c r="H301" s="37"/>
      <c r="I301" s="37"/>
      <c r="J301" s="37"/>
    </row>
    <row r="302" spans="2:10" ht="23.25" customHeight="1" x14ac:dyDescent="0.2">
      <c r="B302" s="67"/>
      <c r="C302" s="67"/>
      <c r="D302" s="37"/>
      <c r="E302" s="37"/>
      <c r="F302" s="37"/>
      <c r="G302" s="37"/>
      <c r="H302" s="37"/>
      <c r="I302" s="37"/>
      <c r="J302" s="37"/>
    </row>
    <row r="303" spans="2:10" ht="23.25" customHeight="1" x14ac:dyDescent="0.2">
      <c r="B303" s="67"/>
      <c r="C303" s="67"/>
      <c r="D303" s="37"/>
      <c r="E303" s="37"/>
      <c r="F303" s="37"/>
      <c r="G303" s="37"/>
      <c r="H303" s="37"/>
      <c r="I303" s="37"/>
      <c r="J303" s="37"/>
    </row>
    <row r="304" spans="2:10" ht="23.25" customHeight="1" x14ac:dyDescent="0.2">
      <c r="B304" s="67"/>
      <c r="C304" s="67"/>
      <c r="D304" s="37"/>
      <c r="E304" s="37"/>
      <c r="F304" s="37"/>
      <c r="G304" s="37"/>
      <c r="H304" s="37"/>
      <c r="I304" s="37"/>
      <c r="J304" s="37"/>
    </row>
    <row r="305" spans="2:10" ht="23.25" customHeight="1" x14ac:dyDescent="0.2">
      <c r="B305" s="67"/>
      <c r="C305" s="67"/>
      <c r="D305" s="37"/>
      <c r="E305" s="37"/>
      <c r="F305" s="37"/>
      <c r="G305" s="37"/>
      <c r="H305" s="37"/>
      <c r="I305" s="37"/>
      <c r="J305" s="37"/>
    </row>
    <row r="306" spans="2:10" ht="23.25" customHeight="1" x14ac:dyDescent="0.2">
      <c r="B306" s="67"/>
      <c r="C306" s="67"/>
      <c r="D306" s="37"/>
      <c r="E306" s="37"/>
      <c r="F306" s="37"/>
      <c r="G306" s="37"/>
      <c r="H306" s="37"/>
      <c r="I306" s="37"/>
      <c r="J306" s="37"/>
    </row>
    <row r="307" spans="2:10" ht="23.25" customHeight="1" x14ac:dyDescent="0.2">
      <c r="B307" s="67"/>
      <c r="C307" s="67"/>
      <c r="D307" s="37"/>
      <c r="E307" s="37"/>
      <c r="F307" s="37"/>
      <c r="G307" s="37"/>
      <c r="H307" s="37"/>
      <c r="I307" s="37"/>
      <c r="J307" s="37"/>
    </row>
    <row r="308" spans="2:10" ht="23.25" customHeight="1" x14ac:dyDescent="0.2">
      <c r="B308" s="67"/>
      <c r="C308" s="67"/>
      <c r="D308" s="37"/>
      <c r="E308" s="37"/>
      <c r="F308" s="37"/>
      <c r="G308" s="37"/>
      <c r="H308" s="37"/>
      <c r="I308" s="37"/>
      <c r="J308" s="37"/>
    </row>
    <row r="309" spans="2:10" ht="23.25" customHeight="1" x14ac:dyDescent="0.2">
      <c r="B309" s="67"/>
      <c r="C309" s="67"/>
      <c r="D309" s="37"/>
      <c r="E309" s="37"/>
      <c r="F309" s="37"/>
      <c r="G309" s="37"/>
      <c r="H309" s="37"/>
      <c r="I309" s="37"/>
      <c r="J309" s="37"/>
    </row>
    <row r="310" spans="2:10" ht="23.25" customHeight="1" x14ac:dyDescent="0.2">
      <c r="B310" s="67"/>
      <c r="C310" s="67"/>
      <c r="D310" s="37"/>
      <c r="E310" s="37"/>
      <c r="F310" s="37"/>
      <c r="G310" s="37"/>
      <c r="H310" s="37"/>
      <c r="I310" s="37"/>
      <c r="J310" s="37"/>
    </row>
    <row r="311" spans="2:10" ht="23.25" customHeight="1" x14ac:dyDescent="0.2">
      <c r="B311" s="67"/>
      <c r="C311" s="67"/>
      <c r="D311" s="37"/>
      <c r="E311" s="37"/>
      <c r="F311" s="37"/>
      <c r="G311" s="37"/>
      <c r="H311" s="37"/>
      <c r="I311" s="37"/>
      <c r="J311" s="37"/>
    </row>
    <row r="312" spans="2:10" ht="23.25" customHeight="1" x14ac:dyDescent="0.2">
      <c r="B312" s="67"/>
      <c r="C312" s="67"/>
      <c r="D312" s="37"/>
      <c r="E312" s="37"/>
      <c r="F312" s="37"/>
      <c r="G312" s="37"/>
      <c r="H312" s="37"/>
      <c r="I312" s="37"/>
      <c r="J312" s="37"/>
    </row>
    <row r="313" spans="2:10" ht="23.25" customHeight="1" x14ac:dyDescent="0.2">
      <c r="B313" s="67"/>
      <c r="C313" s="67"/>
      <c r="D313" s="37"/>
      <c r="E313" s="37"/>
      <c r="F313" s="37"/>
      <c r="G313" s="37"/>
      <c r="H313" s="37"/>
      <c r="I313" s="37"/>
      <c r="J313" s="37"/>
    </row>
    <row r="314" spans="2:10" ht="23.25" customHeight="1" x14ac:dyDescent="0.2">
      <c r="B314" s="67"/>
      <c r="C314" s="67"/>
      <c r="D314" s="37"/>
      <c r="E314" s="37"/>
      <c r="F314" s="37"/>
      <c r="G314" s="37"/>
      <c r="H314" s="37"/>
      <c r="I314" s="37"/>
      <c r="J314" s="37"/>
    </row>
    <row r="315" spans="2:10" ht="23.25" customHeight="1" x14ac:dyDescent="0.2">
      <c r="B315" s="67"/>
      <c r="C315" s="67"/>
      <c r="D315" s="37"/>
      <c r="E315" s="37"/>
      <c r="F315" s="37"/>
      <c r="G315" s="37"/>
      <c r="H315" s="37"/>
      <c r="I315" s="37"/>
      <c r="J315" s="37"/>
    </row>
    <row r="316" spans="2:10" ht="23.25" customHeight="1" x14ac:dyDescent="0.2">
      <c r="B316" s="67"/>
      <c r="C316" s="67"/>
      <c r="D316" s="37"/>
      <c r="E316" s="37"/>
      <c r="F316" s="37"/>
      <c r="G316" s="37"/>
      <c r="H316" s="37"/>
      <c r="I316" s="37"/>
      <c r="J316" s="37"/>
    </row>
    <row r="317" spans="2:10" ht="23.25" customHeight="1" x14ac:dyDescent="0.2">
      <c r="B317" s="67"/>
      <c r="C317" s="67"/>
      <c r="D317" s="37"/>
      <c r="E317" s="37"/>
      <c r="F317" s="37"/>
      <c r="G317" s="37"/>
      <c r="H317" s="37"/>
      <c r="I317" s="37"/>
      <c r="J317" s="37"/>
    </row>
    <row r="318" spans="2:10" ht="23.25" customHeight="1" x14ac:dyDescent="0.2">
      <c r="B318" s="67"/>
      <c r="C318" s="67"/>
      <c r="D318" s="37"/>
      <c r="E318" s="37"/>
      <c r="F318" s="37"/>
      <c r="G318" s="37"/>
      <c r="H318" s="37"/>
      <c r="I318" s="37"/>
      <c r="J318" s="37"/>
    </row>
    <row r="319" spans="2:10" ht="23.25" customHeight="1" x14ac:dyDescent="0.2">
      <c r="B319" s="67"/>
      <c r="C319" s="67"/>
      <c r="D319" s="37"/>
      <c r="E319" s="37"/>
      <c r="F319" s="37"/>
      <c r="G319" s="37"/>
      <c r="H319" s="37"/>
      <c r="I319" s="37"/>
      <c r="J319" s="37"/>
    </row>
    <row r="320" spans="2:10" ht="23.25" customHeight="1" x14ac:dyDescent="0.2">
      <c r="B320" s="67"/>
      <c r="C320" s="67"/>
      <c r="D320" s="37"/>
      <c r="E320" s="37"/>
      <c r="F320" s="37"/>
      <c r="G320" s="37"/>
      <c r="H320" s="37"/>
      <c r="I320" s="37"/>
      <c r="J320" s="37"/>
    </row>
    <row r="321" spans="2:10" ht="23.25" customHeight="1" x14ac:dyDescent="0.2">
      <c r="B321" s="67"/>
      <c r="C321" s="67"/>
      <c r="D321" s="37"/>
      <c r="E321" s="37"/>
      <c r="F321" s="37"/>
      <c r="G321" s="37"/>
      <c r="H321" s="37"/>
      <c r="I321" s="37"/>
      <c r="J321" s="37"/>
    </row>
    <row r="322" spans="2:10" ht="23.25" customHeight="1" x14ac:dyDescent="0.2">
      <c r="B322" s="67"/>
      <c r="C322" s="67"/>
      <c r="D322" s="37"/>
      <c r="E322" s="37"/>
      <c r="F322" s="37"/>
      <c r="G322" s="37"/>
      <c r="H322" s="37"/>
      <c r="I322" s="37"/>
      <c r="J322" s="37"/>
    </row>
    <row r="323" spans="2:10" ht="23.25" customHeight="1" x14ac:dyDescent="0.2">
      <c r="B323" s="67"/>
      <c r="C323" s="67"/>
      <c r="D323" s="37"/>
      <c r="E323" s="37"/>
      <c r="F323" s="37"/>
      <c r="G323" s="37"/>
      <c r="H323" s="37"/>
      <c r="I323" s="37"/>
      <c r="J323" s="37"/>
    </row>
    <row r="324" spans="2:10" ht="23.25" customHeight="1" x14ac:dyDescent="0.2">
      <c r="B324" s="67"/>
      <c r="C324" s="67"/>
      <c r="D324" s="37"/>
      <c r="E324" s="37"/>
      <c r="F324" s="37"/>
      <c r="G324" s="37"/>
      <c r="H324" s="37"/>
      <c r="I324" s="37"/>
      <c r="J324" s="37"/>
    </row>
    <row r="325" spans="2:10" ht="23.25" customHeight="1" x14ac:dyDescent="0.2">
      <c r="B325" s="67"/>
      <c r="C325" s="67"/>
      <c r="D325" s="37"/>
      <c r="E325" s="37"/>
      <c r="F325" s="37"/>
      <c r="G325" s="37"/>
      <c r="H325" s="37"/>
      <c r="I325" s="37"/>
      <c r="J325" s="37"/>
    </row>
    <row r="326" spans="2:10" ht="23.25" customHeight="1" x14ac:dyDescent="0.2">
      <c r="B326" s="67"/>
      <c r="C326" s="67"/>
      <c r="D326" s="37"/>
      <c r="E326" s="37"/>
      <c r="F326" s="37"/>
      <c r="G326" s="37"/>
      <c r="H326" s="37"/>
      <c r="I326" s="37"/>
      <c r="J326" s="37"/>
    </row>
    <row r="327" spans="2:10" ht="23.25" customHeight="1" x14ac:dyDescent="0.2">
      <c r="B327" s="67"/>
      <c r="C327" s="67"/>
      <c r="D327" s="37"/>
      <c r="E327" s="37"/>
      <c r="F327" s="37"/>
      <c r="G327" s="37"/>
      <c r="H327" s="37"/>
      <c r="I327" s="37"/>
      <c r="J327" s="37"/>
    </row>
    <row r="328" spans="2:10" ht="23.25" customHeight="1" x14ac:dyDescent="0.2">
      <c r="B328" s="67"/>
      <c r="C328" s="67"/>
      <c r="D328" s="37"/>
      <c r="E328" s="37"/>
      <c r="F328" s="37"/>
      <c r="G328" s="37"/>
      <c r="H328" s="37"/>
      <c r="I328" s="37"/>
      <c r="J328" s="37"/>
    </row>
    <row r="329" spans="2:10" ht="23.25" customHeight="1" x14ac:dyDescent="0.2">
      <c r="B329" s="67"/>
      <c r="C329" s="67"/>
      <c r="D329" s="37"/>
      <c r="E329" s="37"/>
      <c r="F329" s="37"/>
      <c r="G329" s="37"/>
      <c r="H329" s="37"/>
      <c r="I329" s="37"/>
      <c r="J329" s="37"/>
    </row>
    <row r="330" spans="2:10" ht="23.25" customHeight="1" x14ac:dyDescent="0.2">
      <c r="B330" s="67"/>
      <c r="C330" s="67"/>
      <c r="D330" s="37"/>
      <c r="E330" s="37"/>
      <c r="F330" s="37"/>
      <c r="G330" s="37"/>
      <c r="H330" s="37"/>
      <c r="I330" s="37"/>
      <c r="J330" s="37"/>
    </row>
    <row r="331" spans="2:10" ht="23.25" customHeight="1" x14ac:dyDescent="0.2">
      <c r="B331" s="67"/>
      <c r="C331" s="67"/>
      <c r="D331" s="37"/>
      <c r="E331" s="37"/>
      <c r="F331" s="37"/>
      <c r="G331" s="37"/>
      <c r="H331" s="37"/>
      <c r="I331" s="37"/>
      <c r="J331" s="37"/>
    </row>
    <row r="332" spans="2:10" ht="23.25" customHeight="1" x14ac:dyDescent="0.2">
      <c r="B332" s="67"/>
      <c r="C332" s="67"/>
      <c r="D332" s="37"/>
      <c r="E332" s="37"/>
      <c r="F332" s="37"/>
      <c r="G332" s="37"/>
      <c r="H332" s="37"/>
      <c r="I332" s="37"/>
      <c r="J332" s="37"/>
    </row>
    <row r="333" spans="2:10" ht="23.25" customHeight="1" x14ac:dyDescent="0.2">
      <c r="B333" s="67"/>
      <c r="C333" s="67"/>
      <c r="D333" s="37"/>
      <c r="E333" s="37"/>
      <c r="F333" s="37"/>
      <c r="G333" s="37"/>
      <c r="H333" s="37"/>
      <c r="I333" s="37"/>
      <c r="J333" s="37"/>
    </row>
    <row r="334" spans="2:10" ht="23.25" customHeight="1" x14ac:dyDescent="0.2">
      <c r="B334" s="67"/>
      <c r="C334" s="67"/>
      <c r="D334" s="37"/>
      <c r="E334" s="37"/>
      <c r="F334" s="37"/>
      <c r="G334" s="37"/>
      <c r="H334" s="37"/>
      <c r="I334" s="37"/>
      <c r="J334" s="37"/>
    </row>
    <row r="335" spans="2:10" ht="23.25" customHeight="1" x14ac:dyDescent="0.2">
      <c r="B335" s="67"/>
      <c r="C335" s="67"/>
      <c r="D335" s="37"/>
      <c r="E335" s="37"/>
      <c r="F335" s="37"/>
      <c r="G335" s="37"/>
      <c r="H335" s="37"/>
      <c r="I335" s="37"/>
      <c r="J335" s="37"/>
    </row>
    <row r="336" spans="2:10" ht="23.25" customHeight="1" x14ac:dyDescent="0.2">
      <c r="B336" s="67"/>
      <c r="C336" s="67"/>
      <c r="D336" s="37"/>
      <c r="E336" s="37"/>
      <c r="F336" s="37"/>
      <c r="G336" s="37"/>
      <c r="H336" s="37"/>
      <c r="I336" s="37"/>
      <c r="J336" s="37"/>
    </row>
    <row r="337" spans="2:10" ht="23.25" customHeight="1" x14ac:dyDescent="0.2">
      <c r="B337" s="67"/>
      <c r="C337" s="67"/>
      <c r="D337" s="37"/>
      <c r="E337" s="37"/>
      <c r="F337" s="37"/>
      <c r="G337" s="37"/>
      <c r="H337" s="37"/>
      <c r="I337" s="37"/>
      <c r="J337" s="37"/>
    </row>
    <row r="338" spans="2:10" ht="23.25" customHeight="1" x14ac:dyDescent="0.2">
      <c r="B338" s="67"/>
      <c r="C338" s="67"/>
      <c r="D338" s="37"/>
      <c r="E338" s="37"/>
      <c r="F338" s="37"/>
      <c r="G338" s="37"/>
      <c r="H338" s="37"/>
      <c r="I338" s="37"/>
      <c r="J338" s="37"/>
    </row>
    <row r="339" spans="2:10" ht="23.25" customHeight="1" x14ac:dyDescent="0.2">
      <c r="B339" s="67"/>
      <c r="C339" s="67"/>
      <c r="D339" s="37"/>
      <c r="E339" s="37"/>
      <c r="F339" s="37"/>
      <c r="G339" s="37"/>
      <c r="H339" s="37"/>
      <c r="I339" s="37"/>
      <c r="J339" s="37"/>
    </row>
    <row r="340" spans="2:10" ht="23.25" customHeight="1" x14ac:dyDescent="0.2">
      <c r="B340" s="67"/>
      <c r="C340" s="67"/>
      <c r="D340" s="37"/>
      <c r="E340" s="37"/>
      <c r="F340" s="37"/>
      <c r="G340" s="37"/>
      <c r="H340" s="37"/>
      <c r="I340" s="37"/>
      <c r="J340" s="37"/>
    </row>
    <row r="341" spans="2:10" ht="23.25" customHeight="1" x14ac:dyDescent="0.2">
      <c r="B341" s="67"/>
      <c r="C341" s="67"/>
      <c r="D341" s="37"/>
      <c r="E341" s="37"/>
      <c r="F341" s="37"/>
      <c r="G341" s="37"/>
      <c r="H341" s="37"/>
      <c r="I341" s="37"/>
      <c r="J341" s="37"/>
    </row>
    <row r="342" spans="2:10" ht="23.25" customHeight="1" x14ac:dyDescent="0.2">
      <c r="B342" s="67"/>
      <c r="C342" s="67"/>
      <c r="D342" s="37"/>
      <c r="E342" s="37"/>
      <c r="F342" s="37"/>
      <c r="G342" s="37"/>
      <c r="H342" s="37"/>
      <c r="I342" s="37"/>
      <c r="J342" s="37"/>
    </row>
    <row r="343" spans="2:10" ht="23.25" customHeight="1" x14ac:dyDescent="0.2">
      <c r="B343" s="67"/>
      <c r="C343" s="67"/>
      <c r="D343" s="37"/>
      <c r="E343" s="37"/>
      <c r="F343" s="37"/>
      <c r="G343" s="37"/>
      <c r="H343" s="37"/>
      <c r="I343" s="37"/>
      <c r="J343" s="37"/>
    </row>
    <row r="344" spans="2:10" ht="23.25" customHeight="1" x14ac:dyDescent="0.2">
      <c r="B344" s="67"/>
      <c r="C344" s="67"/>
      <c r="D344" s="37"/>
      <c r="E344" s="37"/>
      <c r="F344" s="37"/>
      <c r="G344" s="37"/>
      <c r="H344" s="37"/>
      <c r="I344" s="37"/>
      <c r="J344" s="37"/>
    </row>
    <row r="345" spans="2:10" ht="23.25" customHeight="1" x14ac:dyDescent="0.2">
      <c r="B345" s="67"/>
      <c r="C345" s="67"/>
      <c r="D345" s="37"/>
      <c r="E345" s="37"/>
      <c r="F345" s="37"/>
      <c r="G345" s="37"/>
      <c r="H345" s="37"/>
      <c r="I345" s="37"/>
      <c r="J345" s="37"/>
    </row>
    <row r="346" spans="2:10" ht="23.25" customHeight="1" x14ac:dyDescent="0.2">
      <c r="B346" s="67"/>
      <c r="C346" s="67"/>
      <c r="D346" s="37"/>
      <c r="E346" s="37"/>
      <c r="F346" s="37"/>
      <c r="G346" s="37"/>
      <c r="H346" s="37"/>
      <c r="I346" s="37"/>
      <c r="J346" s="37"/>
    </row>
    <row r="347" spans="2:10" ht="23.25" customHeight="1" x14ac:dyDescent="0.2">
      <c r="B347" s="67"/>
      <c r="C347" s="67"/>
      <c r="D347" s="37"/>
      <c r="E347" s="37"/>
      <c r="F347" s="37"/>
      <c r="G347" s="37"/>
      <c r="H347" s="37"/>
      <c r="I347" s="37"/>
      <c r="J347" s="37"/>
    </row>
    <row r="348" spans="2:10" ht="23.25" customHeight="1" x14ac:dyDescent="0.2">
      <c r="B348" s="67"/>
      <c r="C348" s="67"/>
      <c r="D348" s="37"/>
      <c r="E348" s="37"/>
      <c r="F348" s="37"/>
      <c r="G348" s="37"/>
      <c r="H348" s="37"/>
      <c r="I348" s="37"/>
      <c r="J348" s="37"/>
    </row>
    <row r="349" spans="2:10" ht="23.25" customHeight="1" x14ac:dyDescent="0.2">
      <c r="B349" s="67"/>
      <c r="C349" s="67"/>
      <c r="D349" s="37"/>
      <c r="E349" s="37"/>
      <c r="F349" s="37"/>
      <c r="G349" s="37"/>
      <c r="H349" s="37"/>
      <c r="I349" s="37"/>
      <c r="J349" s="37"/>
    </row>
    <row r="350" spans="2:10" ht="23.25" customHeight="1" x14ac:dyDescent="0.2">
      <c r="B350" s="67"/>
      <c r="C350" s="67"/>
      <c r="D350" s="37"/>
      <c r="E350" s="37"/>
      <c r="F350" s="37"/>
      <c r="G350" s="37"/>
      <c r="H350" s="37"/>
      <c r="I350" s="37"/>
      <c r="J350" s="37"/>
    </row>
    <row r="351" spans="2:10" ht="23.25" customHeight="1" x14ac:dyDescent="0.2">
      <c r="B351" s="67"/>
      <c r="C351" s="67"/>
      <c r="D351" s="37"/>
      <c r="E351" s="37"/>
      <c r="F351" s="37"/>
      <c r="G351" s="37"/>
      <c r="H351" s="37"/>
      <c r="I351" s="37"/>
      <c r="J351" s="37"/>
    </row>
    <row r="352" spans="2:10" ht="23.25" customHeight="1" x14ac:dyDescent="0.2">
      <c r="B352" s="67"/>
      <c r="C352" s="67"/>
      <c r="D352" s="37"/>
      <c r="E352" s="37"/>
      <c r="F352" s="37"/>
      <c r="G352" s="37"/>
      <c r="H352" s="37"/>
      <c r="I352" s="37"/>
      <c r="J352" s="37"/>
    </row>
    <row r="353" spans="2:10" ht="23.25" customHeight="1" x14ac:dyDescent="0.2">
      <c r="B353" s="67"/>
      <c r="C353" s="67"/>
      <c r="D353" s="37"/>
      <c r="E353" s="37"/>
      <c r="F353" s="37"/>
      <c r="G353" s="37"/>
      <c r="H353" s="37"/>
      <c r="I353" s="37"/>
      <c r="J353" s="37"/>
    </row>
    <row r="354" spans="2:10" ht="23.25" customHeight="1" x14ac:dyDescent="0.2">
      <c r="B354" s="67"/>
      <c r="C354" s="67"/>
      <c r="D354" s="37"/>
      <c r="E354" s="37"/>
      <c r="F354" s="37"/>
      <c r="G354" s="37"/>
      <c r="H354" s="37"/>
      <c r="I354" s="37"/>
      <c r="J354" s="37"/>
    </row>
    <row r="355" spans="2:10" ht="23.25" customHeight="1" x14ac:dyDescent="0.2">
      <c r="B355" s="67"/>
      <c r="C355" s="67"/>
      <c r="D355" s="37"/>
      <c r="E355" s="37"/>
      <c r="F355" s="37"/>
      <c r="G355" s="37"/>
      <c r="H355" s="37"/>
      <c r="I355" s="37"/>
      <c r="J355" s="37"/>
    </row>
    <row r="356" spans="2:10" ht="23.25" customHeight="1" x14ac:dyDescent="0.2">
      <c r="B356" s="67"/>
      <c r="C356" s="67"/>
      <c r="D356" s="37"/>
      <c r="E356" s="37"/>
      <c r="F356" s="37"/>
      <c r="G356" s="37"/>
      <c r="H356" s="37"/>
      <c r="I356" s="37"/>
      <c r="J356" s="37"/>
    </row>
    <row r="357" spans="2:10" ht="23.25" customHeight="1" x14ac:dyDescent="0.2">
      <c r="B357" s="67"/>
      <c r="C357" s="67"/>
      <c r="D357" s="37"/>
      <c r="E357" s="37"/>
      <c r="F357" s="37"/>
      <c r="G357" s="37"/>
      <c r="H357" s="37"/>
      <c r="I357" s="37"/>
      <c r="J357" s="37"/>
    </row>
    <row r="358" spans="2:10" ht="23.25" customHeight="1" x14ac:dyDescent="0.2">
      <c r="B358" s="67"/>
      <c r="C358" s="67"/>
      <c r="D358" s="37"/>
      <c r="E358" s="37"/>
      <c r="F358" s="37"/>
      <c r="G358" s="37"/>
      <c r="H358" s="37"/>
      <c r="I358" s="37"/>
      <c r="J358" s="37"/>
    </row>
    <row r="359" spans="2:10" ht="23.25" customHeight="1" x14ac:dyDescent="0.2">
      <c r="B359" s="67"/>
      <c r="C359" s="67"/>
      <c r="D359" s="37"/>
      <c r="E359" s="37"/>
      <c r="F359" s="37"/>
      <c r="G359" s="37"/>
      <c r="H359" s="37"/>
      <c r="I359" s="37"/>
      <c r="J359" s="37"/>
    </row>
    <row r="360" spans="2:10" ht="23.25" customHeight="1" x14ac:dyDescent="0.2">
      <c r="B360" s="67"/>
      <c r="C360" s="67"/>
      <c r="D360" s="37"/>
      <c r="E360" s="37"/>
      <c r="F360" s="37"/>
      <c r="G360" s="37"/>
      <c r="H360" s="37"/>
      <c r="I360" s="37"/>
      <c r="J360" s="37"/>
    </row>
    <row r="361" spans="2:10" ht="23.25" customHeight="1" x14ac:dyDescent="0.2">
      <c r="B361" s="67"/>
      <c r="C361" s="67"/>
      <c r="D361" s="37"/>
      <c r="E361" s="37"/>
      <c r="F361" s="37"/>
      <c r="G361" s="37"/>
      <c r="H361" s="37"/>
      <c r="I361" s="37"/>
      <c r="J361" s="37"/>
    </row>
    <row r="362" spans="2:10" ht="23.25" customHeight="1" x14ac:dyDescent="0.2">
      <c r="B362" s="67"/>
      <c r="C362" s="67"/>
      <c r="D362" s="37"/>
      <c r="E362" s="37"/>
      <c r="F362" s="37"/>
      <c r="G362" s="37"/>
      <c r="H362" s="37"/>
      <c r="I362" s="37"/>
      <c r="J362" s="37"/>
    </row>
    <row r="363" spans="2:10" ht="23.25" customHeight="1" x14ac:dyDescent="0.2">
      <c r="B363" s="67"/>
      <c r="C363" s="67"/>
      <c r="D363" s="37"/>
      <c r="E363" s="37"/>
      <c r="F363" s="37"/>
      <c r="G363" s="37"/>
      <c r="H363" s="37"/>
      <c r="I363" s="37"/>
      <c r="J363" s="37"/>
    </row>
    <row r="364" spans="2:10" ht="23.25" customHeight="1" x14ac:dyDescent="0.2">
      <c r="B364" s="67"/>
      <c r="C364" s="67"/>
      <c r="D364" s="37"/>
      <c r="E364" s="37"/>
      <c r="F364" s="37"/>
      <c r="G364" s="37"/>
      <c r="H364" s="37"/>
      <c r="I364" s="37"/>
      <c r="J364" s="37"/>
    </row>
    <row r="365" spans="2:10" ht="23.25" customHeight="1" x14ac:dyDescent="0.2">
      <c r="B365" s="67"/>
      <c r="C365" s="67"/>
      <c r="D365" s="37"/>
      <c r="E365" s="37"/>
      <c r="F365" s="37"/>
      <c r="G365" s="37"/>
      <c r="H365" s="37"/>
      <c r="I365" s="37"/>
      <c r="J365" s="37"/>
    </row>
    <row r="366" spans="2:10" ht="23.25" customHeight="1" x14ac:dyDescent="0.2">
      <c r="B366" s="67"/>
      <c r="C366" s="67"/>
      <c r="D366" s="37"/>
      <c r="E366" s="37"/>
      <c r="F366" s="37"/>
      <c r="G366" s="37"/>
      <c r="H366" s="37"/>
      <c r="I366" s="37"/>
      <c r="J366" s="37"/>
    </row>
    <row r="367" spans="2:10" ht="23.25" customHeight="1" x14ac:dyDescent="0.2">
      <c r="B367" s="67"/>
      <c r="C367" s="67"/>
      <c r="D367" s="37"/>
      <c r="E367" s="37"/>
      <c r="F367" s="37"/>
      <c r="G367" s="37"/>
      <c r="H367" s="37"/>
      <c r="I367" s="37"/>
      <c r="J367" s="37"/>
    </row>
  </sheetData>
  <sheetProtection password="CEBE" sheet="1" objects="1" scenarios="1" selectLockedCells="1"/>
  <mergeCells count="11">
    <mergeCell ref="B1:D1"/>
    <mergeCell ref="H1:I1"/>
    <mergeCell ref="E1:G1"/>
    <mergeCell ref="O7:O10"/>
    <mergeCell ref="L3:L6"/>
    <mergeCell ref="M3:M6"/>
    <mergeCell ref="N3:N6"/>
    <mergeCell ref="O3:O6"/>
    <mergeCell ref="L7:L10"/>
    <mergeCell ref="M7:M10"/>
    <mergeCell ref="N7:N10"/>
  </mergeCells>
  <dataValidations count="1">
    <dataValidation type="list" allowBlank="1" showInputMessage="1" showErrorMessage="1" sqref="L2">
      <formula1>$S$5:$S$12</formula1>
    </dataValidation>
  </dataValidations>
  <printOptions horizontalCentered="1"/>
  <pageMargins left="0" right="0" top="0.25" bottom="0.25" header="0" footer="0"/>
  <pageSetup scale="4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2:Z8"/>
  <sheetViews>
    <sheetView showGridLines="0" showRowColHeaders="0" workbookViewId="0">
      <selection activeCell="B4" sqref="B4"/>
    </sheetView>
  </sheetViews>
  <sheetFormatPr defaultRowHeight="12.75" x14ac:dyDescent="0.2"/>
  <cols>
    <col min="1" max="1" width="3.5703125" style="45" customWidth="1"/>
    <col min="2" max="16384" width="9.140625" style="45"/>
  </cols>
  <sheetData>
    <row r="2" spans="2:26" ht="27" x14ac:dyDescent="0.2">
      <c r="D2" s="84" t="s">
        <v>56</v>
      </c>
      <c r="E2" s="84"/>
      <c r="F2" s="84"/>
      <c r="G2" s="52"/>
      <c r="H2" s="52"/>
      <c r="I2" s="52"/>
      <c r="J2" s="52"/>
      <c r="K2" s="84" t="s">
        <v>57</v>
      </c>
      <c r="L2" s="84"/>
      <c r="M2" s="84"/>
      <c r="N2" s="84"/>
      <c r="O2" s="52"/>
      <c r="P2" s="52"/>
      <c r="Q2" s="52"/>
      <c r="R2" s="84" t="s">
        <v>58</v>
      </c>
      <c r="S2" s="84"/>
      <c r="T2" s="84"/>
      <c r="U2" s="84"/>
      <c r="V2" s="84"/>
    </row>
    <row r="3" spans="2:26" ht="19.5" customHeight="1" x14ac:dyDescent="0.2">
      <c r="B3" s="83" t="s">
        <v>120</v>
      </c>
      <c r="C3" s="83"/>
      <c r="D3" s="86">
        <f>Lean_Assessment!I10</f>
        <v>1929.6222222222223</v>
      </c>
      <c r="E3" s="86"/>
      <c r="F3" s="83" t="s">
        <v>54</v>
      </c>
      <c r="G3" s="83"/>
      <c r="H3" s="82">
        <f>Lean_Assessment!I5</f>
        <v>3.0079299972655179E-2</v>
      </c>
      <c r="I3" s="82"/>
      <c r="K3" s="83" t="s">
        <v>55</v>
      </c>
      <c r="L3" s="83"/>
      <c r="M3" s="85" t="str">
        <f>ROUND(Lean_Assessment!I6,2)&amp;" days"</f>
        <v>0.76 days</v>
      </c>
      <c r="N3" s="85"/>
      <c r="O3" s="85"/>
      <c r="R3" s="83" t="s">
        <v>59</v>
      </c>
      <c r="S3" s="83"/>
      <c r="T3" s="83"/>
      <c r="U3" s="82">
        <f>Lean_Assessment!I8</f>
        <v>1.2864148148148149</v>
      </c>
      <c r="V3" s="82"/>
      <c r="W3" s="82"/>
    </row>
    <row r="8" spans="2:26" x14ac:dyDescent="0.2">
      <c r="Z8" s="53"/>
    </row>
  </sheetData>
  <sheetProtection password="CEBE" sheet="1" objects="1" scenarios="1" selectLockedCells="1" selectUnlockedCells="1"/>
  <mergeCells count="11">
    <mergeCell ref="U3:W3"/>
    <mergeCell ref="R3:T3"/>
    <mergeCell ref="R2:V2"/>
    <mergeCell ref="F3:G3"/>
    <mergeCell ref="B3:C3"/>
    <mergeCell ref="K3:L3"/>
    <mergeCell ref="M3:O3"/>
    <mergeCell ref="D2:F2"/>
    <mergeCell ref="K2:N2"/>
    <mergeCell ref="D3:E3"/>
    <mergeCell ref="H3:I3"/>
  </mergeCells>
  <pageMargins left="0.7" right="0.7" top="0.75" bottom="0.75" header="0.3" footer="0.3"/>
  <pageSetup orientation="portrait" horizontalDpi="200" verticalDpi="2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B1:M19"/>
  <sheetViews>
    <sheetView showGridLines="0" showRowColHeaders="0" zoomScaleNormal="100" workbookViewId="0">
      <selection activeCell="C3" sqref="C3:F3"/>
    </sheetView>
  </sheetViews>
  <sheetFormatPr defaultColWidth="19.5703125" defaultRowHeight="18" x14ac:dyDescent="0.25"/>
  <cols>
    <col min="1" max="1" width="5.28515625" style="16" customWidth="1"/>
    <col min="2" max="2" width="22.140625" style="16" customWidth="1"/>
    <col min="3" max="6" width="19.5703125" style="16"/>
    <col min="7" max="7" width="8.7109375" style="16" customWidth="1"/>
    <col min="8" max="8" width="23.140625" style="16" customWidth="1"/>
    <col min="9" max="10" width="21.28515625" style="16" customWidth="1"/>
    <col min="11" max="11" width="21.28515625" style="6" customWidth="1"/>
    <col min="12" max="12" width="7.140625" style="6" customWidth="1"/>
    <col min="13" max="13" width="19.5703125" style="6"/>
    <col min="14" max="16384" width="19.5703125" style="16"/>
  </cols>
  <sheetData>
    <row r="1" spans="2:12" ht="13.5" customHeight="1" x14ac:dyDescent="0.25"/>
    <row r="2" spans="2:12" s="6" customFormat="1" ht="78.75" customHeight="1" x14ac:dyDescent="0.25">
      <c r="B2" s="3"/>
      <c r="C2" s="87" t="s">
        <v>119</v>
      </c>
      <c r="D2" s="87"/>
      <c r="E2" s="87"/>
      <c r="F2" s="87"/>
      <c r="G2" s="87"/>
      <c r="H2" s="87"/>
      <c r="I2" s="87"/>
      <c r="J2" s="87"/>
      <c r="K2" s="4"/>
      <c r="L2" s="5"/>
    </row>
    <row r="3" spans="2:12" s="6" customFormat="1" ht="34.5" customHeight="1" x14ac:dyDescent="0.25">
      <c r="B3" s="7"/>
      <c r="C3" s="94" t="str">
        <f>Takt_Time!C6</f>
        <v>My Process</v>
      </c>
      <c r="D3" s="95"/>
      <c r="E3" s="95"/>
      <c r="F3" s="96"/>
      <c r="G3" s="1"/>
      <c r="H3" s="1"/>
      <c r="I3" s="88" t="s">
        <v>22</v>
      </c>
      <c r="J3" s="88"/>
      <c r="K3" s="88"/>
      <c r="L3" s="9"/>
    </row>
    <row r="4" spans="2:12" s="6" customFormat="1" ht="25.5" customHeight="1" x14ac:dyDescent="0.25">
      <c r="B4" s="7"/>
      <c r="C4" s="97" t="s">
        <v>7</v>
      </c>
      <c r="D4" s="98"/>
      <c r="E4" s="99">
        <f>Takt_Time!D17</f>
        <v>1500</v>
      </c>
      <c r="F4" s="100"/>
      <c r="G4" s="8"/>
      <c r="H4" s="8"/>
      <c r="I4" s="11" t="s">
        <v>18</v>
      </c>
      <c r="J4" s="11" t="s">
        <v>19</v>
      </c>
      <c r="K4" s="11" t="s">
        <v>23</v>
      </c>
      <c r="L4" s="9"/>
    </row>
    <row r="5" spans="2:12" s="6" customFormat="1" ht="25.5" customHeight="1" x14ac:dyDescent="0.25">
      <c r="B5" s="7"/>
      <c r="C5" s="101" t="s">
        <v>8</v>
      </c>
      <c r="D5" s="102"/>
      <c r="E5" s="99">
        <f>Takt_Time!D16</f>
        <v>530</v>
      </c>
      <c r="F5" s="100"/>
      <c r="G5" s="8"/>
      <c r="H5" s="11" t="s">
        <v>65</v>
      </c>
      <c r="I5" s="51">
        <f>(SUM(ReworkQty,ScrapQty)/(Multiplier*AVERAGE(PlotData!B:B)))</f>
        <v>3.0079299972655179E-2</v>
      </c>
      <c r="J5" s="51">
        <f>(SUM(F11:F12)/(Multiplier*AVERAGE(PlotData!B:B)))</f>
        <v>3.0079299972655179E-2</v>
      </c>
      <c r="K5" s="51">
        <f>IFERROR(ROUND((J5-I5)/I5,4),0)</f>
        <v>0</v>
      </c>
      <c r="L5" s="9"/>
    </row>
    <row r="6" spans="2:12" s="6" customFormat="1" ht="25.5" customHeight="1" x14ac:dyDescent="0.25">
      <c r="B6" s="7"/>
      <c r="C6" s="89" t="s">
        <v>5</v>
      </c>
      <c r="D6" s="90"/>
      <c r="E6" s="91">
        <f>Takt_Time!D18</f>
        <v>21.2</v>
      </c>
      <c r="F6" s="92"/>
      <c r="G6" s="8"/>
      <c r="H6" s="11" t="s">
        <v>69</v>
      </c>
      <c r="I6" s="59">
        <f>(BatchSz+Backlog)/TYield</f>
        <v>0.76284361936130274</v>
      </c>
      <c r="J6" s="59">
        <f>(F14+F13)/J10</f>
        <v>0.76284361936130274</v>
      </c>
      <c r="K6" s="51">
        <f t="shared" ref="K6:K12" si="0">IFERROR(ROUND((J6-I6)/I6,4),0)</f>
        <v>0</v>
      </c>
      <c r="L6" s="9"/>
    </row>
    <row r="7" spans="2:12" s="6" customFormat="1" ht="25.5" customHeight="1" x14ac:dyDescent="0.25">
      <c r="B7" s="7"/>
      <c r="C7" s="93" t="s">
        <v>16</v>
      </c>
      <c r="D7" s="93"/>
      <c r="E7" s="10" t="s">
        <v>18</v>
      </c>
      <c r="F7" s="10" t="s">
        <v>19</v>
      </c>
      <c r="G7" s="8"/>
      <c r="H7" s="11" t="s">
        <v>21</v>
      </c>
      <c r="I7" s="65">
        <f>(((((Takt_Time/CycleTime*AvailableTime)-DownTime-ChangeOverTime)/AvailableTime)*Quota))</f>
        <v>1994.4</v>
      </c>
      <c r="J7" s="65">
        <f>((((E6/F8*E5)-F9-F10)/E5)*E4)</f>
        <v>1994.4</v>
      </c>
      <c r="K7" s="51">
        <f t="shared" si="0"/>
        <v>0</v>
      </c>
      <c r="L7" s="9"/>
    </row>
    <row r="8" spans="2:12" s="6" customFormat="1" ht="25.5" customHeight="1" x14ac:dyDescent="0.25">
      <c r="B8" s="107">
        <f>E13+E14</f>
        <v>1472</v>
      </c>
      <c r="C8" s="101" t="s">
        <v>6</v>
      </c>
      <c r="D8" s="102"/>
      <c r="E8" s="61">
        <f>IFERROR(TimeSpan/AVERAGE(PlotData!B:B),0)</f>
        <v>14.766201804757996</v>
      </c>
      <c r="F8" s="62">
        <f>E8</f>
        <v>14.766201804757996</v>
      </c>
      <c r="G8" s="8"/>
      <c r="H8" s="11" t="s">
        <v>20</v>
      </c>
      <c r="I8" s="51">
        <f>H17*((Takt_Time/CycleTime*Quota)-ReworkQty-ScrapQty-((SUM(DownTime,ChangeOverTime)/AvailableTime)*Quota))/(Takt_Time/CycleTime*Quota)</f>
        <v>1.2864148148148149</v>
      </c>
      <c r="J8" s="51">
        <f>I17*(E8/F8)*((E6/F8*E4)-F11-F12-((SUM(F9:F10)/E5)*E4))/(E6/F8*E4)</f>
        <v>1.2864148148148149</v>
      </c>
      <c r="K8" s="51">
        <f t="shared" si="0"/>
        <v>0</v>
      </c>
      <c r="L8" s="9"/>
    </row>
    <row r="9" spans="2:12" s="6" customFormat="1" ht="25.5" customHeight="1" x14ac:dyDescent="0.25">
      <c r="B9" s="107"/>
      <c r="C9" s="101" t="s">
        <v>35</v>
      </c>
      <c r="D9" s="102"/>
      <c r="E9" s="63">
        <f>IFERROR(Multiplier*AVERAGE(PlotData!C:C),0)</f>
        <v>17.077777777777779</v>
      </c>
      <c r="F9" s="64">
        <f t="shared" ref="F9:F14" si="1">E9</f>
        <v>17.077777777777779</v>
      </c>
      <c r="G9" s="8"/>
      <c r="H9" s="8"/>
      <c r="I9" s="8"/>
      <c r="J9" s="8"/>
      <c r="K9" s="8"/>
      <c r="L9" s="9"/>
    </row>
    <row r="10" spans="2:12" s="6" customFormat="1" ht="25.5" customHeight="1" x14ac:dyDescent="0.25">
      <c r="B10" s="17" t="s">
        <v>0</v>
      </c>
      <c r="C10" s="101" t="s">
        <v>34</v>
      </c>
      <c r="D10" s="102"/>
      <c r="E10" s="63">
        <f>IFERROR(Multiplier*AVERAGE(PlotData!E:E),0)</f>
        <v>39.161111111111119</v>
      </c>
      <c r="F10" s="64">
        <f t="shared" si="1"/>
        <v>39.161111111111119</v>
      </c>
      <c r="G10" s="8"/>
      <c r="H10" s="11" t="s">
        <v>68</v>
      </c>
      <c r="I10" s="65">
        <f>((((Takt_Time/CycleTime*AvailableTime)-DownTime-ChangeOverTime)/AvailableTime)*Quota)-ReworkQty-ScrapQty</f>
        <v>1929.6222222222223</v>
      </c>
      <c r="J10" s="65">
        <f>((((E6/F8*E5)-F9-F10)/E5)*E4)-F11-F12</f>
        <v>1929.6222222222223</v>
      </c>
      <c r="K10" s="51">
        <f t="shared" si="0"/>
        <v>0</v>
      </c>
      <c r="L10" s="9"/>
    </row>
    <row r="11" spans="2:12" s="6" customFormat="1" ht="25.5" customHeight="1" x14ac:dyDescent="0.25">
      <c r="B11" s="12"/>
      <c r="C11" s="103" t="s">
        <v>24</v>
      </c>
      <c r="D11" s="104"/>
      <c r="E11" s="63">
        <f>IFERROR(Multiplier*AVERAGE(PlotData!F:F),0)</f>
        <v>49.172222222222224</v>
      </c>
      <c r="F11" s="64">
        <f t="shared" si="1"/>
        <v>49.172222222222224</v>
      </c>
      <c r="G11" s="8"/>
      <c r="H11" s="11" t="s">
        <v>70</v>
      </c>
      <c r="I11" s="51">
        <f>H17*(1+I12)</f>
        <v>1.4805682209190674</v>
      </c>
      <c r="J11" s="51">
        <f>I17*(1+J12)</f>
        <v>1.4805682209190674</v>
      </c>
      <c r="K11" s="51">
        <f t="shared" si="0"/>
        <v>0</v>
      </c>
      <c r="L11" s="9"/>
    </row>
    <row r="12" spans="2:12" s="6" customFormat="1" ht="25.5" customHeight="1" x14ac:dyDescent="0.25">
      <c r="B12" s="7"/>
      <c r="C12" s="103" t="s">
        <v>25</v>
      </c>
      <c r="D12" s="104"/>
      <c r="E12" s="63">
        <f>IFERROR(Multiplier*AVERAGE(PlotData!G:G),0)</f>
        <v>15.605555555555556</v>
      </c>
      <c r="F12" s="64">
        <f t="shared" si="1"/>
        <v>15.605555555555556</v>
      </c>
      <c r="G12" s="8"/>
      <c r="H12" s="11" t="s">
        <v>71</v>
      </c>
      <c r="I12" s="51">
        <f>SUM(E9:E10)/(COUNT(PlotData!B:B)*TimeSpan/60)</f>
        <v>3.1243827160493835E-2</v>
      </c>
      <c r="J12" s="51">
        <f>SUM(F9:F10)/(COUNT(PlotData!B:B)*TimeSpan/60)</f>
        <v>3.1243827160493835E-2</v>
      </c>
      <c r="K12" s="51">
        <f t="shared" si="0"/>
        <v>0</v>
      </c>
      <c r="L12" s="9"/>
    </row>
    <row r="13" spans="2:12" s="6" customFormat="1" ht="25.5" customHeight="1" x14ac:dyDescent="0.25">
      <c r="B13" s="7"/>
      <c r="C13" s="101" t="s">
        <v>17</v>
      </c>
      <c r="D13" s="102"/>
      <c r="E13" s="63">
        <f>IFERROR(AVERAGE(PlotData!H:H),0)</f>
        <v>1471</v>
      </c>
      <c r="F13" s="64">
        <f t="shared" si="1"/>
        <v>1471</v>
      </c>
      <c r="G13" s="8"/>
      <c r="H13" s="8"/>
      <c r="I13" s="8"/>
      <c r="J13" s="8"/>
      <c r="K13" s="8"/>
      <c r="L13" s="9"/>
    </row>
    <row r="14" spans="2:12" s="6" customFormat="1" ht="25.5" customHeight="1" x14ac:dyDescent="0.25">
      <c r="B14" s="7"/>
      <c r="C14" s="105" t="s">
        <v>64</v>
      </c>
      <c r="D14" s="106"/>
      <c r="E14" s="63">
        <f>IFERROR(BatchSize,0)</f>
        <v>1</v>
      </c>
      <c r="F14" s="64">
        <f t="shared" si="1"/>
        <v>1</v>
      </c>
      <c r="G14" s="8"/>
      <c r="H14" s="8"/>
      <c r="I14" s="8"/>
      <c r="J14" s="8"/>
      <c r="K14" s="8"/>
      <c r="L14" s="9"/>
    </row>
    <row r="15" spans="2:12" s="6" customFormat="1" ht="25.5" customHeight="1" x14ac:dyDescent="0.25">
      <c r="B15" s="7"/>
      <c r="C15" s="8"/>
      <c r="D15" s="8"/>
      <c r="E15" s="8"/>
      <c r="F15" s="8"/>
      <c r="G15" s="8"/>
      <c r="H15" s="8"/>
      <c r="I15" s="8"/>
      <c r="J15" s="8"/>
      <c r="K15" s="8"/>
      <c r="L15" s="9"/>
    </row>
    <row r="16" spans="2:12" s="6" customFormat="1" ht="31.5" customHeight="1" x14ac:dyDescent="0.25">
      <c r="B16" s="13"/>
      <c r="C16" s="14"/>
      <c r="D16" s="14"/>
      <c r="E16" s="14"/>
      <c r="F16" s="14"/>
      <c r="G16" s="14"/>
      <c r="H16" s="14"/>
      <c r="I16" s="14"/>
      <c r="J16" s="14"/>
      <c r="K16" s="2"/>
      <c r="L16" s="15"/>
    </row>
    <row r="17" spans="5:10" x14ac:dyDescent="0.25">
      <c r="E17" s="27">
        <f>ROUND((SUM(E11:E12)/(Multiplier*AVERAGE(Data_Collection!$D:$D))),4)</f>
        <v>0.03</v>
      </c>
      <c r="F17" s="27">
        <f>ROUND(Multiplier/(((E4/(E4-SUM(E11:E12)))*(E5/(E5-SUM(E9:E10))))*((E13*E8)+(E8/2*E14))/(Data_Collection!Q3*Takt_Time!D7*Takt_Time!D8)),2)</f>
        <v>1.25</v>
      </c>
      <c r="G17" s="27"/>
      <c r="H17" s="27">
        <f>E6/E8</f>
        <v>1.4357111111111114</v>
      </c>
      <c r="I17" s="27">
        <f>E6/E8</f>
        <v>1.4357111111111114</v>
      </c>
      <c r="J17" s="30"/>
    </row>
    <row r="18" spans="5:10" x14ac:dyDescent="0.25">
      <c r="E18" s="27">
        <f>1-E17</f>
        <v>0.97</v>
      </c>
      <c r="F18" s="27">
        <f>ROUND(((E6/E8*E4)-E11-E12-((SUM(E9:E10)/E5)*E4))/(E6/E8*E4)*100,2)</f>
        <v>89.6</v>
      </c>
      <c r="G18" s="27"/>
      <c r="H18" s="27">
        <f>1/H17</f>
        <v>0.69651895305462241</v>
      </c>
      <c r="I18" s="27"/>
      <c r="J18" s="30"/>
    </row>
    <row r="19" spans="5:10" x14ac:dyDescent="0.25">
      <c r="F19" s="30"/>
      <c r="G19" s="30"/>
      <c r="H19" s="30"/>
      <c r="I19" s="30"/>
      <c r="J19" s="30"/>
    </row>
  </sheetData>
  <sheetProtection password="CEBE" sheet="1" objects="1" scenarios="1"/>
  <mergeCells count="18">
    <mergeCell ref="C12:D12"/>
    <mergeCell ref="C13:D13"/>
    <mergeCell ref="C14:D14"/>
    <mergeCell ref="B8:B9"/>
    <mergeCell ref="C8:D8"/>
    <mergeCell ref="C9:D9"/>
    <mergeCell ref="C10:D10"/>
    <mergeCell ref="C11:D11"/>
    <mergeCell ref="C2:J2"/>
    <mergeCell ref="I3:K3"/>
    <mergeCell ref="C6:D6"/>
    <mergeCell ref="E6:F6"/>
    <mergeCell ref="C7:D7"/>
    <mergeCell ref="C3:F3"/>
    <mergeCell ref="C4:D4"/>
    <mergeCell ref="E4:F4"/>
    <mergeCell ref="C5:D5"/>
    <mergeCell ref="E5:F5"/>
  </mergeCells>
  <printOptions horizontalCentered="1"/>
  <pageMargins left="0" right="0" top="0.25" bottom="0" header="0.3" footer="0"/>
  <pageSetup scale="67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"/>
  <sheetViews>
    <sheetView showGridLines="0" showRowColHeaders="0" zoomScaleNormal="100" workbookViewId="0">
      <selection activeCell="B19" sqref="B19"/>
    </sheetView>
  </sheetViews>
  <sheetFormatPr defaultColWidth="8.85546875" defaultRowHeight="12.75" x14ac:dyDescent="0.2"/>
  <cols>
    <col min="1" max="16384" width="8.85546875" style="71"/>
  </cols>
  <sheetData/>
  <sheetProtection password="CEBE" sheet="1" objects="1" scenarios="1" selectLockedCells="1" selectUnlockedCells="1"/>
  <printOptions horizontalCentered="1"/>
  <pageMargins left="0" right="0" top="0.25" bottom="0" header="0" footer="0"/>
  <pageSetup scale="74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253"/>
  <sheetViews>
    <sheetView workbookViewId="0">
      <selection activeCell="L3" sqref="L3"/>
    </sheetView>
  </sheetViews>
  <sheetFormatPr defaultRowHeight="12.75" x14ac:dyDescent="0.2"/>
  <cols>
    <col min="1" max="1" width="38.5703125" style="66" customWidth="1"/>
    <col min="2" max="2" width="16.85546875" style="57" customWidth="1"/>
    <col min="3" max="8" width="16.85546875" style="55" customWidth="1"/>
    <col min="9" max="13" width="9.140625" style="54"/>
  </cols>
  <sheetData>
    <row r="2" spans="1:12" x14ac:dyDescent="0.2">
      <c r="A2" s="66" t="s">
        <v>49</v>
      </c>
      <c r="B2" s="57" t="s">
        <v>51</v>
      </c>
      <c r="C2" s="55" t="s">
        <v>32</v>
      </c>
      <c r="D2" s="55" t="s">
        <v>50</v>
      </c>
      <c r="E2" s="55" t="s">
        <v>33</v>
      </c>
      <c r="F2" s="55" t="s">
        <v>26</v>
      </c>
      <c r="G2" s="55" t="s">
        <v>52</v>
      </c>
      <c r="H2" s="55" t="s">
        <v>27</v>
      </c>
    </row>
    <row r="3" spans="1:12" x14ac:dyDescent="0.2">
      <c r="A3" s="66" t="str">
        <f>IF(ROW(B1)&lt;=$L$3,INDEX(Data_Collection!B:B,PlotData!$K$3+ROW(B1)-1)&amp;" "&amp;INDEX(Data_Collection!C:C,PlotData!$K$3+ROW(B1)-1),"")</f>
        <v>6/28/2026 8</v>
      </c>
      <c r="B3" s="57">
        <f>IF(A3="","",IF(A3=0,ROUND(AVERAGE(B2:B$3),0),IF(ROW(C1)&lt;=$L$3,INDEX(Data_Collection!D:D,PlotData!$K$3+ROW(C1)-1),NA())))</f>
        <v>243</v>
      </c>
      <c r="C3" s="57">
        <f>IF($A3=0,ROUND(AVERAGE(C2:C$3),0),IF($I3=$J3,IF(ROW(D1)&lt;=$L$3,INDEX(Data_Collection!E:E,PlotData!$K$3+ROW(D1)-1),""),""))</f>
        <v>3</v>
      </c>
      <c r="D3" s="57">
        <f>IF($A3=0,ROUND(AVERAGE(D2:D$3),0),IF($I3=$J3,IF(ROW(K3)&lt;=$L$3,INDEX(Data_Collection!F:F,PlotData!$K$3+ROW(K3)-1),""),""))</f>
        <v>15</v>
      </c>
      <c r="E3" s="57">
        <f>IF($A3=0,ROUND(AVERAGE(E2:E$3),0),IF($I3=$J3,IF(ROW(L3)&lt;=$L$3,INDEX(Data_Collection!G:G,PlotData!$K$3+ROW(L3)-1),""),""))</f>
        <v>0</v>
      </c>
      <c r="F3" s="57">
        <f>IF($A3=0,ROUND(AVERAGE(F2:F$3),0),IF($I3=$J3,IF(ROW(G1)&lt;=$L$3,INDEX(Data_Collection!H:H,PlotData!$K$3+ROW(G1)-1),""),""))</f>
        <v>8</v>
      </c>
      <c r="G3" s="57">
        <f>IF($A3=0,ROUND(AVERAGE(G2:G$3),0),IF($I3=$J3,IF(ROW(H1)&lt;=$L$3,INDEX(Data_Collection!I:I,PlotData!$K$3+ROW(H1)-1),""),""))</f>
        <v>3</v>
      </c>
      <c r="H3" s="57">
        <f>IF($A3=0,ROUND(AVERAGE(H2:H$3),0),IF($I3=$J3,IF(ROW(I1)&lt;=$L$3,INDEX(Data_Collection!J:J,PlotData!$K$3+ROW(I1)-1),""),""))</f>
        <v>1494</v>
      </c>
      <c r="I3" s="57">
        <f>COUNT(B$3:B3)</f>
        <v>1</v>
      </c>
      <c r="J3" s="57">
        <f>ROW(C1)</f>
        <v>1</v>
      </c>
      <c r="K3" s="56">
        <f>Data_Collection!M2</f>
        <v>102</v>
      </c>
      <c r="L3" s="56">
        <f>Data_Collection!N2</f>
        <v>30</v>
      </c>
    </row>
    <row r="4" spans="1:12" x14ac:dyDescent="0.2">
      <c r="A4" s="66" t="str">
        <f>IF(ROW(B2)&lt;=$L$3,INDEX(Data_Collection!B:B,PlotData!$K$3+ROW(B2)-1)&amp;" "&amp;INDEX(Data_Collection!C:C,PlotData!$K$3+ROW(B2)-1),"")</f>
        <v>6/28/2026 9</v>
      </c>
      <c r="B4" s="57">
        <f>IF(A4="","",IF(A4=0,ROUND(AVERAGE(B$3:B3),0),IF(ROW(C2)&lt;=$L$3,INDEX(Data_Collection!D:D,PlotData!$K$3+ROW(C2)-1),NA())))</f>
        <v>241</v>
      </c>
      <c r="C4" s="57">
        <f>IF($A4=0,ROUND(AVERAGE(C$3:C3),0),IF($I4=$J4,IF(ROW(D2)&lt;=$L$3,INDEX(Data_Collection!E:E,PlotData!$K$3+ROW(D2)-1),""),""))</f>
        <v>0</v>
      </c>
      <c r="D4" s="57">
        <f>IF($A4=0,ROUND(AVERAGE(D$3:D3),0),IF($I4=$J4,IF(ROW(E2)&lt;=$L$3,INDEX(Data_Collection!F:F,PlotData!$K$3+ROW(E2)-1),""),""))</f>
        <v>0</v>
      </c>
      <c r="E4" s="57">
        <f>IF($A4=0,ROUND(AVERAGE(E$3:E3),0),IF($I4=$J4,IF(ROW(F2)&lt;=$L$3,INDEX(Data_Collection!G:G,PlotData!$K$3+ROW(F2)-1),""),""))</f>
        <v>25</v>
      </c>
      <c r="F4" s="57">
        <f>IF($A4=0,ROUND(AVERAGE(F$3:F3),0),IF($I4=$J4,IF(ROW(G2)&lt;=$L$3,INDEX(Data_Collection!H:H,PlotData!$K$3+ROW(G2)-1),""),""))</f>
        <v>10</v>
      </c>
      <c r="G4" s="57">
        <f>IF($A4=0,ROUND(AVERAGE(G$3:G3),0),IF($I4=$J4,IF(ROW(H2)&lt;=$L$3,INDEX(Data_Collection!I:I,PlotData!$K$3+ROW(H2)-1),""),""))</f>
        <v>1</v>
      </c>
      <c r="H4" s="57">
        <f>IF($A4=0,ROUND(AVERAGE(H$3:H3),0),IF($I4=$J4,IF(ROW(I2)&lt;=$L$3,INDEX(Data_Collection!J:J,PlotData!$K$3+ROW(I2)-1),""),""))</f>
        <v>1464</v>
      </c>
      <c r="I4" s="57">
        <f>COUNT(B$3:B4)</f>
        <v>2</v>
      </c>
      <c r="J4" s="57">
        <f t="shared" ref="J4:J67" si="0">ROW(C2)</f>
        <v>2</v>
      </c>
    </row>
    <row r="5" spans="1:12" x14ac:dyDescent="0.2">
      <c r="A5" s="66" t="str">
        <f>IF(ROW(B3)&lt;=$L$3,INDEX(Data_Collection!B:B,PlotData!$K$3+ROW(B3)-1)&amp;" "&amp;INDEX(Data_Collection!C:C,PlotData!$K$3+ROW(B3)-1),"")</f>
        <v>6/28/2026 10</v>
      </c>
      <c r="B5" s="57">
        <f>IF(A5="","",IF(A5=0,ROUND(AVERAGE(B$3:B4),0),IF(ROW(C3)&lt;=$L$3,INDEX(Data_Collection!D:D,PlotData!$K$3+ROW(C3)-1),NA())))</f>
        <v>245</v>
      </c>
      <c r="C5" s="57">
        <f>IF($A5=0,ROUND(AVERAGE(C$3:C4),0),IF($I5=$J5,IF(ROW(D3)&lt;=$L$3,INDEX(Data_Collection!E:E,PlotData!$K$3+ROW(D3)-1),""),""))</f>
        <v>0</v>
      </c>
      <c r="D5" s="57">
        <f>IF($A5=0,ROUND(AVERAGE(D$3:D4),0),IF($I5=$J5,IF(ROW(E3)&lt;=$L$3,INDEX(Data_Collection!F:F,PlotData!$K$3+ROW(E3)-1),""),""))</f>
        <v>15</v>
      </c>
      <c r="E5" s="57">
        <f>IF($A5=0,ROUND(AVERAGE(E$3:E4),0),IF($I5=$J5,IF(ROW(F3)&lt;=$L$3,INDEX(Data_Collection!G:G,PlotData!$K$3+ROW(F3)-1),""),""))</f>
        <v>0</v>
      </c>
      <c r="F5" s="57">
        <f>IF($A5=0,ROUND(AVERAGE(F$3:F4),0),IF($I5=$J5,IF(ROW(G3)&lt;=$L$3,INDEX(Data_Collection!H:H,PlotData!$K$3+ROW(G3)-1),""),""))</f>
        <v>6</v>
      </c>
      <c r="G5" s="57">
        <f>IF($A5=0,ROUND(AVERAGE(G$3:G4),0),IF($I5=$J5,IF(ROW(H3)&lt;=$L$3,INDEX(Data_Collection!I:I,PlotData!$K$3+ROW(H3)-1),""),""))</f>
        <v>1</v>
      </c>
      <c r="H5" s="57">
        <f>IF($A5=0,ROUND(AVERAGE(H$3:H4),0),IF($I5=$J5,IF(ROW(I3)&lt;=$L$3,INDEX(Data_Collection!J:J,PlotData!$K$3+ROW(I3)-1),""),""))</f>
        <v>1482</v>
      </c>
      <c r="I5" s="57">
        <f>COUNT(B$3:B5)</f>
        <v>3</v>
      </c>
      <c r="J5" s="57">
        <f t="shared" si="0"/>
        <v>3</v>
      </c>
    </row>
    <row r="6" spans="1:12" x14ac:dyDescent="0.2">
      <c r="A6" s="66" t="str">
        <f>IF(ROW(B4)&lt;=$L$3,INDEX(Data_Collection!B:B,PlotData!$K$3+ROW(B4)-1)&amp;" "&amp;INDEX(Data_Collection!C:C,PlotData!$K$3+ROW(B4)-1),"")</f>
        <v>6/28/2026 11</v>
      </c>
      <c r="B6" s="57">
        <f>IF(A6="","",IF(A6=0,ROUND(AVERAGE(B$3:B5),0),IF(ROW(C4)&lt;=$L$3,INDEX(Data_Collection!D:D,PlotData!$K$3+ROW(C4)-1),NA())))</f>
        <v>242</v>
      </c>
      <c r="C6" s="57">
        <f>IF($A6=0,ROUND(AVERAGE(C$3:C5),0),IF($I6=$J6,IF(ROW(D4)&lt;=$L$3,INDEX(Data_Collection!E:E,PlotData!$K$3+ROW(D4)-1),""),""))</f>
        <v>5</v>
      </c>
      <c r="D6" s="57">
        <f>IF($A6=0,ROUND(AVERAGE(D$3:D5),0),IF($I6=$J6,IF(ROW(E4)&lt;=$L$3,INDEX(Data_Collection!F:F,PlotData!$K$3+ROW(E4)-1),""),""))</f>
        <v>0</v>
      </c>
      <c r="E6" s="57">
        <f>IF($A6=0,ROUND(AVERAGE(E$3:E5),0),IF($I6=$J6,IF(ROW(F4)&lt;=$L$3,INDEX(Data_Collection!G:G,PlotData!$K$3+ROW(F4)-1),""),""))</f>
        <v>0</v>
      </c>
      <c r="F6" s="57">
        <f>IF($A6=0,ROUND(AVERAGE(F$3:F5),0),IF($I6=$J6,IF(ROW(G4)&lt;=$L$3,INDEX(Data_Collection!H:H,PlotData!$K$3+ROW(G4)-1),""),""))</f>
        <v>3</v>
      </c>
      <c r="G6" s="57">
        <f>IF($A6=0,ROUND(AVERAGE(G$3:G5),0),IF($I6=$J6,IF(ROW(H4)&lt;=$L$3,INDEX(Data_Collection!I:I,PlotData!$K$3+ROW(H4)-1),""),""))</f>
        <v>0</v>
      </c>
      <c r="H6" s="57">
        <f>IF($A6=0,ROUND(AVERAGE(H$3:H5),0),IF($I6=$J6,IF(ROW(I4)&lt;=$L$3,INDEX(Data_Collection!J:J,PlotData!$K$3+ROW(I4)-1),""),""))</f>
        <v>1452</v>
      </c>
      <c r="I6" s="57">
        <f>COUNT(B$3:B6)</f>
        <v>4</v>
      </c>
      <c r="J6" s="57">
        <f t="shared" si="0"/>
        <v>4</v>
      </c>
    </row>
    <row r="7" spans="1:12" x14ac:dyDescent="0.2">
      <c r="A7" s="66" t="str">
        <f>IF(ROW(B5)&lt;=$L$3,INDEX(Data_Collection!B:B,PlotData!$K$3+ROW(B5)-1)&amp;" "&amp;INDEX(Data_Collection!C:C,PlotData!$K$3+ROW(B5)-1),"")</f>
        <v>6/28/2026 12</v>
      </c>
      <c r="B7" s="57">
        <f>IF(A7="","",IF(A7=0,ROUND(AVERAGE(B$3:B6),0),IF(ROW(C5)&lt;=$L$3,INDEX(Data_Collection!D:D,PlotData!$K$3+ROW(C5)-1),NA())))</f>
        <v>243</v>
      </c>
      <c r="C7" s="57">
        <f>IF($A7=0,ROUND(AVERAGE(C$3:C6),0),IF($I7=$J7,IF(ROW(D5)&lt;=$L$3,INDEX(Data_Collection!E:E,PlotData!$K$3+ROW(D5)-1),""),""))</f>
        <v>1</v>
      </c>
      <c r="D7" s="57">
        <f>IF($A7=0,ROUND(AVERAGE(D$3:D6),0),IF($I7=$J7,IF(ROW(E5)&lt;=$L$3,INDEX(Data_Collection!F:F,PlotData!$K$3+ROW(E5)-1),""),""))</f>
        <v>30</v>
      </c>
      <c r="E7" s="57">
        <f>IF($A7=0,ROUND(AVERAGE(E$3:E6),0),IF($I7=$J7,IF(ROW(F5)&lt;=$L$3,INDEX(Data_Collection!G:G,PlotData!$K$3+ROW(F5)-1),""),""))</f>
        <v>0</v>
      </c>
      <c r="F7" s="57">
        <f>IF($A7=0,ROUND(AVERAGE(F$3:F6),0),IF($I7=$J7,IF(ROW(G5)&lt;=$L$3,INDEX(Data_Collection!H:H,PlotData!$K$3+ROW(G5)-1),""),""))</f>
        <v>5</v>
      </c>
      <c r="G7" s="57">
        <f>IF($A7=0,ROUND(AVERAGE(G$3:G6),0),IF($I7=$J7,IF(ROW(H5)&lt;=$L$3,INDEX(Data_Collection!I:I,PlotData!$K$3+ROW(H5)-1),""),""))</f>
        <v>1</v>
      </c>
      <c r="H7" s="57">
        <f>IF($A7=0,ROUND(AVERAGE(H$3:H6),0),IF($I7=$J7,IF(ROW(I5)&lt;=$L$3,INDEX(Data_Collection!J:J,PlotData!$K$3+ROW(I5)-1),""),""))</f>
        <v>1512</v>
      </c>
      <c r="I7" s="57">
        <f>COUNT(B$3:B7)</f>
        <v>5</v>
      </c>
      <c r="J7" s="57">
        <f t="shared" si="0"/>
        <v>5</v>
      </c>
    </row>
    <row r="8" spans="1:12" x14ac:dyDescent="0.2">
      <c r="A8" s="66" t="str">
        <f>IF(ROW(B6)&lt;=$L$3,INDEX(Data_Collection!B:B,PlotData!$K$3+ROW(B6)-1)&amp;" "&amp;INDEX(Data_Collection!C:C,PlotData!$K$3+ROW(B6)-1),"")</f>
        <v>6/28/2026 13</v>
      </c>
      <c r="B8" s="57">
        <f>IF(A8="","",IF(A8=0,ROUND(AVERAGE(B$3:B7),0),IF(ROW(C6)&lt;=$L$3,INDEX(Data_Collection!D:D,PlotData!$K$3+ROW(C6)-1),NA())))</f>
        <v>248</v>
      </c>
      <c r="C8" s="57">
        <f>IF($A8=0,ROUND(AVERAGE(C$3:C7),0),IF($I8=$J8,IF(ROW(D6)&lt;=$L$3,INDEX(Data_Collection!E:E,PlotData!$K$3+ROW(D6)-1),""),""))</f>
        <v>1</v>
      </c>
      <c r="D8" s="57">
        <f>IF($A8=0,ROUND(AVERAGE(D$3:D7),0),IF($I8=$J8,IF(ROW(E6)&lt;=$L$3,INDEX(Data_Collection!F:F,PlotData!$K$3+ROW(E6)-1),""),""))</f>
        <v>0</v>
      </c>
      <c r="E8" s="57">
        <f>IF($A8=0,ROUND(AVERAGE(E$3:E7),0),IF($I8=$J8,IF(ROW(F6)&lt;=$L$3,INDEX(Data_Collection!G:G,PlotData!$K$3+ROW(F6)-1),""),""))</f>
        <v>0</v>
      </c>
      <c r="F8" s="57">
        <f>IF($A8=0,ROUND(AVERAGE(F$3:F7),0),IF($I8=$J8,IF(ROW(G6)&lt;=$L$3,INDEX(Data_Collection!H:H,PlotData!$K$3+ROW(G6)-1),""),""))</f>
        <v>3</v>
      </c>
      <c r="G8" s="57">
        <f>IF($A8=0,ROUND(AVERAGE(G$3:G7),0),IF($I8=$J8,IF(ROW(H6)&lt;=$L$3,INDEX(Data_Collection!I:I,PlotData!$K$3+ROW(H6)-1),""),""))</f>
        <v>3</v>
      </c>
      <c r="H8" s="57">
        <f>IF($A8=0,ROUND(AVERAGE(H$3:H7),0),IF($I8=$J8,IF(ROW(I6)&lt;=$L$3,INDEX(Data_Collection!J:J,PlotData!$K$3+ROW(I6)-1),""),""))</f>
        <v>1440</v>
      </c>
      <c r="I8" s="57">
        <f>COUNT(B$3:B8)</f>
        <v>6</v>
      </c>
      <c r="J8" s="57">
        <f t="shared" si="0"/>
        <v>6</v>
      </c>
    </row>
    <row r="9" spans="1:12" x14ac:dyDescent="0.2">
      <c r="A9" s="66" t="str">
        <f>IF(ROW(B7)&lt;=$L$3,INDEX(Data_Collection!B:B,PlotData!$K$3+ROW(B7)-1)&amp;" "&amp;INDEX(Data_Collection!C:C,PlotData!$K$3+ROW(B7)-1),"")</f>
        <v>6/28/2026 14</v>
      </c>
      <c r="B9" s="57">
        <f>IF(A9="","",IF(A9=0,ROUND(AVERAGE(B$3:B8),0),IF(ROW(C7)&lt;=$L$3,INDEX(Data_Collection!D:D,PlotData!$K$3+ROW(C7)-1),NA())))</f>
        <v>243</v>
      </c>
      <c r="C9" s="57">
        <f>IF($A9=0,ROUND(AVERAGE(C$3:C8),0),IF($I9=$J9,IF(ROW(D7)&lt;=$L$3,INDEX(Data_Collection!E:E,PlotData!$K$3+ROW(D7)-1),""),""))</f>
        <v>0</v>
      </c>
      <c r="D9" s="57">
        <f>IF($A9=0,ROUND(AVERAGE(D$3:D8),0),IF($I9=$J9,IF(ROW(E7)&lt;=$L$3,INDEX(Data_Collection!F:F,PlotData!$K$3+ROW(E7)-1),""),""))</f>
        <v>15</v>
      </c>
      <c r="E9" s="57">
        <f>IF($A9=0,ROUND(AVERAGE(E$3:E8),0),IF($I9=$J9,IF(ROW(F7)&lt;=$L$3,INDEX(Data_Collection!G:G,PlotData!$K$3+ROW(F7)-1),""),""))</f>
        <v>0</v>
      </c>
      <c r="F9" s="57">
        <f>IF($A9=0,ROUND(AVERAGE(F$3:F8),0),IF($I9=$J9,IF(ROW(G7)&lt;=$L$3,INDEX(Data_Collection!H:H,PlotData!$K$3+ROW(G7)-1),""),""))</f>
        <v>1</v>
      </c>
      <c r="G9" s="57">
        <f>IF($A9=0,ROUND(AVERAGE(G$3:G8),0),IF($I9=$J9,IF(ROW(H7)&lt;=$L$3,INDEX(Data_Collection!I:I,PlotData!$K$3+ROW(H7)-1),""),""))</f>
        <v>2</v>
      </c>
      <c r="H9" s="57">
        <f>IF($A9=0,ROUND(AVERAGE(H$3:H8),0),IF($I9=$J9,IF(ROW(I7)&lt;=$L$3,INDEX(Data_Collection!J:J,PlotData!$K$3+ROW(I7)-1),""),""))</f>
        <v>1494</v>
      </c>
      <c r="I9" s="57">
        <f>COUNT(B$3:B9)</f>
        <v>7</v>
      </c>
      <c r="J9" s="57">
        <f t="shared" si="0"/>
        <v>7</v>
      </c>
    </row>
    <row r="10" spans="1:12" x14ac:dyDescent="0.2">
      <c r="A10" s="66" t="str">
        <f>IF(ROW(B8)&lt;=$L$3,INDEX(Data_Collection!B:B,PlotData!$K$3+ROW(B8)-1)&amp;" "&amp;INDEX(Data_Collection!C:C,PlotData!$K$3+ROW(B8)-1),"")</f>
        <v>6/28/2026 15</v>
      </c>
      <c r="B10" s="57">
        <f>IF(A10="","",IF(A10=0,ROUND(AVERAGE(B$3:B9),0),IF(ROW(C8)&lt;=$L$3,INDEX(Data_Collection!D:D,PlotData!$K$3+ROW(C8)-1),NA())))</f>
        <v>241</v>
      </c>
      <c r="C10" s="57">
        <f>IF($A10=0,ROUND(AVERAGE(C$3:C9),0),IF($I10=$J10,IF(ROW(D8)&lt;=$L$3,INDEX(Data_Collection!E:E,PlotData!$K$3+ROW(D8)-1),""),""))</f>
        <v>4</v>
      </c>
      <c r="D10" s="57">
        <f>IF($A10=0,ROUND(AVERAGE(D$3:D9),0),IF($I10=$J10,IF(ROW(E8)&lt;=$L$3,INDEX(Data_Collection!F:F,PlotData!$K$3+ROW(E8)-1),""),""))</f>
        <v>0</v>
      </c>
      <c r="E10" s="57">
        <f>IF($A10=0,ROUND(AVERAGE(E$3:E9),0),IF($I10=$J10,IF(ROW(F8)&lt;=$L$3,INDEX(Data_Collection!G:G,PlotData!$K$3+ROW(F8)-1),""),""))</f>
        <v>0</v>
      </c>
      <c r="F10" s="57">
        <f>IF($A10=0,ROUND(AVERAGE(F$3:F9),0),IF($I10=$J10,IF(ROW(G8)&lt;=$L$3,INDEX(Data_Collection!H:H,PlotData!$K$3+ROW(G8)-1),""),""))</f>
        <v>7</v>
      </c>
      <c r="G10" s="57">
        <f>IF($A10=0,ROUND(AVERAGE(G$3:G9),0),IF($I10=$J10,IF(ROW(H8)&lt;=$L$3,INDEX(Data_Collection!I:I,PlotData!$K$3+ROW(H8)-1),""),""))</f>
        <v>2</v>
      </c>
      <c r="H10" s="57">
        <f>IF($A10=0,ROUND(AVERAGE(H$3:H9),0),IF($I10=$J10,IF(ROW(I8)&lt;=$L$3,INDEX(Data_Collection!J:J,PlotData!$K$3+ROW(I8)-1),""),""))</f>
        <v>1440</v>
      </c>
      <c r="I10" s="57">
        <f>COUNT(B$3:B10)</f>
        <v>8</v>
      </c>
      <c r="J10" s="57">
        <f t="shared" si="0"/>
        <v>8</v>
      </c>
    </row>
    <row r="11" spans="1:12" x14ac:dyDescent="0.2">
      <c r="A11" s="66" t="str">
        <f>IF(ROW(B9)&lt;=$L$3,INDEX(Data_Collection!B:B,PlotData!$K$3+ROW(B9)-1)&amp;" "&amp;INDEX(Data_Collection!C:C,PlotData!$K$3+ROW(B9)-1),"")</f>
        <v>6/28/2026 16</v>
      </c>
      <c r="B11" s="57">
        <f>IF(A11="","",IF(A11=0,ROUND(AVERAGE(B$3:B10),0),IF(ROW(C9)&lt;=$L$3,INDEX(Data_Collection!D:D,PlotData!$K$3+ROW(C9)-1),NA())))</f>
        <v>248</v>
      </c>
      <c r="C11" s="57">
        <f>IF($A11=0,ROUND(AVERAGE(C$3:C10),0),IF($I11=$J11,IF(ROW(D9)&lt;=$L$3,INDEX(Data_Collection!E:E,PlotData!$K$3+ROW(D9)-1),""),""))</f>
        <v>1</v>
      </c>
      <c r="D11" s="57">
        <f>IF($A11=0,ROUND(AVERAGE(D$3:D10),0),IF($I11=$J11,IF(ROW(E9)&lt;=$L$3,INDEX(Data_Collection!F:F,PlotData!$K$3+ROW(E9)-1),""),""))</f>
        <v>0</v>
      </c>
      <c r="E11" s="57">
        <f>IF($A11=0,ROUND(AVERAGE(E$3:E10),0),IF($I11=$J11,IF(ROW(F9)&lt;=$L$3,INDEX(Data_Collection!G:G,PlotData!$K$3+ROW(F9)-1),""),""))</f>
        <v>29</v>
      </c>
      <c r="F11" s="57">
        <f>IF($A11=0,ROUND(AVERAGE(F$3:F10),0),IF($I11=$J11,IF(ROW(G9)&lt;=$L$3,INDEX(Data_Collection!H:H,PlotData!$K$3+ROW(G9)-1),""),""))</f>
        <v>9</v>
      </c>
      <c r="G11" s="57">
        <f>IF($A11=0,ROUND(AVERAGE(G$3:G10),0),IF($I11=$J11,IF(ROW(H9)&lt;=$L$3,INDEX(Data_Collection!I:I,PlotData!$K$3+ROW(H9)-1),""),""))</f>
        <v>5</v>
      </c>
      <c r="H11" s="57">
        <f>IF($A11=0,ROUND(AVERAGE(H$3:H10),0),IF($I11=$J11,IF(ROW(I9)&lt;=$L$3,INDEX(Data_Collection!J:J,PlotData!$K$3+ROW(I9)-1),""),""))</f>
        <v>1452</v>
      </c>
      <c r="I11" s="57">
        <f>COUNT(B$3:B11)</f>
        <v>9</v>
      </c>
      <c r="J11" s="57">
        <f t="shared" si="0"/>
        <v>9</v>
      </c>
    </row>
    <row r="12" spans="1:12" x14ac:dyDescent="0.2">
      <c r="A12" s="66" t="str">
        <f>IF(ROW(B10)&lt;=$L$3,INDEX(Data_Collection!B:B,PlotData!$K$3+ROW(B10)-1)&amp;" "&amp;INDEX(Data_Collection!C:C,PlotData!$K$3+ROW(B10)-1),"")</f>
        <v>6/28/2026 17</v>
      </c>
      <c r="B12" s="57">
        <f>IF(A12="","",IF(A12=0,ROUND(AVERAGE(B$3:B11),0),IF(ROW(C10)&lt;=$L$3,INDEX(Data_Collection!D:D,PlotData!$K$3+ROW(C10)-1),NA())))</f>
        <v>247</v>
      </c>
      <c r="C12" s="57">
        <f>IF($A12=0,ROUND(AVERAGE(C$3:C11),0),IF($I12=$J12,IF(ROW(D10)&lt;=$L$3,INDEX(Data_Collection!E:E,PlotData!$K$3+ROW(D10)-1),""),""))</f>
        <v>5</v>
      </c>
      <c r="D12" s="57">
        <f>IF($A12=0,ROUND(AVERAGE(D$3:D11),0),IF($I12=$J12,IF(ROW(E10)&lt;=$L$3,INDEX(Data_Collection!F:F,PlotData!$K$3+ROW(E10)-1),""),""))</f>
        <v>0</v>
      </c>
      <c r="E12" s="57">
        <f>IF($A12=0,ROUND(AVERAGE(E$3:E11),0),IF($I12=$J12,IF(ROW(F10)&lt;=$L$3,INDEX(Data_Collection!G:G,PlotData!$K$3+ROW(F10)-1),""),""))</f>
        <v>0</v>
      </c>
      <c r="F12" s="57">
        <f>IF($A12=0,ROUND(AVERAGE(F$3:F11),0),IF($I12=$J12,IF(ROW(G10)&lt;=$L$3,INDEX(Data_Collection!H:H,PlotData!$K$3+ROW(G10)-1),""),""))</f>
        <v>6</v>
      </c>
      <c r="G12" s="57">
        <f>IF($A12=0,ROUND(AVERAGE(G$3:G11),0),IF($I12=$J12,IF(ROW(H10)&lt;=$L$3,INDEX(Data_Collection!I:I,PlotData!$K$3+ROW(H10)-1),""),""))</f>
        <v>2</v>
      </c>
      <c r="H12" s="57">
        <f>IF($A12=0,ROUND(AVERAGE(H$3:H11),0),IF($I12=$J12,IF(ROW(I10)&lt;=$L$3,INDEX(Data_Collection!J:J,PlotData!$K$3+ROW(I10)-1),""),""))</f>
        <v>1470</v>
      </c>
      <c r="I12" s="57">
        <f>COUNT(B$3:B12)</f>
        <v>10</v>
      </c>
      <c r="J12" s="57">
        <f t="shared" si="0"/>
        <v>10</v>
      </c>
    </row>
    <row r="13" spans="1:12" x14ac:dyDescent="0.2">
      <c r="A13" s="66" t="str">
        <f>IF(ROW(B11)&lt;=$L$3,INDEX(Data_Collection!B:B,PlotData!$K$3+ROW(B11)-1)&amp;" "&amp;INDEX(Data_Collection!C:C,PlotData!$K$3+ROW(B11)-1),"")</f>
        <v>6/28/2026 18</v>
      </c>
      <c r="B13" s="57">
        <f>IF(A13="","",IF(A13=0,ROUND(AVERAGE(B$3:B12),0),IF(ROW(C11)&lt;=$L$3,INDEX(Data_Collection!D:D,PlotData!$K$3+ROW(C11)-1),NA())))</f>
        <v>243</v>
      </c>
      <c r="C13" s="57">
        <f>IF($A13=0,ROUND(AVERAGE(C$3:C12),0),IF($I13=$J13,IF(ROW(D11)&lt;=$L$3,INDEX(Data_Collection!E:E,PlotData!$K$3+ROW(D11)-1),""),""))</f>
        <v>2</v>
      </c>
      <c r="D13" s="57">
        <f>IF($A13=0,ROUND(AVERAGE(D$3:D12),0),IF($I13=$J13,IF(ROW(E11)&lt;=$L$3,INDEX(Data_Collection!F:F,PlotData!$K$3+ROW(E11)-1),""),""))</f>
        <v>10</v>
      </c>
      <c r="E13" s="57">
        <f>IF($A13=0,ROUND(AVERAGE(E$3:E12),0),IF($I13=$J13,IF(ROW(F11)&lt;=$L$3,INDEX(Data_Collection!G:G,PlotData!$K$3+ROW(F11)-1),""),""))</f>
        <v>0</v>
      </c>
      <c r="F13" s="57">
        <f>IF($A13=0,ROUND(AVERAGE(F$3:F12),0),IF($I13=$J13,IF(ROW(G11)&lt;=$L$3,INDEX(Data_Collection!H:H,PlotData!$K$3+ROW(G11)-1),""),""))</f>
        <v>4</v>
      </c>
      <c r="G13" s="57">
        <f>IF($A13=0,ROUND(AVERAGE(G$3:G12),0),IF($I13=$J13,IF(ROW(H11)&lt;=$L$3,INDEX(Data_Collection!I:I,PlotData!$K$3+ROW(H11)-1),""),""))</f>
        <v>0</v>
      </c>
      <c r="H13" s="57">
        <f>IF($A13=0,ROUND(AVERAGE(H$3:H12),0),IF($I13=$J13,IF(ROW(I11)&lt;=$L$3,INDEX(Data_Collection!J:J,PlotData!$K$3+ROW(I11)-1),""),""))</f>
        <v>1476</v>
      </c>
      <c r="I13" s="57">
        <f>COUNT(B$3:B13)</f>
        <v>11</v>
      </c>
      <c r="J13" s="57">
        <f t="shared" si="0"/>
        <v>11</v>
      </c>
    </row>
    <row r="14" spans="1:12" x14ac:dyDescent="0.2">
      <c r="A14" s="66" t="str">
        <f>IF(ROW(B12)&lt;=$L$3,INDEX(Data_Collection!B:B,PlotData!$K$3+ROW(B12)-1)&amp;" "&amp;INDEX(Data_Collection!C:C,PlotData!$K$3+ROW(B12)-1),"")</f>
        <v>6/29/2026 8</v>
      </c>
      <c r="B14" s="57">
        <f>IF(A14="","",IF(A14=0,ROUND(AVERAGE(B$3:B13),0),IF(ROW(C12)&lt;=$L$3,INDEX(Data_Collection!D:D,PlotData!$K$3+ROW(C12)-1),NA())))</f>
        <v>243</v>
      </c>
      <c r="C14" s="57">
        <f>IF($A14=0,ROUND(AVERAGE(C$3:C13),0),IF($I14=$J14,IF(ROW(D12)&lt;=$L$3,INDEX(Data_Collection!E:E,PlotData!$K$3+ROW(D12)-1),""),""))</f>
        <v>3</v>
      </c>
      <c r="D14" s="57">
        <f>IF($A14=0,ROUND(AVERAGE(D$3:D13),0),IF($I14=$J14,IF(ROW(E12)&lt;=$L$3,INDEX(Data_Collection!F:F,PlotData!$K$3+ROW(E12)-1),""),""))</f>
        <v>0</v>
      </c>
      <c r="E14" s="57">
        <f>IF($A14=0,ROUND(AVERAGE(E$3:E13),0),IF($I14=$J14,IF(ROW(F12)&lt;=$L$3,INDEX(Data_Collection!G:G,PlotData!$K$3+ROW(F12)-1),""),""))</f>
        <v>0</v>
      </c>
      <c r="F14" s="57">
        <f>IF($A14=0,ROUND(AVERAGE(F$3:F13),0),IF($I14=$J14,IF(ROW(G12)&lt;=$L$3,INDEX(Data_Collection!H:H,PlotData!$K$3+ROW(G12)-1),""),""))</f>
        <v>8</v>
      </c>
      <c r="G14" s="57">
        <f>IF($A14=0,ROUND(AVERAGE(G$3:G13),0),IF($I14=$J14,IF(ROW(H12)&lt;=$L$3,INDEX(Data_Collection!I:I,PlotData!$K$3+ROW(H12)-1),""),""))</f>
        <v>3</v>
      </c>
      <c r="H14" s="57">
        <f>IF($A14=0,ROUND(AVERAGE(H$3:H13),0),IF($I14=$J14,IF(ROW(I12)&lt;=$L$3,INDEX(Data_Collection!J:J,PlotData!$K$3+ROW(I12)-1),""),""))</f>
        <v>1494</v>
      </c>
      <c r="I14" s="57">
        <f>COUNT(B$3:B14)</f>
        <v>12</v>
      </c>
      <c r="J14" s="57">
        <f t="shared" si="0"/>
        <v>12</v>
      </c>
    </row>
    <row r="15" spans="1:12" x14ac:dyDescent="0.2">
      <c r="A15" s="66" t="str">
        <f>IF(ROW(B13)&lt;=$L$3,INDEX(Data_Collection!B:B,PlotData!$K$3+ROW(B13)-1)&amp;" "&amp;INDEX(Data_Collection!C:C,PlotData!$K$3+ROW(B13)-1),"")</f>
        <v>6/29/2026 9</v>
      </c>
      <c r="B15" s="57">
        <f>IF(A15="","",IF(A15=0,ROUND(AVERAGE(B$3:B14),0),IF(ROW(C13)&lt;=$L$3,INDEX(Data_Collection!D:D,PlotData!$K$3+ROW(C13)-1),NA())))</f>
        <v>241</v>
      </c>
      <c r="C15" s="57">
        <f>IF($A15=0,ROUND(AVERAGE(C$3:C14),0),IF($I15=$J15,IF(ROW(D13)&lt;=$L$3,INDEX(Data_Collection!E:E,PlotData!$K$3+ROW(D13)-1),""),""))</f>
        <v>0</v>
      </c>
      <c r="D15" s="57">
        <f>IF($A15=0,ROUND(AVERAGE(D$3:D14),0),IF($I15=$J15,IF(ROW(E13)&lt;=$L$3,INDEX(Data_Collection!F:F,PlotData!$K$3+ROW(E13)-1),""),""))</f>
        <v>0</v>
      </c>
      <c r="E15" s="57">
        <f>IF($A15=0,ROUND(AVERAGE(E$3:E14),0),IF($I15=$J15,IF(ROW(F13)&lt;=$L$3,INDEX(Data_Collection!G:G,PlotData!$K$3+ROW(F13)-1),""),""))</f>
        <v>25</v>
      </c>
      <c r="F15" s="57">
        <f>IF($A15=0,ROUND(AVERAGE(F$3:F14),0),IF($I15=$J15,IF(ROW(G13)&lt;=$L$3,INDEX(Data_Collection!H:H,PlotData!$K$3+ROW(G13)-1),""),""))</f>
        <v>10</v>
      </c>
      <c r="G15" s="57">
        <f>IF($A15=0,ROUND(AVERAGE(G$3:G14),0),IF($I15=$J15,IF(ROW(H13)&lt;=$L$3,INDEX(Data_Collection!I:I,PlotData!$K$3+ROW(H13)-1),""),""))</f>
        <v>1</v>
      </c>
      <c r="H15" s="57">
        <f>IF($A15=0,ROUND(AVERAGE(H$3:H14),0),IF($I15=$J15,IF(ROW(I13)&lt;=$L$3,INDEX(Data_Collection!J:J,PlotData!$K$3+ROW(I13)-1),""),""))</f>
        <v>1464</v>
      </c>
      <c r="I15" s="57">
        <f>COUNT(B$3:B15)</f>
        <v>13</v>
      </c>
      <c r="J15" s="57">
        <f t="shared" si="0"/>
        <v>13</v>
      </c>
    </row>
    <row r="16" spans="1:12" x14ac:dyDescent="0.2">
      <c r="A16" s="66" t="str">
        <f>IF(ROW(B14)&lt;=$L$3,INDEX(Data_Collection!B:B,PlotData!$K$3+ROW(B14)-1)&amp;" "&amp;INDEX(Data_Collection!C:C,PlotData!$K$3+ROW(B14)-1),"")</f>
        <v>6/29/2026 10</v>
      </c>
      <c r="B16" s="57">
        <f>IF(A16="","",IF(A16=0,ROUND(AVERAGE(B$3:B15),0),IF(ROW(C14)&lt;=$L$3,INDEX(Data_Collection!D:D,PlotData!$K$3+ROW(C14)-1),NA())))</f>
        <v>245</v>
      </c>
      <c r="C16" s="57">
        <f>IF($A16=0,ROUND(AVERAGE(C$3:C15),0),IF($I16=$J16,IF(ROW(D14)&lt;=$L$3,INDEX(Data_Collection!E:E,PlotData!$K$3+ROW(D14)-1),""),""))</f>
        <v>0</v>
      </c>
      <c r="D16" s="57">
        <f>IF($A16=0,ROUND(AVERAGE(D$3:D15),0),IF($I16=$J16,IF(ROW(E14)&lt;=$L$3,INDEX(Data_Collection!F:F,PlotData!$K$3+ROW(E14)-1),""),""))</f>
        <v>15</v>
      </c>
      <c r="E16" s="57">
        <f>IF($A16=0,ROUND(AVERAGE(E$3:E15),0),IF($I16=$J16,IF(ROW(F14)&lt;=$L$3,INDEX(Data_Collection!G:G,PlotData!$K$3+ROW(F14)-1),""),""))</f>
        <v>0</v>
      </c>
      <c r="F16" s="57">
        <f>IF($A16=0,ROUND(AVERAGE(F$3:F15),0),IF($I16=$J16,IF(ROW(G14)&lt;=$L$3,INDEX(Data_Collection!H:H,PlotData!$K$3+ROW(G14)-1),""),""))</f>
        <v>6</v>
      </c>
      <c r="G16" s="57">
        <f>IF($A16=0,ROUND(AVERAGE(G$3:G15),0),IF($I16=$J16,IF(ROW(H14)&lt;=$L$3,INDEX(Data_Collection!I:I,PlotData!$K$3+ROW(H14)-1),""),""))</f>
        <v>1</v>
      </c>
      <c r="H16" s="57">
        <f>IF($A16=0,ROUND(AVERAGE(H$3:H15),0),IF($I16=$J16,IF(ROW(I14)&lt;=$L$3,INDEX(Data_Collection!J:J,PlotData!$K$3+ROW(I14)-1),""),""))</f>
        <v>1482</v>
      </c>
      <c r="I16" s="57">
        <f>COUNT(B$3:B16)</f>
        <v>14</v>
      </c>
      <c r="J16" s="57">
        <f t="shared" si="0"/>
        <v>14</v>
      </c>
    </row>
    <row r="17" spans="1:10" x14ac:dyDescent="0.2">
      <c r="A17" s="66" t="str">
        <f>IF(ROW(B15)&lt;=$L$3,INDEX(Data_Collection!B:B,PlotData!$K$3+ROW(B15)-1)&amp;" "&amp;INDEX(Data_Collection!C:C,PlotData!$K$3+ROW(B15)-1),"")</f>
        <v>6/29/2026 11</v>
      </c>
      <c r="B17" s="57">
        <f>IF(A17="","",IF(A17=0,ROUND(AVERAGE(B$3:B16),0),IF(ROW(C15)&lt;=$L$3,INDEX(Data_Collection!D:D,PlotData!$K$3+ROW(C15)-1),NA())))</f>
        <v>242</v>
      </c>
      <c r="C17" s="57">
        <f>IF($A17=0,ROUND(AVERAGE(C$3:C16),0),IF($I17=$J17,IF(ROW(D15)&lt;=$L$3,INDEX(Data_Collection!E:E,PlotData!$K$3+ROW(D15)-1),""),""))</f>
        <v>5</v>
      </c>
      <c r="D17" s="57">
        <f>IF($A17=0,ROUND(AVERAGE(D$3:D16),0),IF($I17=$J17,IF(ROW(E15)&lt;=$L$3,INDEX(Data_Collection!F:F,PlotData!$K$3+ROW(E15)-1),""),""))</f>
        <v>0</v>
      </c>
      <c r="E17" s="57">
        <f>IF($A17=0,ROUND(AVERAGE(E$3:E16),0),IF($I17=$J17,IF(ROW(F15)&lt;=$L$3,INDEX(Data_Collection!G:G,PlotData!$K$3+ROW(F15)-1),""),""))</f>
        <v>0</v>
      </c>
      <c r="F17" s="57">
        <f>IF($A17=0,ROUND(AVERAGE(F$3:F16),0),IF($I17=$J17,IF(ROW(G15)&lt;=$L$3,INDEX(Data_Collection!H:H,PlotData!$K$3+ROW(G15)-1),""),""))</f>
        <v>3</v>
      </c>
      <c r="G17" s="57">
        <f>IF($A17=0,ROUND(AVERAGE(G$3:G16),0),IF($I17=$J17,IF(ROW(H15)&lt;=$L$3,INDEX(Data_Collection!I:I,PlotData!$K$3+ROW(H15)-1),""),""))</f>
        <v>0</v>
      </c>
      <c r="H17" s="57">
        <f>IF($A17=0,ROUND(AVERAGE(H$3:H16),0),IF($I17=$J17,IF(ROW(I15)&lt;=$L$3,INDEX(Data_Collection!J:J,PlotData!$K$3+ROW(I15)-1),""),""))</f>
        <v>1452</v>
      </c>
      <c r="I17" s="57">
        <f>COUNT(B$3:B17)</f>
        <v>15</v>
      </c>
      <c r="J17" s="57">
        <f t="shared" si="0"/>
        <v>15</v>
      </c>
    </row>
    <row r="18" spans="1:10" x14ac:dyDescent="0.2">
      <c r="A18" s="66" t="str">
        <f>IF(ROW(B16)&lt;=$L$3,INDEX(Data_Collection!B:B,PlotData!$K$3+ROW(B16)-1)&amp;" "&amp;INDEX(Data_Collection!C:C,PlotData!$K$3+ROW(B16)-1),"")</f>
        <v>6/29/2026 12</v>
      </c>
      <c r="B18" s="57">
        <f>IF(A18="","",IF(A18=0,ROUND(AVERAGE(B$3:B17),0),IF(ROW(C16)&lt;=$L$3,INDEX(Data_Collection!D:D,PlotData!$K$3+ROW(C16)-1),NA())))</f>
        <v>243</v>
      </c>
      <c r="C18" s="57">
        <f>IF($A18=0,ROUND(AVERAGE(C$3:C17),0),IF($I18=$J18,IF(ROW(D16)&lt;=$L$3,INDEX(Data_Collection!E:E,PlotData!$K$3+ROW(D16)-1),""),""))</f>
        <v>1</v>
      </c>
      <c r="D18" s="57">
        <f>IF($A18=0,ROUND(AVERAGE(D$3:D17),0),IF($I18=$J18,IF(ROW(E16)&lt;=$L$3,INDEX(Data_Collection!F:F,PlotData!$K$3+ROW(E16)-1),""),""))</f>
        <v>30</v>
      </c>
      <c r="E18" s="57">
        <f>IF($A18=0,ROUND(AVERAGE(E$3:E17),0),IF($I18=$J18,IF(ROW(F16)&lt;=$L$3,INDEX(Data_Collection!G:G,PlotData!$K$3+ROW(F16)-1),""),""))</f>
        <v>0</v>
      </c>
      <c r="F18" s="57">
        <f>IF($A18=0,ROUND(AVERAGE(F$3:F17),0),IF($I18=$J18,IF(ROW(G16)&lt;=$L$3,INDEX(Data_Collection!H:H,PlotData!$K$3+ROW(G16)-1),""),""))</f>
        <v>5</v>
      </c>
      <c r="G18" s="57">
        <f>IF($A18=0,ROUND(AVERAGE(G$3:G17),0),IF($I18=$J18,IF(ROW(H16)&lt;=$L$3,INDEX(Data_Collection!I:I,PlotData!$K$3+ROW(H16)-1),""),""))</f>
        <v>1</v>
      </c>
      <c r="H18" s="57">
        <f>IF($A18=0,ROUND(AVERAGE(H$3:H17),0),IF($I18=$J18,IF(ROW(I16)&lt;=$L$3,INDEX(Data_Collection!J:J,PlotData!$K$3+ROW(I16)-1),""),""))</f>
        <v>1512</v>
      </c>
      <c r="I18" s="57">
        <f>COUNT(B$3:B18)</f>
        <v>16</v>
      </c>
      <c r="J18" s="57">
        <f t="shared" si="0"/>
        <v>16</v>
      </c>
    </row>
    <row r="19" spans="1:10" x14ac:dyDescent="0.2">
      <c r="A19" s="66" t="str">
        <f>IF(ROW(B17)&lt;=$L$3,INDEX(Data_Collection!B:B,PlotData!$K$3+ROW(B17)-1)&amp;" "&amp;INDEX(Data_Collection!C:C,PlotData!$K$3+ROW(B17)-1),"")</f>
        <v>6/29/2026 13</v>
      </c>
      <c r="B19" s="57">
        <f>IF(A19="","",IF(A19=0,ROUND(AVERAGE(B$3:B18),0),IF(ROW(C17)&lt;=$L$3,INDEX(Data_Collection!D:D,PlotData!$K$3+ROW(C17)-1),NA())))</f>
        <v>248</v>
      </c>
      <c r="C19" s="57">
        <f>IF($A19=0,ROUND(AVERAGE(C$3:C18),0),IF($I19=$J19,IF(ROW(D17)&lt;=$L$3,INDEX(Data_Collection!E:E,PlotData!$K$3+ROW(D17)-1),""),""))</f>
        <v>1</v>
      </c>
      <c r="D19" s="57">
        <f>IF($A19=0,ROUND(AVERAGE(D$3:D18),0),IF($I19=$J19,IF(ROW(E17)&lt;=$L$3,INDEX(Data_Collection!F:F,PlotData!$K$3+ROW(E17)-1),""),""))</f>
        <v>0</v>
      </c>
      <c r="E19" s="57">
        <f>IF($A19=0,ROUND(AVERAGE(E$3:E18),0),IF($I19=$J19,IF(ROW(F17)&lt;=$L$3,INDEX(Data_Collection!G:G,PlotData!$K$3+ROW(F17)-1),""),""))</f>
        <v>0</v>
      </c>
      <c r="F19" s="57">
        <f>IF($A19=0,ROUND(AVERAGE(F$3:F18),0),IF($I19=$J19,IF(ROW(G17)&lt;=$L$3,INDEX(Data_Collection!H:H,PlotData!$K$3+ROW(G17)-1),""),""))</f>
        <v>3</v>
      </c>
      <c r="G19" s="57">
        <f>IF($A19=0,ROUND(AVERAGE(G$3:G18),0),IF($I19=$J19,IF(ROW(H17)&lt;=$L$3,INDEX(Data_Collection!I:I,PlotData!$K$3+ROW(H17)-1),""),""))</f>
        <v>3</v>
      </c>
      <c r="H19" s="57">
        <f>IF($A19=0,ROUND(AVERAGE(H$3:H18),0),IF($I19=$J19,IF(ROW(I17)&lt;=$L$3,INDEX(Data_Collection!J:J,PlotData!$K$3+ROW(I17)-1),""),""))</f>
        <v>1440</v>
      </c>
      <c r="I19" s="57">
        <f>COUNT(B$3:B19)</f>
        <v>17</v>
      </c>
      <c r="J19" s="57">
        <f t="shared" si="0"/>
        <v>17</v>
      </c>
    </row>
    <row r="20" spans="1:10" x14ac:dyDescent="0.2">
      <c r="A20" s="66" t="str">
        <f>IF(ROW(B18)&lt;=$L$3,INDEX(Data_Collection!B:B,PlotData!$K$3+ROW(B18)-1)&amp;" "&amp;INDEX(Data_Collection!C:C,PlotData!$K$3+ROW(B18)-1),"")</f>
        <v>6/29/2026 14</v>
      </c>
      <c r="B20" s="57">
        <f>IF(A20="","",IF(A20=0,ROUND(AVERAGE(B$3:B19),0),IF(ROW(C18)&lt;=$L$3,INDEX(Data_Collection!D:D,PlotData!$K$3+ROW(C18)-1),NA())))</f>
        <v>243</v>
      </c>
      <c r="C20" s="57">
        <f>IF($A20=0,ROUND(AVERAGE(C$3:C19),0),IF($I20=$J20,IF(ROW(D18)&lt;=$L$3,INDEX(Data_Collection!E:E,PlotData!$K$3+ROW(D18)-1),""),""))</f>
        <v>0</v>
      </c>
      <c r="D20" s="57">
        <f>IF($A20=0,ROUND(AVERAGE(D$3:D19),0),IF($I20=$J20,IF(ROW(E18)&lt;=$L$3,INDEX(Data_Collection!F:F,PlotData!$K$3+ROW(E18)-1),""),""))</f>
        <v>15</v>
      </c>
      <c r="E20" s="57">
        <f>IF($A20=0,ROUND(AVERAGE(E$3:E19),0),IF($I20=$J20,IF(ROW(F18)&lt;=$L$3,INDEX(Data_Collection!G:G,PlotData!$K$3+ROW(F18)-1),""),""))</f>
        <v>0</v>
      </c>
      <c r="F20" s="57">
        <f>IF($A20=0,ROUND(AVERAGE(F$3:F19),0),IF($I20=$J20,IF(ROW(G18)&lt;=$L$3,INDEX(Data_Collection!H:H,PlotData!$K$3+ROW(G18)-1),""),""))</f>
        <v>1</v>
      </c>
      <c r="G20" s="57">
        <f>IF($A20=0,ROUND(AVERAGE(G$3:G19),0),IF($I20=$J20,IF(ROW(H18)&lt;=$L$3,INDEX(Data_Collection!I:I,PlotData!$K$3+ROW(H18)-1),""),""))</f>
        <v>2</v>
      </c>
      <c r="H20" s="57">
        <f>IF($A20=0,ROUND(AVERAGE(H$3:H19),0),IF($I20=$J20,IF(ROW(I18)&lt;=$L$3,INDEX(Data_Collection!J:J,PlotData!$K$3+ROW(I18)-1),""),""))</f>
        <v>1494</v>
      </c>
      <c r="I20" s="57">
        <f>COUNT(B$3:B20)</f>
        <v>18</v>
      </c>
      <c r="J20" s="57">
        <f t="shared" si="0"/>
        <v>18</v>
      </c>
    </row>
    <row r="21" spans="1:10" x14ac:dyDescent="0.2">
      <c r="A21" s="66" t="str">
        <f>IF(ROW(B19)&lt;=$L$3,INDEX(Data_Collection!B:B,PlotData!$K$3+ROW(B19)-1)&amp;" "&amp;INDEX(Data_Collection!C:C,PlotData!$K$3+ROW(B19)-1),"")</f>
        <v>6/29/2026 15</v>
      </c>
      <c r="B21" s="57">
        <f>IF(A21="","",IF(A21=0,ROUND(AVERAGE(B$3:B20),0),IF(ROW(C19)&lt;=$L$3,INDEX(Data_Collection!D:D,PlotData!$K$3+ROW(C19)-1),NA())))</f>
        <v>241</v>
      </c>
      <c r="C21" s="57">
        <f>IF($A21=0,ROUND(AVERAGE(C$3:C20),0),IF($I21=$J21,IF(ROW(D19)&lt;=$L$3,INDEX(Data_Collection!E:E,PlotData!$K$3+ROW(D19)-1),""),""))</f>
        <v>4</v>
      </c>
      <c r="D21" s="57">
        <f>IF($A21=0,ROUND(AVERAGE(D$3:D20),0),IF($I21=$J21,IF(ROW(E19)&lt;=$L$3,INDEX(Data_Collection!F:F,PlotData!$K$3+ROW(E19)-1),""),""))</f>
        <v>0</v>
      </c>
      <c r="E21" s="57">
        <f>IF($A21=0,ROUND(AVERAGE(E$3:E20),0),IF($I21=$J21,IF(ROW(F19)&lt;=$L$3,INDEX(Data_Collection!G:G,PlotData!$K$3+ROW(F19)-1),""),""))</f>
        <v>0</v>
      </c>
      <c r="F21" s="57">
        <f>IF($A21=0,ROUND(AVERAGE(F$3:F20),0),IF($I21=$J21,IF(ROW(G19)&lt;=$L$3,INDEX(Data_Collection!H:H,PlotData!$K$3+ROW(G19)-1),""),""))</f>
        <v>7</v>
      </c>
      <c r="G21" s="57">
        <f>IF($A21=0,ROUND(AVERAGE(G$3:G20),0),IF($I21=$J21,IF(ROW(H19)&lt;=$L$3,INDEX(Data_Collection!I:I,PlotData!$K$3+ROW(H19)-1),""),""))</f>
        <v>2</v>
      </c>
      <c r="H21" s="57">
        <f>IF($A21=0,ROUND(AVERAGE(H$3:H20),0),IF($I21=$J21,IF(ROW(I19)&lt;=$L$3,INDEX(Data_Collection!J:J,PlotData!$K$3+ROW(I19)-1),""),""))</f>
        <v>1440</v>
      </c>
      <c r="I21" s="57">
        <f>COUNT(B$3:B21)</f>
        <v>19</v>
      </c>
      <c r="J21" s="57">
        <f t="shared" si="0"/>
        <v>19</v>
      </c>
    </row>
    <row r="22" spans="1:10" x14ac:dyDescent="0.2">
      <c r="A22" s="66" t="str">
        <f>IF(ROW(B20)&lt;=$L$3,INDEX(Data_Collection!B:B,PlotData!$K$3+ROW(B20)-1)&amp;" "&amp;INDEX(Data_Collection!C:C,PlotData!$K$3+ROW(B20)-1),"")</f>
        <v>6/29/2026 16</v>
      </c>
      <c r="B22" s="57">
        <f>IF(A22="","",IF(A22=0,ROUND(AVERAGE(B$3:B21),0),IF(ROW(C20)&lt;=$L$3,INDEX(Data_Collection!D:D,PlotData!$K$3+ROW(C20)-1),NA())))</f>
        <v>248</v>
      </c>
      <c r="C22" s="57">
        <f>IF($A22=0,ROUND(AVERAGE(C$3:C21),0),IF($I22=$J22,IF(ROW(D20)&lt;=$L$3,INDEX(Data_Collection!E:E,PlotData!$K$3+ROW(D20)-1),""),""))</f>
        <v>1</v>
      </c>
      <c r="D22" s="57">
        <f>IF($A22=0,ROUND(AVERAGE(D$3:D21),0),IF($I22=$J22,IF(ROW(E20)&lt;=$L$3,INDEX(Data_Collection!F:F,PlotData!$K$3+ROW(E20)-1),""),""))</f>
        <v>0</v>
      </c>
      <c r="E22" s="57">
        <f>IF($A22=0,ROUND(AVERAGE(E$3:E21),0),IF($I22=$J22,IF(ROW(F20)&lt;=$L$3,INDEX(Data_Collection!G:G,PlotData!$K$3+ROW(F20)-1),""),""))</f>
        <v>29</v>
      </c>
      <c r="F22" s="57">
        <f>IF($A22=0,ROUND(AVERAGE(F$3:F21),0),IF($I22=$J22,IF(ROW(G20)&lt;=$L$3,INDEX(Data_Collection!H:H,PlotData!$K$3+ROW(G20)-1),""),""))</f>
        <v>9</v>
      </c>
      <c r="G22" s="57">
        <f>IF($A22=0,ROUND(AVERAGE(G$3:G21),0),IF($I22=$J22,IF(ROW(H20)&lt;=$L$3,INDEX(Data_Collection!I:I,PlotData!$K$3+ROW(H20)-1),""),""))</f>
        <v>5</v>
      </c>
      <c r="H22" s="57">
        <f>IF($A22=0,ROUND(AVERAGE(H$3:H21),0),IF($I22=$J22,IF(ROW(I20)&lt;=$L$3,INDEX(Data_Collection!J:J,PlotData!$K$3+ROW(I20)-1),""),""))</f>
        <v>1452</v>
      </c>
      <c r="I22" s="57">
        <f>COUNT(B$3:B22)</f>
        <v>20</v>
      </c>
      <c r="J22" s="57">
        <f t="shared" si="0"/>
        <v>20</v>
      </c>
    </row>
    <row r="23" spans="1:10" x14ac:dyDescent="0.2">
      <c r="A23" s="66" t="str">
        <f>IF(ROW(B21)&lt;=$L$3,INDEX(Data_Collection!B:B,PlotData!$K$3+ROW(B21)-1)&amp;" "&amp;INDEX(Data_Collection!C:C,PlotData!$K$3+ROW(B21)-1),"")</f>
        <v>6/29/2026 17</v>
      </c>
      <c r="B23" s="57">
        <f>IF(A23="","",IF(A23=0,ROUND(AVERAGE(B$3:B22),0),IF(ROW(C21)&lt;=$L$3,INDEX(Data_Collection!D:D,PlotData!$K$3+ROW(C21)-1),NA())))</f>
        <v>247</v>
      </c>
      <c r="C23" s="57">
        <f>IF($A23=0,ROUND(AVERAGE(C$3:C22),0),IF($I23=$J23,IF(ROW(D21)&lt;=$L$3,INDEX(Data_Collection!E:E,PlotData!$K$3+ROW(D21)-1),""),""))</f>
        <v>5</v>
      </c>
      <c r="D23" s="57">
        <f>IF($A23=0,ROUND(AVERAGE(D$3:D22),0),IF($I23=$J23,IF(ROW(E21)&lt;=$L$3,INDEX(Data_Collection!F:F,PlotData!$K$3+ROW(E21)-1),""),""))</f>
        <v>0</v>
      </c>
      <c r="E23" s="57">
        <f>IF($A23=0,ROUND(AVERAGE(E$3:E22),0),IF($I23=$J23,IF(ROW(F21)&lt;=$L$3,INDEX(Data_Collection!G:G,PlotData!$K$3+ROW(F21)-1),""),""))</f>
        <v>0</v>
      </c>
      <c r="F23" s="57">
        <f>IF($A23=0,ROUND(AVERAGE(F$3:F22),0),IF($I23=$J23,IF(ROW(G21)&lt;=$L$3,INDEX(Data_Collection!H:H,PlotData!$K$3+ROW(G21)-1),""),""))</f>
        <v>6</v>
      </c>
      <c r="G23" s="57">
        <f>IF($A23=0,ROUND(AVERAGE(G$3:G22),0),IF($I23=$J23,IF(ROW(H21)&lt;=$L$3,INDEX(Data_Collection!I:I,PlotData!$K$3+ROW(H21)-1),""),""))</f>
        <v>2</v>
      </c>
      <c r="H23" s="57">
        <f>IF($A23=0,ROUND(AVERAGE(H$3:H22),0),IF($I23=$J23,IF(ROW(I21)&lt;=$L$3,INDEX(Data_Collection!J:J,PlotData!$K$3+ROW(I21)-1),""),""))</f>
        <v>1470</v>
      </c>
      <c r="I23" s="57">
        <f>COUNT(B$3:B23)</f>
        <v>21</v>
      </c>
      <c r="J23" s="57">
        <f t="shared" si="0"/>
        <v>21</v>
      </c>
    </row>
    <row r="24" spans="1:10" x14ac:dyDescent="0.2">
      <c r="A24" s="66" t="str">
        <f>IF(ROW(B22)&lt;=$L$3,INDEX(Data_Collection!B:B,PlotData!$K$3+ROW(B22)-1)&amp;" "&amp;INDEX(Data_Collection!C:C,PlotData!$K$3+ROW(B22)-1),"")</f>
        <v>6/29/2026 18</v>
      </c>
      <c r="B24" s="57">
        <f>IF(A24="","",IF(A24=0,ROUND(AVERAGE(B$3:B23),0),IF(ROW(C22)&lt;=$L$3,INDEX(Data_Collection!D:D,PlotData!$K$3+ROW(C22)-1),NA())))</f>
        <v>243</v>
      </c>
      <c r="C24" s="57">
        <f>IF($A24=0,ROUND(AVERAGE(C$3:C23),0),IF($I24=$J24,IF(ROW(D22)&lt;=$L$3,INDEX(Data_Collection!E:E,PlotData!$K$3+ROW(D22)-1),""),""))</f>
        <v>2</v>
      </c>
      <c r="D24" s="57">
        <f>IF($A24=0,ROUND(AVERAGE(D$3:D23),0),IF($I24=$J24,IF(ROW(E22)&lt;=$L$3,INDEX(Data_Collection!F:F,PlotData!$K$3+ROW(E22)-1),""),""))</f>
        <v>10</v>
      </c>
      <c r="E24" s="57">
        <f>IF($A24=0,ROUND(AVERAGE(E$3:E23),0),IF($I24=$J24,IF(ROW(F22)&lt;=$L$3,INDEX(Data_Collection!G:G,PlotData!$K$3+ROW(F22)-1),""),""))</f>
        <v>0</v>
      </c>
      <c r="F24" s="57">
        <f>IF($A24=0,ROUND(AVERAGE(F$3:F23),0),IF($I24=$J24,IF(ROW(G22)&lt;=$L$3,INDEX(Data_Collection!H:H,PlotData!$K$3+ROW(G22)-1),""),""))</f>
        <v>4</v>
      </c>
      <c r="G24" s="57">
        <f>IF($A24=0,ROUND(AVERAGE(G$3:G23),0),IF($I24=$J24,IF(ROW(H22)&lt;=$L$3,INDEX(Data_Collection!I:I,PlotData!$K$3+ROW(H22)-1),""),""))</f>
        <v>0</v>
      </c>
      <c r="H24" s="57">
        <f>IF($A24=0,ROUND(AVERAGE(H$3:H23),0),IF($I24=$J24,IF(ROW(I22)&lt;=$L$3,INDEX(Data_Collection!J:J,PlotData!$K$3+ROW(I22)-1),""),""))</f>
        <v>1476</v>
      </c>
      <c r="I24" s="57">
        <f>COUNT(B$3:B24)</f>
        <v>22</v>
      </c>
      <c r="J24" s="57">
        <f t="shared" si="0"/>
        <v>22</v>
      </c>
    </row>
    <row r="25" spans="1:10" x14ac:dyDescent="0.2">
      <c r="A25" s="66" t="str">
        <f>IF(ROW(B23)&lt;=$L$3,INDEX(Data_Collection!B:B,PlotData!$K$3+ROW(B23)-1)&amp;" "&amp;INDEX(Data_Collection!C:C,PlotData!$K$3+ROW(B23)-1),"")</f>
        <v>6/30/2026 8</v>
      </c>
      <c r="B25" s="57">
        <f>IF(A25="","",IF(A25=0,ROUND(AVERAGE(B$3:B24),0),IF(ROW(C23)&lt;=$L$3,INDEX(Data_Collection!D:D,PlotData!$K$3+ROW(C23)-1),NA())))</f>
        <v>243</v>
      </c>
      <c r="C25" s="57">
        <f>IF($A25=0,ROUND(AVERAGE(C$3:C24),0),IF($I25=$J25,IF(ROW(D23)&lt;=$L$3,INDEX(Data_Collection!E:E,PlotData!$K$3+ROW(D23)-1),""),""))</f>
        <v>3</v>
      </c>
      <c r="D25" s="57">
        <f>IF($A25=0,ROUND(AVERAGE(D$3:D24),0),IF($I25=$J25,IF(ROW(E23)&lt;=$L$3,INDEX(Data_Collection!F:F,PlotData!$K$3+ROW(E23)-1),""),""))</f>
        <v>0</v>
      </c>
      <c r="E25" s="57">
        <f>IF($A25=0,ROUND(AVERAGE(E$3:E24),0),IF($I25=$J25,IF(ROW(F23)&lt;=$L$3,INDEX(Data_Collection!G:G,PlotData!$K$3+ROW(F23)-1),""),""))</f>
        <v>0</v>
      </c>
      <c r="F25" s="57">
        <f>IF($A25=0,ROUND(AVERAGE(F$3:F24),0),IF($I25=$J25,IF(ROW(G23)&lt;=$L$3,INDEX(Data_Collection!H:H,PlotData!$K$3+ROW(G23)-1),""),""))</f>
        <v>8</v>
      </c>
      <c r="G25" s="57">
        <f>IF($A25=0,ROUND(AVERAGE(G$3:G24),0),IF($I25=$J25,IF(ROW(H23)&lt;=$L$3,INDEX(Data_Collection!I:I,PlotData!$K$3+ROW(H23)-1),""),""))</f>
        <v>3</v>
      </c>
      <c r="H25" s="57">
        <f>IF($A25=0,ROUND(AVERAGE(H$3:H24),0),IF($I25=$J25,IF(ROW(I23)&lt;=$L$3,INDEX(Data_Collection!J:J,PlotData!$K$3+ROW(I23)-1),""),""))</f>
        <v>1494</v>
      </c>
      <c r="I25" s="57">
        <f>COUNT(B$3:B25)</f>
        <v>23</v>
      </c>
      <c r="J25" s="57">
        <f t="shared" si="0"/>
        <v>23</v>
      </c>
    </row>
    <row r="26" spans="1:10" x14ac:dyDescent="0.2">
      <c r="A26" s="66" t="str">
        <f>IF(ROW(B24)&lt;=$L$3,INDEX(Data_Collection!B:B,PlotData!$K$3+ROW(B24)-1)&amp;" "&amp;INDEX(Data_Collection!C:C,PlotData!$K$3+ROW(B24)-1),"")</f>
        <v>6/30/2026 9</v>
      </c>
      <c r="B26" s="57">
        <f>IF(A26="","",IF(A26=0,ROUND(AVERAGE(B$3:B25),0),IF(ROW(C24)&lt;=$L$3,INDEX(Data_Collection!D:D,PlotData!$K$3+ROW(C24)-1),NA())))</f>
        <v>241</v>
      </c>
      <c r="C26" s="57">
        <f>IF($A26=0,ROUND(AVERAGE(C$3:C25),0),IF($I26=$J26,IF(ROW(D24)&lt;=$L$3,INDEX(Data_Collection!E:E,PlotData!$K$3+ROW(D24)-1),""),""))</f>
        <v>0</v>
      </c>
      <c r="D26" s="57">
        <f>IF($A26=0,ROUND(AVERAGE(D$3:D25),0),IF($I26=$J26,IF(ROW(E24)&lt;=$L$3,INDEX(Data_Collection!F:F,PlotData!$K$3+ROW(E24)-1),""),""))</f>
        <v>0</v>
      </c>
      <c r="E26" s="57">
        <f>IF($A26=0,ROUND(AVERAGE(E$3:E25),0),IF($I26=$J26,IF(ROW(F24)&lt;=$L$3,INDEX(Data_Collection!G:G,PlotData!$K$3+ROW(F24)-1),""),""))</f>
        <v>25</v>
      </c>
      <c r="F26" s="57">
        <f>IF($A26=0,ROUND(AVERAGE(F$3:F25),0),IF($I26=$J26,IF(ROW(G24)&lt;=$L$3,INDEX(Data_Collection!H:H,PlotData!$K$3+ROW(G24)-1),""),""))</f>
        <v>10</v>
      </c>
      <c r="G26" s="57">
        <f>IF($A26=0,ROUND(AVERAGE(G$3:G25),0),IF($I26=$J26,IF(ROW(H24)&lt;=$L$3,INDEX(Data_Collection!I:I,PlotData!$K$3+ROW(H24)-1),""),""))</f>
        <v>1</v>
      </c>
      <c r="H26" s="57">
        <f>IF($A26=0,ROUND(AVERAGE(H$3:H25),0),IF($I26=$J26,IF(ROW(I24)&lt;=$L$3,INDEX(Data_Collection!J:J,PlotData!$K$3+ROW(I24)-1),""),""))</f>
        <v>1464</v>
      </c>
      <c r="I26" s="57">
        <f>COUNT(B$3:B26)</f>
        <v>24</v>
      </c>
      <c r="J26" s="57">
        <f t="shared" si="0"/>
        <v>24</v>
      </c>
    </row>
    <row r="27" spans="1:10" x14ac:dyDescent="0.2">
      <c r="A27" s="66" t="str">
        <f>IF(ROW(B25)&lt;=$L$3,INDEX(Data_Collection!B:B,PlotData!$K$3+ROW(B25)-1)&amp;" "&amp;INDEX(Data_Collection!C:C,PlotData!$K$3+ROW(B25)-1),"")</f>
        <v>6/30/2026 10</v>
      </c>
      <c r="B27" s="57">
        <f>IF(A27="","",IF(A27=0,ROUND(AVERAGE(B$3:B26),0),IF(ROW(C25)&lt;=$L$3,INDEX(Data_Collection!D:D,PlotData!$K$3+ROW(C25)-1),NA())))</f>
        <v>245</v>
      </c>
      <c r="C27" s="57">
        <f>IF($A27=0,ROUND(AVERAGE(C$3:C26),0),IF($I27=$J27,IF(ROW(D25)&lt;=$L$3,INDEX(Data_Collection!E:E,PlotData!$K$3+ROW(D25)-1),""),""))</f>
        <v>0</v>
      </c>
      <c r="D27" s="57">
        <f>IF($A27=0,ROUND(AVERAGE(D$3:D26),0),IF($I27=$J27,IF(ROW(E25)&lt;=$L$3,INDEX(Data_Collection!F:F,PlotData!$K$3+ROW(E25)-1),""),""))</f>
        <v>15</v>
      </c>
      <c r="E27" s="57">
        <f>IF($A27=0,ROUND(AVERAGE(E$3:E26),0),IF($I27=$J27,IF(ROW(F25)&lt;=$L$3,INDEX(Data_Collection!G:G,PlotData!$K$3+ROW(F25)-1),""),""))</f>
        <v>0</v>
      </c>
      <c r="F27" s="57">
        <f>IF($A27=0,ROUND(AVERAGE(F$3:F26),0),IF($I27=$J27,IF(ROW(G25)&lt;=$L$3,INDEX(Data_Collection!H:H,PlotData!$K$3+ROW(G25)-1),""),""))</f>
        <v>6</v>
      </c>
      <c r="G27" s="57">
        <f>IF($A27=0,ROUND(AVERAGE(G$3:G26),0),IF($I27=$J27,IF(ROW(H25)&lt;=$L$3,INDEX(Data_Collection!I:I,PlotData!$K$3+ROW(H25)-1),""),""))</f>
        <v>1</v>
      </c>
      <c r="H27" s="57">
        <f>IF($A27=0,ROUND(AVERAGE(H$3:H26),0),IF($I27=$J27,IF(ROW(I25)&lt;=$L$3,INDEX(Data_Collection!J:J,PlotData!$K$3+ROW(I25)-1),""),""))</f>
        <v>1482</v>
      </c>
      <c r="I27" s="57">
        <f>COUNT(B$3:B27)</f>
        <v>25</v>
      </c>
      <c r="J27" s="57">
        <f t="shared" si="0"/>
        <v>25</v>
      </c>
    </row>
    <row r="28" spans="1:10" x14ac:dyDescent="0.2">
      <c r="A28" s="66" t="str">
        <f>IF(ROW(B26)&lt;=$L$3,INDEX(Data_Collection!B:B,PlotData!$K$3+ROW(B26)-1)&amp;" "&amp;INDEX(Data_Collection!C:C,PlotData!$K$3+ROW(B26)-1),"")</f>
        <v>6/30/2026 11</v>
      </c>
      <c r="B28" s="57">
        <f>IF(A28="","",IF(A28=0,ROUND(AVERAGE(B$3:B27),0),IF(ROW(C26)&lt;=$L$3,INDEX(Data_Collection!D:D,PlotData!$K$3+ROW(C26)-1),NA())))</f>
        <v>242</v>
      </c>
      <c r="C28" s="57">
        <f>IF($A28=0,ROUND(AVERAGE(C$3:C27),0),IF($I28=$J28,IF(ROW(D26)&lt;=$L$3,INDEX(Data_Collection!E:E,PlotData!$K$3+ROW(D26)-1),""),""))</f>
        <v>5</v>
      </c>
      <c r="D28" s="57">
        <f>IF($A28=0,ROUND(AVERAGE(D$3:D27),0),IF($I28=$J28,IF(ROW(E26)&lt;=$L$3,INDEX(Data_Collection!F:F,PlotData!$K$3+ROW(E26)-1),""),""))</f>
        <v>0</v>
      </c>
      <c r="E28" s="57">
        <f>IF($A28=0,ROUND(AVERAGE(E$3:E27),0),IF($I28=$J28,IF(ROW(F26)&lt;=$L$3,INDEX(Data_Collection!G:G,PlotData!$K$3+ROW(F26)-1),""),""))</f>
        <v>0</v>
      </c>
      <c r="F28" s="57">
        <f>IF($A28=0,ROUND(AVERAGE(F$3:F27),0),IF($I28=$J28,IF(ROW(G26)&lt;=$L$3,INDEX(Data_Collection!H:H,PlotData!$K$3+ROW(G26)-1),""),""))</f>
        <v>3</v>
      </c>
      <c r="G28" s="57">
        <f>IF($A28=0,ROUND(AVERAGE(G$3:G27),0),IF($I28=$J28,IF(ROW(H26)&lt;=$L$3,INDEX(Data_Collection!I:I,PlotData!$K$3+ROW(H26)-1),""),""))</f>
        <v>0</v>
      </c>
      <c r="H28" s="57">
        <f>IF($A28=0,ROUND(AVERAGE(H$3:H27),0),IF($I28=$J28,IF(ROW(I26)&lt;=$L$3,INDEX(Data_Collection!J:J,PlotData!$K$3+ROW(I26)-1),""),""))</f>
        <v>1452</v>
      </c>
      <c r="I28" s="57">
        <f>COUNT(B$3:B28)</f>
        <v>26</v>
      </c>
      <c r="J28" s="57">
        <f t="shared" si="0"/>
        <v>26</v>
      </c>
    </row>
    <row r="29" spans="1:10" x14ac:dyDescent="0.2">
      <c r="A29" s="66" t="str">
        <f>IF(ROW(B27)&lt;=$L$3,INDEX(Data_Collection!B:B,PlotData!$K$3+ROW(B27)-1)&amp;" "&amp;INDEX(Data_Collection!C:C,PlotData!$K$3+ROW(B27)-1),"")</f>
        <v>6/30/2026 12</v>
      </c>
      <c r="B29" s="57">
        <f>IF(A29="","",IF(A29=0,ROUND(AVERAGE(B$3:B28),0),IF(ROW(C27)&lt;=$L$3,INDEX(Data_Collection!D:D,PlotData!$K$3+ROW(C27)-1),NA())))</f>
        <v>243</v>
      </c>
      <c r="C29" s="57">
        <f>IF($A29=0,ROUND(AVERAGE(C$3:C28),0),IF($I29=$J29,IF(ROW(D27)&lt;=$L$3,INDEX(Data_Collection!E:E,PlotData!$K$3+ROW(D27)-1),""),""))</f>
        <v>1</v>
      </c>
      <c r="D29" s="57">
        <f>IF($A29=0,ROUND(AVERAGE(D$3:D28),0),IF($I29=$J29,IF(ROW(E27)&lt;=$L$3,INDEX(Data_Collection!F:F,PlotData!$K$3+ROW(E27)-1),""),""))</f>
        <v>30</v>
      </c>
      <c r="E29" s="57">
        <f>IF($A29=0,ROUND(AVERAGE(E$3:E28),0),IF($I29=$J29,IF(ROW(F27)&lt;=$L$3,INDEX(Data_Collection!G:G,PlotData!$K$3+ROW(F27)-1),""),""))</f>
        <v>0</v>
      </c>
      <c r="F29" s="57">
        <f>IF($A29=0,ROUND(AVERAGE(F$3:F28),0),IF($I29=$J29,IF(ROW(G27)&lt;=$L$3,INDEX(Data_Collection!H:H,PlotData!$K$3+ROW(G27)-1),""),""))</f>
        <v>5</v>
      </c>
      <c r="G29" s="57">
        <f>IF($A29=0,ROUND(AVERAGE(G$3:G28),0),IF($I29=$J29,IF(ROW(H27)&lt;=$L$3,INDEX(Data_Collection!I:I,PlotData!$K$3+ROW(H27)-1),""),""))</f>
        <v>1</v>
      </c>
      <c r="H29" s="57">
        <f>IF($A29=0,ROUND(AVERAGE(H$3:H28),0),IF($I29=$J29,IF(ROW(I27)&lt;=$L$3,INDEX(Data_Collection!J:J,PlotData!$K$3+ROW(I27)-1),""),""))</f>
        <v>1512</v>
      </c>
      <c r="I29" s="57">
        <f>COUNT(B$3:B29)</f>
        <v>27</v>
      </c>
      <c r="J29" s="57">
        <f t="shared" si="0"/>
        <v>27</v>
      </c>
    </row>
    <row r="30" spans="1:10" x14ac:dyDescent="0.2">
      <c r="A30" s="66" t="str">
        <f>IF(ROW(B28)&lt;=$L$3,INDEX(Data_Collection!B:B,PlotData!$K$3+ROW(B28)-1)&amp;" "&amp;INDEX(Data_Collection!C:C,PlotData!$K$3+ROW(B28)-1),"")</f>
        <v>6/30/2026 13</v>
      </c>
      <c r="B30" s="57">
        <f>IF(A30="","",IF(A30=0,ROUND(AVERAGE(B$3:B29),0),IF(ROW(C28)&lt;=$L$3,INDEX(Data_Collection!D:D,PlotData!$K$3+ROW(C28)-1),NA())))</f>
        <v>248</v>
      </c>
      <c r="C30" s="57">
        <f>IF($A30=0,ROUND(AVERAGE(C$3:C29),0),IF($I30=$J30,IF(ROW(D28)&lt;=$L$3,INDEX(Data_Collection!E:E,PlotData!$K$3+ROW(D28)-1),""),""))</f>
        <v>1</v>
      </c>
      <c r="D30" s="57">
        <f>IF($A30=0,ROUND(AVERAGE(D$3:D29),0),IF($I30=$J30,IF(ROW(E28)&lt;=$L$3,INDEX(Data_Collection!F:F,PlotData!$K$3+ROW(E28)-1),""),""))</f>
        <v>0</v>
      </c>
      <c r="E30" s="57">
        <f>IF($A30=0,ROUND(AVERAGE(E$3:E29),0),IF($I30=$J30,IF(ROW(F28)&lt;=$L$3,INDEX(Data_Collection!G:G,PlotData!$K$3+ROW(F28)-1),""),""))</f>
        <v>0</v>
      </c>
      <c r="F30" s="57">
        <f>IF($A30=0,ROUND(AVERAGE(F$3:F29),0),IF($I30=$J30,IF(ROW(G28)&lt;=$L$3,INDEX(Data_Collection!H:H,PlotData!$K$3+ROW(G28)-1),""),""))</f>
        <v>3</v>
      </c>
      <c r="G30" s="57">
        <f>IF($A30=0,ROUND(AVERAGE(G$3:G29),0),IF($I30=$J30,IF(ROW(H28)&lt;=$L$3,INDEX(Data_Collection!I:I,PlotData!$K$3+ROW(H28)-1),""),""))</f>
        <v>3</v>
      </c>
      <c r="H30" s="57">
        <f>IF($A30=0,ROUND(AVERAGE(H$3:H29),0),IF($I30=$J30,IF(ROW(I28)&lt;=$L$3,INDEX(Data_Collection!J:J,PlotData!$K$3+ROW(I28)-1),""),""))</f>
        <v>1440</v>
      </c>
      <c r="I30" s="57">
        <f>COUNT(B$3:B30)</f>
        <v>28</v>
      </c>
      <c r="J30" s="57">
        <f t="shared" si="0"/>
        <v>28</v>
      </c>
    </row>
    <row r="31" spans="1:10" x14ac:dyDescent="0.2">
      <c r="A31" s="66" t="str">
        <f>IF(ROW(B29)&lt;=$L$3,INDEX(Data_Collection!B:B,PlotData!$K$3+ROW(B29)-1)&amp;" "&amp;INDEX(Data_Collection!C:C,PlotData!$K$3+ROW(B29)-1),"")</f>
        <v>6/30/2026 14</v>
      </c>
      <c r="B31" s="57">
        <f>IF(A31="","",IF(A31=0,ROUND(AVERAGE(B$3:B30),0),IF(ROW(C29)&lt;=$L$3,INDEX(Data_Collection!D:D,PlotData!$K$3+ROW(C29)-1),NA())))</f>
        <v>243</v>
      </c>
      <c r="C31" s="57">
        <f>IF($A31=0,ROUND(AVERAGE(C$3:C30),0),IF($I31=$J31,IF(ROW(D29)&lt;=$L$3,INDEX(Data_Collection!E:E,PlotData!$K$3+ROW(D29)-1),""),""))</f>
        <v>0</v>
      </c>
      <c r="D31" s="57">
        <f>IF($A31=0,ROUND(AVERAGE(D$3:D30),0),IF($I31=$J31,IF(ROW(E29)&lt;=$L$3,INDEX(Data_Collection!F:F,PlotData!$K$3+ROW(E29)-1),""),""))</f>
        <v>15</v>
      </c>
      <c r="E31" s="57">
        <f>IF($A31=0,ROUND(AVERAGE(E$3:E30),0),IF($I31=$J31,IF(ROW(F29)&lt;=$L$3,INDEX(Data_Collection!G:G,PlotData!$K$3+ROW(F29)-1),""),""))</f>
        <v>0</v>
      </c>
      <c r="F31" s="57">
        <f>IF($A31=0,ROUND(AVERAGE(F$3:F30),0),IF($I31=$J31,IF(ROW(G29)&lt;=$L$3,INDEX(Data_Collection!H:H,PlotData!$K$3+ROW(G29)-1),""),""))</f>
        <v>1</v>
      </c>
      <c r="G31" s="57">
        <f>IF($A31=0,ROUND(AVERAGE(G$3:G30),0),IF($I31=$J31,IF(ROW(H29)&lt;=$L$3,INDEX(Data_Collection!I:I,PlotData!$K$3+ROW(H29)-1),""),""))</f>
        <v>2</v>
      </c>
      <c r="H31" s="57">
        <f>IF($A31=0,ROUND(AVERAGE(H$3:H30),0),IF($I31=$J31,IF(ROW(I29)&lt;=$L$3,INDEX(Data_Collection!J:J,PlotData!$K$3+ROW(I29)-1),""),""))</f>
        <v>1494</v>
      </c>
      <c r="I31" s="57">
        <f>COUNT(B$3:B31)</f>
        <v>29</v>
      </c>
      <c r="J31" s="57">
        <f t="shared" si="0"/>
        <v>29</v>
      </c>
    </row>
    <row r="32" spans="1:10" x14ac:dyDescent="0.2">
      <c r="A32" s="66" t="str">
        <f>IF(ROW(B30)&lt;=$L$3,INDEX(Data_Collection!B:B,PlotData!$K$3+ROW(B30)-1)&amp;" "&amp;INDEX(Data_Collection!C:C,PlotData!$K$3+ROW(B30)-1),"")</f>
        <v>6/30/2026 15</v>
      </c>
      <c r="B32" s="57">
        <f>IF(A32="","",IF(A32=0,ROUND(AVERAGE(B$3:B31),0),IF(ROW(C30)&lt;=$L$3,INDEX(Data_Collection!D:D,PlotData!$K$3+ROW(C30)-1),NA())))</f>
        <v>241</v>
      </c>
      <c r="C32" s="57">
        <f>IF($A32=0,ROUND(AVERAGE(C$3:C31),0),IF($I32=$J32,IF(ROW(D30)&lt;=$L$3,INDEX(Data_Collection!E:E,PlotData!$K$3+ROW(D30)-1),""),""))</f>
        <v>4</v>
      </c>
      <c r="D32" s="57">
        <f>IF($A32=0,ROUND(AVERAGE(D$3:D31),0),IF($I32=$J32,IF(ROW(E30)&lt;=$L$3,INDEX(Data_Collection!F:F,PlotData!$K$3+ROW(E30)-1),""),""))</f>
        <v>0</v>
      </c>
      <c r="E32" s="57">
        <f>IF($A32=0,ROUND(AVERAGE(E$3:E31),0),IF($I32=$J32,IF(ROW(F30)&lt;=$L$3,INDEX(Data_Collection!G:G,PlotData!$K$3+ROW(F30)-1),""),""))</f>
        <v>0</v>
      </c>
      <c r="F32" s="57">
        <f>IF($A32=0,ROUND(AVERAGE(F$3:F31),0),IF($I32=$J32,IF(ROW(G30)&lt;=$L$3,INDEX(Data_Collection!H:H,PlotData!$K$3+ROW(G30)-1),""),""))</f>
        <v>7</v>
      </c>
      <c r="G32" s="57">
        <f>IF($A32=0,ROUND(AVERAGE(G$3:G31),0),IF($I32=$J32,IF(ROW(H30)&lt;=$L$3,INDEX(Data_Collection!I:I,PlotData!$K$3+ROW(H30)-1),""),""))</f>
        <v>2</v>
      </c>
      <c r="H32" s="57">
        <f>IF($A32=0,ROUND(AVERAGE(H$3:H31),0),IF($I32=$J32,IF(ROW(I30)&lt;=$L$3,INDEX(Data_Collection!J:J,PlotData!$K$3+ROW(I30)-1),""),""))</f>
        <v>1440</v>
      </c>
      <c r="I32" s="57">
        <f>COUNT(B$3:B32)</f>
        <v>30</v>
      </c>
      <c r="J32" s="57">
        <f t="shared" si="0"/>
        <v>30</v>
      </c>
    </row>
    <row r="33" spans="1:10" x14ac:dyDescent="0.2">
      <c r="A33" s="66" t="str">
        <f>IF(ROW(B31)&lt;=$L$3,INDEX(Data_Collection!B:B,PlotData!$K$3+ROW(B31)-1)&amp;" "&amp;INDEX(Data_Collection!C:C,PlotData!$K$3+ROW(B31)-1),"")</f>
        <v/>
      </c>
      <c r="B33" s="57" t="str">
        <f>IF(A33="","",IF(A33=0,ROUND(AVERAGE(B$3:B32),0),IF(ROW(C31)&lt;=$L$3,INDEX(Data_Collection!D:D,PlotData!$K$3+ROW(C31)-1),NA())))</f>
        <v/>
      </c>
      <c r="C33" s="57" t="str">
        <f>IF($A33=0,ROUND(AVERAGE(C$3:C32),0),IF($I33=$J33,IF(ROW(D31)&lt;=$L$3,INDEX(Data_Collection!E:E,PlotData!$K$3+ROW(D31)-1),""),""))</f>
        <v/>
      </c>
      <c r="D33" s="57" t="str">
        <f>IF($A33=0,ROUND(AVERAGE(D$3:D32),0),IF($I33=$J33,IF(ROW(E31)&lt;=$L$3,INDEX(Data_Collection!F:F,PlotData!$K$3+ROW(E31)-1),""),""))</f>
        <v/>
      </c>
      <c r="E33" s="57" t="str">
        <f>IF($A33=0,ROUND(AVERAGE(E$3:E32),0),IF($I33=$J33,IF(ROW(F31)&lt;=$L$3,INDEX(Data_Collection!G:G,PlotData!$K$3+ROW(F31)-1),""),""))</f>
        <v/>
      </c>
      <c r="F33" s="57" t="str">
        <f>IF($A33=0,ROUND(AVERAGE(F$3:F32),0),IF($I33=$J33,IF(ROW(G31)&lt;=$L$3,INDEX(Data_Collection!H:H,PlotData!$K$3+ROW(G31)-1),""),""))</f>
        <v/>
      </c>
      <c r="G33" s="57" t="str">
        <f>IF($A33=0,ROUND(AVERAGE(G$3:G32),0),IF($I33=$J33,IF(ROW(H31)&lt;=$L$3,INDEX(Data_Collection!I:I,PlotData!$K$3+ROW(H31)-1),""),""))</f>
        <v/>
      </c>
      <c r="H33" s="57" t="str">
        <f>IF($A33=0,ROUND(AVERAGE(H$3:H32),0),IF($I33=$J33,IF(ROW(I31)&lt;=$L$3,INDEX(Data_Collection!J:J,PlotData!$K$3+ROW(I31)-1),""),""))</f>
        <v/>
      </c>
      <c r="I33" s="57">
        <f>COUNT(B$3:B33)</f>
        <v>30</v>
      </c>
      <c r="J33" s="57">
        <f t="shared" si="0"/>
        <v>31</v>
      </c>
    </row>
    <row r="34" spans="1:10" x14ac:dyDescent="0.2">
      <c r="A34" s="66" t="str">
        <f>IF(ROW(B32)&lt;=$L$3,INDEX(Data_Collection!B:B,PlotData!$K$3+ROW(B32)-1)&amp;" "&amp;INDEX(Data_Collection!C:C,PlotData!$K$3+ROW(B32)-1),"")</f>
        <v/>
      </c>
      <c r="B34" s="57" t="str">
        <f>IF(A34="","",IF(A34=0,ROUND(AVERAGE(B$3:B33),0),IF(ROW(C32)&lt;=$L$3,INDEX(Data_Collection!D:D,PlotData!$K$3+ROW(C32)-1),NA())))</f>
        <v/>
      </c>
      <c r="C34" s="57" t="str">
        <f>IF($A34=0,ROUND(AVERAGE(C$3:C33),0),IF($I34=$J34,IF(ROW(D32)&lt;=$L$3,INDEX(Data_Collection!E:E,PlotData!$K$3+ROW(D32)-1),""),""))</f>
        <v/>
      </c>
      <c r="D34" s="57" t="str">
        <f>IF($A34=0,ROUND(AVERAGE(D$3:D33),0),IF($I34=$J34,IF(ROW(E32)&lt;=$L$3,INDEX(Data_Collection!F:F,PlotData!$K$3+ROW(E32)-1),""),""))</f>
        <v/>
      </c>
      <c r="E34" s="57" t="str">
        <f>IF($A34=0,ROUND(AVERAGE(E$3:E33),0),IF($I34=$J34,IF(ROW(F32)&lt;=$L$3,INDEX(Data_Collection!G:G,PlotData!$K$3+ROW(F32)-1),""),""))</f>
        <v/>
      </c>
      <c r="F34" s="57" t="str">
        <f>IF($A34=0,ROUND(AVERAGE(F$3:F33),0),IF($I34=$J34,IF(ROW(G32)&lt;=$L$3,INDEX(Data_Collection!H:H,PlotData!$K$3+ROW(G32)-1),""),""))</f>
        <v/>
      </c>
      <c r="G34" s="57" t="str">
        <f>IF($A34=0,ROUND(AVERAGE(G$3:G33),0),IF($I34=$J34,IF(ROW(H32)&lt;=$L$3,INDEX(Data_Collection!I:I,PlotData!$K$3+ROW(H32)-1),""),""))</f>
        <v/>
      </c>
      <c r="H34" s="57" t="str">
        <f>IF($A34=0,ROUND(AVERAGE(H$3:H33),0),IF($I34=$J34,IF(ROW(I32)&lt;=$L$3,INDEX(Data_Collection!J:J,PlotData!$K$3+ROW(I32)-1),""),""))</f>
        <v/>
      </c>
      <c r="I34" s="57">
        <f>COUNT(B$3:B34)</f>
        <v>30</v>
      </c>
      <c r="J34" s="57">
        <f t="shared" si="0"/>
        <v>32</v>
      </c>
    </row>
    <row r="35" spans="1:10" x14ac:dyDescent="0.2">
      <c r="A35" s="66" t="str">
        <f>IF(ROW(B33)&lt;=$L$3,INDEX(Data_Collection!B:B,PlotData!$K$3+ROW(B33)-1)&amp;" "&amp;INDEX(Data_Collection!C:C,PlotData!$K$3+ROW(B33)-1),"")</f>
        <v/>
      </c>
      <c r="B35" s="57" t="str">
        <f>IF(A35="","",IF(A35=0,ROUND(AVERAGE(B$3:B34),0),IF(ROW(C33)&lt;=$L$3,INDEX(Data_Collection!D:D,PlotData!$K$3+ROW(C33)-1),NA())))</f>
        <v/>
      </c>
      <c r="C35" s="57" t="str">
        <f>IF($A35=0,ROUND(AVERAGE(C$3:C34),0),IF($I35=$J35,IF(ROW(D33)&lt;=$L$3,INDEX(Data_Collection!E:E,PlotData!$K$3+ROW(D33)-1),""),""))</f>
        <v/>
      </c>
      <c r="D35" s="57" t="str">
        <f>IF($A35=0,ROUND(AVERAGE(D$3:D34),0),IF($I35=$J35,IF(ROW(E33)&lt;=$L$3,INDEX(Data_Collection!F:F,PlotData!$K$3+ROW(E33)-1),""),""))</f>
        <v/>
      </c>
      <c r="E35" s="57" t="str">
        <f>IF($A35=0,ROUND(AVERAGE(E$3:E34),0),IF($I35=$J35,IF(ROW(F33)&lt;=$L$3,INDEX(Data_Collection!G:G,PlotData!$K$3+ROW(F33)-1),""),""))</f>
        <v/>
      </c>
      <c r="F35" s="57" t="str">
        <f>IF($A35=0,ROUND(AVERAGE(F$3:F34),0),IF($I35=$J35,IF(ROW(G33)&lt;=$L$3,INDEX(Data_Collection!H:H,PlotData!$K$3+ROW(G33)-1),""),""))</f>
        <v/>
      </c>
      <c r="G35" s="57" t="str">
        <f>IF($A35=0,ROUND(AVERAGE(G$3:G34),0),IF($I35=$J35,IF(ROW(H33)&lt;=$L$3,INDEX(Data_Collection!I:I,PlotData!$K$3+ROW(H33)-1),""),""))</f>
        <v/>
      </c>
      <c r="H35" s="57" t="str">
        <f>IF($A35=0,ROUND(AVERAGE(H$3:H34),0),IF($I35=$J35,IF(ROW(I33)&lt;=$L$3,INDEX(Data_Collection!J:J,PlotData!$K$3+ROW(I33)-1),""),""))</f>
        <v/>
      </c>
      <c r="I35" s="57">
        <f>COUNT(B$3:B35)</f>
        <v>30</v>
      </c>
      <c r="J35" s="57">
        <f t="shared" si="0"/>
        <v>33</v>
      </c>
    </row>
    <row r="36" spans="1:10" x14ac:dyDescent="0.2">
      <c r="A36" s="66" t="str">
        <f>IF(ROW(B34)&lt;=$L$3,INDEX(Data_Collection!B:B,PlotData!$K$3+ROW(B34)-1)&amp;" "&amp;INDEX(Data_Collection!C:C,PlotData!$K$3+ROW(B34)-1),"")</f>
        <v/>
      </c>
      <c r="B36" s="57" t="str">
        <f>IF(A36="","",IF(A36=0,ROUND(AVERAGE(B$3:B35),0),IF(ROW(C34)&lt;=$L$3,INDEX(Data_Collection!D:D,PlotData!$K$3+ROW(C34)-1),NA())))</f>
        <v/>
      </c>
      <c r="C36" s="57" t="str">
        <f>IF($A36=0,ROUND(AVERAGE(C$3:C35),0),IF($I36=$J36,IF(ROW(D34)&lt;=$L$3,INDEX(Data_Collection!E:E,PlotData!$K$3+ROW(D34)-1),""),""))</f>
        <v/>
      </c>
      <c r="D36" s="57" t="str">
        <f>IF($A36=0,ROUND(AVERAGE(D$3:D35),0),IF($I36=$J36,IF(ROW(E34)&lt;=$L$3,INDEX(Data_Collection!F:F,PlotData!$K$3+ROW(E34)-1),""),""))</f>
        <v/>
      </c>
      <c r="E36" s="57" t="str">
        <f>IF($A36=0,ROUND(AVERAGE(E$3:E35),0),IF($I36=$J36,IF(ROW(F34)&lt;=$L$3,INDEX(Data_Collection!G:G,PlotData!$K$3+ROW(F34)-1),""),""))</f>
        <v/>
      </c>
      <c r="F36" s="57" t="str">
        <f>IF($A36=0,ROUND(AVERAGE(F$3:F35),0),IF($I36=$J36,IF(ROW(G34)&lt;=$L$3,INDEX(Data_Collection!H:H,PlotData!$K$3+ROW(G34)-1),""),""))</f>
        <v/>
      </c>
      <c r="G36" s="57" t="str">
        <f>IF($A36=0,ROUND(AVERAGE(G$3:G35),0),IF($I36=$J36,IF(ROW(H34)&lt;=$L$3,INDEX(Data_Collection!I:I,PlotData!$K$3+ROW(H34)-1),""),""))</f>
        <v/>
      </c>
      <c r="H36" s="57" t="str">
        <f>IF($A36=0,ROUND(AVERAGE(H$3:H35),0),IF($I36=$J36,IF(ROW(I34)&lt;=$L$3,INDEX(Data_Collection!J:J,PlotData!$K$3+ROW(I34)-1),""),""))</f>
        <v/>
      </c>
      <c r="I36" s="57">
        <f>COUNT(B$3:B36)</f>
        <v>30</v>
      </c>
      <c r="J36" s="57">
        <f t="shared" si="0"/>
        <v>34</v>
      </c>
    </row>
    <row r="37" spans="1:10" x14ac:dyDescent="0.2">
      <c r="A37" s="66" t="str">
        <f>IF(ROW(B35)&lt;=$L$3,INDEX(Data_Collection!B:B,PlotData!$K$3+ROW(B35)-1)&amp;" "&amp;INDEX(Data_Collection!C:C,PlotData!$K$3+ROW(B35)-1),"")</f>
        <v/>
      </c>
      <c r="B37" s="57" t="str">
        <f>IF(A37="","",IF(A37=0,ROUND(AVERAGE(B$3:B36),0),IF(ROW(C35)&lt;=$L$3,INDEX(Data_Collection!D:D,PlotData!$K$3+ROW(C35)-1),NA())))</f>
        <v/>
      </c>
      <c r="C37" s="57" t="str">
        <f>IF($A37=0,ROUND(AVERAGE(C$3:C36),0),IF($I37=$J37,IF(ROW(D35)&lt;=$L$3,INDEX(Data_Collection!E:E,PlotData!$K$3+ROW(D35)-1),""),""))</f>
        <v/>
      </c>
      <c r="D37" s="57" t="str">
        <f>IF($A37=0,ROUND(AVERAGE(D$3:D36),0),IF($I37=$J37,IF(ROW(E35)&lt;=$L$3,INDEX(Data_Collection!F:F,PlotData!$K$3+ROW(E35)-1),""),""))</f>
        <v/>
      </c>
      <c r="E37" s="57" t="str">
        <f>IF($A37=0,ROUND(AVERAGE(E$3:E36),0),IF($I37=$J37,IF(ROW(F35)&lt;=$L$3,INDEX(Data_Collection!G:G,PlotData!$K$3+ROW(F35)-1),""),""))</f>
        <v/>
      </c>
      <c r="F37" s="57" t="str">
        <f>IF($A37=0,ROUND(AVERAGE(F$3:F36),0),IF($I37=$J37,IF(ROW(G35)&lt;=$L$3,INDEX(Data_Collection!H:H,PlotData!$K$3+ROW(G35)-1),""),""))</f>
        <v/>
      </c>
      <c r="G37" s="57" t="str">
        <f>IF($A37=0,ROUND(AVERAGE(G$3:G36),0),IF($I37=$J37,IF(ROW(H35)&lt;=$L$3,INDEX(Data_Collection!I:I,PlotData!$K$3+ROW(H35)-1),""),""))</f>
        <v/>
      </c>
      <c r="H37" s="57" t="str">
        <f>IF($A37=0,ROUND(AVERAGE(H$3:H36),0),IF($I37=$J37,IF(ROW(I35)&lt;=$L$3,INDEX(Data_Collection!J:J,PlotData!$K$3+ROW(I35)-1),""),""))</f>
        <v/>
      </c>
      <c r="I37" s="57">
        <f>COUNT(B$3:B37)</f>
        <v>30</v>
      </c>
      <c r="J37" s="57">
        <f t="shared" si="0"/>
        <v>35</v>
      </c>
    </row>
    <row r="38" spans="1:10" x14ac:dyDescent="0.2">
      <c r="A38" s="66" t="str">
        <f>IF(ROW(B36)&lt;=$L$3,INDEX(Data_Collection!B:B,PlotData!$K$3+ROW(B36)-1)&amp;" "&amp;INDEX(Data_Collection!C:C,PlotData!$K$3+ROW(B36)-1),"")</f>
        <v/>
      </c>
      <c r="B38" s="57" t="str">
        <f>IF(A38="","",IF(A38=0,ROUND(AVERAGE(B$3:B37),0),IF(ROW(C36)&lt;=$L$3,INDEX(Data_Collection!D:D,PlotData!$K$3+ROW(C36)-1),NA())))</f>
        <v/>
      </c>
      <c r="C38" s="57" t="str">
        <f>IF($A38=0,ROUND(AVERAGE(C$3:C37),0),IF($I38=$J38,IF(ROW(D36)&lt;=$L$3,INDEX(Data_Collection!E:E,PlotData!$K$3+ROW(D36)-1),""),""))</f>
        <v/>
      </c>
      <c r="D38" s="57" t="str">
        <f>IF($A38=0,ROUND(AVERAGE(D$3:D37),0),IF($I38=$J38,IF(ROW(E36)&lt;=$L$3,INDEX(Data_Collection!F:F,PlotData!$K$3+ROW(E36)-1),""),""))</f>
        <v/>
      </c>
      <c r="E38" s="57" t="str">
        <f>IF($A38=0,ROUND(AVERAGE(E$3:E37),0),IF($I38=$J38,IF(ROW(F36)&lt;=$L$3,INDEX(Data_Collection!G:G,PlotData!$K$3+ROW(F36)-1),""),""))</f>
        <v/>
      </c>
      <c r="F38" s="57" t="str">
        <f>IF($A38=0,ROUND(AVERAGE(F$3:F37),0),IF($I38=$J38,IF(ROW(G36)&lt;=$L$3,INDEX(Data_Collection!H:H,PlotData!$K$3+ROW(G36)-1),""),""))</f>
        <v/>
      </c>
      <c r="G38" s="57" t="str">
        <f>IF($A38=0,ROUND(AVERAGE(G$3:G37),0),IF($I38=$J38,IF(ROW(H36)&lt;=$L$3,INDEX(Data_Collection!I:I,PlotData!$K$3+ROW(H36)-1),""),""))</f>
        <v/>
      </c>
      <c r="H38" s="57" t="str">
        <f>IF($A38=0,ROUND(AVERAGE(H$3:H37),0),IF($I38=$J38,IF(ROW(I36)&lt;=$L$3,INDEX(Data_Collection!J:J,PlotData!$K$3+ROW(I36)-1),""),""))</f>
        <v/>
      </c>
      <c r="I38" s="57">
        <f>COUNT(B$3:B38)</f>
        <v>30</v>
      </c>
      <c r="J38" s="57">
        <f t="shared" si="0"/>
        <v>36</v>
      </c>
    </row>
    <row r="39" spans="1:10" x14ac:dyDescent="0.2">
      <c r="A39" s="66" t="str">
        <f>IF(ROW(B37)&lt;=$L$3,INDEX(Data_Collection!B:B,PlotData!$K$3+ROW(B37)-1)&amp;" "&amp;INDEX(Data_Collection!C:C,PlotData!$K$3+ROW(B37)-1),"")</f>
        <v/>
      </c>
      <c r="B39" s="57" t="str">
        <f>IF(A39="","",IF(A39=0,ROUND(AVERAGE(B$3:B38),0),IF(ROW(C37)&lt;=$L$3,INDEX(Data_Collection!D:D,PlotData!$K$3+ROW(C37)-1),NA())))</f>
        <v/>
      </c>
      <c r="C39" s="57" t="str">
        <f>IF($A39=0,ROUND(AVERAGE(C$3:C38),0),IF($I39=$J39,IF(ROW(D37)&lt;=$L$3,INDEX(Data_Collection!E:E,PlotData!$K$3+ROW(D37)-1),""),""))</f>
        <v/>
      </c>
      <c r="D39" s="57" t="str">
        <f>IF($A39=0,ROUND(AVERAGE(D$3:D38),0),IF($I39=$J39,IF(ROW(E37)&lt;=$L$3,INDEX(Data_Collection!F:F,PlotData!$K$3+ROW(E37)-1),""),""))</f>
        <v/>
      </c>
      <c r="E39" s="57" t="str">
        <f>IF($A39=0,ROUND(AVERAGE(E$3:E38),0),IF($I39=$J39,IF(ROW(F37)&lt;=$L$3,INDEX(Data_Collection!G:G,PlotData!$K$3+ROW(F37)-1),""),""))</f>
        <v/>
      </c>
      <c r="F39" s="57" t="str">
        <f>IF($A39=0,ROUND(AVERAGE(F$3:F38),0),IF($I39=$J39,IF(ROW(G37)&lt;=$L$3,INDEX(Data_Collection!H:H,PlotData!$K$3+ROW(G37)-1),""),""))</f>
        <v/>
      </c>
      <c r="G39" s="57" t="str">
        <f>IF($A39=0,ROUND(AVERAGE(G$3:G38),0),IF($I39=$J39,IF(ROW(H37)&lt;=$L$3,INDEX(Data_Collection!I:I,PlotData!$K$3+ROW(H37)-1),""),""))</f>
        <v/>
      </c>
      <c r="H39" s="57" t="str">
        <f>IF($A39=0,ROUND(AVERAGE(H$3:H38),0),IF($I39=$J39,IF(ROW(I37)&lt;=$L$3,INDEX(Data_Collection!J:J,PlotData!$K$3+ROW(I37)-1),""),""))</f>
        <v/>
      </c>
      <c r="I39" s="57">
        <f>COUNT(B$3:B39)</f>
        <v>30</v>
      </c>
      <c r="J39" s="57">
        <f t="shared" si="0"/>
        <v>37</v>
      </c>
    </row>
    <row r="40" spans="1:10" x14ac:dyDescent="0.2">
      <c r="A40" s="66" t="str">
        <f>IF(ROW(B38)&lt;=$L$3,INDEX(Data_Collection!B:B,PlotData!$K$3+ROW(B38)-1)&amp;" "&amp;INDEX(Data_Collection!C:C,PlotData!$K$3+ROW(B38)-1),"")</f>
        <v/>
      </c>
      <c r="B40" s="57" t="str">
        <f>IF(A40="","",IF(A40=0,ROUND(AVERAGE(B$3:B39),0),IF(ROW(C38)&lt;=$L$3,INDEX(Data_Collection!D:D,PlotData!$K$3+ROW(C38)-1),NA())))</f>
        <v/>
      </c>
      <c r="C40" s="57" t="str">
        <f>IF($A40=0,ROUND(AVERAGE(C$3:C39),0),IF($I40=$J40,IF(ROW(D38)&lt;=$L$3,INDEX(Data_Collection!E:E,PlotData!$K$3+ROW(D38)-1),""),""))</f>
        <v/>
      </c>
      <c r="D40" s="57" t="str">
        <f>IF($A40=0,ROUND(AVERAGE(D$3:D39),0),IF($I40=$J40,IF(ROW(E38)&lt;=$L$3,INDEX(Data_Collection!F:F,PlotData!$K$3+ROW(E38)-1),""),""))</f>
        <v/>
      </c>
      <c r="E40" s="57" t="str">
        <f>IF($A40=0,ROUND(AVERAGE(E$3:E39),0),IF($I40=$J40,IF(ROW(F38)&lt;=$L$3,INDEX(Data_Collection!G:G,PlotData!$K$3+ROW(F38)-1),""),""))</f>
        <v/>
      </c>
      <c r="F40" s="57" t="str">
        <f>IF($A40=0,ROUND(AVERAGE(F$3:F39),0),IF($I40=$J40,IF(ROW(G38)&lt;=$L$3,INDEX(Data_Collection!H:H,PlotData!$K$3+ROW(G38)-1),""),""))</f>
        <v/>
      </c>
      <c r="G40" s="57" t="str">
        <f>IF($A40=0,ROUND(AVERAGE(G$3:G39),0),IF($I40=$J40,IF(ROW(H38)&lt;=$L$3,INDEX(Data_Collection!I:I,PlotData!$K$3+ROW(H38)-1),""),""))</f>
        <v/>
      </c>
      <c r="H40" s="57" t="str">
        <f>IF($A40=0,ROUND(AVERAGE(H$3:H39),0),IF($I40=$J40,IF(ROW(I38)&lt;=$L$3,INDEX(Data_Collection!J:J,PlotData!$K$3+ROW(I38)-1),""),""))</f>
        <v/>
      </c>
      <c r="I40" s="57">
        <f>COUNT(B$3:B40)</f>
        <v>30</v>
      </c>
      <c r="J40" s="57">
        <f t="shared" si="0"/>
        <v>38</v>
      </c>
    </row>
    <row r="41" spans="1:10" x14ac:dyDescent="0.2">
      <c r="A41" s="66" t="str">
        <f>IF(ROW(B39)&lt;=$L$3,INDEX(Data_Collection!B:B,PlotData!$K$3+ROW(B39)-1)&amp;" "&amp;INDEX(Data_Collection!C:C,PlotData!$K$3+ROW(B39)-1),"")</f>
        <v/>
      </c>
      <c r="B41" s="57" t="str">
        <f>IF(A41="","",IF(A41=0,ROUND(AVERAGE(B$3:B40),0),IF(ROW(C39)&lt;=$L$3,INDEX(Data_Collection!D:D,PlotData!$K$3+ROW(C39)-1),NA())))</f>
        <v/>
      </c>
      <c r="C41" s="57" t="str">
        <f>IF($A41=0,ROUND(AVERAGE(C$3:C40),0),IF($I41=$J41,IF(ROW(D39)&lt;=$L$3,INDEX(Data_Collection!E:E,PlotData!$K$3+ROW(D39)-1),""),""))</f>
        <v/>
      </c>
      <c r="D41" s="57" t="str">
        <f>IF($A41=0,ROUND(AVERAGE(D$3:D40),0),IF($I41=$J41,IF(ROW(E39)&lt;=$L$3,INDEX(Data_Collection!F:F,PlotData!$K$3+ROW(E39)-1),""),""))</f>
        <v/>
      </c>
      <c r="E41" s="57" t="str">
        <f>IF($A41=0,ROUND(AVERAGE(E$3:E40),0),IF($I41=$J41,IF(ROW(F39)&lt;=$L$3,INDEX(Data_Collection!G:G,PlotData!$K$3+ROW(F39)-1),""),""))</f>
        <v/>
      </c>
      <c r="F41" s="57" t="str">
        <f>IF($A41=0,ROUND(AVERAGE(F$3:F40),0),IF($I41=$J41,IF(ROW(G39)&lt;=$L$3,INDEX(Data_Collection!H:H,PlotData!$K$3+ROW(G39)-1),""),""))</f>
        <v/>
      </c>
      <c r="G41" s="57" t="str">
        <f>IF($A41=0,ROUND(AVERAGE(G$3:G40),0),IF($I41=$J41,IF(ROW(H39)&lt;=$L$3,INDEX(Data_Collection!I:I,PlotData!$K$3+ROW(H39)-1),""),""))</f>
        <v/>
      </c>
      <c r="H41" s="57" t="str">
        <f>IF($A41=0,ROUND(AVERAGE(H$3:H40),0),IF($I41=$J41,IF(ROW(I39)&lt;=$L$3,INDEX(Data_Collection!J:J,PlotData!$K$3+ROW(I39)-1),""),""))</f>
        <v/>
      </c>
      <c r="I41" s="57">
        <f>COUNT(B$3:B41)</f>
        <v>30</v>
      </c>
      <c r="J41" s="57">
        <f t="shared" si="0"/>
        <v>39</v>
      </c>
    </row>
    <row r="42" spans="1:10" x14ac:dyDescent="0.2">
      <c r="A42" s="66" t="str">
        <f>IF(ROW(B40)&lt;=$L$3,INDEX(Data_Collection!B:B,PlotData!$K$3+ROW(B40)-1)&amp;" "&amp;INDEX(Data_Collection!C:C,PlotData!$K$3+ROW(B40)-1),"")</f>
        <v/>
      </c>
      <c r="B42" s="57" t="str">
        <f>IF(A42="","",IF(A42=0,ROUND(AVERAGE(B$3:B41),0),IF(ROW(C40)&lt;=$L$3,INDEX(Data_Collection!D:D,PlotData!$K$3+ROW(C40)-1),NA())))</f>
        <v/>
      </c>
      <c r="C42" s="57" t="str">
        <f>IF($A42=0,ROUND(AVERAGE(C$3:C41),0),IF($I42=$J42,IF(ROW(D40)&lt;=$L$3,INDEX(Data_Collection!E:E,PlotData!$K$3+ROW(D40)-1),""),""))</f>
        <v/>
      </c>
      <c r="D42" s="57" t="str">
        <f>IF($A42=0,ROUND(AVERAGE(D$3:D41),0),IF($I42=$J42,IF(ROW(E40)&lt;=$L$3,INDEX(Data_Collection!F:F,PlotData!$K$3+ROW(E40)-1),""),""))</f>
        <v/>
      </c>
      <c r="E42" s="57" t="str">
        <f>IF($A42=0,ROUND(AVERAGE(E$3:E41),0),IF($I42=$J42,IF(ROW(F40)&lt;=$L$3,INDEX(Data_Collection!G:G,PlotData!$K$3+ROW(F40)-1),""),""))</f>
        <v/>
      </c>
      <c r="F42" s="57" t="str">
        <f>IF($A42=0,ROUND(AVERAGE(F$3:F41),0),IF($I42=$J42,IF(ROW(G40)&lt;=$L$3,INDEX(Data_Collection!H:H,PlotData!$K$3+ROW(G40)-1),""),""))</f>
        <v/>
      </c>
      <c r="G42" s="57" t="str">
        <f>IF($A42=0,ROUND(AVERAGE(G$3:G41),0),IF($I42=$J42,IF(ROW(H40)&lt;=$L$3,INDEX(Data_Collection!I:I,PlotData!$K$3+ROW(H40)-1),""),""))</f>
        <v/>
      </c>
      <c r="H42" s="57" t="str">
        <f>IF($A42=0,ROUND(AVERAGE(H$3:H41),0),IF($I42=$J42,IF(ROW(I40)&lt;=$L$3,INDEX(Data_Collection!J:J,PlotData!$K$3+ROW(I40)-1),""),""))</f>
        <v/>
      </c>
      <c r="I42" s="57">
        <f>COUNT(B$3:B42)</f>
        <v>30</v>
      </c>
      <c r="J42" s="57">
        <f t="shared" si="0"/>
        <v>40</v>
      </c>
    </row>
    <row r="43" spans="1:10" x14ac:dyDescent="0.2">
      <c r="A43" s="66" t="str">
        <f>IF(ROW(B41)&lt;=$L$3,INDEX(Data_Collection!B:B,PlotData!$K$3+ROW(B41)-1)&amp;" "&amp;INDEX(Data_Collection!C:C,PlotData!$K$3+ROW(B41)-1),"")</f>
        <v/>
      </c>
      <c r="B43" s="57" t="str">
        <f>IF(A43="","",IF(A43=0,ROUND(AVERAGE(B$3:B42),0),IF(ROW(C41)&lt;=$L$3,INDEX(Data_Collection!D:D,PlotData!$K$3+ROW(C41)-1),NA())))</f>
        <v/>
      </c>
      <c r="C43" s="57" t="str">
        <f>IF($A43=0,ROUND(AVERAGE(C$3:C42),0),IF($I43=$J43,IF(ROW(D41)&lt;=$L$3,INDEX(Data_Collection!E:E,PlotData!$K$3+ROW(D41)-1),""),""))</f>
        <v/>
      </c>
      <c r="D43" s="57" t="str">
        <f>IF($A43=0,ROUND(AVERAGE(D$3:D42),0),IF($I43=$J43,IF(ROW(E41)&lt;=$L$3,INDEX(Data_Collection!F:F,PlotData!$K$3+ROW(E41)-1),""),""))</f>
        <v/>
      </c>
      <c r="E43" s="57" t="str">
        <f>IF($A43=0,ROUND(AVERAGE(E$3:E42),0),IF($I43=$J43,IF(ROW(F41)&lt;=$L$3,INDEX(Data_Collection!G:G,PlotData!$K$3+ROW(F41)-1),""),""))</f>
        <v/>
      </c>
      <c r="F43" s="57" t="str">
        <f>IF($A43=0,ROUND(AVERAGE(F$3:F42),0),IF($I43=$J43,IF(ROW(G41)&lt;=$L$3,INDEX(Data_Collection!H:H,PlotData!$K$3+ROW(G41)-1),""),""))</f>
        <v/>
      </c>
      <c r="G43" s="57" t="str">
        <f>IF($A43=0,ROUND(AVERAGE(G$3:G42),0),IF($I43=$J43,IF(ROW(H41)&lt;=$L$3,INDEX(Data_Collection!I:I,PlotData!$K$3+ROW(H41)-1),""),""))</f>
        <v/>
      </c>
      <c r="H43" s="57" t="str">
        <f>IF($A43=0,ROUND(AVERAGE(H$3:H42),0),IF($I43=$J43,IF(ROW(I41)&lt;=$L$3,INDEX(Data_Collection!J:J,PlotData!$K$3+ROW(I41)-1),""),""))</f>
        <v/>
      </c>
      <c r="I43" s="57">
        <f>COUNT(B$3:B43)</f>
        <v>30</v>
      </c>
      <c r="J43" s="57">
        <f t="shared" si="0"/>
        <v>41</v>
      </c>
    </row>
    <row r="44" spans="1:10" x14ac:dyDescent="0.2">
      <c r="A44" s="66" t="str">
        <f>IF(ROW(B42)&lt;=$L$3,INDEX(Data_Collection!B:B,PlotData!$K$3+ROW(B42)-1)&amp;" "&amp;INDEX(Data_Collection!C:C,PlotData!$K$3+ROW(B42)-1),"")</f>
        <v/>
      </c>
      <c r="B44" s="57" t="str">
        <f>IF(A44="","",IF(A44=0,ROUND(AVERAGE(B$3:B43),0),IF(ROW(C42)&lt;=$L$3,INDEX(Data_Collection!D:D,PlotData!$K$3+ROW(C42)-1),NA())))</f>
        <v/>
      </c>
      <c r="C44" s="57" t="str">
        <f>IF($A44=0,ROUND(AVERAGE(C$3:C43),0),IF($I44=$J44,IF(ROW(D42)&lt;=$L$3,INDEX(Data_Collection!E:E,PlotData!$K$3+ROW(D42)-1),""),""))</f>
        <v/>
      </c>
      <c r="D44" s="57" t="str">
        <f>IF($A44=0,ROUND(AVERAGE(D$3:D43),0),IF($I44=$J44,IF(ROW(E42)&lt;=$L$3,INDEX(Data_Collection!F:F,PlotData!$K$3+ROW(E42)-1),""),""))</f>
        <v/>
      </c>
      <c r="E44" s="57" t="str">
        <f>IF($A44=0,ROUND(AVERAGE(E$3:E43),0),IF($I44=$J44,IF(ROW(F42)&lt;=$L$3,INDEX(Data_Collection!G:G,PlotData!$K$3+ROW(F42)-1),""),""))</f>
        <v/>
      </c>
      <c r="F44" s="57" t="str">
        <f>IF($A44=0,ROUND(AVERAGE(F$3:F43),0),IF($I44=$J44,IF(ROW(G42)&lt;=$L$3,INDEX(Data_Collection!H:H,PlotData!$K$3+ROW(G42)-1),""),""))</f>
        <v/>
      </c>
      <c r="G44" s="57" t="str">
        <f>IF($A44=0,ROUND(AVERAGE(G$3:G43),0),IF($I44=$J44,IF(ROW(H42)&lt;=$L$3,INDEX(Data_Collection!I:I,PlotData!$K$3+ROW(H42)-1),""),""))</f>
        <v/>
      </c>
      <c r="H44" s="57" t="str">
        <f>IF($A44=0,ROUND(AVERAGE(H$3:H43),0),IF($I44=$J44,IF(ROW(I42)&lt;=$L$3,INDEX(Data_Collection!J:J,PlotData!$K$3+ROW(I42)-1),""),""))</f>
        <v/>
      </c>
      <c r="I44" s="57">
        <f>COUNT(B$3:B44)</f>
        <v>30</v>
      </c>
      <c r="J44" s="57">
        <f t="shared" si="0"/>
        <v>42</v>
      </c>
    </row>
    <row r="45" spans="1:10" x14ac:dyDescent="0.2">
      <c r="A45" s="66" t="str">
        <f>IF(ROW(B43)&lt;=$L$3,INDEX(Data_Collection!B:B,PlotData!$K$3+ROW(B43)-1)&amp;" "&amp;INDEX(Data_Collection!C:C,PlotData!$K$3+ROW(B43)-1),"")</f>
        <v/>
      </c>
      <c r="B45" s="57" t="str">
        <f>IF(A45="","",IF(A45=0,ROUND(AVERAGE(B$3:B44),0),IF(ROW(C43)&lt;=$L$3,INDEX(Data_Collection!D:D,PlotData!$K$3+ROW(C43)-1),NA())))</f>
        <v/>
      </c>
      <c r="C45" s="57" t="str">
        <f>IF($A45=0,ROUND(AVERAGE(C$3:C44),0),IF($I45=$J45,IF(ROW(D43)&lt;=$L$3,INDEX(Data_Collection!E:E,PlotData!$K$3+ROW(D43)-1),""),""))</f>
        <v/>
      </c>
      <c r="D45" s="57" t="str">
        <f>IF($A45=0,ROUND(AVERAGE(D$3:D44),0),IF($I45=$J45,IF(ROW(E43)&lt;=$L$3,INDEX(Data_Collection!F:F,PlotData!$K$3+ROW(E43)-1),""),""))</f>
        <v/>
      </c>
      <c r="E45" s="57" t="str">
        <f>IF($A45=0,ROUND(AVERAGE(E$3:E44),0),IF($I45=$J45,IF(ROW(F43)&lt;=$L$3,INDEX(Data_Collection!G:G,PlotData!$K$3+ROW(F43)-1),""),""))</f>
        <v/>
      </c>
      <c r="F45" s="57" t="str">
        <f>IF($A45=0,ROUND(AVERAGE(F$3:F44),0),IF($I45=$J45,IF(ROW(G43)&lt;=$L$3,INDEX(Data_Collection!H:H,PlotData!$K$3+ROW(G43)-1),""),""))</f>
        <v/>
      </c>
      <c r="G45" s="57" t="str">
        <f>IF($A45=0,ROUND(AVERAGE(G$3:G44),0),IF($I45=$J45,IF(ROW(H43)&lt;=$L$3,INDEX(Data_Collection!I:I,PlotData!$K$3+ROW(H43)-1),""),""))</f>
        <v/>
      </c>
      <c r="H45" s="57" t="str">
        <f>IF($A45=0,ROUND(AVERAGE(H$3:H44),0),IF($I45=$J45,IF(ROW(I43)&lt;=$L$3,INDEX(Data_Collection!J:J,PlotData!$K$3+ROW(I43)-1),""),""))</f>
        <v/>
      </c>
      <c r="I45" s="57">
        <f>COUNT(B$3:B45)</f>
        <v>30</v>
      </c>
      <c r="J45" s="57">
        <f t="shared" si="0"/>
        <v>43</v>
      </c>
    </row>
    <row r="46" spans="1:10" x14ac:dyDescent="0.2">
      <c r="A46" s="66" t="str">
        <f>IF(ROW(B44)&lt;=$L$3,INDEX(Data_Collection!B:B,PlotData!$K$3+ROW(B44)-1)&amp;" "&amp;INDEX(Data_Collection!C:C,PlotData!$K$3+ROW(B44)-1),"")</f>
        <v/>
      </c>
      <c r="B46" s="57" t="str">
        <f>IF(A46="","",IF(A46=0,ROUND(AVERAGE(B$3:B45),0),IF(ROW(C44)&lt;=$L$3,INDEX(Data_Collection!D:D,PlotData!$K$3+ROW(C44)-1),NA())))</f>
        <v/>
      </c>
      <c r="C46" s="57" t="str">
        <f>IF($A46=0,ROUND(AVERAGE(C$3:C45),0),IF($I46=$J46,IF(ROW(D44)&lt;=$L$3,INDEX(Data_Collection!E:E,PlotData!$K$3+ROW(D44)-1),""),""))</f>
        <v/>
      </c>
      <c r="D46" s="57" t="str">
        <f>IF($A46=0,ROUND(AVERAGE(D$3:D45),0),IF($I46=$J46,IF(ROW(E44)&lt;=$L$3,INDEX(Data_Collection!F:F,PlotData!$K$3+ROW(E44)-1),""),""))</f>
        <v/>
      </c>
      <c r="E46" s="57" t="str">
        <f>IF($A46=0,ROUND(AVERAGE(E$3:E45),0),IF($I46=$J46,IF(ROW(F44)&lt;=$L$3,INDEX(Data_Collection!G:G,PlotData!$K$3+ROW(F44)-1),""),""))</f>
        <v/>
      </c>
      <c r="F46" s="57" t="str">
        <f>IF($A46=0,ROUND(AVERAGE(F$3:F45),0),IF($I46=$J46,IF(ROW(G44)&lt;=$L$3,INDEX(Data_Collection!H:H,PlotData!$K$3+ROW(G44)-1),""),""))</f>
        <v/>
      </c>
      <c r="G46" s="57" t="str">
        <f>IF($A46=0,ROUND(AVERAGE(G$3:G45),0),IF($I46=$J46,IF(ROW(H44)&lt;=$L$3,INDEX(Data_Collection!I:I,PlotData!$K$3+ROW(H44)-1),""),""))</f>
        <v/>
      </c>
      <c r="H46" s="57" t="str">
        <f>IF($A46=0,ROUND(AVERAGE(H$3:H45),0),IF($I46=$J46,IF(ROW(I44)&lt;=$L$3,INDEX(Data_Collection!J:J,PlotData!$K$3+ROW(I44)-1),""),""))</f>
        <v/>
      </c>
      <c r="I46" s="57">
        <f>COUNT(B$3:B46)</f>
        <v>30</v>
      </c>
      <c r="J46" s="57">
        <f t="shared" si="0"/>
        <v>44</v>
      </c>
    </row>
    <row r="47" spans="1:10" x14ac:dyDescent="0.2">
      <c r="A47" s="66" t="str">
        <f>IF(ROW(B45)&lt;=$L$3,INDEX(Data_Collection!B:B,PlotData!$K$3+ROW(B45)-1)&amp;" "&amp;INDEX(Data_Collection!C:C,PlotData!$K$3+ROW(B45)-1),"")</f>
        <v/>
      </c>
      <c r="B47" s="57" t="str">
        <f>IF(A47="","",IF(A47=0,ROUND(AVERAGE(B$3:B46),0),IF(ROW(C45)&lt;=$L$3,INDEX(Data_Collection!D:D,PlotData!$K$3+ROW(C45)-1),NA())))</f>
        <v/>
      </c>
      <c r="C47" s="57" t="str">
        <f>IF($A47=0,ROUND(AVERAGE(C$3:C46),0),IF($I47=$J47,IF(ROW(D45)&lt;=$L$3,INDEX(Data_Collection!E:E,PlotData!$K$3+ROW(D45)-1),""),""))</f>
        <v/>
      </c>
      <c r="D47" s="57" t="str">
        <f>IF($A47=0,ROUND(AVERAGE(D$3:D46),0),IF($I47=$J47,IF(ROW(E45)&lt;=$L$3,INDEX(Data_Collection!F:F,PlotData!$K$3+ROW(E45)-1),""),""))</f>
        <v/>
      </c>
      <c r="E47" s="57" t="str">
        <f>IF($A47=0,ROUND(AVERAGE(E$3:E46),0),IF($I47=$J47,IF(ROW(F45)&lt;=$L$3,INDEX(Data_Collection!G:G,PlotData!$K$3+ROW(F45)-1),""),""))</f>
        <v/>
      </c>
      <c r="F47" s="57" t="str">
        <f>IF($A47=0,ROUND(AVERAGE(F$3:F46),0),IF($I47=$J47,IF(ROW(G45)&lt;=$L$3,INDEX(Data_Collection!H:H,PlotData!$K$3+ROW(G45)-1),""),""))</f>
        <v/>
      </c>
      <c r="G47" s="57" t="str">
        <f>IF($A47=0,ROUND(AVERAGE(G$3:G46),0),IF($I47=$J47,IF(ROW(H45)&lt;=$L$3,INDEX(Data_Collection!I:I,PlotData!$K$3+ROW(H45)-1),""),""))</f>
        <v/>
      </c>
      <c r="H47" s="57" t="str">
        <f>IF($A47=0,ROUND(AVERAGE(H$3:H46),0),IF($I47=$J47,IF(ROW(I45)&lt;=$L$3,INDEX(Data_Collection!J:J,PlotData!$K$3+ROW(I45)-1),""),""))</f>
        <v/>
      </c>
      <c r="I47" s="57">
        <f>COUNT(B$3:B47)</f>
        <v>30</v>
      </c>
      <c r="J47" s="57">
        <f t="shared" si="0"/>
        <v>45</v>
      </c>
    </row>
    <row r="48" spans="1:10" x14ac:dyDescent="0.2">
      <c r="A48" s="66" t="str">
        <f>IF(ROW(B46)&lt;=$L$3,INDEX(Data_Collection!B:B,PlotData!$K$3+ROW(B46)-1)&amp;" "&amp;INDEX(Data_Collection!C:C,PlotData!$K$3+ROW(B46)-1),"")</f>
        <v/>
      </c>
      <c r="B48" s="57" t="str">
        <f>IF(A48="","",IF(A48=0,ROUND(AVERAGE(B$3:B47),0),IF(ROW(C46)&lt;=$L$3,INDEX(Data_Collection!D:D,PlotData!$K$3+ROW(C46)-1),NA())))</f>
        <v/>
      </c>
      <c r="C48" s="57" t="str">
        <f>IF($A48=0,ROUND(AVERAGE(C$3:C47),0),IF($I48=$J48,IF(ROW(D46)&lt;=$L$3,INDEX(Data_Collection!E:E,PlotData!$K$3+ROW(D46)-1),""),""))</f>
        <v/>
      </c>
      <c r="D48" s="57" t="str">
        <f>IF($A48=0,ROUND(AVERAGE(D$3:D47),0),IF($I48=$J48,IF(ROW(E46)&lt;=$L$3,INDEX(Data_Collection!F:F,PlotData!$K$3+ROW(E46)-1),""),""))</f>
        <v/>
      </c>
      <c r="E48" s="57" t="str">
        <f>IF($A48=0,ROUND(AVERAGE(E$3:E47),0),IF($I48=$J48,IF(ROW(F46)&lt;=$L$3,INDEX(Data_Collection!G:G,PlotData!$K$3+ROW(F46)-1),""),""))</f>
        <v/>
      </c>
      <c r="F48" s="57" t="str">
        <f>IF($A48=0,ROUND(AVERAGE(F$3:F47),0),IF($I48=$J48,IF(ROW(G46)&lt;=$L$3,INDEX(Data_Collection!H:H,PlotData!$K$3+ROW(G46)-1),""),""))</f>
        <v/>
      </c>
      <c r="G48" s="57" t="str">
        <f>IF($A48=0,ROUND(AVERAGE(G$3:G47),0),IF($I48=$J48,IF(ROW(H46)&lt;=$L$3,INDEX(Data_Collection!I:I,PlotData!$K$3+ROW(H46)-1),""),""))</f>
        <v/>
      </c>
      <c r="H48" s="57" t="str">
        <f>IF($A48=0,ROUND(AVERAGE(H$3:H47),0),IF($I48=$J48,IF(ROW(I46)&lt;=$L$3,INDEX(Data_Collection!J:J,PlotData!$K$3+ROW(I46)-1),""),""))</f>
        <v/>
      </c>
      <c r="I48" s="57">
        <f>COUNT(B$3:B48)</f>
        <v>30</v>
      </c>
      <c r="J48" s="57">
        <f t="shared" si="0"/>
        <v>46</v>
      </c>
    </row>
    <row r="49" spans="1:10" x14ac:dyDescent="0.2">
      <c r="A49" s="66" t="str">
        <f>IF(ROW(B47)&lt;=$L$3,INDEX(Data_Collection!B:B,PlotData!$K$3+ROW(B47)-1)&amp;" "&amp;INDEX(Data_Collection!C:C,PlotData!$K$3+ROW(B47)-1),"")</f>
        <v/>
      </c>
      <c r="B49" s="57" t="str">
        <f>IF(A49="","",IF(A49=0,ROUND(AVERAGE(B$3:B48),0),IF(ROW(C47)&lt;=$L$3,INDEX(Data_Collection!D:D,PlotData!$K$3+ROW(C47)-1),NA())))</f>
        <v/>
      </c>
      <c r="C49" s="57" t="str">
        <f>IF($A49=0,ROUND(AVERAGE(C$3:C48),0),IF($I49=$J49,IF(ROW(D47)&lt;=$L$3,INDEX(Data_Collection!E:E,PlotData!$K$3+ROW(D47)-1),""),""))</f>
        <v/>
      </c>
      <c r="D49" s="57" t="str">
        <f>IF($A49=0,ROUND(AVERAGE(D$3:D48),0),IF($I49=$J49,IF(ROW(E47)&lt;=$L$3,INDEX(Data_Collection!F:F,PlotData!$K$3+ROW(E47)-1),""),""))</f>
        <v/>
      </c>
      <c r="E49" s="57" t="str">
        <f>IF($A49=0,ROUND(AVERAGE(E$3:E48),0),IF($I49=$J49,IF(ROW(F47)&lt;=$L$3,INDEX(Data_Collection!G:G,PlotData!$K$3+ROW(F47)-1),""),""))</f>
        <v/>
      </c>
      <c r="F49" s="57" t="str">
        <f>IF($A49=0,ROUND(AVERAGE(F$3:F48),0),IF($I49=$J49,IF(ROW(G47)&lt;=$L$3,INDEX(Data_Collection!H:H,PlotData!$K$3+ROW(G47)-1),""),""))</f>
        <v/>
      </c>
      <c r="G49" s="57" t="str">
        <f>IF($A49=0,ROUND(AVERAGE(G$3:G48),0),IF($I49=$J49,IF(ROW(H47)&lt;=$L$3,INDEX(Data_Collection!I:I,PlotData!$K$3+ROW(H47)-1),""),""))</f>
        <v/>
      </c>
      <c r="H49" s="57" t="str">
        <f>IF($A49=0,ROUND(AVERAGE(H$3:H48),0),IF($I49=$J49,IF(ROW(I47)&lt;=$L$3,INDEX(Data_Collection!J:J,PlotData!$K$3+ROW(I47)-1),""),""))</f>
        <v/>
      </c>
      <c r="I49" s="57">
        <f>COUNT(B$3:B49)</f>
        <v>30</v>
      </c>
      <c r="J49" s="57">
        <f t="shared" si="0"/>
        <v>47</v>
      </c>
    </row>
    <row r="50" spans="1:10" x14ac:dyDescent="0.2">
      <c r="A50" s="66" t="str">
        <f>IF(ROW(B48)&lt;=$L$3,INDEX(Data_Collection!B:B,PlotData!$K$3+ROW(B48)-1)&amp;" "&amp;INDEX(Data_Collection!C:C,PlotData!$K$3+ROW(B48)-1),"")</f>
        <v/>
      </c>
      <c r="B50" s="57" t="str">
        <f>IF(A50="","",IF(A50=0,ROUND(AVERAGE(B$3:B49),0),IF(ROW(C48)&lt;=$L$3,INDEX(Data_Collection!D:D,PlotData!$K$3+ROW(C48)-1),NA())))</f>
        <v/>
      </c>
      <c r="C50" s="57" t="str">
        <f>IF($A50=0,ROUND(AVERAGE(C$3:C49),0),IF($I50=$J50,IF(ROW(D48)&lt;=$L$3,INDEX(Data_Collection!E:E,PlotData!$K$3+ROW(D48)-1),""),""))</f>
        <v/>
      </c>
      <c r="D50" s="57" t="str">
        <f>IF($A50=0,ROUND(AVERAGE(D$3:D49),0),IF($I50=$J50,IF(ROW(E48)&lt;=$L$3,INDEX(Data_Collection!F:F,PlotData!$K$3+ROW(E48)-1),""),""))</f>
        <v/>
      </c>
      <c r="E50" s="57" t="str">
        <f>IF($A50=0,ROUND(AVERAGE(E$3:E49),0),IF($I50=$J50,IF(ROW(F48)&lt;=$L$3,INDEX(Data_Collection!G:G,PlotData!$K$3+ROW(F48)-1),""),""))</f>
        <v/>
      </c>
      <c r="F50" s="57" t="str">
        <f>IF($A50=0,ROUND(AVERAGE(F$3:F49),0),IF($I50=$J50,IF(ROW(G48)&lt;=$L$3,INDEX(Data_Collection!H:H,PlotData!$K$3+ROW(G48)-1),""),""))</f>
        <v/>
      </c>
      <c r="G50" s="57" t="str">
        <f>IF($A50=0,ROUND(AVERAGE(G$3:G49),0),IF($I50=$J50,IF(ROW(H48)&lt;=$L$3,INDEX(Data_Collection!I:I,PlotData!$K$3+ROW(H48)-1),""),""))</f>
        <v/>
      </c>
      <c r="H50" s="57" t="str">
        <f>IF($A50=0,ROUND(AVERAGE(H$3:H49),0),IF($I50=$J50,IF(ROW(I48)&lt;=$L$3,INDEX(Data_Collection!J:J,PlotData!$K$3+ROW(I48)-1),""),""))</f>
        <v/>
      </c>
      <c r="I50" s="57">
        <f>COUNT(B$3:B50)</f>
        <v>30</v>
      </c>
      <c r="J50" s="57">
        <f t="shared" si="0"/>
        <v>48</v>
      </c>
    </row>
    <row r="51" spans="1:10" x14ac:dyDescent="0.2">
      <c r="A51" s="66" t="str">
        <f>IF(ROW(B49)&lt;=$L$3,INDEX(Data_Collection!B:B,PlotData!$K$3+ROW(B49)-1)&amp;" "&amp;INDEX(Data_Collection!C:C,PlotData!$K$3+ROW(B49)-1),"")</f>
        <v/>
      </c>
      <c r="B51" s="57" t="str">
        <f>IF(A51="","",IF(A51=0,ROUND(AVERAGE(B$3:B50),0),IF(ROW(C49)&lt;=$L$3,INDEX(Data_Collection!D:D,PlotData!$K$3+ROW(C49)-1),NA())))</f>
        <v/>
      </c>
      <c r="C51" s="57" t="str">
        <f>IF($A51=0,ROUND(AVERAGE(C$3:C50),0),IF($I51=$J51,IF(ROW(D49)&lt;=$L$3,INDEX(Data_Collection!E:E,PlotData!$K$3+ROW(D49)-1),""),""))</f>
        <v/>
      </c>
      <c r="D51" s="57" t="str">
        <f>IF($A51=0,ROUND(AVERAGE(D$3:D50),0),IF($I51=$J51,IF(ROW(E49)&lt;=$L$3,INDEX(Data_Collection!F:F,PlotData!$K$3+ROW(E49)-1),""),""))</f>
        <v/>
      </c>
      <c r="E51" s="57" t="str">
        <f>IF($A51=0,ROUND(AVERAGE(E$3:E50),0),IF($I51=$J51,IF(ROW(F49)&lt;=$L$3,INDEX(Data_Collection!G:G,PlotData!$K$3+ROW(F49)-1),""),""))</f>
        <v/>
      </c>
      <c r="F51" s="57" t="str">
        <f>IF($A51=0,ROUND(AVERAGE(F$3:F50),0),IF($I51=$J51,IF(ROW(G49)&lt;=$L$3,INDEX(Data_Collection!H:H,PlotData!$K$3+ROW(G49)-1),""),""))</f>
        <v/>
      </c>
      <c r="G51" s="57" t="str">
        <f>IF($A51=0,ROUND(AVERAGE(G$3:G50),0),IF($I51=$J51,IF(ROW(H49)&lt;=$L$3,INDEX(Data_Collection!I:I,PlotData!$K$3+ROW(H49)-1),""),""))</f>
        <v/>
      </c>
      <c r="H51" s="57" t="str">
        <f>IF($A51=0,ROUND(AVERAGE(H$3:H50),0),IF($I51=$J51,IF(ROW(I49)&lt;=$L$3,INDEX(Data_Collection!J:J,PlotData!$K$3+ROW(I49)-1),""),""))</f>
        <v/>
      </c>
      <c r="I51" s="57">
        <f>COUNT(B$3:B51)</f>
        <v>30</v>
      </c>
      <c r="J51" s="57">
        <f t="shared" si="0"/>
        <v>49</v>
      </c>
    </row>
    <row r="52" spans="1:10" x14ac:dyDescent="0.2">
      <c r="A52" s="66" t="str">
        <f>IF(ROW(B50)&lt;=$L$3,INDEX(Data_Collection!B:B,PlotData!$K$3+ROW(B50)-1)&amp;" "&amp;INDEX(Data_Collection!C:C,PlotData!$K$3+ROW(B50)-1),"")</f>
        <v/>
      </c>
      <c r="B52" s="57" t="str">
        <f>IF(A52="","",IF(A52=0,ROUND(AVERAGE(B$3:B51),0),IF(ROW(C50)&lt;=$L$3,INDEX(Data_Collection!D:D,PlotData!$K$3+ROW(C50)-1),NA())))</f>
        <v/>
      </c>
      <c r="C52" s="57" t="str">
        <f>IF($A52=0,ROUND(AVERAGE(C$3:C51),0),IF($I52=$J52,IF(ROW(D50)&lt;=$L$3,INDEX(Data_Collection!E:E,PlotData!$K$3+ROW(D50)-1),""),""))</f>
        <v/>
      </c>
      <c r="D52" s="57" t="str">
        <f>IF($A52=0,ROUND(AVERAGE(D$3:D51),0),IF($I52=$J52,IF(ROW(E50)&lt;=$L$3,INDEX(Data_Collection!F:F,PlotData!$K$3+ROW(E50)-1),""),""))</f>
        <v/>
      </c>
      <c r="E52" s="57" t="str">
        <f>IF($A52=0,ROUND(AVERAGE(E$3:E51),0),IF($I52=$J52,IF(ROW(F50)&lt;=$L$3,INDEX(Data_Collection!G:G,PlotData!$K$3+ROW(F50)-1),""),""))</f>
        <v/>
      </c>
      <c r="F52" s="57" t="str">
        <f>IF($A52=0,ROUND(AVERAGE(F$3:F51),0),IF($I52=$J52,IF(ROW(G50)&lt;=$L$3,INDEX(Data_Collection!H:H,PlotData!$K$3+ROW(G50)-1),""),""))</f>
        <v/>
      </c>
      <c r="G52" s="57" t="str">
        <f>IF($A52=0,ROUND(AVERAGE(G$3:G51),0),IF($I52=$J52,IF(ROW(H50)&lt;=$L$3,INDEX(Data_Collection!I:I,PlotData!$K$3+ROW(H50)-1),""),""))</f>
        <v/>
      </c>
      <c r="H52" s="57" t="str">
        <f>IF($A52=0,ROUND(AVERAGE(H$3:H51),0),IF($I52=$J52,IF(ROW(I50)&lt;=$L$3,INDEX(Data_Collection!J:J,PlotData!$K$3+ROW(I50)-1),""),""))</f>
        <v/>
      </c>
      <c r="I52" s="57">
        <f>COUNT(B$3:B52)</f>
        <v>30</v>
      </c>
      <c r="J52" s="57">
        <f t="shared" si="0"/>
        <v>50</v>
      </c>
    </row>
    <row r="53" spans="1:10" x14ac:dyDescent="0.2">
      <c r="A53" s="66" t="str">
        <f>IF(ROW(B51)&lt;=$L$3,INDEX(Data_Collection!B:B,PlotData!$K$3+ROW(B51)-1)&amp;" "&amp;INDEX(Data_Collection!C:C,PlotData!$K$3+ROW(B51)-1),"")</f>
        <v/>
      </c>
      <c r="B53" s="57" t="str">
        <f>IF(A53="","",IF(A53=0,ROUND(AVERAGE(B$3:B52),0),IF(ROW(C51)&lt;=$L$3,INDEX(Data_Collection!D:D,PlotData!$K$3+ROW(C51)-1),NA())))</f>
        <v/>
      </c>
      <c r="C53" s="57" t="str">
        <f>IF($A53=0,ROUND(AVERAGE(C$3:C52),0),IF($I53=$J53,IF(ROW(D51)&lt;=$L$3,INDEX(Data_Collection!E:E,PlotData!$K$3+ROW(D51)-1),""),""))</f>
        <v/>
      </c>
      <c r="D53" s="57" t="str">
        <f>IF($A53=0,ROUND(AVERAGE(D$3:D52),0),IF($I53=$J53,IF(ROW(E51)&lt;=$L$3,INDEX(Data_Collection!F:F,PlotData!$K$3+ROW(E51)-1),""),""))</f>
        <v/>
      </c>
      <c r="E53" s="57" t="str">
        <f>IF($A53=0,ROUND(AVERAGE(E$3:E52),0),IF($I53=$J53,IF(ROW(F51)&lt;=$L$3,INDEX(Data_Collection!G:G,PlotData!$K$3+ROW(F51)-1),""),""))</f>
        <v/>
      </c>
      <c r="F53" s="57" t="str">
        <f>IF($A53=0,ROUND(AVERAGE(F$3:F52),0),IF($I53=$J53,IF(ROW(G51)&lt;=$L$3,INDEX(Data_Collection!H:H,PlotData!$K$3+ROW(G51)-1),""),""))</f>
        <v/>
      </c>
      <c r="G53" s="57" t="str">
        <f>IF($A53=0,ROUND(AVERAGE(G$3:G52),0),IF($I53=$J53,IF(ROW(H51)&lt;=$L$3,INDEX(Data_Collection!I:I,PlotData!$K$3+ROW(H51)-1),""),""))</f>
        <v/>
      </c>
      <c r="H53" s="57" t="str">
        <f>IF($A53=0,ROUND(AVERAGE(H$3:H52),0),IF($I53=$J53,IF(ROW(I51)&lt;=$L$3,INDEX(Data_Collection!J:J,PlotData!$K$3+ROW(I51)-1),""),""))</f>
        <v/>
      </c>
      <c r="I53" s="57">
        <f>COUNT(B$3:B53)</f>
        <v>30</v>
      </c>
      <c r="J53" s="57">
        <f t="shared" si="0"/>
        <v>51</v>
      </c>
    </row>
    <row r="54" spans="1:10" x14ac:dyDescent="0.2">
      <c r="A54" s="66" t="str">
        <f>IF(ROW(B52)&lt;=$L$3,INDEX(Data_Collection!B:B,PlotData!$K$3+ROW(B52)-1)&amp;" "&amp;INDEX(Data_Collection!C:C,PlotData!$K$3+ROW(B52)-1),"")</f>
        <v/>
      </c>
      <c r="B54" s="57" t="str">
        <f>IF(A54="","",IF(A54=0,ROUND(AVERAGE(B$3:B53),0),IF(ROW(C52)&lt;=$L$3,INDEX(Data_Collection!D:D,PlotData!$K$3+ROW(C52)-1),NA())))</f>
        <v/>
      </c>
      <c r="C54" s="57" t="str">
        <f>IF($A54=0,ROUND(AVERAGE(C$3:C53),0),IF($I54=$J54,IF(ROW(D52)&lt;=$L$3,INDEX(Data_Collection!E:E,PlotData!$K$3+ROW(D52)-1),""),""))</f>
        <v/>
      </c>
      <c r="D54" s="57" t="str">
        <f>IF($A54=0,ROUND(AVERAGE(D$3:D53),0),IF($I54=$J54,IF(ROW(E52)&lt;=$L$3,INDEX(Data_Collection!F:F,PlotData!$K$3+ROW(E52)-1),""),""))</f>
        <v/>
      </c>
      <c r="E54" s="57" t="str">
        <f>IF($A54=0,ROUND(AVERAGE(E$3:E53),0),IF($I54=$J54,IF(ROW(F52)&lt;=$L$3,INDEX(Data_Collection!G:G,PlotData!$K$3+ROW(F52)-1),""),""))</f>
        <v/>
      </c>
      <c r="F54" s="57" t="str">
        <f>IF($A54=0,ROUND(AVERAGE(F$3:F53),0),IF($I54=$J54,IF(ROW(G52)&lt;=$L$3,INDEX(Data_Collection!H:H,PlotData!$K$3+ROW(G52)-1),""),""))</f>
        <v/>
      </c>
      <c r="G54" s="57" t="str">
        <f>IF($A54=0,ROUND(AVERAGE(G$3:G53),0),IF($I54=$J54,IF(ROW(H52)&lt;=$L$3,INDEX(Data_Collection!I:I,PlotData!$K$3+ROW(H52)-1),""),""))</f>
        <v/>
      </c>
      <c r="H54" s="57" t="str">
        <f>IF($A54=0,ROUND(AVERAGE(H$3:H53),0),IF($I54=$J54,IF(ROW(I52)&lt;=$L$3,INDEX(Data_Collection!J:J,PlotData!$K$3+ROW(I52)-1),""),""))</f>
        <v/>
      </c>
      <c r="I54" s="57">
        <f>COUNT(B$3:B54)</f>
        <v>30</v>
      </c>
      <c r="J54" s="57">
        <f t="shared" si="0"/>
        <v>52</v>
      </c>
    </row>
    <row r="55" spans="1:10" x14ac:dyDescent="0.2">
      <c r="A55" s="66" t="str">
        <f>IF(ROW(B53)&lt;=$L$3,INDEX(Data_Collection!B:B,PlotData!$K$3+ROW(B53)-1)&amp;" "&amp;INDEX(Data_Collection!C:C,PlotData!$K$3+ROW(B53)-1),"")</f>
        <v/>
      </c>
      <c r="B55" s="57" t="str">
        <f>IF(A55="","",IF(A55=0,ROUND(AVERAGE(B$3:B54),0),IF(ROW(C53)&lt;=$L$3,INDEX(Data_Collection!D:D,PlotData!$K$3+ROW(C53)-1),NA())))</f>
        <v/>
      </c>
      <c r="C55" s="57" t="str">
        <f>IF($A55=0,ROUND(AVERAGE(C$3:C54),0),IF($I55=$J55,IF(ROW(D53)&lt;=$L$3,INDEX(Data_Collection!E:E,PlotData!$K$3+ROW(D53)-1),""),""))</f>
        <v/>
      </c>
      <c r="D55" s="57" t="str">
        <f>IF($A55=0,ROUND(AVERAGE(D$3:D54),0),IF($I55=$J55,IF(ROW(E53)&lt;=$L$3,INDEX(Data_Collection!F:F,PlotData!$K$3+ROW(E53)-1),""),""))</f>
        <v/>
      </c>
      <c r="E55" s="57" t="str">
        <f>IF($A55=0,ROUND(AVERAGE(E$3:E54),0),IF($I55=$J55,IF(ROW(F53)&lt;=$L$3,INDEX(Data_Collection!G:G,PlotData!$K$3+ROW(F53)-1),""),""))</f>
        <v/>
      </c>
      <c r="F55" s="57" t="str">
        <f>IF($A55=0,ROUND(AVERAGE(F$3:F54),0),IF($I55=$J55,IF(ROW(G53)&lt;=$L$3,INDEX(Data_Collection!H:H,PlotData!$K$3+ROW(G53)-1),""),""))</f>
        <v/>
      </c>
      <c r="G55" s="57" t="str">
        <f>IF($A55=0,ROUND(AVERAGE(G$3:G54),0),IF($I55=$J55,IF(ROW(H53)&lt;=$L$3,INDEX(Data_Collection!I:I,PlotData!$K$3+ROW(H53)-1),""),""))</f>
        <v/>
      </c>
      <c r="H55" s="57" t="str">
        <f>IF($A55=0,ROUND(AVERAGE(H$3:H54),0),IF($I55=$J55,IF(ROW(I53)&lt;=$L$3,INDEX(Data_Collection!J:J,PlotData!$K$3+ROW(I53)-1),""),""))</f>
        <v/>
      </c>
      <c r="I55" s="57">
        <f>COUNT(B$3:B55)</f>
        <v>30</v>
      </c>
      <c r="J55" s="57">
        <f t="shared" si="0"/>
        <v>53</v>
      </c>
    </row>
    <row r="56" spans="1:10" x14ac:dyDescent="0.2">
      <c r="A56" s="66" t="str">
        <f>IF(ROW(B54)&lt;=$L$3,INDEX(Data_Collection!B:B,PlotData!$K$3+ROW(B54)-1)&amp;" "&amp;INDEX(Data_Collection!C:C,PlotData!$K$3+ROW(B54)-1),"")</f>
        <v/>
      </c>
      <c r="B56" s="57" t="str">
        <f>IF(A56="","",IF(A56=0,ROUND(AVERAGE(B$3:B55),0),IF(ROW(C54)&lt;=$L$3,INDEX(Data_Collection!D:D,PlotData!$K$3+ROW(C54)-1),NA())))</f>
        <v/>
      </c>
      <c r="C56" s="57" t="str">
        <f>IF($A56=0,ROUND(AVERAGE(C$3:C55),0),IF($I56=$J56,IF(ROW(D54)&lt;=$L$3,INDEX(Data_Collection!E:E,PlotData!$K$3+ROW(D54)-1),""),""))</f>
        <v/>
      </c>
      <c r="D56" s="57" t="str">
        <f>IF($A56=0,ROUND(AVERAGE(D$3:D55),0),IF($I56=$J56,IF(ROW(E54)&lt;=$L$3,INDEX(Data_Collection!F:F,PlotData!$K$3+ROW(E54)-1),""),""))</f>
        <v/>
      </c>
      <c r="E56" s="57" t="str">
        <f>IF($A56=0,ROUND(AVERAGE(E$3:E55),0),IF($I56=$J56,IF(ROW(F54)&lt;=$L$3,INDEX(Data_Collection!G:G,PlotData!$K$3+ROW(F54)-1),""),""))</f>
        <v/>
      </c>
      <c r="F56" s="57" t="str">
        <f>IF($A56=0,ROUND(AVERAGE(F$3:F55),0),IF($I56=$J56,IF(ROW(G54)&lt;=$L$3,INDEX(Data_Collection!H:H,PlotData!$K$3+ROW(G54)-1),""),""))</f>
        <v/>
      </c>
      <c r="G56" s="57" t="str">
        <f>IF($A56=0,ROUND(AVERAGE(G$3:G55),0),IF($I56=$J56,IF(ROW(H54)&lt;=$L$3,INDEX(Data_Collection!I:I,PlotData!$K$3+ROW(H54)-1),""),""))</f>
        <v/>
      </c>
      <c r="H56" s="57" t="str">
        <f>IF($A56=0,ROUND(AVERAGE(H$3:H55),0),IF($I56=$J56,IF(ROW(I54)&lt;=$L$3,INDEX(Data_Collection!J:J,PlotData!$K$3+ROW(I54)-1),""),""))</f>
        <v/>
      </c>
      <c r="I56" s="57">
        <f>COUNT(B$3:B56)</f>
        <v>30</v>
      </c>
      <c r="J56" s="57">
        <f t="shared" si="0"/>
        <v>54</v>
      </c>
    </row>
    <row r="57" spans="1:10" x14ac:dyDescent="0.2">
      <c r="A57" s="66" t="str">
        <f>IF(ROW(B55)&lt;=$L$3,INDEX(Data_Collection!B:B,PlotData!$K$3+ROW(B55)-1)&amp;" "&amp;INDEX(Data_Collection!C:C,PlotData!$K$3+ROW(B55)-1),"")</f>
        <v/>
      </c>
      <c r="B57" s="57" t="str">
        <f>IF(A57="","",IF(A57=0,ROUND(AVERAGE(B$3:B56),0),IF(ROW(C55)&lt;=$L$3,INDEX(Data_Collection!D:D,PlotData!$K$3+ROW(C55)-1),NA())))</f>
        <v/>
      </c>
      <c r="C57" s="57" t="str">
        <f>IF($A57=0,ROUND(AVERAGE(C$3:C56),0),IF($I57=$J57,IF(ROW(D55)&lt;=$L$3,INDEX(Data_Collection!E:E,PlotData!$K$3+ROW(D55)-1),""),""))</f>
        <v/>
      </c>
      <c r="D57" s="57" t="str">
        <f>IF($A57=0,ROUND(AVERAGE(D$3:D56),0),IF($I57=$J57,IF(ROW(E55)&lt;=$L$3,INDEX(Data_Collection!F:F,PlotData!$K$3+ROW(E55)-1),""),""))</f>
        <v/>
      </c>
      <c r="E57" s="57" t="str">
        <f>IF($A57=0,ROUND(AVERAGE(E$3:E56),0),IF($I57=$J57,IF(ROW(F55)&lt;=$L$3,INDEX(Data_Collection!G:G,PlotData!$K$3+ROW(F55)-1),""),""))</f>
        <v/>
      </c>
      <c r="F57" s="57" t="str">
        <f>IF($A57=0,ROUND(AVERAGE(F$3:F56),0),IF($I57=$J57,IF(ROW(G55)&lt;=$L$3,INDEX(Data_Collection!H:H,PlotData!$K$3+ROW(G55)-1),""),""))</f>
        <v/>
      </c>
      <c r="G57" s="57" t="str">
        <f>IF($A57=0,ROUND(AVERAGE(G$3:G56),0),IF($I57=$J57,IF(ROW(H55)&lt;=$L$3,INDEX(Data_Collection!I:I,PlotData!$K$3+ROW(H55)-1),""),""))</f>
        <v/>
      </c>
      <c r="H57" s="57" t="str">
        <f>IF($A57=0,ROUND(AVERAGE(H$3:H56),0),IF($I57=$J57,IF(ROW(I55)&lt;=$L$3,INDEX(Data_Collection!J:J,PlotData!$K$3+ROW(I55)-1),""),""))</f>
        <v/>
      </c>
      <c r="I57" s="57">
        <f>COUNT(B$3:B57)</f>
        <v>30</v>
      </c>
      <c r="J57" s="57">
        <f t="shared" si="0"/>
        <v>55</v>
      </c>
    </row>
    <row r="58" spans="1:10" x14ac:dyDescent="0.2">
      <c r="A58" s="66" t="str">
        <f>IF(ROW(B56)&lt;=$L$3,INDEX(Data_Collection!B:B,PlotData!$K$3+ROW(B56)-1)&amp;" "&amp;INDEX(Data_Collection!C:C,PlotData!$K$3+ROW(B56)-1),"")</f>
        <v/>
      </c>
      <c r="B58" s="57" t="str">
        <f>IF(A58="","",IF(A58=0,ROUND(AVERAGE(B$3:B57),0),IF(ROW(C56)&lt;=$L$3,INDEX(Data_Collection!D:D,PlotData!$K$3+ROW(C56)-1),NA())))</f>
        <v/>
      </c>
      <c r="C58" s="57" t="str">
        <f>IF($A58=0,ROUND(AVERAGE(C$3:C57),0),IF($I58=$J58,IF(ROW(D56)&lt;=$L$3,INDEX(Data_Collection!E:E,PlotData!$K$3+ROW(D56)-1),""),""))</f>
        <v/>
      </c>
      <c r="D58" s="57" t="str">
        <f>IF($A58=0,ROUND(AVERAGE(D$3:D57),0),IF($I58=$J58,IF(ROW(E56)&lt;=$L$3,INDEX(Data_Collection!F:F,PlotData!$K$3+ROW(E56)-1),""),""))</f>
        <v/>
      </c>
      <c r="E58" s="57" t="str">
        <f>IF($A58=0,ROUND(AVERAGE(E$3:E57),0),IF($I58=$J58,IF(ROW(F56)&lt;=$L$3,INDEX(Data_Collection!G:G,PlotData!$K$3+ROW(F56)-1),""),""))</f>
        <v/>
      </c>
      <c r="F58" s="57" t="str">
        <f>IF($A58=0,ROUND(AVERAGE(F$3:F57),0),IF($I58=$J58,IF(ROW(G56)&lt;=$L$3,INDEX(Data_Collection!H:H,PlotData!$K$3+ROW(G56)-1),""),""))</f>
        <v/>
      </c>
      <c r="G58" s="57" t="str">
        <f>IF($A58=0,ROUND(AVERAGE(G$3:G57),0),IF($I58=$J58,IF(ROW(H56)&lt;=$L$3,INDEX(Data_Collection!I:I,PlotData!$K$3+ROW(H56)-1),""),""))</f>
        <v/>
      </c>
      <c r="H58" s="57" t="str">
        <f>IF($A58=0,ROUND(AVERAGE(H$3:H57),0),IF($I58=$J58,IF(ROW(I56)&lt;=$L$3,INDEX(Data_Collection!J:J,PlotData!$K$3+ROW(I56)-1),""),""))</f>
        <v/>
      </c>
      <c r="I58" s="57">
        <f>COUNT(B$3:B58)</f>
        <v>30</v>
      </c>
      <c r="J58" s="57">
        <f t="shared" si="0"/>
        <v>56</v>
      </c>
    </row>
    <row r="59" spans="1:10" x14ac:dyDescent="0.2">
      <c r="A59" s="66" t="str">
        <f>IF(ROW(B57)&lt;=$L$3,INDEX(Data_Collection!B:B,PlotData!$K$3+ROW(B57)-1)&amp;" "&amp;INDEX(Data_Collection!C:C,PlotData!$K$3+ROW(B57)-1),"")</f>
        <v/>
      </c>
      <c r="B59" s="57" t="str">
        <f>IF(A59="","",IF(A59=0,ROUND(AVERAGE(B$3:B58),0),IF(ROW(C57)&lt;=$L$3,INDEX(Data_Collection!D:D,PlotData!$K$3+ROW(C57)-1),NA())))</f>
        <v/>
      </c>
      <c r="C59" s="57" t="str">
        <f>IF($A59=0,ROUND(AVERAGE(C$3:C58),0),IF($I59=$J59,IF(ROW(D57)&lt;=$L$3,INDEX(Data_Collection!E:E,PlotData!$K$3+ROW(D57)-1),""),""))</f>
        <v/>
      </c>
      <c r="D59" s="57" t="str">
        <f>IF($A59=0,ROUND(AVERAGE(D$3:D58),0),IF($I59=$J59,IF(ROW(E57)&lt;=$L$3,INDEX(Data_Collection!F:F,PlotData!$K$3+ROW(E57)-1),""),""))</f>
        <v/>
      </c>
      <c r="E59" s="57" t="str">
        <f>IF($A59=0,ROUND(AVERAGE(E$3:E58),0),IF($I59=$J59,IF(ROW(F57)&lt;=$L$3,INDEX(Data_Collection!G:G,PlotData!$K$3+ROW(F57)-1),""),""))</f>
        <v/>
      </c>
      <c r="F59" s="57" t="str">
        <f>IF($A59=0,ROUND(AVERAGE(F$3:F58),0),IF($I59=$J59,IF(ROW(G57)&lt;=$L$3,INDEX(Data_Collection!H:H,PlotData!$K$3+ROW(G57)-1),""),""))</f>
        <v/>
      </c>
      <c r="G59" s="57" t="str">
        <f>IF($A59=0,ROUND(AVERAGE(G$3:G58),0),IF($I59=$J59,IF(ROW(H57)&lt;=$L$3,INDEX(Data_Collection!I:I,PlotData!$K$3+ROW(H57)-1),""),""))</f>
        <v/>
      </c>
      <c r="H59" s="57" t="str">
        <f>IF($A59=0,ROUND(AVERAGE(H$3:H58),0),IF($I59=$J59,IF(ROW(I57)&lt;=$L$3,INDEX(Data_Collection!J:J,PlotData!$K$3+ROW(I57)-1),""),""))</f>
        <v/>
      </c>
      <c r="I59" s="57">
        <f>COUNT(B$3:B59)</f>
        <v>30</v>
      </c>
      <c r="J59" s="57">
        <f t="shared" si="0"/>
        <v>57</v>
      </c>
    </row>
    <row r="60" spans="1:10" x14ac:dyDescent="0.2">
      <c r="A60" s="66" t="str">
        <f>IF(ROW(B58)&lt;=$L$3,INDEX(Data_Collection!B:B,PlotData!$K$3+ROW(B58)-1)&amp;" "&amp;INDEX(Data_Collection!C:C,PlotData!$K$3+ROW(B58)-1),"")</f>
        <v/>
      </c>
      <c r="B60" s="57" t="str">
        <f>IF(A60="","",IF(A60=0,ROUND(AVERAGE(B$3:B59),0),IF(ROW(C58)&lt;=$L$3,INDEX(Data_Collection!D:D,PlotData!$K$3+ROW(C58)-1),NA())))</f>
        <v/>
      </c>
      <c r="C60" s="57" t="str">
        <f>IF($A60=0,ROUND(AVERAGE(C$3:C59),0),IF($I60=$J60,IF(ROW(D58)&lt;=$L$3,INDEX(Data_Collection!E:E,PlotData!$K$3+ROW(D58)-1),""),""))</f>
        <v/>
      </c>
      <c r="D60" s="57" t="str">
        <f>IF($A60=0,ROUND(AVERAGE(D$3:D59),0),IF($I60=$J60,IF(ROW(E58)&lt;=$L$3,INDEX(Data_Collection!F:F,PlotData!$K$3+ROW(E58)-1),""),""))</f>
        <v/>
      </c>
      <c r="E60" s="57" t="str">
        <f>IF($A60=0,ROUND(AVERAGE(E$3:E59),0),IF($I60=$J60,IF(ROW(F58)&lt;=$L$3,INDEX(Data_Collection!G:G,PlotData!$K$3+ROW(F58)-1),""),""))</f>
        <v/>
      </c>
      <c r="F60" s="57" t="str">
        <f>IF($A60=0,ROUND(AVERAGE(F$3:F59),0),IF($I60=$J60,IF(ROW(G58)&lt;=$L$3,INDEX(Data_Collection!H:H,PlotData!$K$3+ROW(G58)-1),""),""))</f>
        <v/>
      </c>
      <c r="G60" s="57" t="str">
        <f>IF($A60=0,ROUND(AVERAGE(G$3:G59),0),IF($I60=$J60,IF(ROW(H58)&lt;=$L$3,INDEX(Data_Collection!I:I,PlotData!$K$3+ROW(H58)-1),""),""))</f>
        <v/>
      </c>
      <c r="H60" s="57" t="str">
        <f>IF($A60=0,ROUND(AVERAGE(H$3:H59),0),IF($I60=$J60,IF(ROW(I58)&lt;=$L$3,INDEX(Data_Collection!J:J,PlotData!$K$3+ROW(I58)-1),""),""))</f>
        <v/>
      </c>
      <c r="I60" s="57">
        <f>COUNT(B$3:B60)</f>
        <v>30</v>
      </c>
      <c r="J60" s="57">
        <f t="shared" si="0"/>
        <v>58</v>
      </c>
    </row>
    <row r="61" spans="1:10" x14ac:dyDescent="0.2">
      <c r="A61" s="66" t="str">
        <f>IF(ROW(B59)&lt;=$L$3,INDEX(Data_Collection!B:B,PlotData!$K$3+ROW(B59)-1)&amp;" "&amp;INDEX(Data_Collection!C:C,PlotData!$K$3+ROW(B59)-1),"")</f>
        <v/>
      </c>
      <c r="B61" s="57" t="str">
        <f>IF(A61="","",IF(A61=0,ROUND(AVERAGE(B$3:B60),0),IF(ROW(C59)&lt;=$L$3,INDEX(Data_Collection!D:D,PlotData!$K$3+ROW(C59)-1),NA())))</f>
        <v/>
      </c>
      <c r="C61" s="57" t="str">
        <f>IF($A61=0,ROUND(AVERAGE(C$3:C60),0),IF($I61=$J61,IF(ROW(D59)&lt;=$L$3,INDEX(Data_Collection!E:E,PlotData!$K$3+ROW(D59)-1),""),""))</f>
        <v/>
      </c>
      <c r="D61" s="57" t="str">
        <f>IF($A61=0,ROUND(AVERAGE(D$3:D60),0),IF($I61=$J61,IF(ROW(E59)&lt;=$L$3,INDEX(Data_Collection!F:F,PlotData!$K$3+ROW(E59)-1),""),""))</f>
        <v/>
      </c>
      <c r="E61" s="57" t="str">
        <f>IF($A61=0,ROUND(AVERAGE(E$3:E60),0),IF($I61=$J61,IF(ROW(F59)&lt;=$L$3,INDEX(Data_Collection!G:G,PlotData!$K$3+ROW(F59)-1),""),""))</f>
        <v/>
      </c>
      <c r="F61" s="57" t="str">
        <f>IF($A61=0,ROUND(AVERAGE(F$3:F60),0),IF($I61=$J61,IF(ROW(G59)&lt;=$L$3,INDEX(Data_Collection!H:H,PlotData!$K$3+ROW(G59)-1),""),""))</f>
        <v/>
      </c>
      <c r="G61" s="57" t="str">
        <f>IF($A61=0,ROUND(AVERAGE(G$3:G60),0),IF($I61=$J61,IF(ROW(H59)&lt;=$L$3,INDEX(Data_Collection!I:I,PlotData!$K$3+ROW(H59)-1),""),""))</f>
        <v/>
      </c>
      <c r="H61" s="57" t="str">
        <f>IF($A61=0,ROUND(AVERAGE(H$3:H60),0),IF($I61=$J61,IF(ROW(I59)&lt;=$L$3,INDEX(Data_Collection!J:J,PlotData!$K$3+ROW(I59)-1),""),""))</f>
        <v/>
      </c>
      <c r="I61" s="57">
        <f>COUNT(B$3:B61)</f>
        <v>30</v>
      </c>
      <c r="J61" s="57">
        <f t="shared" si="0"/>
        <v>59</v>
      </c>
    </row>
    <row r="62" spans="1:10" x14ac:dyDescent="0.2">
      <c r="A62" s="66" t="str">
        <f>IF(ROW(B60)&lt;=$L$3,INDEX(Data_Collection!B:B,PlotData!$K$3+ROW(B60)-1)&amp;" "&amp;INDEX(Data_Collection!C:C,PlotData!$K$3+ROW(B60)-1),"")</f>
        <v/>
      </c>
      <c r="B62" s="57" t="str">
        <f>IF(A62="","",IF(A62=0,ROUND(AVERAGE(B$3:B61),0),IF(ROW(C60)&lt;=$L$3,INDEX(Data_Collection!D:D,PlotData!$K$3+ROW(C60)-1),NA())))</f>
        <v/>
      </c>
      <c r="C62" s="57" t="str">
        <f>IF($A62=0,ROUND(AVERAGE(C$3:C61),0),IF($I62=$J62,IF(ROW(D60)&lt;=$L$3,INDEX(Data_Collection!E:E,PlotData!$K$3+ROW(D60)-1),""),""))</f>
        <v/>
      </c>
      <c r="D62" s="57" t="str">
        <f>IF($A62=0,ROUND(AVERAGE(D$3:D61),0),IF($I62=$J62,IF(ROW(E60)&lt;=$L$3,INDEX(Data_Collection!F:F,PlotData!$K$3+ROW(E60)-1),""),""))</f>
        <v/>
      </c>
      <c r="E62" s="57" t="str">
        <f>IF($A62=0,ROUND(AVERAGE(E$3:E61),0),IF($I62=$J62,IF(ROW(F60)&lt;=$L$3,INDEX(Data_Collection!G:G,PlotData!$K$3+ROW(F60)-1),""),""))</f>
        <v/>
      </c>
      <c r="F62" s="57" t="str">
        <f>IF($A62=0,ROUND(AVERAGE(F$3:F61),0),IF($I62=$J62,IF(ROW(G60)&lt;=$L$3,INDEX(Data_Collection!H:H,PlotData!$K$3+ROW(G60)-1),""),""))</f>
        <v/>
      </c>
      <c r="G62" s="57" t="str">
        <f>IF($A62=0,ROUND(AVERAGE(G$3:G61),0),IF($I62=$J62,IF(ROW(H60)&lt;=$L$3,INDEX(Data_Collection!I:I,PlotData!$K$3+ROW(H60)-1),""),""))</f>
        <v/>
      </c>
      <c r="H62" s="57" t="str">
        <f>IF($A62=0,ROUND(AVERAGE(H$3:H61),0),IF($I62=$J62,IF(ROW(I60)&lt;=$L$3,INDEX(Data_Collection!J:J,PlotData!$K$3+ROW(I60)-1),""),""))</f>
        <v/>
      </c>
      <c r="I62" s="57">
        <f>COUNT(B$3:B62)</f>
        <v>30</v>
      </c>
      <c r="J62" s="57">
        <f t="shared" si="0"/>
        <v>60</v>
      </c>
    </row>
    <row r="63" spans="1:10" x14ac:dyDescent="0.2">
      <c r="A63" s="66" t="str">
        <f>IF(ROW(B61)&lt;=$L$3,INDEX(Data_Collection!B:B,PlotData!$K$3+ROW(B61)-1)&amp;" "&amp;INDEX(Data_Collection!C:C,PlotData!$K$3+ROW(B61)-1),"")</f>
        <v/>
      </c>
      <c r="B63" s="57" t="str">
        <f>IF(A63="","",IF(A63=0,ROUND(AVERAGE(B$3:B62),0),IF(ROW(C61)&lt;=$L$3,INDEX(Data_Collection!D:D,PlotData!$K$3+ROW(C61)-1),NA())))</f>
        <v/>
      </c>
      <c r="C63" s="57" t="str">
        <f>IF($A63=0,ROUND(AVERAGE(C$3:C62),0),IF($I63=$J63,IF(ROW(D61)&lt;=$L$3,INDEX(Data_Collection!E:E,PlotData!$K$3+ROW(D61)-1),""),""))</f>
        <v/>
      </c>
      <c r="D63" s="57" t="str">
        <f>IF($A63=0,ROUND(AVERAGE(D$3:D62),0),IF($I63=$J63,IF(ROW(E61)&lt;=$L$3,INDEX(Data_Collection!F:F,PlotData!$K$3+ROW(E61)-1),""),""))</f>
        <v/>
      </c>
      <c r="E63" s="57" t="str">
        <f>IF($A63=0,ROUND(AVERAGE(E$3:E62),0),IF($I63=$J63,IF(ROW(F61)&lt;=$L$3,INDEX(Data_Collection!G:G,PlotData!$K$3+ROW(F61)-1),""),""))</f>
        <v/>
      </c>
      <c r="F63" s="57" t="str">
        <f>IF($A63=0,ROUND(AVERAGE(F$3:F62),0),IF($I63=$J63,IF(ROW(G61)&lt;=$L$3,INDEX(Data_Collection!H:H,PlotData!$K$3+ROW(G61)-1),""),""))</f>
        <v/>
      </c>
      <c r="G63" s="57" t="str">
        <f>IF($A63=0,ROUND(AVERAGE(G$3:G62),0),IF($I63=$J63,IF(ROW(H61)&lt;=$L$3,INDEX(Data_Collection!I:I,PlotData!$K$3+ROW(H61)-1),""),""))</f>
        <v/>
      </c>
      <c r="H63" s="57" t="str">
        <f>IF($A63=0,ROUND(AVERAGE(H$3:H62),0),IF($I63=$J63,IF(ROW(I61)&lt;=$L$3,INDEX(Data_Collection!J:J,PlotData!$K$3+ROW(I61)-1),""),""))</f>
        <v/>
      </c>
      <c r="I63" s="57">
        <f>COUNT(B$3:B63)</f>
        <v>30</v>
      </c>
      <c r="J63" s="57">
        <f t="shared" si="0"/>
        <v>61</v>
      </c>
    </row>
    <row r="64" spans="1:10" x14ac:dyDescent="0.2">
      <c r="A64" s="66" t="str">
        <f>IF(ROW(B62)&lt;=$L$3,INDEX(Data_Collection!B:B,PlotData!$K$3+ROW(B62)-1)&amp;" "&amp;INDEX(Data_Collection!C:C,PlotData!$K$3+ROW(B62)-1),"")</f>
        <v/>
      </c>
      <c r="B64" s="57" t="str">
        <f>IF(A64="","",IF(A64=0,ROUND(AVERAGE(B$3:B63),0),IF(ROW(C62)&lt;=$L$3,INDEX(Data_Collection!D:D,PlotData!$K$3+ROW(C62)-1),NA())))</f>
        <v/>
      </c>
      <c r="C64" s="57" t="str">
        <f>IF($A64=0,ROUND(AVERAGE(C$3:C63),0),IF($I64=$J64,IF(ROW(D62)&lt;=$L$3,INDEX(Data_Collection!E:E,PlotData!$K$3+ROW(D62)-1),""),""))</f>
        <v/>
      </c>
      <c r="D64" s="57" t="str">
        <f>IF($A64=0,ROUND(AVERAGE(D$3:D63),0),IF($I64=$J64,IF(ROW(E62)&lt;=$L$3,INDEX(Data_Collection!F:F,PlotData!$K$3+ROW(E62)-1),""),""))</f>
        <v/>
      </c>
      <c r="E64" s="57" t="str">
        <f>IF($A64=0,ROUND(AVERAGE(E$3:E63),0),IF($I64=$J64,IF(ROW(F62)&lt;=$L$3,INDEX(Data_Collection!G:G,PlotData!$K$3+ROW(F62)-1),""),""))</f>
        <v/>
      </c>
      <c r="F64" s="57" t="str">
        <f>IF($A64=0,ROUND(AVERAGE(F$3:F63),0),IF($I64=$J64,IF(ROW(G62)&lt;=$L$3,INDEX(Data_Collection!H:H,PlotData!$K$3+ROW(G62)-1),""),""))</f>
        <v/>
      </c>
      <c r="G64" s="57" t="str">
        <f>IF($A64=0,ROUND(AVERAGE(G$3:G63),0),IF($I64=$J64,IF(ROW(H62)&lt;=$L$3,INDEX(Data_Collection!I:I,PlotData!$K$3+ROW(H62)-1),""),""))</f>
        <v/>
      </c>
      <c r="H64" s="57" t="str">
        <f>IF($A64=0,ROUND(AVERAGE(H$3:H63),0),IF($I64=$J64,IF(ROW(I62)&lt;=$L$3,INDEX(Data_Collection!J:J,PlotData!$K$3+ROW(I62)-1),""),""))</f>
        <v/>
      </c>
      <c r="I64" s="57">
        <f>COUNT(B$3:B64)</f>
        <v>30</v>
      </c>
      <c r="J64" s="57">
        <f t="shared" si="0"/>
        <v>62</v>
      </c>
    </row>
    <row r="65" spans="1:10" x14ac:dyDescent="0.2">
      <c r="A65" s="66" t="str">
        <f>IF(ROW(B63)&lt;=$L$3,INDEX(Data_Collection!B:B,PlotData!$K$3+ROW(B63)-1)&amp;" "&amp;INDEX(Data_Collection!C:C,PlotData!$K$3+ROW(B63)-1),"")</f>
        <v/>
      </c>
      <c r="B65" s="57" t="str">
        <f>IF(A65="","",IF(A65=0,ROUND(AVERAGE(B$3:B64),0),IF(ROW(C63)&lt;=$L$3,INDEX(Data_Collection!D:D,PlotData!$K$3+ROW(C63)-1),NA())))</f>
        <v/>
      </c>
      <c r="C65" s="57" t="str">
        <f>IF($A65=0,ROUND(AVERAGE(C$3:C64),0),IF($I65=$J65,IF(ROW(D63)&lt;=$L$3,INDEX(Data_Collection!E:E,PlotData!$K$3+ROW(D63)-1),""),""))</f>
        <v/>
      </c>
      <c r="D65" s="57" t="str">
        <f>IF($A65=0,ROUND(AVERAGE(D$3:D64),0),IF($I65=$J65,IF(ROW(E63)&lt;=$L$3,INDEX(Data_Collection!F:F,PlotData!$K$3+ROW(E63)-1),""),""))</f>
        <v/>
      </c>
      <c r="E65" s="57" t="str">
        <f>IF($A65=0,ROUND(AVERAGE(E$3:E64),0),IF($I65=$J65,IF(ROW(F63)&lt;=$L$3,INDEX(Data_Collection!G:G,PlotData!$K$3+ROW(F63)-1),""),""))</f>
        <v/>
      </c>
      <c r="F65" s="57" t="str">
        <f>IF($A65=0,ROUND(AVERAGE(F$3:F64),0),IF($I65=$J65,IF(ROW(G63)&lt;=$L$3,INDEX(Data_Collection!H:H,PlotData!$K$3+ROW(G63)-1),""),""))</f>
        <v/>
      </c>
      <c r="G65" s="57" t="str">
        <f>IF($A65=0,ROUND(AVERAGE(G$3:G64),0),IF($I65=$J65,IF(ROW(H63)&lt;=$L$3,INDEX(Data_Collection!I:I,PlotData!$K$3+ROW(H63)-1),""),""))</f>
        <v/>
      </c>
      <c r="H65" s="57" t="str">
        <f>IF($A65=0,ROUND(AVERAGE(H$3:H64),0),IF($I65=$J65,IF(ROW(I63)&lt;=$L$3,INDEX(Data_Collection!J:J,PlotData!$K$3+ROW(I63)-1),""),""))</f>
        <v/>
      </c>
      <c r="I65" s="57">
        <f>COUNT(B$3:B65)</f>
        <v>30</v>
      </c>
      <c r="J65" s="57">
        <f t="shared" si="0"/>
        <v>63</v>
      </c>
    </row>
    <row r="66" spans="1:10" x14ac:dyDescent="0.2">
      <c r="A66" s="66" t="str">
        <f>IF(ROW(B64)&lt;=$L$3,INDEX(Data_Collection!B:B,PlotData!$K$3+ROW(B64)-1)&amp;" "&amp;INDEX(Data_Collection!C:C,PlotData!$K$3+ROW(B64)-1),"")</f>
        <v/>
      </c>
      <c r="B66" s="57" t="str">
        <f>IF(A66="","",IF(A66=0,ROUND(AVERAGE(B$3:B65),0),IF(ROW(C64)&lt;=$L$3,INDEX(Data_Collection!D:D,PlotData!$K$3+ROW(C64)-1),NA())))</f>
        <v/>
      </c>
      <c r="C66" s="57" t="str">
        <f>IF($A66=0,ROUND(AVERAGE(C$3:C65),0),IF($I66=$J66,IF(ROW(D64)&lt;=$L$3,INDEX(Data_Collection!E:E,PlotData!$K$3+ROW(D64)-1),""),""))</f>
        <v/>
      </c>
      <c r="D66" s="57" t="str">
        <f>IF($A66=0,ROUND(AVERAGE(D$3:D65),0),IF($I66=$J66,IF(ROW(E64)&lt;=$L$3,INDEX(Data_Collection!F:F,PlotData!$K$3+ROW(E64)-1),""),""))</f>
        <v/>
      </c>
      <c r="E66" s="57" t="str">
        <f>IF($A66=0,ROUND(AVERAGE(E$3:E65),0),IF($I66=$J66,IF(ROW(F64)&lt;=$L$3,INDEX(Data_Collection!G:G,PlotData!$K$3+ROW(F64)-1),""),""))</f>
        <v/>
      </c>
      <c r="F66" s="57" t="str">
        <f>IF($A66=0,ROUND(AVERAGE(F$3:F65),0),IF($I66=$J66,IF(ROW(G64)&lt;=$L$3,INDEX(Data_Collection!H:H,PlotData!$K$3+ROW(G64)-1),""),""))</f>
        <v/>
      </c>
      <c r="G66" s="57" t="str">
        <f>IF($A66=0,ROUND(AVERAGE(G$3:G65),0),IF($I66=$J66,IF(ROW(H64)&lt;=$L$3,INDEX(Data_Collection!I:I,PlotData!$K$3+ROW(H64)-1),""),""))</f>
        <v/>
      </c>
      <c r="H66" s="57" t="str">
        <f>IF($A66=0,ROUND(AVERAGE(H$3:H65),0),IF($I66=$J66,IF(ROW(I64)&lt;=$L$3,INDEX(Data_Collection!J:J,PlotData!$K$3+ROW(I64)-1),""),""))</f>
        <v/>
      </c>
      <c r="I66" s="57">
        <f>COUNT(B$3:B66)</f>
        <v>30</v>
      </c>
      <c r="J66" s="57">
        <f t="shared" si="0"/>
        <v>64</v>
      </c>
    </row>
    <row r="67" spans="1:10" x14ac:dyDescent="0.2">
      <c r="A67" s="66" t="str">
        <f>IF(ROW(B65)&lt;=$L$3,INDEX(Data_Collection!B:B,PlotData!$K$3+ROW(B65)-1)&amp;" "&amp;INDEX(Data_Collection!C:C,PlotData!$K$3+ROW(B65)-1),"")</f>
        <v/>
      </c>
      <c r="B67" s="57" t="str">
        <f>IF(A67="","",IF(A67=0,ROUND(AVERAGE(B$3:B66),0),IF(ROW(C65)&lt;=$L$3,INDEX(Data_Collection!D:D,PlotData!$K$3+ROW(C65)-1),NA())))</f>
        <v/>
      </c>
      <c r="C67" s="57" t="str">
        <f>IF($A67=0,ROUND(AVERAGE(C$3:C66),0),IF($I67=$J67,IF(ROW(D65)&lt;=$L$3,INDEX(Data_Collection!E:E,PlotData!$K$3+ROW(D65)-1),""),""))</f>
        <v/>
      </c>
      <c r="D67" s="57" t="str">
        <f>IF($A67=0,ROUND(AVERAGE(D$3:D66),0),IF($I67=$J67,IF(ROW(E65)&lt;=$L$3,INDEX(Data_Collection!F:F,PlotData!$K$3+ROW(E65)-1),""),""))</f>
        <v/>
      </c>
      <c r="E67" s="57" t="str">
        <f>IF($A67=0,ROUND(AVERAGE(E$3:E66),0),IF($I67=$J67,IF(ROW(F65)&lt;=$L$3,INDEX(Data_Collection!G:G,PlotData!$K$3+ROW(F65)-1),""),""))</f>
        <v/>
      </c>
      <c r="F67" s="57" t="str">
        <f>IF($A67=0,ROUND(AVERAGE(F$3:F66),0),IF($I67=$J67,IF(ROW(G65)&lt;=$L$3,INDEX(Data_Collection!H:H,PlotData!$K$3+ROW(G65)-1),""),""))</f>
        <v/>
      </c>
      <c r="G67" s="57" t="str">
        <f>IF($A67=0,ROUND(AVERAGE(G$3:G66),0),IF($I67=$J67,IF(ROW(H65)&lt;=$L$3,INDEX(Data_Collection!I:I,PlotData!$K$3+ROW(H65)-1),""),""))</f>
        <v/>
      </c>
      <c r="H67" s="57" t="str">
        <f>IF($A67=0,ROUND(AVERAGE(H$3:H66),0),IF($I67=$J67,IF(ROW(I65)&lt;=$L$3,INDEX(Data_Collection!J:J,PlotData!$K$3+ROW(I65)-1),""),""))</f>
        <v/>
      </c>
      <c r="I67" s="57">
        <f>COUNT(B$3:B67)</f>
        <v>30</v>
      </c>
      <c r="J67" s="57">
        <f t="shared" si="0"/>
        <v>65</v>
      </c>
    </row>
    <row r="68" spans="1:10" x14ac:dyDescent="0.2">
      <c r="A68" s="66" t="str">
        <f>IF(ROW(B66)&lt;=$L$3,INDEX(Data_Collection!B:B,PlotData!$K$3+ROW(B66)-1)&amp;" "&amp;INDEX(Data_Collection!C:C,PlotData!$K$3+ROW(B66)-1),"")</f>
        <v/>
      </c>
      <c r="B68" s="57" t="str">
        <f>IF(A68="","",IF(A68=0,ROUND(AVERAGE(B$3:B67),0),IF(ROW(C66)&lt;=$L$3,INDEX(Data_Collection!D:D,PlotData!$K$3+ROW(C66)-1),NA())))</f>
        <v/>
      </c>
      <c r="C68" s="57" t="str">
        <f>IF($A68=0,ROUND(AVERAGE(C$3:C67),0),IF($I68=$J68,IF(ROW(D66)&lt;=$L$3,INDEX(Data_Collection!E:E,PlotData!$K$3+ROW(D66)-1),""),""))</f>
        <v/>
      </c>
      <c r="D68" s="57" t="str">
        <f>IF($A68=0,ROUND(AVERAGE(D$3:D67),0),IF($I68=$J68,IF(ROW(E66)&lt;=$L$3,INDEX(Data_Collection!F:F,PlotData!$K$3+ROW(E66)-1),""),""))</f>
        <v/>
      </c>
      <c r="E68" s="57" t="str">
        <f>IF($A68=0,ROUND(AVERAGE(E$3:E67),0),IF($I68=$J68,IF(ROW(F66)&lt;=$L$3,INDEX(Data_Collection!G:G,PlotData!$K$3+ROW(F66)-1),""),""))</f>
        <v/>
      </c>
      <c r="F68" s="57" t="str">
        <f>IF($A68=0,ROUND(AVERAGE(F$3:F67),0),IF($I68=$J68,IF(ROW(G66)&lt;=$L$3,INDEX(Data_Collection!H:H,PlotData!$K$3+ROW(G66)-1),""),""))</f>
        <v/>
      </c>
      <c r="G68" s="57" t="str">
        <f>IF($A68=0,ROUND(AVERAGE(G$3:G67),0),IF($I68=$J68,IF(ROW(H66)&lt;=$L$3,INDEX(Data_Collection!I:I,PlotData!$K$3+ROW(H66)-1),""),""))</f>
        <v/>
      </c>
      <c r="H68" s="57" t="str">
        <f>IF($A68=0,ROUND(AVERAGE(H$3:H67),0),IF($I68=$J68,IF(ROW(I66)&lt;=$L$3,INDEX(Data_Collection!J:J,PlotData!$K$3+ROW(I66)-1),""),""))</f>
        <v/>
      </c>
      <c r="I68" s="57">
        <f>COUNT(B$3:B68)</f>
        <v>30</v>
      </c>
      <c r="J68" s="57">
        <f t="shared" ref="J68:J131" si="1">ROW(C66)</f>
        <v>66</v>
      </c>
    </row>
    <row r="69" spans="1:10" x14ac:dyDescent="0.2">
      <c r="A69" s="66" t="str">
        <f>IF(ROW(B67)&lt;=$L$3,INDEX(Data_Collection!B:B,PlotData!$K$3+ROW(B67)-1)&amp;" "&amp;INDEX(Data_Collection!C:C,PlotData!$K$3+ROW(B67)-1),"")</f>
        <v/>
      </c>
      <c r="B69" s="57" t="str">
        <f>IF(A69="","",IF(A69=0,ROUND(AVERAGE(B$3:B68),0),IF(ROW(C67)&lt;=$L$3,INDEX(Data_Collection!D:D,PlotData!$K$3+ROW(C67)-1),NA())))</f>
        <v/>
      </c>
      <c r="C69" s="57" t="str">
        <f>IF($A69=0,ROUND(AVERAGE(C$3:C68),0),IF($I69=$J69,IF(ROW(D67)&lt;=$L$3,INDEX(Data_Collection!E:E,PlotData!$K$3+ROW(D67)-1),""),""))</f>
        <v/>
      </c>
      <c r="D69" s="57" t="str">
        <f>IF($A69=0,ROUND(AVERAGE(D$3:D68),0),IF($I69=$J69,IF(ROW(E67)&lt;=$L$3,INDEX(Data_Collection!F:F,PlotData!$K$3+ROW(E67)-1),""),""))</f>
        <v/>
      </c>
      <c r="E69" s="57" t="str">
        <f>IF($A69=0,ROUND(AVERAGE(E$3:E68),0),IF($I69=$J69,IF(ROW(F67)&lt;=$L$3,INDEX(Data_Collection!G:G,PlotData!$K$3+ROW(F67)-1),""),""))</f>
        <v/>
      </c>
      <c r="F69" s="57" t="str">
        <f>IF($A69=0,ROUND(AVERAGE(F$3:F68),0),IF($I69=$J69,IF(ROW(G67)&lt;=$L$3,INDEX(Data_Collection!H:H,PlotData!$K$3+ROW(G67)-1),""),""))</f>
        <v/>
      </c>
      <c r="G69" s="57" t="str">
        <f>IF($A69=0,ROUND(AVERAGE(G$3:G68),0),IF($I69=$J69,IF(ROW(H67)&lt;=$L$3,INDEX(Data_Collection!I:I,PlotData!$K$3+ROW(H67)-1),""),""))</f>
        <v/>
      </c>
      <c r="H69" s="57" t="str">
        <f>IF($A69=0,ROUND(AVERAGE(H$3:H68),0),IF($I69=$J69,IF(ROW(I67)&lt;=$L$3,INDEX(Data_Collection!J:J,PlotData!$K$3+ROW(I67)-1),""),""))</f>
        <v/>
      </c>
      <c r="I69" s="57">
        <f>COUNT(B$3:B69)</f>
        <v>30</v>
      </c>
      <c r="J69" s="57">
        <f t="shared" si="1"/>
        <v>67</v>
      </c>
    </row>
    <row r="70" spans="1:10" x14ac:dyDescent="0.2">
      <c r="A70" s="66" t="str">
        <f>IF(ROW(B68)&lt;=$L$3,INDEX(Data_Collection!B:B,PlotData!$K$3+ROW(B68)-1)&amp;" "&amp;INDEX(Data_Collection!C:C,PlotData!$K$3+ROW(B68)-1),"")</f>
        <v/>
      </c>
      <c r="B70" s="57" t="str">
        <f>IF(A70="","",IF(A70=0,ROUND(AVERAGE(B$3:B69),0),IF(ROW(C68)&lt;=$L$3,INDEX(Data_Collection!D:D,PlotData!$K$3+ROW(C68)-1),NA())))</f>
        <v/>
      </c>
      <c r="C70" s="57" t="str">
        <f>IF($A70=0,ROUND(AVERAGE(C$3:C69),0),IF($I70=$J70,IF(ROW(D68)&lt;=$L$3,INDEX(Data_Collection!E:E,PlotData!$K$3+ROW(D68)-1),""),""))</f>
        <v/>
      </c>
      <c r="D70" s="57" t="str">
        <f>IF($A70=0,ROUND(AVERAGE(D$3:D69),0),IF($I70=$J70,IF(ROW(E68)&lt;=$L$3,INDEX(Data_Collection!F:F,PlotData!$K$3+ROW(E68)-1),""),""))</f>
        <v/>
      </c>
      <c r="E70" s="57" t="str">
        <f>IF($A70=0,ROUND(AVERAGE(E$3:E69),0),IF($I70=$J70,IF(ROW(F68)&lt;=$L$3,INDEX(Data_Collection!G:G,PlotData!$K$3+ROW(F68)-1),""),""))</f>
        <v/>
      </c>
      <c r="F70" s="57" t="str">
        <f>IF($A70=0,ROUND(AVERAGE(F$3:F69),0),IF($I70=$J70,IF(ROW(G68)&lt;=$L$3,INDEX(Data_Collection!H:H,PlotData!$K$3+ROW(G68)-1),""),""))</f>
        <v/>
      </c>
      <c r="G70" s="57" t="str">
        <f>IF($A70=0,ROUND(AVERAGE(G$3:G69),0),IF($I70=$J70,IF(ROW(H68)&lt;=$L$3,INDEX(Data_Collection!I:I,PlotData!$K$3+ROW(H68)-1),""),""))</f>
        <v/>
      </c>
      <c r="H70" s="57" t="str">
        <f>IF($A70=0,ROUND(AVERAGE(H$3:H69),0),IF($I70=$J70,IF(ROW(I68)&lt;=$L$3,INDEX(Data_Collection!J:J,PlotData!$K$3+ROW(I68)-1),""),""))</f>
        <v/>
      </c>
      <c r="I70" s="57">
        <f>COUNT(B$3:B70)</f>
        <v>30</v>
      </c>
      <c r="J70" s="57">
        <f t="shared" si="1"/>
        <v>68</v>
      </c>
    </row>
    <row r="71" spans="1:10" x14ac:dyDescent="0.2">
      <c r="A71" s="66" t="str">
        <f>IF(ROW(B69)&lt;=$L$3,INDEX(Data_Collection!B:B,PlotData!$K$3+ROW(B69)-1)&amp;" "&amp;INDEX(Data_Collection!C:C,PlotData!$K$3+ROW(B69)-1),"")</f>
        <v/>
      </c>
      <c r="B71" s="57" t="str">
        <f>IF(A71="","",IF(A71=0,ROUND(AVERAGE(B$3:B70),0),IF(ROW(C69)&lt;=$L$3,INDEX(Data_Collection!D:D,PlotData!$K$3+ROW(C69)-1),NA())))</f>
        <v/>
      </c>
      <c r="C71" s="57" t="str">
        <f>IF($A71=0,ROUND(AVERAGE(C$3:C70),0),IF($I71=$J71,IF(ROW(D69)&lt;=$L$3,INDEX(Data_Collection!E:E,PlotData!$K$3+ROW(D69)-1),""),""))</f>
        <v/>
      </c>
      <c r="D71" s="57" t="str">
        <f>IF($A71=0,ROUND(AVERAGE(D$3:D70),0),IF($I71=$J71,IF(ROW(E69)&lt;=$L$3,INDEX(Data_Collection!F:F,PlotData!$K$3+ROW(E69)-1),""),""))</f>
        <v/>
      </c>
      <c r="E71" s="57" t="str">
        <f>IF($A71=0,ROUND(AVERAGE(E$3:E70),0),IF($I71=$J71,IF(ROW(F69)&lt;=$L$3,INDEX(Data_Collection!G:G,PlotData!$K$3+ROW(F69)-1),""),""))</f>
        <v/>
      </c>
      <c r="F71" s="57" t="str">
        <f>IF($A71=0,ROUND(AVERAGE(F$3:F70),0),IF($I71=$J71,IF(ROW(G69)&lt;=$L$3,INDEX(Data_Collection!H:H,PlotData!$K$3+ROW(G69)-1),""),""))</f>
        <v/>
      </c>
      <c r="G71" s="57" t="str">
        <f>IF($A71=0,ROUND(AVERAGE(G$3:G70),0),IF($I71=$J71,IF(ROW(H69)&lt;=$L$3,INDEX(Data_Collection!I:I,PlotData!$K$3+ROW(H69)-1),""),""))</f>
        <v/>
      </c>
      <c r="H71" s="57" t="str">
        <f>IF($A71=0,ROUND(AVERAGE(H$3:H70),0),IF($I71=$J71,IF(ROW(I69)&lt;=$L$3,INDEX(Data_Collection!J:J,PlotData!$K$3+ROW(I69)-1),""),""))</f>
        <v/>
      </c>
      <c r="I71" s="57">
        <f>COUNT(B$3:B71)</f>
        <v>30</v>
      </c>
      <c r="J71" s="57">
        <f t="shared" si="1"/>
        <v>69</v>
      </c>
    </row>
    <row r="72" spans="1:10" x14ac:dyDescent="0.2">
      <c r="A72" s="66" t="str">
        <f>IF(ROW(B70)&lt;=$L$3,INDEX(Data_Collection!B:B,PlotData!$K$3+ROW(B70)-1)&amp;" "&amp;INDEX(Data_Collection!C:C,PlotData!$K$3+ROW(B70)-1),"")</f>
        <v/>
      </c>
      <c r="B72" s="57" t="str">
        <f>IF(A72="","",IF(A72=0,ROUND(AVERAGE(B$3:B71),0),IF(ROW(C70)&lt;=$L$3,INDEX(Data_Collection!D:D,PlotData!$K$3+ROW(C70)-1),NA())))</f>
        <v/>
      </c>
      <c r="C72" s="57" t="str">
        <f>IF($A72=0,ROUND(AVERAGE(C$3:C71),0),IF($I72=$J72,IF(ROW(D70)&lt;=$L$3,INDEX(Data_Collection!E:E,PlotData!$K$3+ROW(D70)-1),""),""))</f>
        <v/>
      </c>
      <c r="D72" s="57" t="str">
        <f>IF($A72=0,ROUND(AVERAGE(D$3:D71),0),IF($I72=$J72,IF(ROW(E70)&lt;=$L$3,INDEX(Data_Collection!F:F,PlotData!$K$3+ROW(E70)-1),""),""))</f>
        <v/>
      </c>
      <c r="E72" s="57" t="str">
        <f>IF($A72=0,ROUND(AVERAGE(E$3:E71),0),IF($I72=$J72,IF(ROW(F70)&lt;=$L$3,INDEX(Data_Collection!G:G,PlotData!$K$3+ROW(F70)-1),""),""))</f>
        <v/>
      </c>
      <c r="F72" s="57" t="str">
        <f>IF($A72=0,ROUND(AVERAGE(F$3:F71),0),IF($I72=$J72,IF(ROW(G70)&lt;=$L$3,INDEX(Data_Collection!H:H,PlotData!$K$3+ROW(G70)-1),""),""))</f>
        <v/>
      </c>
      <c r="G72" s="57" t="str">
        <f>IF($A72=0,ROUND(AVERAGE(G$3:G71),0),IF($I72=$J72,IF(ROW(H70)&lt;=$L$3,INDEX(Data_Collection!I:I,PlotData!$K$3+ROW(H70)-1),""),""))</f>
        <v/>
      </c>
      <c r="H72" s="57" t="str">
        <f>IF($A72=0,ROUND(AVERAGE(H$3:H71),0),IF($I72=$J72,IF(ROW(I70)&lt;=$L$3,INDEX(Data_Collection!J:J,PlotData!$K$3+ROW(I70)-1),""),""))</f>
        <v/>
      </c>
      <c r="I72" s="57">
        <f>COUNT(B$3:B72)</f>
        <v>30</v>
      </c>
      <c r="J72" s="57">
        <f t="shared" si="1"/>
        <v>70</v>
      </c>
    </row>
    <row r="73" spans="1:10" x14ac:dyDescent="0.2">
      <c r="A73" s="66" t="str">
        <f>IF(ROW(B71)&lt;=$L$3,INDEX(Data_Collection!B:B,PlotData!$K$3+ROW(B71)-1)&amp;" "&amp;INDEX(Data_Collection!C:C,PlotData!$K$3+ROW(B71)-1),"")</f>
        <v/>
      </c>
      <c r="B73" s="57" t="str">
        <f>IF(A73="","",IF(A73=0,ROUND(AVERAGE(B$3:B72),0),IF(ROW(C71)&lt;=$L$3,INDEX(Data_Collection!D:D,PlotData!$K$3+ROW(C71)-1),NA())))</f>
        <v/>
      </c>
      <c r="C73" s="57" t="str">
        <f>IF($A73=0,ROUND(AVERAGE(C$3:C72),0),IF($I73=$J73,IF(ROW(D71)&lt;=$L$3,INDEX(Data_Collection!E:E,PlotData!$K$3+ROW(D71)-1),""),""))</f>
        <v/>
      </c>
      <c r="D73" s="57" t="str">
        <f>IF($A73=0,ROUND(AVERAGE(D$3:D72),0),IF($I73=$J73,IF(ROW(E71)&lt;=$L$3,INDEX(Data_Collection!F:F,PlotData!$K$3+ROW(E71)-1),""),""))</f>
        <v/>
      </c>
      <c r="E73" s="57" t="str">
        <f>IF($A73=0,ROUND(AVERAGE(E$3:E72),0),IF($I73=$J73,IF(ROW(F71)&lt;=$L$3,INDEX(Data_Collection!G:G,PlotData!$K$3+ROW(F71)-1),""),""))</f>
        <v/>
      </c>
      <c r="F73" s="57" t="str">
        <f>IF($A73=0,ROUND(AVERAGE(F$3:F72),0),IF($I73=$J73,IF(ROW(G71)&lt;=$L$3,INDEX(Data_Collection!H:H,PlotData!$K$3+ROW(G71)-1),""),""))</f>
        <v/>
      </c>
      <c r="G73" s="57" t="str">
        <f>IF($A73=0,ROUND(AVERAGE(G$3:G72),0),IF($I73=$J73,IF(ROW(H71)&lt;=$L$3,INDEX(Data_Collection!I:I,PlotData!$K$3+ROW(H71)-1),""),""))</f>
        <v/>
      </c>
      <c r="H73" s="57" t="str">
        <f>IF($A73=0,ROUND(AVERAGE(H$3:H72),0),IF($I73=$J73,IF(ROW(I71)&lt;=$L$3,INDEX(Data_Collection!J:J,PlotData!$K$3+ROW(I71)-1),""),""))</f>
        <v/>
      </c>
      <c r="I73" s="57">
        <f>COUNT(B$3:B73)</f>
        <v>30</v>
      </c>
      <c r="J73" s="57">
        <f t="shared" si="1"/>
        <v>71</v>
      </c>
    </row>
    <row r="74" spans="1:10" x14ac:dyDescent="0.2">
      <c r="A74" s="66" t="str">
        <f>IF(ROW(B72)&lt;=$L$3,INDEX(Data_Collection!B:B,PlotData!$K$3+ROW(B72)-1)&amp;" "&amp;INDEX(Data_Collection!C:C,PlotData!$K$3+ROW(B72)-1),"")</f>
        <v/>
      </c>
      <c r="B74" s="57" t="str">
        <f>IF(A74="","",IF(A74=0,ROUND(AVERAGE(B$3:B73),0),IF(ROW(C72)&lt;=$L$3,INDEX(Data_Collection!D:D,PlotData!$K$3+ROW(C72)-1),NA())))</f>
        <v/>
      </c>
      <c r="C74" s="57" t="str">
        <f>IF($A74=0,ROUND(AVERAGE(C$3:C73),0),IF($I74=$J74,IF(ROW(D72)&lt;=$L$3,INDEX(Data_Collection!E:E,PlotData!$K$3+ROW(D72)-1),""),""))</f>
        <v/>
      </c>
      <c r="D74" s="57" t="str">
        <f>IF($A74=0,ROUND(AVERAGE(D$3:D73),0),IF($I74=$J74,IF(ROW(E72)&lt;=$L$3,INDEX(Data_Collection!F:F,PlotData!$K$3+ROW(E72)-1),""),""))</f>
        <v/>
      </c>
      <c r="E74" s="57" t="str">
        <f>IF($A74=0,ROUND(AVERAGE(E$3:E73),0),IF($I74=$J74,IF(ROW(F72)&lt;=$L$3,INDEX(Data_Collection!G:G,PlotData!$K$3+ROW(F72)-1),""),""))</f>
        <v/>
      </c>
      <c r="F74" s="57" t="str">
        <f>IF($A74=0,ROUND(AVERAGE(F$3:F73),0),IF($I74=$J74,IF(ROW(G72)&lt;=$L$3,INDEX(Data_Collection!H:H,PlotData!$K$3+ROW(G72)-1),""),""))</f>
        <v/>
      </c>
      <c r="G74" s="57" t="str">
        <f>IF($A74=0,ROUND(AVERAGE(G$3:G73),0),IF($I74=$J74,IF(ROW(H72)&lt;=$L$3,INDEX(Data_Collection!I:I,PlotData!$K$3+ROW(H72)-1),""),""))</f>
        <v/>
      </c>
      <c r="H74" s="57" t="str">
        <f>IF($A74=0,ROUND(AVERAGE(H$3:H73),0),IF($I74=$J74,IF(ROW(I72)&lt;=$L$3,INDEX(Data_Collection!J:J,PlotData!$K$3+ROW(I72)-1),""),""))</f>
        <v/>
      </c>
      <c r="I74" s="57">
        <f>COUNT(B$3:B74)</f>
        <v>30</v>
      </c>
      <c r="J74" s="57">
        <f t="shared" si="1"/>
        <v>72</v>
      </c>
    </row>
    <row r="75" spans="1:10" x14ac:dyDescent="0.2">
      <c r="A75" s="66" t="str">
        <f>IF(ROW(B73)&lt;=$L$3,INDEX(Data_Collection!B:B,PlotData!$K$3+ROW(B73)-1)&amp;" "&amp;INDEX(Data_Collection!C:C,PlotData!$K$3+ROW(B73)-1),"")</f>
        <v/>
      </c>
      <c r="B75" s="57" t="str">
        <f>IF(A75="","",IF(A75=0,ROUND(AVERAGE(B$3:B74),0),IF(ROW(C73)&lt;=$L$3,INDEX(Data_Collection!D:D,PlotData!$K$3+ROW(C73)-1),NA())))</f>
        <v/>
      </c>
      <c r="C75" s="57" t="str">
        <f>IF($A75=0,ROUND(AVERAGE(C$3:C74),0),IF($I75=$J75,IF(ROW(D73)&lt;=$L$3,INDEX(Data_Collection!E:E,PlotData!$K$3+ROW(D73)-1),""),""))</f>
        <v/>
      </c>
      <c r="D75" s="57" t="str">
        <f>IF($A75=0,ROUND(AVERAGE(D$3:D74),0),IF($I75=$J75,IF(ROW(E73)&lt;=$L$3,INDEX(Data_Collection!F:F,PlotData!$K$3+ROW(E73)-1),""),""))</f>
        <v/>
      </c>
      <c r="E75" s="57" t="str">
        <f>IF($A75=0,ROUND(AVERAGE(E$3:E74),0),IF($I75=$J75,IF(ROW(F73)&lt;=$L$3,INDEX(Data_Collection!G:G,PlotData!$K$3+ROW(F73)-1),""),""))</f>
        <v/>
      </c>
      <c r="F75" s="57" t="str">
        <f>IF($A75=0,ROUND(AVERAGE(F$3:F74),0),IF($I75=$J75,IF(ROW(G73)&lt;=$L$3,INDEX(Data_Collection!H:H,PlotData!$K$3+ROW(G73)-1),""),""))</f>
        <v/>
      </c>
      <c r="G75" s="57" t="str">
        <f>IF($A75=0,ROUND(AVERAGE(G$3:G74),0),IF($I75=$J75,IF(ROW(H73)&lt;=$L$3,INDEX(Data_Collection!I:I,PlotData!$K$3+ROW(H73)-1),""),""))</f>
        <v/>
      </c>
      <c r="H75" s="57" t="str">
        <f>IF($A75=0,ROUND(AVERAGE(H$3:H74),0),IF($I75=$J75,IF(ROW(I73)&lt;=$L$3,INDEX(Data_Collection!J:J,PlotData!$K$3+ROW(I73)-1),""),""))</f>
        <v/>
      </c>
      <c r="I75" s="57">
        <f>COUNT(B$3:B75)</f>
        <v>30</v>
      </c>
      <c r="J75" s="57">
        <f t="shared" si="1"/>
        <v>73</v>
      </c>
    </row>
    <row r="76" spans="1:10" x14ac:dyDescent="0.2">
      <c r="A76" s="66" t="str">
        <f>IF(ROW(B74)&lt;=$L$3,INDEX(Data_Collection!B:B,PlotData!$K$3+ROW(B74)-1)&amp;" "&amp;INDEX(Data_Collection!C:C,PlotData!$K$3+ROW(B74)-1),"")</f>
        <v/>
      </c>
      <c r="B76" s="57" t="str">
        <f>IF(A76="","",IF(A76=0,ROUND(AVERAGE(B$3:B75),0),IF(ROW(C74)&lt;=$L$3,INDEX(Data_Collection!D:D,PlotData!$K$3+ROW(C74)-1),NA())))</f>
        <v/>
      </c>
      <c r="C76" s="57" t="str">
        <f>IF($A76=0,ROUND(AVERAGE(C$3:C75),0),IF($I76=$J76,IF(ROW(D74)&lt;=$L$3,INDEX(Data_Collection!E:E,PlotData!$K$3+ROW(D74)-1),""),""))</f>
        <v/>
      </c>
      <c r="D76" s="57" t="str">
        <f>IF($A76=0,ROUND(AVERAGE(D$3:D75),0),IF($I76=$J76,IF(ROW(E74)&lt;=$L$3,INDEX(Data_Collection!F:F,PlotData!$K$3+ROW(E74)-1),""),""))</f>
        <v/>
      </c>
      <c r="E76" s="57" t="str">
        <f>IF($A76=0,ROUND(AVERAGE(E$3:E75),0),IF($I76=$J76,IF(ROW(F74)&lt;=$L$3,INDEX(Data_Collection!G:G,PlotData!$K$3+ROW(F74)-1),""),""))</f>
        <v/>
      </c>
      <c r="F76" s="57" t="str">
        <f>IF($A76=0,ROUND(AVERAGE(F$3:F75),0),IF($I76=$J76,IF(ROW(G74)&lt;=$L$3,INDEX(Data_Collection!H:H,PlotData!$K$3+ROW(G74)-1),""),""))</f>
        <v/>
      </c>
      <c r="G76" s="57" t="str">
        <f>IF($A76=0,ROUND(AVERAGE(G$3:G75),0),IF($I76=$J76,IF(ROW(H74)&lt;=$L$3,INDEX(Data_Collection!I:I,PlotData!$K$3+ROW(H74)-1),""),""))</f>
        <v/>
      </c>
      <c r="H76" s="57" t="str">
        <f>IF($A76=0,ROUND(AVERAGE(H$3:H75),0),IF($I76=$J76,IF(ROW(I74)&lt;=$L$3,INDEX(Data_Collection!J:J,PlotData!$K$3+ROW(I74)-1),""),""))</f>
        <v/>
      </c>
      <c r="I76" s="57">
        <f>COUNT(B$3:B76)</f>
        <v>30</v>
      </c>
      <c r="J76" s="57">
        <f t="shared" si="1"/>
        <v>74</v>
      </c>
    </row>
    <row r="77" spans="1:10" x14ac:dyDescent="0.2">
      <c r="A77" s="66" t="str">
        <f>IF(ROW(B75)&lt;=$L$3,INDEX(Data_Collection!B:B,PlotData!$K$3+ROW(B75)-1)&amp;" "&amp;INDEX(Data_Collection!C:C,PlotData!$K$3+ROW(B75)-1),"")</f>
        <v/>
      </c>
      <c r="B77" s="57" t="str">
        <f>IF(A77="","",IF(A77=0,ROUND(AVERAGE(B$3:B76),0),IF(ROW(C75)&lt;=$L$3,INDEX(Data_Collection!D:D,PlotData!$K$3+ROW(C75)-1),NA())))</f>
        <v/>
      </c>
      <c r="C77" s="57" t="str">
        <f>IF($A77=0,ROUND(AVERAGE(C$3:C76),0),IF($I77=$J77,IF(ROW(D75)&lt;=$L$3,INDEX(Data_Collection!E:E,PlotData!$K$3+ROW(D75)-1),""),""))</f>
        <v/>
      </c>
      <c r="D77" s="57" t="str">
        <f>IF($A77=0,ROUND(AVERAGE(D$3:D76),0),IF($I77=$J77,IF(ROW(E75)&lt;=$L$3,INDEX(Data_Collection!F:F,PlotData!$K$3+ROW(E75)-1),""),""))</f>
        <v/>
      </c>
      <c r="E77" s="57" t="str">
        <f>IF($A77=0,ROUND(AVERAGE(E$3:E76),0),IF($I77=$J77,IF(ROW(F75)&lt;=$L$3,INDEX(Data_Collection!G:G,PlotData!$K$3+ROW(F75)-1),""),""))</f>
        <v/>
      </c>
      <c r="F77" s="57" t="str">
        <f>IF($A77=0,ROUND(AVERAGE(F$3:F76),0),IF($I77=$J77,IF(ROW(G75)&lt;=$L$3,INDEX(Data_Collection!H:H,PlotData!$K$3+ROW(G75)-1),""),""))</f>
        <v/>
      </c>
      <c r="G77" s="57" t="str">
        <f>IF($A77=0,ROUND(AVERAGE(G$3:G76),0),IF($I77=$J77,IF(ROW(H75)&lt;=$L$3,INDEX(Data_Collection!I:I,PlotData!$K$3+ROW(H75)-1),""),""))</f>
        <v/>
      </c>
      <c r="H77" s="57" t="str">
        <f>IF($A77=0,ROUND(AVERAGE(H$3:H76),0),IF($I77=$J77,IF(ROW(I75)&lt;=$L$3,INDEX(Data_Collection!J:J,PlotData!$K$3+ROW(I75)-1),""),""))</f>
        <v/>
      </c>
      <c r="I77" s="57">
        <f>COUNT(B$3:B77)</f>
        <v>30</v>
      </c>
      <c r="J77" s="57">
        <f t="shared" si="1"/>
        <v>75</v>
      </c>
    </row>
    <row r="78" spans="1:10" x14ac:dyDescent="0.2">
      <c r="A78" s="66" t="str">
        <f>IF(ROW(B76)&lt;=$L$3,INDEX(Data_Collection!B:B,PlotData!$K$3+ROW(B76)-1)&amp;" "&amp;INDEX(Data_Collection!C:C,PlotData!$K$3+ROW(B76)-1),"")</f>
        <v/>
      </c>
      <c r="B78" s="57" t="str">
        <f>IF(A78="","",IF(A78=0,ROUND(AVERAGE(B$3:B77),0),IF(ROW(C76)&lt;=$L$3,INDEX(Data_Collection!D:D,PlotData!$K$3+ROW(C76)-1),NA())))</f>
        <v/>
      </c>
      <c r="C78" s="57" t="str">
        <f>IF($A78=0,ROUND(AVERAGE(C$3:C77),0),IF($I78=$J78,IF(ROW(D76)&lt;=$L$3,INDEX(Data_Collection!E:E,PlotData!$K$3+ROW(D76)-1),""),""))</f>
        <v/>
      </c>
      <c r="D78" s="57" t="str">
        <f>IF($A78=0,ROUND(AVERAGE(D$3:D77),0),IF($I78=$J78,IF(ROW(E76)&lt;=$L$3,INDEX(Data_Collection!F:F,PlotData!$K$3+ROW(E76)-1),""),""))</f>
        <v/>
      </c>
      <c r="E78" s="57" t="str">
        <f>IF($A78=0,ROUND(AVERAGE(E$3:E77),0),IF($I78=$J78,IF(ROW(F76)&lt;=$L$3,INDEX(Data_Collection!G:G,PlotData!$K$3+ROW(F76)-1),""),""))</f>
        <v/>
      </c>
      <c r="F78" s="57" t="str">
        <f>IF($A78=0,ROUND(AVERAGE(F$3:F77),0),IF($I78=$J78,IF(ROW(G76)&lt;=$L$3,INDEX(Data_Collection!H:H,PlotData!$K$3+ROW(G76)-1),""),""))</f>
        <v/>
      </c>
      <c r="G78" s="57" t="str">
        <f>IF($A78=0,ROUND(AVERAGE(G$3:G77),0),IF($I78=$J78,IF(ROW(H76)&lt;=$L$3,INDEX(Data_Collection!I:I,PlotData!$K$3+ROW(H76)-1),""),""))</f>
        <v/>
      </c>
      <c r="H78" s="57" t="str">
        <f>IF($A78=0,ROUND(AVERAGE(H$3:H77),0),IF($I78=$J78,IF(ROW(I76)&lt;=$L$3,INDEX(Data_Collection!J:J,PlotData!$K$3+ROW(I76)-1),""),""))</f>
        <v/>
      </c>
      <c r="I78" s="57">
        <f>COUNT(B$3:B78)</f>
        <v>30</v>
      </c>
      <c r="J78" s="57">
        <f t="shared" si="1"/>
        <v>76</v>
      </c>
    </row>
    <row r="79" spans="1:10" x14ac:dyDescent="0.2">
      <c r="A79" s="66" t="str">
        <f>IF(ROW(B77)&lt;=$L$3,INDEX(Data_Collection!B:B,PlotData!$K$3+ROW(B77)-1)&amp;" "&amp;INDEX(Data_Collection!C:C,PlotData!$K$3+ROW(B77)-1),"")</f>
        <v/>
      </c>
      <c r="B79" s="57" t="str">
        <f>IF(A79="","",IF(A79=0,ROUND(AVERAGE(B$3:B78),0),IF(ROW(C77)&lt;=$L$3,INDEX(Data_Collection!D:D,PlotData!$K$3+ROW(C77)-1),NA())))</f>
        <v/>
      </c>
      <c r="C79" s="57" t="str">
        <f>IF($A79=0,ROUND(AVERAGE(C$3:C78),0),IF($I79=$J79,IF(ROW(D77)&lt;=$L$3,INDEX(Data_Collection!E:E,PlotData!$K$3+ROW(D77)-1),""),""))</f>
        <v/>
      </c>
      <c r="D79" s="57" t="str">
        <f>IF($A79=0,ROUND(AVERAGE(D$3:D78),0),IF($I79=$J79,IF(ROW(E77)&lt;=$L$3,INDEX(Data_Collection!F:F,PlotData!$K$3+ROW(E77)-1),""),""))</f>
        <v/>
      </c>
      <c r="E79" s="57" t="str">
        <f>IF($A79=0,ROUND(AVERAGE(E$3:E78),0),IF($I79=$J79,IF(ROW(F77)&lt;=$L$3,INDEX(Data_Collection!G:G,PlotData!$K$3+ROW(F77)-1),""),""))</f>
        <v/>
      </c>
      <c r="F79" s="57" t="str">
        <f>IF($A79=0,ROUND(AVERAGE(F$3:F78),0),IF($I79=$J79,IF(ROW(G77)&lt;=$L$3,INDEX(Data_Collection!H:H,PlotData!$K$3+ROW(G77)-1),""),""))</f>
        <v/>
      </c>
      <c r="G79" s="57" t="str">
        <f>IF($A79=0,ROUND(AVERAGE(G$3:G78),0),IF($I79=$J79,IF(ROW(H77)&lt;=$L$3,INDEX(Data_Collection!I:I,PlotData!$K$3+ROW(H77)-1),""),""))</f>
        <v/>
      </c>
      <c r="H79" s="57" t="str">
        <f>IF($A79=0,ROUND(AVERAGE(H$3:H78),0),IF($I79=$J79,IF(ROW(I77)&lt;=$L$3,INDEX(Data_Collection!J:J,PlotData!$K$3+ROW(I77)-1),""),""))</f>
        <v/>
      </c>
      <c r="I79" s="57">
        <f>COUNT(B$3:B79)</f>
        <v>30</v>
      </c>
      <c r="J79" s="57">
        <f t="shared" si="1"/>
        <v>77</v>
      </c>
    </row>
    <row r="80" spans="1:10" x14ac:dyDescent="0.2">
      <c r="A80" s="66" t="str">
        <f>IF(ROW(B78)&lt;=$L$3,INDEX(Data_Collection!B:B,PlotData!$K$3+ROW(B78)-1)&amp;" "&amp;INDEX(Data_Collection!C:C,PlotData!$K$3+ROW(B78)-1),"")</f>
        <v/>
      </c>
      <c r="B80" s="57" t="str">
        <f>IF(A80="","",IF(A80=0,ROUND(AVERAGE(B$3:B79),0),IF(ROW(C78)&lt;=$L$3,INDEX(Data_Collection!D:D,PlotData!$K$3+ROW(C78)-1),NA())))</f>
        <v/>
      </c>
      <c r="C80" s="57" t="str">
        <f>IF($A80=0,ROUND(AVERAGE(C$3:C79),0),IF($I80=$J80,IF(ROW(D78)&lt;=$L$3,INDEX(Data_Collection!E:E,PlotData!$K$3+ROW(D78)-1),""),""))</f>
        <v/>
      </c>
      <c r="D80" s="57" t="str">
        <f>IF($A80=0,ROUND(AVERAGE(D$3:D79),0),IF($I80=$J80,IF(ROW(E78)&lt;=$L$3,INDEX(Data_Collection!F:F,PlotData!$K$3+ROW(E78)-1),""),""))</f>
        <v/>
      </c>
      <c r="E80" s="57" t="str">
        <f>IF($A80=0,ROUND(AVERAGE(E$3:E79),0),IF($I80=$J80,IF(ROW(F78)&lt;=$L$3,INDEX(Data_Collection!G:G,PlotData!$K$3+ROW(F78)-1),""),""))</f>
        <v/>
      </c>
      <c r="F80" s="57" t="str">
        <f>IF($A80=0,ROUND(AVERAGE(F$3:F79),0),IF($I80=$J80,IF(ROW(G78)&lt;=$L$3,INDEX(Data_Collection!H:H,PlotData!$K$3+ROW(G78)-1),""),""))</f>
        <v/>
      </c>
      <c r="G80" s="57" t="str">
        <f>IF($A80=0,ROUND(AVERAGE(G$3:G79),0),IF($I80=$J80,IF(ROW(H78)&lt;=$L$3,INDEX(Data_Collection!I:I,PlotData!$K$3+ROW(H78)-1),""),""))</f>
        <v/>
      </c>
      <c r="H80" s="57" t="str">
        <f>IF($A80=0,ROUND(AVERAGE(H$3:H79),0),IF($I80=$J80,IF(ROW(I78)&lt;=$L$3,INDEX(Data_Collection!J:J,PlotData!$K$3+ROW(I78)-1),""),""))</f>
        <v/>
      </c>
      <c r="I80" s="57">
        <f>COUNT(B$3:B80)</f>
        <v>30</v>
      </c>
      <c r="J80" s="57">
        <f t="shared" si="1"/>
        <v>78</v>
      </c>
    </row>
    <row r="81" spans="1:10" x14ac:dyDescent="0.2">
      <c r="A81" s="66" t="str">
        <f>IF(ROW(B79)&lt;=$L$3,INDEX(Data_Collection!B:B,PlotData!$K$3+ROW(B79)-1)&amp;" "&amp;INDEX(Data_Collection!C:C,PlotData!$K$3+ROW(B79)-1),"")</f>
        <v/>
      </c>
      <c r="B81" s="57" t="str">
        <f>IF(A81="","",IF(A81=0,ROUND(AVERAGE(B$3:B80),0),IF(ROW(C79)&lt;=$L$3,INDEX(Data_Collection!D:D,PlotData!$K$3+ROW(C79)-1),NA())))</f>
        <v/>
      </c>
      <c r="C81" s="57" t="str">
        <f>IF($A81=0,ROUND(AVERAGE(C$3:C80),0),IF($I81=$J81,IF(ROW(D79)&lt;=$L$3,INDEX(Data_Collection!E:E,PlotData!$K$3+ROW(D79)-1),""),""))</f>
        <v/>
      </c>
      <c r="D81" s="57" t="str">
        <f>IF($A81=0,ROUND(AVERAGE(D$3:D80),0),IF($I81=$J81,IF(ROW(E79)&lt;=$L$3,INDEX(Data_Collection!F:F,PlotData!$K$3+ROW(E79)-1),""),""))</f>
        <v/>
      </c>
      <c r="E81" s="57" t="str">
        <f>IF($A81=0,ROUND(AVERAGE(E$3:E80),0),IF($I81=$J81,IF(ROW(F79)&lt;=$L$3,INDEX(Data_Collection!G:G,PlotData!$K$3+ROW(F79)-1),""),""))</f>
        <v/>
      </c>
      <c r="F81" s="57" t="str">
        <f>IF($A81=0,ROUND(AVERAGE(F$3:F80),0),IF($I81=$J81,IF(ROW(G79)&lt;=$L$3,INDEX(Data_Collection!H:H,PlotData!$K$3+ROW(G79)-1),""),""))</f>
        <v/>
      </c>
      <c r="G81" s="57" t="str">
        <f>IF($A81=0,ROUND(AVERAGE(G$3:G80),0),IF($I81=$J81,IF(ROW(H79)&lt;=$L$3,INDEX(Data_Collection!I:I,PlotData!$K$3+ROW(H79)-1),""),""))</f>
        <v/>
      </c>
      <c r="H81" s="57" t="str">
        <f>IF($A81=0,ROUND(AVERAGE(H$3:H80),0),IF($I81=$J81,IF(ROW(I79)&lt;=$L$3,INDEX(Data_Collection!J:J,PlotData!$K$3+ROW(I79)-1),""),""))</f>
        <v/>
      </c>
      <c r="I81" s="57">
        <f>COUNT(B$3:B81)</f>
        <v>30</v>
      </c>
      <c r="J81" s="57">
        <f t="shared" si="1"/>
        <v>79</v>
      </c>
    </row>
    <row r="82" spans="1:10" x14ac:dyDescent="0.2">
      <c r="A82" s="66" t="str">
        <f>IF(ROW(B80)&lt;=$L$3,INDEX(Data_Collection!B:B,PlotData!$K$3+ROW(B80)-1)&amp;" "&amp;INDEX(Data_Collection!C:C,PlotData!$K$3+ROW(B80)-1),"")</f>
        <v/>
      </c>
      <c r="B82" s="57" t="str">
        <f>IF(A82="","",IF(A82=0,ROUND(AVERAGE(B$3:B81),0),IF(ROW(C80)&lt;=$L$3,INDEX(Data_Collection!D:D,PlotData!$K$3+ROW(C80)-1),NA())))</f>
        <v/>
      </c>
      <c r="C82" s="57" t="str">
        <f>IF($A82=0,ROUND(AVERAGE(C$3:C81),0),IF($I82=$J82,IF(ROW(D80)&lt;=$L$3,INDEX(Data_Collection!E:E,PlotData!$K$3+ROW(D80)-1),""),""))</f>
        <v/>
      </c>
      <c r="D82" s="57" t="str">
        <f>IF($A82=0,ROUND(AVERAGE(D$3:D81),0),IF($I82=$J82,IF(ROW(E80)&lt;=$L$3,INDEX(Data_Collection!F:F,PlotData!$K$3+ROW(E80)-1),""),""))</f>
        <v/>
      </c>
      <c r="E82" s="57" t="str">
        <f>IF($A82=0,ROUND(AVERAGE(E$3:E81),0),IF($I82=$J82,IF(ROW(F80)&lt;=$L$3,INDEX(Data_Collection!G:G,PlotData!$K$3+ROW(F80)-1),""),""))</f>
        <v/>
      </c>
      <c r="F82" s="57" t="str">
        <f>IF($A82=0,ROUND(AVERAGE(F$3:F81),0),IF($I82=$J82,IF(ROW(G80)&lt;=$L$3,INDEX(Data_Collection!H:H,PlotData!$K$3+ROW(G80)-1),""),""))</f>
        <v/>
      </c>
      <c r="G82" s="57" t="str">
        <f>IF($A82=0,ROUND(AVERAGE(G$3:G81),0),IF($I82=$J82,IF(ROW(H80)&lt;=$L$3,INDEX(Data_Collection!I:I,PlotData!$K$3+ROW(H80)-1),""),""))</f>
        <v/>
      </c>
      <c r="H82" s="57" t="str">
        <f>IF($A82=0,ROUND(AVERAGE(H$3:H81),0),IF($I82=$J82,IF(ROW(I80)&lt;=$L$3,INDEX(Data_Collection!J:J,PlotData!$K$3+ROW(I80)-1),""),""))</f>
        <v/>
      </c>
      <c r="I82" s="57">
        <f>COUNT(B$3:B82)</f>
        <v>30</v>
      </c>
      <c r="J82" s="57">
        <f t="shared" si="1"/>
        <v>80</v>
      </c>
    </row>
    <row r="83" spans="1:10" x14ac:dyDescent="0.2">
      <c r="A83" s="66" t="str">
        <f>IF(ROW(B81)&lt;=$L$3,INDEX(Data_Collection!B:B,PlotData!$K$3+ROW(B81)-1)&amp;" "&amp;INDEX(Data_Collection!C:C,PlotData!$K$3+ROW(B81)-1),"")</f>
        <v/>
      </c>
      <c r="B83" s="57" t="str">
        <f>IF(A83="","",IF(A83=0,ROUND(AVERAGE(B$3:B82),0),IF(ROW(C81)&lt;=$L$3,INDEX(Data_Collection!D:D,PlotData!$K$3+ROW(C81)-1),NA())))</f>
        <v/>
      </c>
      <c r="C83" s="57" t="str">
        <f>IF($A83=0,ROUND(AVERAGE(C$3:C82),0),IF($I83=$J83,IF(ROW(D81)&lt;=$L$3,INDEX(Data_Collection!E:E,PlotData!$K$3+ROW(D81)-1),""),""))</f>
        <v/>
      </c>
      <c r="D83" s="57" t="str">
        <f>IF($A83=0,ROUND(AVERAGE(D$3:D82),0),IF($I83=$J83,IF(ROW(E81)&lt;=$L$3,INDEX(Data_Collection!F:F,PlotData!$K$3+ROW(E81)-1),""),""))</f>
        <v/>
      </c>
      <c r="E83" s="57" t="str">
        <f>IF($A83=0,ROUND(AVERAGE(E$3:E82),0),IF($I83=$J83,IF(ROW(F81)&lt;=$L$3,INDEX(Data_Collection!G:G,PlotData!$K$3+ROW(F81)-1),""),""))</f>
        <v/>
      </c>
      <c r="F83" s="57" t="str">
        <f>IF($A83=0,ROUND(AVERAGE(F$3:F82),0),IF($I83=$J83,IF(ROW(G81)&lt;=$L$3,INDEX(Data_Collection!H:H,PlotData!$K$3+ROW(G81)-1),""),""))</f>
        <v/>
      </c>
      <c r="G83" s="57" t="str">
        <f>IF($A83=0,ROUND(AVERAGE(G$3:G82),0),IF($I83=$J83,IF(ROW(H81)&lt;=$L$3,INDEX(Data_Collection!I:I,PlotData!$K$3+ROW(H81)-1),""),""))</f>
        <v/>
      </c>
      <c r="H83" s="57" t="str">
        <f>IF($A83=0,ROUND(AVERAGE(H$3:H82),0),IF($I83=$J83,IF(ROW(I81)&lt;=$L$3,INDEX(Data_Collection!J:J,PlotData!$K$3+ROW(I81)-1),""),""))</f>
        <v/>
      </c>
      <c r="I83" s="57">
        <f>COUNT(B$3:B83)</f>
        <v>30</v>
      </c>
      <c r="J83" s="57">
        <f t="shared" si="1"/>
        <v>81</v>
      </c>
    </row>
    <row r="84" spans="1:10" x14ac:dyDescent="0.2">
      <c r="A84" s="66" t="str">
        <f>IF(ROW(B82)&lt;=$L$3,INDEX(Data_Collection!B:B,PlotData!$K$3+ROW(B82)-1)&amp;" "&amp;INDEX(Data_Collection!C:C,PlotData!$K$3+ROW(B82)-1),"")</f>
        <v/>
      </c>
      <c r="B84" s="57" t="str">
        <f>IF(A84="","",IF(A84=0,ROUND(AVERAGE(B$3:B83),0),IF(ROW(C82)&lt;=$L$3,INDEX(Data_Collection!D:D,PlotData!$K$3+ROW(C82)-1),NA())))</f>
        <v/>
      </c>
      <c r="C84" s="57" t="str">
        <f>IF($A84=0,ROUND(AVERAGE(C$3:C83),0),IF($I84=$J84,IF(ROW(D82)&lt;=$L$3,INDEX(Data_Collection!E:E,PlotData!$K$3+ROW(D82)-1),""),""))</f>
        <v/>
      </c>
      <c r="D84" s="57" t="str">
        <f>IF($A84=0,ROUND(AVERAGE(D$3:D83),0),IF($I84=$J84,IF(ROW(E82)&lt;=$L$3,INDEX(Data_Collection!F:F,PlotData!$K$3+ROW(E82)-1),""),""))</f>
        <v/>
      </c>
      <c r="E84" s="57" t="str">
        <f>IF($A84=0,ROUND(AVERAGE(E$3:E83),0),IF($I84=$J84,IF(ROW(F82)&lt;=$L$3,INDEX(Data_Collection!G:G,PlotData!$K$3+ROW(F82)-1),""),""))</f>
        <v/>
      </c>
      <c r="F84" s="57" t="str">
        <f>IF($A84=0,ROUND(AVERAGE(F$3:F83),0),IF($I84=$J84,IF(ROW(G82)&lt;=$L$3,INDEX(Data_Collection!H:H,PlotData!$K$3+ROW(G82)-1),""),""))</f>
        <v/>
      </c>
      <c r="G84" s="57" t="str">
        <f>IF($A84=0,ROUND(AVERAGE(G$3:G83),0),IF($I84=$J84,IF(ROW(H82)&lt;=$L$3,INDEX(Data_Collection!I:I,PlotData!$K$3+ROW(H82)-1),""),""))</f>
        <v/>
      </c>
      <c r="H84" s="57" t="str">
        <f>IF($A84=0,ROUND(AVERAGE(H$3:H83),0),IF($I84=$J84,IF(ROW(I82)&lt;=$L$3,INDEX(Data_Collection!J:J,PlotData!$K$3+ROW(I82)-1),""),""))</f>
        <v/>
      </c>
      <c r="I84" s="57">
        <f>COUNT(B$3:B84)</f>
        <v>30</v>
      </c>
      <c r="J84" s="57">
        <f t="shared" si="1"/>
        <v>82</v>
      </c>
    </row>
    <row r="85" spans="1:10" x14ac:dyDescent="0.2">
      <c r="A85" s="66" t="str">
        <f>IF(ROW(B83)&lt;=$L$3,INDEX(Data_Collection!B:B,PlotData!$K$3+ROW(B83)-1)&amp;" "&amp;INDEX(Data_Collection!C:C,PlotData!$K$3+ROW(B83)-1),"")</f>
        <v/>
      </c>
      <c r="B85" s="57" t="str">
        <f>IF(A85="","",IF(A85=0,ROUND(AVERAGE(B$3:B84),0),IF(ROW(C83)&lt;=$L$3,INDEX(Data_Collection!D:D,PlotData!$K$3+ROW(C83)-1),NA())))</f>
        <v/>
      </c>
      <c r="C85" s="57" t="str">
        <f>IF($A85=0,ROUND(AVERAGE(C$3:C84),0),IF($I85=$J85,IF(ROW(D83)&lt;=$L$3,INDEX(Data_Collection!E:E,PlotData!$K$3+ROW(D83)-1),""),""))</f>
        <v/>
      </c>
      <c r="D85" s="57" t="str">
        <f>IF($A85=0,ROUND(AVERAGE(D$3:D84),0),IF($I85=$J85,IF(ROW(E83)&lt;=$L$3,INDEX(Data_Collection!F:F,PlotData!$K$3+ROW(E83)-1),""),""))</f>
        <v/>
      </c>
      <c r="E85" s="57" t="str">
        <f>IF($A85=0,ROUND(AVERAGE(E$3:E84),0),IF($I85=$J85,IF(ROW(F83)&lt;=$L$3,INDEX(Data_Collection!G:G,PlotData!$K$3+ROW(F83)-1),""),""))</f>
        <v/>
      </c>
      <c r="F85" s="57" t="str">
        <f>IF($A85=0,ROUND(AVERAGE(F$3:F84),0),IF($I85=$J85,IF(ROW(G83)&lt;=$L$3,INDEX(Data_Collection!H:H,PlotData!$K$3+ROW(G83)-1),""),""))</f>
        <v/>
      </c>
      <c r="G85" s="57" t="str">
        <f>IF($A85=0,ROUND(AVERAGE(G$3:G84),0),IF($I85=$J85,IF(ROW(H83)&lt;=$L$3,INDEX(Data_Collection!I:I,PlotData!$K$3+ROW(H83)-1),""),""))</f>
        <v/>
      </c>
      <c r="H85" s="57" t="str">
        <f>IF($A85=0,ROUND(AVERAGE(H$3:H84),0),IF($I85=$J85,IF(ROW(I83)&lt;=$L$3,INDEX(Data_Collection!J:J,PlotData!$K$3+ROW(I83)-1),""),""))</f>
        <v/>
      </c>
      <c r="I85" s="57">
        <f>COUNT(B$3:B85)</f>
        <v>30</v>
      </c>
      <c r="J85" s="57">
        <f t="shared" si="1"/>
        <v>83</v>
      </c>
    </row>
    <row r="86" spans="1:10" x14ac:dyDescent="0.2">
      <c r="A86" s="66" t="str">
        <f>IF(ROW(B84)&lt;=$L$3,INDEX(Data_Collection!B:B,PlotData!$K$3+ROW(B84)-1)&amp;" "&amp;INDEX(Data_Collection!C:C,PlotData!$K$3+ROW(B84)-1),"")</f>
        <v/>
      </c>
      <c r="B86" s="57" t="str">
        <f>IF(A86="","",IF(A86=0,ROUND(AVERAGE(B$3:B85),0),IF(ROW(C84)&lt;=$L$3,INDEX(Data_Collection!D:D,PlotData!$K$3+ROW(C84)-1),NA())))</f>
        <v/>
      </c>
      <c r="C86" s="57" t="str">
        <f>IF($A86=0,ROUND(AVERAGE(C$3:C85),0),IF($I86=$J86,IF(ROW(D84)&lt;=$L$3,INDEX(Data_Collection!E:E,PlotData!$K$3+ROW(D84)-1),""),""))</f>
        <v/>
      </c>
      <c r="D86" s="57" t="str">
        <f>IF($A86=0,ROUND(AVERAGE(D$3:D85),0),IF($I86=$J86,IF(ROW(E84)&lt;=$L$3,INDEX(Data_Collection!F:F,PlotData!$K$3+ROW(E84)-1),""),""))</f>
        <v/>
      </c>
      <c r="E86" s="57" t="str">
        <f>IF($A86=0,ROUND(AVERAGE(E$3:E85),0),IF($I86=$J86,IF(ROW(F84)&lt;=$L$3,INDEX(Data_Collection!G:G,PlotData!$K$3+ROW(F84)-1),""),""))</f>
        <v/>
      </c>
      <c r="F86" s="57" t="str">
        <f>IF($A86=0,ROUND(AVERAGE(F$3:F85),0),IF($I86=$J86,IF(ROW(G84)&lt;=$L$3,INDEX(Data_Collection!H:H,PlotData!$K$3+ROW(G84)-1),""),""))</f>
        <v/>
      </c>
      <c r="G86" s="57" t="str">
        <f>IF($A86=0,ROUND(AVERAGE(G$3:G85),0),IF($I86=$J86,IF(ROW(H84)&lt;=$L$3,INDEX(Data_Collection!I:I,PlotData!$K$3+ROW(H84)-1),""),""))</f>
        <v/>
      </c>
      <c r="H86" s="57" t="str">
        <f>IF($A86=0,ROUND(AVERAGE(H$3:H85),0),IF($I86=$J86,IF(ROW(I84)&lt;=$L$3,INDEX(Data_Collection!J:J,PlotData!$K$3+ROW(I84)-1),""),""))</f>
        <v/>
      </c>
      <c r="I86" s="57">
        <f>COUNT(B$3:B86)</f>
        <v>30</v>
      </c>
      <c r="J86" s="57">
        <f t="shared" si="1"/>
        <v>84</v>
      </c>
    </row>
    <row r="87" spans="1:10" x14ac:dyDescent="0.2">
      <c r="A87" s="66" t="str">
        <f>IF(ROW(B85)&lt;=$L$3,INDEX(Data_Collection!B:B,PlotData!$K$3+ROW(B85)-1)&amp;" "&amp;INDEX(Data_Collection!C:C,PlotData!$K$3+ROW(B85)-1),"")</f>
        <v/>
      </c>
      <c r="B87" s="57" t="str">
        <f>IF(A87="","",IF(A87=0,ROUND(AVERAGE(B$3:B86),0),IF(ROW(C85)&lt;=$L$3,INDEX(Data_Collection!D:D,PlotData!$K$3+ROW(C85)-1),NA())))</f>
        <v/>
      </c>
      <c r="C87" s="57" t="str">
        <f>IF($A87=0,ROUND(AVERAGE(C$3:C86),0),IF($I87=$J87,IF(ROW(D85)&lt;=$L$3,INDEX(Data_Collection!E:E,PlotData!$K$3+ROW(D85)-1),""),""))</f>
        <v/>
      </c>
      <c r="D87" s="57" t="str">
        <f>IF($A87=0,ROUND(AVERAGE(D$3:D86),0),IF($I87=$J87,IF(ROW(E85)&lt;=$L$3,INDEX(Data_Collection!F:F,PlotData!$K$3+ROW(E85)-1),""),""))</f>
        <v/>
      </c>
      <c r="E87" s="57" t="str">
        <f>IF($A87=0,ROUND(AVERAGE(E$3:E86),0),IF($I87=$J87,IF(ROW(F85)&lt;=$L$3,INDEX(Data_Collection!G:G,PlotData!$K$3+ROW(F85)-1),""),""))</f>
        <v/>
      </c>
      <c r="F87" s="57" t="str">
        <f>IF($A87=0,ROUND(AVERAGE(F$3:F86),0),IF($I87=$J87,IF(ROW(G85)&lt;=$L$3,INDEX(Data_Collection!H:H,PlotData!$K$3+ROW(G85)-1),""),""))</f>
        <v/>
      </c>
      <c r="G87" s="57" t="str">
        <f>IF($A87=0,ROUND(AVERAGE(G$3:G86),0),IF($I87=$J87,IF(ROW(H85)&lt;=$L$3,INDEX(Data_Collection!I:I,PlotData!$K$3+ROW(H85)-1),""),""))</f>
        <v/>
      </c>
      <c r="H87" s="57" t="str">
        <f>IF($A87=0,ROUND(AVERAGE(H$3:H86),0),IF($I87=$J87,IF(ROW(I85)&lt;=$L$3,INDEX(Data_Collection!J:J,PlotData!$K$3+ROW(I85)-1),""),""))</f>
        <v/>
      </c>
      <c r="I87" s="57">
        <f>COUNT(B$3:B87)</f>
        <v>30</v>
      </c>
      <c r="J87" s="57">
        <f t="shared" si="1"/>
        <v>85</v>
      </c>
    </row>
    <row r="88" spans="1:10" x14ac:dyDescent="0.2">
      <c r="A88" s="66" t="str">
        <f>IF(ROW(B86)&lt;=$L$3,INDEX(Data_Collection!B:B,PlotData!$K$3+ROW(B86)-1)&amp;" "&amp;INDEX(Data_Collection!C:C,PlotData!$K$3+ROW(B86)-1),"")</f>
        <v/>
      </c>
      <c r="B88" s="57" t="str">
        <f>IF(A88="","",IF(A88=0,ROUND(AVERAGE(B$3:B87),0),IF(ROW(C86)&lt;=$L$3,INDEX(Data_Collection!D:D,PlotData!$K$3+ROW(C86)-1),NA())))</f>
        <v/>
      </c>
      <c r="C88" s="57" t="str">
        <f>IF($A88=0,ROUND(AVERAGE(C$3:C87),0),IF($I88=$J88,IF(ROW(D86)&lt;=$L$3,INDEX(Data_Collection!E:E,PlotData!$K$3+ROW(D86)-1),""),""))</f>
        <v/>
      </c>
      <c r="D88" s="57" t="str">
        <f>IF($A88=0,ROUND(AVERAGE(D$3:D87),0),IF($I88=$J88,IF(ROW(E86)&lt;=$L$3,INDEX(Data_Collection!F:F,PlotData!$K$3+ROW(E86)-1),""),""))</f>
        <v/>
      </c>
      <c r="E88" s="57" t="str">
        <f>IF($A88=0,ROUND(AVERAGE(E$3:E87),0),IF($I88=$J88,IF(ROW(F86)&lt;=$L$3,INDEX(Data_Collection!G:G,PlotData!$K$3+ROW(F86)-1),""),""))</f>
        <v/>
      </c>
      <c r="F88" s="57" t="str">
        <f>IF($A88=0,ROUND(AVERAGE(F$3:F87),0),IF($I88=$J88,IF(ROW(G86)&lt;=$L$3,INDEX(Data_Collection!H:H,PlotData!$K$3+ROW(G86)-1),""),""))</f>
        <v/>
      </c>
      <c r="G88" s="57" t="str">
        <f>IF($A88=0,ROUND(AVERAGE(G$3:G87),0),IF($I88=$J88,IF(ROW(H86)&lt;=$L$3,INDEX(Data_Collection!I:I,PlotData!$K$3+ROW(H86)-1),""),""))</f>
        <v/>
      </c>
      <c r="H88" s="57" t="str">
        <f>IF($A88=0,ROUND(AVERAGE(H$3:H87),0),IF($I88=$J88,IF(ROW(I86)&lt;=$L$3,INDEX(Data_Collection!J:J,PlotData!$K$3+ROW(I86)-1),""),""))</f>
        <v/>
      </c>
      <c r="I88" s="57">
        <f>COUNT(B$3:B88)</f>
        <v>30</v>
      </c>
      <c r="J88" s="57">
        <f t="shared" si="1"/>
        <v>86</v>
      </c>
    </row>
    <row r="89" spans="1:10" x14ac:dyDescent="0.2">
      <c r="A89" s="66" t="str">
        <f>IF(ROW(B87)&lt;=$L$3,INDEX(Data_Collection!B:B,PlotData!$K$3+ROW(B87)-1)&amp;" "&amp;INDEX(Data_Collection!C:C,PlotData!$K$3+ROW(B87)-1),"")</f>
        <v/>
      </c>
      <c r="B89" s="57" t="str">
        <f>IF(A89="","",IF(A89=0,ROUND(AVERAGE(B$3:B88),0),IF(ROW(C87)&lt;=$L$3,INDEX(Data_Collection!D:D,PlotData!$K$3+ROW(C87)-1),NA())))</f>
        <v/>
      </c>
      <c r="C89" s="57" t="str">
        <f>IF($A89=0,ROUND(AVERAGE(C$3:C88),0),IF($I89=$J89,IF(ROW(D87)&lt;=$L$3,INDEX(Data_Collection!E:E,PlotData!$K$3+ROW(D87)-1),""),""))</f>
        <v/>
      </c>
      <c r="D89" s="57" t="str">
        <f>IF($A89=0,ROUND(AVERAGE(D$3:D88),0),IF($I89=$J89,IF(ROW(E87)&lt;=$L$3,INDEX(Data_Collection!F:F,PlotData!$K$3+ROW(E87)-1),""),""))</f>
        <v/>
      </c>
      <c r="E89" s="57" t="str">
        <f>IF($A89=0,ROUND(AVERAGE(E$3:E88),0),IF($I89=$J89,IF(ROW(F87)&lt;=$L$3,INDEX(Data_Collection!G:G,PlotData!$K$3+ROW(F87)-1),""),""))</f>
        <v/>
      </c>
      <c r="F89" s="57" t="str">
        <f>IF($A89=0,ROUND(AVERAGE(F$3:F88),0),IF($I89=$J89,IF(ROW(G87)&lt;=$L$3,INDEX(Data_Collection!H:H,PlotData!$K$3+ROW(G87)-1),""),""))</f>
        <v/>
      </c>
      <c r="G89" s="57" t="str">
        <f>IF($A89=0,ROUND(AVERAGE(G$3:G88),0),IF($I89=$J89,IF(ROW(H87)&lt;=$L$3,INDEX(Data_Collection!I:I,PlotData!$K$3+ROW(H87)-1),""),""))</f>
        <v/>
      </c>
      <c r="H89" s="57" t="str">
        <f>IF($A89=0,ROUND(AVERAGE(H$3:H88),0),IF($I89=$J89,IF(ROW(I87)&lt;=$L$3,INDEX(Data_Collection!J:J,PlotData!$K$3+ROW(I87)-1),""),""))</f>
        <v/>
      </c>
      <c r="I89" s="57">
        <f>COUNT(B$3:B89)</f>
        <v>30</v>
      </c>
      <c r="J89" s="57">
        <f t="shared" si="1"/>
        <v>87</v>
      </c>
    </row>
    <row r="90" spans="1:10" x14ac:dyDescent="0.2">
      <c r="A90" s="66" t="str">
        <f>IF(ROW(B88)&lt;=$L$3,INDEX(Data_Collection!B:B,PlotData!$K$3+ROW(B88)-1)&amp;" "&amp;INDEX(Data_Collection!C:C,PlotData!$K$3+ROW(B88)-1),"")</f>
        <v/>
      </c>
      <c r="B90" s="57" t="str">
        <f>IF(A90="","",IF(A90=0,ROUND(AVERAGE(B$3:B89),0),IF(ROW(C88)&lt;=$L$3,INDEX(Data_Collection!D:D,PlotData!$K$3+ROW(C88)-1),NA())))</f>
        <v/>
      </c>
      <c r="C90" s="57" t="str">
        <f>IF($A90=0,ROUND(AVERAGE(C$3:C89),0),IF($I90=$J90,IF(ROW(D88)&lt;=$L$3,INDEX(Data_Collection!E:E,PlotData!$K$3+ROW(D88)-1),""),""))</f>
        <v/>
      </c>
      <c r="D90" s="57" t="str">
        <f>IF($A90=0,ROUND(AVERAGE(D$3:D89),0),IF($I90=$J90,IF(ROW(E88)&lt;=$L$3,INDEX(Data_Collection!F:F,PlotData!$K$3+ROW(E88)-1),""),""))</f>
        <v/>
      </c>
      <c r="E90" s="57" t="str">
        <f>IF($A90=0,ROUND(AVERAGE(E$3:E89),0),IF($I90=$J90,IF(ROW(F88)&lt;=$L$3,INDEX(Data_Collection!G:G,PlotData!$K$3+ROW(F88)-1),""),""))</f>
        <v/>
      </c>
      <c r="F90" s="57" t="str">
        <f>IF($A90=0,ROUND(AVERAGE(F$3:F89),0),IF($I90=$J90,IF(ROW(G88)&lt;=$L$3,INDEX(Data_Collection!H:H,PlotData!$K$3+ROW(G88)-1),""),""))</f>
        <v/>
      </c>
      <c r="G90" s="57" t="str">
        <f>IF($A90=0,ROUND(AVERAGE(G$3:G89),0),IF($I90=$J90,IF(ROW(H88)&lt;=$L$3,INDEX(Data_Collection!I:I,PlotData!$K$3+ROW(H88)-1),""),""))</f>
        <v/>
      </c>
      <c r="H90" s="57" t="str">
        <f>IF($A90=0,ROUND(AVERAGE(H$3:H89),0),IF($I90=$J90,IF(ROW(I88)&lt;=$L$3,INDEX(Data_Collection!J:J,PlotData!$K$3+ROW(I88)-1),""),""))</f>
        <v/>
      </c>
      <c r="I90" s="57">
        <f>COUNT(B$3:B90)</f>
        <v>30</v>
      </c>
      <c r="J90" s="57">
        <f t="shared" si="1"/>
        <v>88</v>
      </c>
    </row>
    <row r="91" spans="1:10" x14ac:dyDescent="0.2">
      <c r="A91" s="66" t="str">
        <f>IF(ROW(B89)&lt;=$L$3,INDEX(Data_Collection!B:B,PlotData!$K$3+ROW(B89)-1)&amp;" "&amp;INDEX(Data_Collection!C:C,PlotData!$K$3+ROW(B89)-1),"")</f>
        <v/>
      </c>
      <c r="B91" s="57" t="str">
        <f>IF(A91="","",IF(A91=0,ROUND(AVERAGE(B$3:B90),0),IF(ROW(C89)&lt;=$L$3,INDEX(Data_Collection!D:D,PlotData!$K$3+ROW(C89)-1),NA())))</f>
        <v/>
      </c>
      <c r="C91" s="57" t="str">
        <f>IF($A91=0,ROUND(AVERAGE(C$3:C90),0),IF($I91=$J91,IF(ROW(D89)&lt;=$L$3,INDEX(Data_Collection!E:E,PlotData!$K$3+ROW(D89)-1),""),""))</f>
        <v/>
      </c>
      <c r="D91" s="57" t="str">
        <f>IF($A91=0,ROUND(AVERAGE(D$3:D90),0),IF($I91=$J91,IF(ROW(E89)&lt;=$L$3,INDEX(Data_Collection!F:F,PlotData!$K$3+ROW(E89)-1),""),""))</f>
        <v/>
      </c>
      <c r="E91" s="57" t="str">
        <f>IF($A91=0,ROUND(AVERAGE(E$3:E90),0),IF($I91=$J91,IF(ROW(F89)&lt;=$L$3,INDEX(Data_Collection!G:G,PlotData!$K$3+ROW(F89)-1),""),""))</f>
        <v/>
      </c>
      <c r="F91" s="57" t="str">
        <f>IF($A91=0,ROUND(AVERAGE(F$3:F90),0),IF($I91=$J91,IF(ROW(G89)&lt;=$L$3,INDEX(Data_Collection!H:H,PlotData!$K$3+ROW(G89)-1),""),""))</f>
        <v/>
      </c>
      <c r="G91" s="57" t="str">
        <f>IF($A91=0,ROUND(AVERAGE(G$3:G90),0),IF($I91=$J91,IF(ROW(H89)&lt;=$L$3,INDEX(Data_Collection!I:I,PlotData!$K$3+ROW(H89)-1),""),""))</f>
        <v/>
      </c>
      <c r="H91" s="57" t="str">
        <f>IF($A91=0,ROUND(AVERAGE(H$3:H90),0),IF($I91=$J91,IF(ROW(I89)&lt;=$L$3,INDEX(Data_Collection!J:J,PlotData!$K$3+ROW(I89)-1),""),""))</f>
        <v/>
      </c>
      <c r="I91" s="57">
        <f>COUNT(B$3:B91)</f>
        <v>30</v>
      </c>
      <c r="J91" s="57">
        <f t="shared" si="1"/>
        <v>89</v>
      </c>
    </row>
    <row r="92" spans="1:10" x14ac:dyDescent="0.2">
      <c r="A92" s="66" t="str">
        <f>IF(ROW(B90)&lt;=$L$3,INDEX(Data_Collection!B:B,PlotData!$K$3+ROW(B90)-1)&amp;" "&amp;INDEX(Data_Collection!C:C,PlotData!$K$3+ROW(B90)-1),"")</f>
        <v/>
      </c>
      <c r="B92" s="57" t="str">
        <f>IF(A92="","",IF(A92=0,ROUND(AVERAGE(B$3:B91),0),IF(ROW(C90)&lt;=$L$3,INDEX(Data_Collection!D:D,PlotData!$K$3+ROW(C90)-1),NA())))</f>
        <v/>
      </c>
      <c r="C92" s="57" t="str">
        <f>IF($A92=0,ROUND(AVERAGE(C$3:C91),0),IF($I92=$J92,IF(ROW(D90)&lt;=$L$3,INDEX(Data_Collection!E:E,PlotData!$K$3+ROW(D90)-1),""),""))</f>
        <v/>
      </c>
      <c r="D92" s="57" t="str">
        <f>IF($A92=0,ROUND(AVERAGE(D$3:D91),0),IF($I92=$J92,IF(ROW(E90)&lt;=$L$3,INDEX(Data_Collection!F:F,PlotData!$K$3+ROW(E90)-1),""),""))</f>
        <v/>
      </c>
      <c r="E92" s="57" t="str">
        <f>IF($A92=0,ROUND(AVERAGE(E$3:E91),0),IF($I92=$J92,IF(ROW(F90)&lt;=$L$3,INDEX(Data_Collection!G:G,PlotData!$K$3+ROW(F90)-1),""),""))</f>
        <v/>
      </c>
      <c r="F92" s="57" t="str">
        <f>IF($A92=0,ROUND(AVERAGE(F$3:F91),0),IF($I92=$J92,IF(ROW(G90)&lt;=$L$3,INDEX(Data_Collection!H:H,PlotData!$K$3+ROW(G90)-1),""),""))</f>
        <v/>
      </c>
      <c r="G92" s="57" t="str">
        <f>IF($A92=0,ROUND(AVERAGE(G$3:G91),0),IF($I92=$J92,IF(ROW(H90)&lt;=$L$3,INDEX(Data_Collection!I:I,PlotData!$K$3+ROW(H90)-1),""),""))</f>
        <v/>
      </c>
      <c r="H92" s="57" t="str">
        <f>IF($A92=0,ROUND(AVERAGE(H$3:H91),0),IF($I92=$J92,IF(ROW(I90)&lt;=$L$3,INDEX(Data_Collection!J:J,PlotData!$K$3+ROW(I90)-1),""),""))</f>
        <v/>
      </c>
      <c r="I92" s="57">
        <f>COUNT(B$3:B92)</f>
        <v>30</v>
      </c>
      <c r="J92" s="57">
        <f t="shared" si="1"/>
        <v>90</v>
      </c>
    </row>
    <row r="93" spans="1:10" x14ac:dyDescent="0.2">
      <c r="A93" s="66" t="str">
        <f>IF(ROW(B91)&lt;=$L$3,INDEX(Data_Collection!B:B,PlotData!$K$3+ROW(B91)-1)&amp;" "&amp;INDEX(Data_Collection!C:C,PlotData!$K$3+ROW(B91)-1),"")</f>
        <v/>
      </c>
      <c r="B93" s="57" t="str">
        <f>IF(A93="","",IF(A93=0,ROUND(AVERAGE(B$3:B92),0),IF(ROW(C91)&lt;=$L$3,INDEX(Data_Collection!D:D,PlotData!$K$3+ROW(C91)-1),NA())))</f>
        <v/>
      </c>
      <c r="C93" s="57" t="str">
        <f>IF($A93=0,ROUND(AVERAGE(C$3:C92),0),IF($I93=$J93,IF(ROW(D91)&lt;=$L$3,INDEX(Data_Collection!E:E,PlotData!$K$3+ROW(D91)-1),""),""))</f>
        <v/>
      </c>
      <c r="D93" s="57" t="str">
        <f>IF($A93=0,ROUND(AVERAGE(D$3:D92),0),IF($I93=$J93,IF(ROW(E91)&lt;=$L$3,INDEX(Data_Collection!F:F,PlotData!$K$3+ROW(E91)-1),""),""))</f>
        <v/>
      </c>
      <c r="E93" s="57" t="str">
        <f>IF($A93=0,ROUND(AVERAGE(E$3:E92),0),IF($I93=$J93,IF(ROW(F91)&lt;=$L$3,INDEX(Data_Collection!G:G,PlotData!$K$3+ROW(F91)-1),""),""))</f>
        <v/>
      </c>
      <c r="F93" s="57" t="str">
        <f>IF($A93=0,ROUND(AVERAGE(F$3:F92),0),IF($I93=$J93,IF(ROW(G91)&lt;=$L$3,INDEX(Data_Collection!H:H,PlotData!$K$3+ROW(G91)-1),""),""))</f>
        <v/>
      </c>
      <c r="G93" s="57" t="str">
        <f>IF($A93=0,ROUND(AVERAGE(G$3:G92),0),IF($I93=$J93,IF(ROW(H91)&lt;=$L$3,INDEX(Data_Collection!I:I,PlotData!$K$3+ROW(H91)-1),""),""))</f>
        <v/>
      </c>
      <c r="H93" s="57" t="str">
        <f>IF($A93=0,ROUND(AVERAGE(H$3:H92),0),IF($I93=$J93,IF(ROW(I91)&lt;=$L$3,INDEX(Data_Collection!J:J,PlotData!$K$3+ROW(I91)-1),""),""))</f>
        <v/>
      </c>
      <c r="I93" s="57">
        <f>COUNT(B$3:B93)</f>
        <v>30</v>
      </c>
      <c r="J93" s="57">
        <f t="shared" si="1"/>
        <v>91</v>
      </c>
    </row>
    <row r="94" spans="1:10" x14ac:dyDescent="0.2">
      <c r="A94" s="66" t="str">
        <f>IF(ROW(B92)&lt;=$L$3,INDEX(Data_Collection!B:B,PlotData!$K$3+ROW(B92)-1)&amp;" "&amp;INDEX(Data_Collection!C:C,PlotData!$K$3+ROW(B92)-1),"")</f>
        <v/>
      </c>
      <c r="B94" s="57" t="str">
        <f>IF(A94="","",IF(A94=0,ROUND(AVERAGE(B$3:B93),0),IF(ROW(C92)&lt;=$L$3,INDEX(Data_Collection!D:D,PlotData!$K$3+ROW(C92)-1),NA())))</f>
        <v/>
      </c>
      <c r="C94" s="57" t="str">
        <f>IF($A94=0,ROUND(AVERAGE(C$3:C93),0),IF($I94=$J94,IF(ROW(D92)&lt;=$L$3,INDEX(Data_Collection!E:E,PlotData!$K$3+ROW(D92)-1),""),""))</f>
        <v/>
      </c>
      <c r="D94" s="57" t="str">
        <f>IF($A94=0,ROUND(AVERAGE(D$3:D93),0),IF($I94=$J94,IF(ROW(E92)&lt;=$L$3,INDEX(Data_Collection!F:F,PlotData!$K$3+ROW(E92)-1),""),""))</f>
        <v/>
      </c>
      <c r="E94" s="57" t="str">
        <f>IF($A94=0,ROUND(AVERAGE(E$3:E93),0),IF($I94=$J94,IF(ROW(F92)&lt;=$L$3,INDEX(Data_Collection!G:G,PlotData!$K$3+ROW(F92)-1),""),""))</f>
        <v/>
      </c>
      <c r="F94" s="57" t="str">
        <f>IF($A94=0,ROUND(AVERAGE(F$3:F93),0),IF($I94=$J94,IF(ROW(G92)&lt;=$L$3,INDEX(Data_Collection!H:H,PlotData!$K$3+ROW(G92)-1),""),""))</f>
        <v/>
      </c>
      <c r="G94" s="57" t="str">
        <f>IF($A94=0,ROUND(AVERAGE(G$3:G93),0),IF($I94=$J94,IF(ROW(H92)&lt;=$L$3,INDEX(Data_Collection!I:I,PlotData!$K$3+ROW(H92)-1),""),""))</f>
        <v/>
      </c>
      <c r="H94" s="57" t="str">
        <f>IF($A94=0,ROUND(AVERAGE(H$3:H93),0),IF($I94=$J94,IF(ROW(I92)&lt;=$L$3,INDEX(Data_Collection!J:J,PlotData!$K$3+ROW(I92)-1),""),""))</f>
        <v/>
      </c>
      <c r="I94" s="57">
        <f>COUNT(B$3:B94)</f>
        <v>30</v>
      </c>
      <c r="J94" s="57">
        <f t="shared" si="1"/>
        <v>92</v>
      </c>
    </row>
    <row r="95" spans="1:10" x14ac:dyDescent="0.2">
      <c r="A95" s="66" t="str">
        <f>IF(ROW(B93)&lt;=$L$3,INDEX(Data_Collection!B:B,PlotData!$K$3+ROW(B93)-1)&amp;" "&amp;INDEX(Data_Collection!C:C,PlotData!$K$3+ROW(B93)-1),"")</f>
        <v/>
      </c>
      <c r="B95" s="57" t="str">
        <f>IF(A95="","",IF(A95=0,ROUND(AVERAGE(B$3:B94),0),IF(ROW(C93)&lt;=$L$3,INDEX(Data_Collection!D:D,PlotData!$K$3+ROW(C93)-1),NA())))</f>
        <v/>
      </c>
      <c r="C95" s="57" t="str">
        <f>IF($A95=0,ROUND(AVERAGE(C$3:C94),0),IF($I95=$J95,IF(ROW(D93)&lt;=$L$3,INDEX(Data_Collection!E:E,PlotData!$K$3+ROW(D93)-1),""),""))</f>
        <v/>
      </c>
      <c r="D95" s="57" t="str">
        <f>IF($A95=0,ROUND(AVERAGE(D$3:D94),0),IF($I95=$J95,IF(ROW(E93)&lt;=$L$3,INDEX(Data_Collection!F:F,PlotData!$K$3+ROW(E93)-1),""),""))</f>
        <v/>
      </c>
      <c r="E95" s="57" t="str">
        <f>IF($A95=0,ROUND(AVERAGE(E$3:E94),0),IF($I95=$J95,IF(ROW(F93)&lt;=$L$3,INDEX(Data_Collection!G:G,PlotData!$K$3+ROW(F93)-1),""),""))</f>
        <v/>
      </c>
      <c r="F95" s="57" t="str">
        <f>IF($A95=0,ROUND(AVERAGE(F$3:F94),0),IF($I95=$J95,IF(ROW(G93)&lt;=$L$3,INDEX(Data_Collection!H:H,PlotData!$K$3+ROW(G93)-1),""),""))</f>
        <v/>
      </c>
      <c r="G95" s="57" t="str">
        <f>IF($A95=0,ROUND(AVERAGE(G$3:G94),0),IF($I95=$J95,IF(ROW(H93)&lt;=$L$3,INDEX(Data_Collection!I:I,PlotData!$K$3+ROW(H93)-1),""),""))</f>
        <v/>
      </c>
      <c r="H95" s="57" t="str">
        <f>IF($A95=0,ROUND(AVERAGE(H$3:H94),0),IF($I95=$J95,IF(ROW(I93)&lt;=$L$3,INDEX(Data_Collection!J:J,PlotData!$K$3+ROW(I93)-1),""),""))</f>
        <v/>
      </c>
      <c r="I95" s="57">
        <f>COUNT(B$3:B95)</f>
        <v>30</v>
      </c>
      <c r="J95" s="57">
        <f t="shared" si="1"/>
        <v>93</v>
      </c>
    </row>
    <row r="96" spans="1:10" x14ac:dyDescent="0.2">
      <c r="A96" s="66" t="str">
        <f>IF(ROW(B94)&lt;=$L$3,INDEX(Data_Collection!B:B,PlotData!$K$3+ROW(B94)-1)&amp;" "&amp;INDEX(Data_Collection!C:C,PlotData!$K$3+ROW(B94)-1),"")</f>
        <v/>
      </c>
      <c r="B96" s="57" t="str">
        <f>IF(A96="","",IF(A96=0,ROUND(AVERAGE(B$3:B95),0),IF(ROW(C94)&lt;=$L$3,INDEX(Data_Collection!D:D,PlotData!$K$3+ROW(C94)-1),NA())))</f>
        <v/>
      </c>
      <c r="C96" s="57" t="str">
        <f>IF($A96=0,ROUND(AVERAGE(C$3:C95),0),IF($I96=$J96,IF(ROW(D94)&lt;=$L$3,INDEX(Data_Collection!E:E,PlotData!$K$3+ROW(D94)-1),""),""))</f>
        <v/>
      </c>
      <c r="D96" s="57" t="str">
        <f>IF($A96=0,ROUND(AVERAGE(D$3:D95),0),IF($I96=$J96,IF(ROW(E94)&lt;=$L$3,INDEX(Data_Collection!F:F,PlotData!$K$3+ROW(E94)-1),""),""))</f>
        <v/>
      </c>
      <c r="E96" s="57" t="str">
        <f>IF($A96=0,ROUND(AVERAGE(E$3:E95),0),IF($I96=$J96,IF(ROW(F94)&lt;=$L$3,INDEX(Data_Collection!G:G,PlotData!$K$3+ROW(F94)-1),""),""))</f>
        <v/>
      </c>
      <c r="F96" s="57" t="str">
        <f>IF($A96=0,ROUND(AVERAGE(F$3:F95),0),IF($I96=$J96,IF(ROW(G94)&lt;=$L$3,INDEX(Data_Collection!H:H,PlotData!$K$3+ROW(G94)-1),""),""))</f>
        <v/>
      </c>
      <c r="G96" s="57" t="str">
        <f>IF($A96=0,ROUND(AVERAGE(G$3:G95),0),IF($I96=$J96,IF(ROW(H94)&lt;=$L$3,INDEX(Data_Collection!I:I,PlotData!$K$3+ROW(H94)-1),""),""))</f>
        <v/>
      </c>
      <c r="H96" s="57" t="str">
        <f>IF($A96=0,ROUND(AVERAGE(H$3:H95),0),IF($I96=$J96,IF(ROW(I94)&lt;=$L$3,INDEX(Data_Collection!J:J,PlotData!$K$3+ROW(I94)-1),""),""))</f>
        <v/>
      </c>
      <c r="I96" s="57">
        <f>COUNT(B$3:B96)</f>
        <v>30</v>
      </c>
      <c r="J96" s="57">
        <f t="shared" si="1"/>
        <v>94</v>
      </c>
    </row>
    <row r="97" spans="1:10" x14ac:dyDescent="0.2">
      <c r="A97" s="66" t="str">
        <f>IF(ROW(B95)&lt;=$L$3,INDEX(Data_Collection!B:B,PlotData!$K$3+ROW(B95)-1)&amp;" "&amp;INDEX(Data_Collection!C:C,PlotData!$K$3+ROW(B95)-1),"")</f>
        <v/>
      </c>
      <c r="B97" s="57" t="str">
        <f>IF(A97="","",IF(A97=0,ROUND(AVERAGE(B$3:B96),0),IF(ROW(C95)&lt;=$L$3,INDEX(Data_Collection!D:D,PlotData!$K$3+ROW(C95)-1),NA())))</f>
        <v/>
      </c>
      <c r="C97" s="57" t="str">
        <f>IF($A97=0,ROUND(AVERAGE(C$3:C96),0),IF($I97=$J97,IF(ROW(D95)&lt;=$L$3,INDEX(Data_Collection!E:E,PlotData!$K$3+ROW(D95)-1),""),""))</f>
        <v/>
      </c>
      <c r="D97" s="57" t="str">
        <f>IF($A97=0,ROUND(AVERAGE(D$3:D96),0),IF($I97=$J97,IF(ROW(E95)&lt;=$L$3,INDEX(Data_Collection!F:F,PlotData!$K$3+ROW(E95)-1),""),""))</f>
        <v/>
      </c>
      <c r="E97" s="57" t="str">
        <f>IF($A97=0,ROUND(AVERAGE(E$3:E96),0),IF($I97=$J97,IF(ROW(F95)&lt;=$L$3,INDEX(Data_Collection!G:G,PlotData!$K$3+ROW(F95)-1),""),""))</f>
        <v/>
      </c>
      <c r="F97" s="57" t="str">
        <f>IF($A97=0,ROUND(AVERAGE(F$3:F96),0),IF($I97=$J97,IF(ROW(G95)&lt;=$L$3,INDEX(Data_Collection!H:H,PlotData!$K$3+ROW(G95)-1),""),""))</f>
        <v/>
      </c>
      <c r="G97" s="57" t="str">
        <f>IF($A97=0,ROUND(AVERAGE(G$3:G96),0),IF($I97=$J97,IF(ROW(H95)&lt;=$L$3,INDEX(Data_Collection!I:I,PlotData!$K$3+ROW(H95)-1),""),""))</f>
        <v/>
      </c>
      <c r="H97" s="57" t="str">
        <f>IF($A97=0,ROUND(AVERAGE(H$3:H96),0),IF($I97=$J97,IF(ROW(I95)&lt;=$L$3,INDEX(Data_Collection!J:J,PlotData!$K$3+ROW(I95)-1),""),""))</f>
        <v/>
      </c>
      <c r="I97" s="57">
        <f>COUNT(B$3:B97)</f>
        <v>30</v>
      </c>
      <c r="J97" s="57">
        <f t="shared" si="1"/>
        <v>95</v>
      </c>
    </row>
    <row r="98" spans="1:10" x14ac:dyDescent="0.2">
      <c r="A98" s="66" t="str">
        <f>IF(ROW(B96)&lt;=$L$3,INDEX(Data_Collection!B:B,PlotData!$K$3+ROW(B96)-1)&amp;" "&amp;INDEX(Data_Collection!C:C,PlotData!$K$3+ROW(B96)-1),"")</f>
        <v/>
      </c>
      <c r="B98" s="57" t="str">
        <f>IF(A98="","",IF(A98=0,ROUND(AVERAGE(B$3:B97),0),IF(ROW(C96)&lt;=$L$3,INDEX(Data_Collection!D:D,PlotData!$K$3+ROW(C96)-1),NA())))</f>
        <v/>
      </c>
      <c r="C98" s="57" t="str">
        <f>IF($A98=0,ROUND(AVERAGE(C$3:C97),0),IF($I98=$J98,IF(ROW(D96)&lt;=$L$3,INDEX(Data_Collection!E:E,PlotData!$K$3+ROW(D96)-1),""),""))</f>
        <v/>
      </c>
      <c r="D98" s="57" t="str">
        <f>IF($A98=0,ROUND(AVERAGE(D$3:D97),0),IF($I98=$J98,IF(ROW(E96)&lt;=$L$3,INDEX(Data_Collection!F:F,PlotData!$K$3+ROW(E96)-1),""),""))</f>
        <v/>
      </c>
      <c r="E98" s="57" t="str">
        <f>IF($A98=0,ROUND(AVERAGE(E$3:E97),0),IF($I98=$J98,IF(ROW(F96)&lt;=$L$3,INDEX(Data_Collection!G:G,PlotData!$K$3+ROW(F96)-1),""),""))</f>
        <v/>
      </c>
      <c r="F98" s="57" t="str">
        <f>IF($A98=0,ROUND(AVERAGE(F$3:F97),0),IF($I98=$J98,IF(ROW(G96)&lt;=$L$3,INDEX(Data_Collection!H:H,PlotData!$K$3+ROW(G96)-1),""),""))</f>
        <v/>
      </c>
      <c r="G98" s="57" t="str">
        <f>IF($A98=0,ROUND(AVERAGE(G$3:G97),0),IF($I98=$J98,IF(ROW(H96)&lt;=$L$3,INDEX(Data_Collection!I:I,PlotData!$K$3+ROW(H96)-1),""),""))</f>
        <v/>
      </c>
      <c r="H98" s="57" t="str">
        <f>IF($A98=0,ROUND(AVERAGE(H$3:H97),0),IF($I98=$J98,IF(ROW(I96)&lt;=$L$3,INDEX(Data_Collection!J:J,PlotData!$K$3+ROW(I96)-1),""),""))</f>
        <v/>
      </c>
      <c r="I98" s="57">
        <f>COUNT(B$3:B98)</f>
        <v>30</v>
      </c>
      <c r="J98" s="57">
        <f t="shared" si="1"/>
        <v>96</v>
      </c>
    </row>
    <row r="99" spans="1:10" x14ac:dyDescent="0.2">
      <c r="A99" s="66" t="str">
        <f>IF(ROW(B97)&lt;=$L$3,INDEX(Data_Collection!B:B,PlotData!$K$3+ROW(B97)-1)&amp;" "&amp;INDEX(Data_Collection!C:C,PlotData!$K$3+ROW(B97)-1),"")</f>
        <v/>
      </c>
      <c r="B99" s="57" t="str">
        <f>IF(A99="","",IF(A99=0,ROUND(AVERAGE(B$3:B98),0),IF(ROW(C97)&lt;=$L$3,INDEX(Data_Collection!D:D,PlotData!$K$3+ROW(C97)-1),NA())))</f>
        <v/>
      </c>
      <c r="C99" s="57" t="str">
        <f>IF($A99=0,ROUND(AVERAGE(C$3:C98),0),IF($I99=$J99,IF(ROW(D97)&lt;=$L$3,INDEX(Data_Collection!E:E,PlotData!$K$3+ROW(D97)-1),""),""))</f>
        <v/>
      </c>
      <c r="D99" s="57" t="str">
        <f>IF($A99=0,ROUND(AVERAGE(D$3:D98),0),IF($I99=$J99,IF(ROW(E97)&lt;=$L$3,INDEX(Data_Collection!F:F,PlotData!$K$3+ROW(E97)-1),""),""))</f>
        <v/>
      </c>
      <c r="E99" s="57" t="str">
        <f>IF($A99=0,ROUND(AVERAGE(E$3:E98),0),IF($I99=$J99,IF(ROW(F97)&lt;=$L$3,INDEX(Data_Collection!G:G,PlotData!$K$3+ROW(F97)-1),""),""))</f>
        <v/>
      </c>
      <c r="F99" s="57" t="str">
        <f>IF($A99=0,ROUND(AVERAGE(F$3:F98),0),IF($I99=$J99,IF(ROW(G97)&lt;=$L$3,INDEX(Data_Collection!H:H,PlotData!$K$3+ROW(G97)-1),""),""))</f>
        <v/>
      </c>
      <c r="G99" s="57" t="str">
        <f>IF($A99=0,ROUND(AVERAGE(G$3:G98),0),IF($I99=$J99,IF(ROW(H97)&lt;=$L$3,INDEX(Data_Collection!I:I,PlotData!$K$3+ROW(H97)-1),""),""))</f>
        <v/>
      </c>
      <c r="H99" s="57" t="str">
        <f>IF($A99=0,ROUND(AVERAGE(H$3:H98),0),IF($I99=$J99,IF(ROW(I97)&lt;=$L$3,INDEX(Data_Collection!J:J,PlotData!$K$3+ROW(I97)-1),""),""))</f>
        <v/>
      </c>
      <c r="I99" s="57">
        <f>COUNT(B$3:B99)</f>
        <v>30</v>
      </c>
      <c r="J99" s="57">
        <f t="shared" si="1"/>
        <v>97</v>
      </c>
    </row>
    <row r="100" spans="1:10" x14ac:dyDescent="0.2">
      <c r="A100" s="66" t="str">
        <f>IF(ROW(B98)&lt;=$L$3,INDEX(Data_Collection!B:B,PlotData!$K$3+ROW(B98)-1)&amp;" "&amp;INDEX(Data_Collection!C:C,PlotData!$K$3+ROW(B98)-1),"")</f>
        <v/>
      </c>
      <c r="B100" s="57" t="str">
        <f>IF(A100="","",IF(A100=0,ROUND(AVERAGE(B$3:B99),0),IF(ROW(C98)&lt;=$L$3,INDEX(Data_Collection!D:D,PlotData!$K$3+ROW(C98)-1),NA())))</f>
        <v/>
      </c>
      <c r="C100" s="57" t="str">
        <f>IF($A100=0,ROUND(AVERAGE(C$3:C99),0),IF($I100=$J100,IF(ROW(D98)&lt;=$L$3,INDEX(Data_Collection!E:E,PlotData!$K$3+ROW(D98)-1),""),""))</f>
        <v/>
      </c>
      <c r="D100" s="57" t="str">
        <f>IF($A100=0,ROUND(AVERAGE(D$3:D99),0),IF($I100=$J100,IF(ROW(E98)&lt;=$L$3,INDEX(Data_Collection!F:F,PlotData!$K$3+ROW(E98)-1),""),""))</f>
        <v/>
      </c>
      <c r="E100" s="57" t="str">
        <f>IF($A100=0,ROUND(AVERAGE(E$3:E99),0),IF($I100=$J100,IF(ROW(F98)&lt;=$L$3,INDEX(Data_Collection!G:G,PlotData!$K$3+ROW(F98)-1),""),""))</f>
        <v/>
      </c>
      <c r="F100" s="57" t="str">
        <f>IF($A100=0,ROUND(AVERAGE(F$3:F99),0),IF($I100=$J100,IF(ROW(G98)&lt;=$L$3,INDEX(Data_Collection!H:H,PlotData!$K$3+ROW(G98)-1),""),""))</f>
        <v/>
      </c>
      <c r="G100" s="57" t="str">
        <f>IF($A100=0,ROUND(AVERAGE(G$3:G99),0),IF($I100=$J100,IF(ROW(H98)&lt;=$L$3,INDEX(Data_Collection!I:I,PlotData!$K$3+ROW(H98)-1),""),""))</f>
        <v/>
      </c>
      <c r="H100" s="57" t="str">
        <f>IF($A100=0,ROUND(AVERAGE(H$3:H99),0),IF($I100=$J100,IF(ROW(I98)&lt;=$L$3,INDEX(Data_Collection!J:J,PlotData!$K$3+ROW(I98)-1),""),""))</f>
        <v/>
      </c>
      <c r="I100" s="57">
        <f>COUNT(B$3:B100)</f>
        <v>30</v>
      </c>
      <c r="J100" s="57">
        <f t="shared" si="1"/>
        <v>98</v>
      </c>
    </row>
    <row r="101" spans="1:10" x14ac:dyDescent="0.2">
      <c r="A101" s="66" t="str">
        <f>IF(ROW(B99)&lt;=$L$3,INDEX(Data_Collection!B:B,PlotData!$K$3+ROW(B99)-1)&amp;" "&amp;INDEX(Data_Collection!C:C,PlotData!$K$3+ROW(B99)-1),"")</f>
        <v/>
      </c>
      <c r="B101" s="57" t="str">
        <f>IF(A101="","",IF(A101=0,ROUND(AVERAGE(B$3:B100),0),IF(ROW(C99)&lt;=$L$3,INDEX(Data_Collection!D:D,PlotData!$K$3+ROW(C99)-1),NA())))</f>
        <v/>
      </c>
      <c r="C101" s="57" t="str">
        <f>IF($A101=0,ROUND(AVERAGE(C$3:C100),0),IF($I101=$J101,IF(ROW(D99)&lt;=$L$3,INDEX(Data_Collection!E:E,PlotData!$K$3+ROW(D99)-1),""),""))</f>
        <v/>
      </c>
      <c r="D101" s="57" t="str">
        <f>IF($A101=0,ROUND(AVERAGE(D$3:D100),0),IF($I101=$J101,IF(ROW(E99)&lt;=$L$3,INDEX(Data_Collection!F:F,PlotData!$K$3+ROW(E99)-1),""),""))</f>
        <v/>
      </c>
      <c r="E101" s="57" t="str">
        <f>IF($A101=0,ROUND(AVERAGE(E$3:E100),0),IF($I101=$J101,IF(ROW(F99)&lt;=$L$3,INDEX(Data_Collection!G:G,PlotData!$K$3+ROW(F99)-1),""),""))</f>
        <v/>
      </c>
      <c r="F101" s="57" t="str">
        <f>IF($A101=0,ROUND(AVERAGE(F$3:F100),0),IF($I101=$J101,IF(ROW(G99)&lt;=$L$3,INDEX(Data_Collection!H:H,PlotData!$K$3+ROW(G99)-1),""),""))</f>
        <v/>
      </c>
      <c r="G101" s="57" t="str">
        <f>IF($A101=0,ROUND(AVERAGE(G$3:G100),0),IF($I101=$J101,IF(ROW(H99)&lt;=$L$3,INDEX(Data_Collection!I:I,PlotData!$K$3+ROW(H99)-1),""),""))</f>
        <v/>
      </c>
      <c r="H101" s="57" t="str">
        <f>IF($A101=0,ROUND(AVERAGE(H$3:H100),0),IF($I101=$J101,IF(ROW(I99)&lt;=$L$3,INDEX(Data_Collection!J:J,PlotData!$K$3+ROW(I99)-1),""),""))</f>
        <v/>
      </c>
      <c r="I101" s="57">
        <f>COUNT(B$3:B101)</f>
        <v>30</v>
      </c>
      <c r="J101" s="57">
        <f t="shared" si="1"/>
        <v>99</v>
      </c>
    </row>
    <row r="102" spans="1:10" x14ac:dyDescent="0.2">
      <c r="A102" s="66" t="str">
        <f>IF(ROW(B100)&lt;=$L$3,INDEX(Data_Collection!B:B,PlotData!$K$3+ROW(B100)-1)&amp;" "&amp;INDEX(Data_Collection!C:C,PlotData!$K$3+ROW(B100)-1),"")</f>
        <v/>
      </c>
      <c r="B102" s="57" t="str">
        <f>IF(A102="","",IF(A102=0,ROUND(AVERAGE(B$3:B101),0),IF(ROW(C100)&lt;=$L$3,INDEX(Data_Collection!D:D,PlotData!$K$3+ROW(C100)-1),NA())))</f>
        <v/>
      </c>
      <c r="C102" s="57" t="str">
        <f>IF($A102=0,ROUND(AVERAGE(C$3:C101),0),IF($I102=$J102,IF(ROW(D100)&lt;=$L$3,INDEX(Data_Collection!E:E,PlotData!$K$3+ROW(D100)-1),""),""))</f>
        <v/>
      </c>
      <c r="D102" s="57" t="str">
        <f>IF($A102=0,ROUND(AVERAGE(D$3:D101),0),IF($I102=$J102,IF(ROW(E100)&lt;=$L$3,INDEX(Data_Collection!F:F,PlotData!$K$3+ROW(E100)-1),""),""))</f>
        <v/>
      </c>
      <c r="E102" s="57" t="str">
        <f>IF($A102=0,ROUND(AVERAGE(E$3:E101),0),IF($I102=$J102,IF(ROW(F100)&lt;=$L$3,INDEX(Data_Collection!G:G,PlotData!$K$3+ROW(F100)-1),""),""))</f>
        <v/>
      </c>
      <c r="F102" s="57" t="str">
        <f>IF($A102=0,ROUND(AVERAGE(F$3:F101),0),IF($I102=$J102,IF(ROW(G100)&lt;=$L$3,INDEX(Data_Collection!H:H,PlotData!$K$3+ROW(G100)-1),""),""))</f>
        <v/>
      </c>
      <c r="G102" s="57" t="str">
        <f>IF($A102=0,ROUND(AVERAGE(G$3:G101),0),IF($I102=$J102,IF(ROW(H100)&lt;=$L$3,INDEX(Data_Collection!I:I,PlotData!$K$3+ROW(H100)-1),""),""))</f>
        <v/>
      </c>
      <c r="H102" s="57" t="str">
        <f>IF($A102=0,ROUND(AVERAGE(H$3:H101),0),IF($I102=$J102,IF(ROW(I100)&lt;=$L$3,INDEX(Data_Collection!J:J,PlotData!$K$3+ROW(I100)-1),""),""))</f>
        <v/>
      </c>
      <c r="I102" s="57">
        <f>COUNT(B$3:B102)</f>
        <v>30</v>
      </c>
      <c r="J102" s="57">
        <f t="shared" si="1"/>
        <v>100</v>
      </c>
    </row>
    <row r="103" spans="1:10" x14ac:dyDescent="0.2">
      <c r="A103" s="66" t="str">
        <f>IF(ROW(B101)&lt;=$L$3,INDEX(Data_Collection!B:B,PlotData!$K$3+ROW(B101)-1)&amp;" "&amp;INDEX(Data_Collection!C:C,PlotData!$K$3+ROW(B101)-1),"")</f>
        <v/>
      </c>
      <c r="B103" s="57" t="str">
        <f>IF(A103="","",IF(A103=0,ROUND(AVERAGE(B$3:B102),0),IF(ROW(C101)&lt;=$L$3,INDEX(Data_Collection!D:D,PlotData!$K$3+ROW(C101)-1),NA())))</f>
        <v/>
      </c>
      <c r="C103" s="57" t="str">
        <f>IF($A103=0,ROUND(AVERAGE(C$3:C102),0),IF($I103=$J103,IF(ROW(D101)&lt;=$L$3,INDEX(Data_Collection!E:E,PlotData!$K$3+ROW(D101)-1),""),""))</f>
        <v/>
      </c>
      <c r="D103" s="57" t="str">
        <f>IF($A103=0,ROUND(AVERAGE(D$3:D102),0),IF($I103=$J103,IF(ROW(E101)&lt;=$L$3,INDEX(Data_Collection!F:F,PlotData!$K$3+ROW(E101)-1),""),""))</f>
        <v/>
      </c>
      <c r="E103" s="57" t="str">
        <f>IF($A103=0,ROUND(AVERAGE(E$3:E102),0),IF($I103=$J103,IF(ROW(F101)&lt;=$L$3,INDEX(Data_Collection!G:G,PlotData!$K$3+ROW(F101)-1),""),""))</f>
        <v/>
      </c>
      <c r="F103" s="57" t="str">
        <f>IF($A103=0,ROUND(AVERAGE(F$3:F102),0),IF($I103=$J103,IF(ROW(G101)&lt;=$L$3,INDEX(Data_Collection!H:H,PlotData!$K$3+ROW(G101)-1),""),""))</f>
        <v/>
      </c>
      <c r="G103" s="57" t="str">
        <f>IF($A103=0,ROUND(AVERAGE(G$3:G102),0),IF($I103=$J103,IF(ROW(H101)&lt;=$L$3,INDEX(Data_Collection!I:I,PlotData!$K$3+ROW(H101)-1),""),""))</f>
        <v/>
      </c>
      <c r="H103" s="57" t="str">
        <f>IF($A103=0,ROUND(AVERAGE(H$3:H102),0),IF($I103=$J103,IF(ROW(I101)&lt;=$L$3,INDEX(Data_Collection!J:J,PlotData!$K$3+ROW(I101)-1),""),""))</f>
        <v/>
      </c>
      <c r="I103" s="57">
        <f>COUNT(B$3:B103)</f>
        <v>30</v>
      </c>
      <c r="J103" s="57">
        <f t="shared" si="1"/>
        <v>101</v>
      </c>
    </row>
    <row r="104" spans="1:10" x14ac:dyDescent="0.2">
      <c r="A104" s="66" t="str">
        <f>IF(ROW(B102)&lt;=$L$3,INDEX(Data_Collection!B:B,PlotData!$K$3+ROW(B102)-1)&amp;" "&amp;INDEX(Data_Collection!C:C,PlotData!$K$3+ROW(B102)-1),"")</f>
        <v/>
      </c>
      <c r="B104" s="57" t="str">
        <f>IF(A104="","",IF(A104=0,ROUND(AVERAGE(B$3:B103),0),IF(ROW(C102)&lt;=$L$3,INDEX(Data_Collection!D:D,PlotData!$K$3+ROW(C102)-1),NA())))</f>
        <v/>
      </c>
      <c r="C104" s="57" t="str">
        <f>IF($A104=0,ROUND(AVERAGE(C$3:C103),0),IF($I104=$J104,IF(ROW(D102)&lt;=$L$3,INDEX(Data_Collection!E:E,PlotData!$K$3+ROW(D102)-1),""),""))</f>
        <v/>
      </c>
      <c r="D104" s="57" t="str">
        <f>IF($A104=0,ROUND(AVERAGE(D$3:D103),0),IF($I104=$J104,IF(ROW(E102)&lt;=$L$3,INDEX(Data_Collection!F:F,PlotData!$K$3+ROW(E102)-1),""),""))</f>
        <v/>
      </c>
      <c r="E104" s="57" t="str">
        <f>IF($A104=0,ROUND(AVERAGE(E$3:E103),0),IF($I104=$J104,IF(ROW(F102)&lt;=$L$3,INDEX(Data_Collection!G:G,PlotData!$K$3+ROW(F102)-1),""),""))</f>
        <v/>
      </c>
      <c r="F104" s="57" t="str">
        <f>IF($A104=0,ROUND(AVERAGE(F$3:F103),0),IF($I104=$J104,IF(ROW(G102)&lt;=$L$3,INDEX(Data_Collection!H:H,PlotData!$K$3+ROW(G102)-1),""),""))</f>
        <v/>
      </c>
      <c r="G104" s="57" t="str">
        <f>IF($A104=0,ROUND(AVERAGE(G$3:G103),0),IF($I104=$J104,IF(ROW(H102)&lt;=$L$3,INDEX(Data_Collection!I:I,PlotData!$K$3+ROW(H102)-1),""),""))</f>
        <v/>
      </c>
      <c r="H104" s="57" t="str">
        <f>IF($A104=0,ROUND(AVERAGE(H$3:H103),0),IF($I104=$J104,IF(ROW(I102)&lt;=$L$3,INDEX(Data_Collection!J:J,PlotData!$K$3+ROW(I102)-1),""),""))</f>
        <v/>
      </c>
      <c r="I104" s="57">
        <f>COUNT(B$3:B104)</f>
        <v>30</v>
      </c>
      <c r="J104" s="57">
        <f t="shared" si="1"/>
        <v>102</v>
      </c>
    </row>
    <row r="105" spans="1:10" x14ac:dyDescent="0.2">
      <c r="A105" s="66" t="str">
        <f>IF(ROW(B103)&lt;=$L$3,INDEX(Data_Collection!B:B,PlotData!$K$3+ROW(B103)-1)&amp;" "&amp;INDEX(Data_Collection!C:C,PlotData!$K$3+ROW(B103)-1),"")</f>
        <v/>
      </c>
      <c r="B105" s="57" t="str">
        <f>IF(A105="","",IF(A105=0,ROUND(AVERAGE(B$3:B104),0),IF(ROW(C103)&lt;=$L$3,INDEX(Data_Collection!D:D,PlotData!$K$3+ROW(C103)-1),NA())))</f>
        <v/>
      </c>
      <c r="C105" s="57" t="str">
        <f>IF($A105=0,ROUND(AVERAGE(C$3:C104),0),IF($I105=$J105,IF(ROW(D103)&lt;=$L$3,INDEX(Data_Collection!E:E,PlotData!$K$3+ROW(D103)-1),""),""))</f>
        <v/>
      </c>
      <c r="D105" s="57" t="str">
        <f>IF($A105=0,ROUND(AVERAGE(D$3:D104),0),IF($I105=$J105,IF(ROW(E103)&lt;=$L$3,INDEX(Data_Collection!F:F,PlotData!$K$3+ROW(E103)-1),""),""))</f>
        <v/>
      </c>
      <c r="E105" s="57" t="str">
        <f>IF($A105=0,ROUND(AVERAGE(E$3:E104),0),IF($I105=$J105,IF(ROW(F103)&lt;=$L$3,INDEX(Data_Collection!G:G,PlotData!$K$3+ROW(F103)-1),""),""))</f>
        <v/>
      </c>
      <c r="F105" s="57" t="str">
        <f>IF($A105=0,ROUND(AVERAGE(F$3:F104),0),IF($I105=$J105,IF(ROW(G103)&lt;=$L$3,INDEX(Data_Collection!H:H,PlotData!$K$3+ROW(G103)-1),""),""))</f>
        <v/>
      </c>
      <c r="G105" s="57" t="str">
        <f>IF($A105=0,ROUND(AVERAGE(G$3:G104),0),IF($I105=$J105,IF(ROW(H103)&lt;=$L$3,INDEX(Data_Collection!I:I,PlotData!$K$3+ROW(H103)-1),""),""))</f>
        <v/>
      </c>
      <c r="H105" s="57" t="str">
        <f>IF($A105=0,ROUND(AVERAGE(H$3:H104),0),IF($I105=$J105,IF(ROW(I103)&lt;=$L$3,INDEX(Data_Collection!J:J,PlotData!$K$3+ROW(I103)-1),""),""))</f>
        <v/>
      </c>
      <c r="I105" s="57">
        <f>COUNT(B$3:B105)</f>
        <v>30</v>
      </c>
      <c r="J105" s="57">
        <f t="shared" si="1"/>
        <v>103</v>
      </c>
    </row>
    <row r="106" spans="1:10" x14ac:dyDescent="0.2">
      <c r="A106" s="66" t="str">
        <f>IF(ROW(B104)&lt;=$L$3,INDEX(Data_Collection!B:B,PlotData!$K$3+ROW(B104)-1)&amp;" "&amp;INDEX(Data_Collection!C:C,PlotData!$K$3+ROW(B104)-1),"")</f>
        <v/>
      </c>
      <c r="B106" s="57" t="str">
        <f>IF(A106="","",IF(A106=0,ROUND(AVERAGE(B$3:B105),0),IF(ROW(C104)&lt;=$L$3,INDEX(Data_Collection!D:D,PlotData!$K$3+ROW(C104)-1),NA())))</f>
        <v/>
      </c>
      <c r="C106" s="57" t="str">
        <f>IF($A106=0,ROUND(AVERAGE(C$3:C105),0),IF($I106=$J106,IF(ROW(D104)&lt;=$L$3,INDEX(Data_Collection!E:E,PlotData!$K$3+ROW(D104)-1),""),""))</f>
        <v/>
      </c>
      <c r="D106" s="57" t="str">
        <f>IF($A106=0,ROUND(AVERAGE(D$3:D105),0),IF($I106=$J106,IF(ROW(E104)&lt;=$L$3,INDEX(Data_Collection!F:F,PlotData!$K$3+ROW(E104)-1),""),""))</f>
        <v/>
      </c>
      <c r="E106" s="57" t="str">
        <f>IF($A106=0,ROUND(AVERAGE(E$3:E105),0),IF($I106=$J106,IF(ROW(F104)&lt;=$L$3,INDEX(Data_Collection!G:G,PlotData!$K$3+ROW(F104)-1),""),""))</f>
        <v/>
      </c>
      <c r="F106" s="57" t="str">
        <f>IF($A106=0,ROUND(AVERAGE(F$3:F105),0),IF($I106=$J106,IF(ROW(G104)&lt;=$L$3,INDEX(Data_Collection!H:H,PlotData!$K$3+ROW(G104)-1),""),""))</f>
        <v/>
      </c>
      <c r="G106" s="57" t="str">
        <f>IF($A106=0,ROUND(AVERAGE(G$3:G105),0),IF($I106=$J106,IF(ROW(H104)&lt;=$L$3,INDEX(Data_Collection!I:I,PlotData!$K$3+ROW(H104)-1),""),""))</f>
        <v/>
      </c>
      <c r="H106" s="57" t="str">
        <f>IF($A106=0,ROUND(AVERAGE(H$3:H105),0),IF($I106=$J106,IF(ROW(I104)&lt;=$L$3,INDEX(Data_Collection!J:J,PlotData!$K$3+ROW(I104)-1),""),""))</f>
        <v/>
      </c>
      <c r="I106" s="57">
        <f>COUNT(B$3:B106)</f>
        <v>30</v>
      </c>
      <c r="J106" s="57">
        <f t="shared" si="1"/>
        <v>104</v>
      </c>
    </row>
    <row r="107" spans="1:10" x14ac:dyDescent="0.2">
      <c r="A107" s="66" t="str">
        <f>IF(ROW(B105)&lt;=$L$3,INDEX(Data_Collection!B:B,PlotData!$K$3+ROW(B105)-1)&amp;" "&amp;INDEX(Data_Collection!C:C,PlotData!$K$3+ROW(B105)-1),"")</f>
        <v/>
      </c>
      <c r="B107" s="57" t="str">
        <f>IF(A107="","",IF(A107=0,ROUND(AVERAGE(B$3:B106),0),IF(ROW(C105)&lt;=$L$3,INDEX(Data_Collection!D:D,PlotData!$K$3+ROW(C105)-1),NA())))</f>
        <v/>
      </c>
      <c r="C107" s="57" t="str">
        <f>IF($A107=0,ROUND(AVERAGE(C$3:C106),0),IF($I107=$J107,IF(ROW(D105)&lt;=$L$3,INDEX(Data_Collection!E:E,PlotData!$K$3+ROW(D105)-1),""),""))</f>
        <v/>
      </c>
      <c r="D107" s="57" t="str">
        <f>IF($A107=0,ROUND(AVERAGE(D$3:D106),0),IF($I107=$J107,IF(ROW(E105)&lt;=$L$3,INDEX(Data_Collection!F:F,PlotData!$K$3+ROW(E105)-1),""),""))</f>
        <v/>
      </c>
      <c r="E107" s="57" t="str">
        <f>IF($A107=0,ROUND(AVERAGE(E$3:E106),0),IF($I107=$J107,IF(ROW(F105)&lt;=$L$3,INDEX(Data_Collection!G:G,PlotData!$K$3+ROW(F105)-1),""),""))</f>
        <v/>
      </c>
      <c r="F107" s="57" t="str">
        <f>IF($A107=0,ROUND(AVERAGE(F$3:F106),0),IF($I107=$J107,IF(ROW(G105)&lt;=$L$3,INDEX(Data_Collection!H:H,PlotData!$K$3+ROW(G105)-1),""),""))</f>
        <v/>
      </c>
      <c r="G107" s="57" t="str">
        <f>IF($A107=0,ROUND(AVERAGE(G$3:G106),0),IF($I107=$J107,IF(ROW(H105)&lt;=$L$3,INDEX(Data_Collection!I:I,PlotData!$K$3+ROW(H105)-1),""),""))</f>
        <v/>
      </c>
      <c r="H107" s="57" t="str">
        <f>IF($A107=0,ROUND(AVERAGE(H$3:H106),0),IF($I107=$J107,IF(ROW(I105)&lt;=$L$3,INDEX(Data_Collection!J:J,PlotData!$K$3+ROW(I105)-1),""),""))</f>
        <v/>
      </c>
      <c r="I107" s="57">
        <f>COUNT(B$3:B107)</f>
        <v>30</v>
      </c>
      <c r="J107" s="57">
        <f t="shared" si="1"/>
        <v>105</v>
      </c>
    </row>
    <row r="108" spans="1:10" x14ac:dyDescent="0.2">
      <c r="A108" s="66" t="str">
        <f>IF(ROW(B106)&lt;=$L$3,INDEX(Data_Collection!B:B,PlotData!$K$3+ROW(B106)-1)&amp;" "&amp;INDEX(Data_Collection!C:C,PlotData!$K$3+ROW(B106)-1),"")</f>
        <v/>
      </c>
      <c r="B108" s="57" t="str">
        <f>IF(A108="","",IF(A108=0,ROUND(AVERAGE(B$3:B107),0),IF(ROW(C106)&lt;=$L$3,INDEX(Data_Collection!D:D,PlotData!$K$3+ROW(C106)-1),NA())))</f>
        <v/>
      </c>
      <c r="C108" s="57" t="str">
        <f>IF($A108=0,ROUND(AVERAGE(C$3:C107),0),IF($I108=$J108,IF(ROW(D106)&lt;=$L$3,INDEX(Data_Collection!E:E,PlotData!$K$3+ROW(D106)-1),""),""))</f>
        <v/>
      </c>
      <c r="D108" s="57" t="str">
        <f>IF($A108=0,ROUND(AVERAGE(D$3:D107),0),IF($I108=$J108,IF(ROW(E106)&lt;=$L$3,INDEX(Data_Collection!F:F,PlotData!$K$3+ROW(E106)-1),""),""))</f>
        <v/>
      </c>
      <c r="E108" s="57" t="str">
        <f>IF($A108=0,ROUND(AVERAGE(E$3:E107),0),IF($I108=$J108,IF(ROW(F106)&lt;=$L$3,INDEX(Data_Collection!G:G,PlotData!$K$3+ROW(F106)-1),""),""))</f>
        <v/>
      </c>
      <c r="F108" s="57" t="str">
        <f>IF($A108=0,ROUND(AVERAGE(F$3:F107),0),IF($I108=$J108,IF(ROW(G106)&lt;=$L$3,INDEX(Data_Collection!H:H,PlotData!$K$3+ROW(G106)-1),""),""))</f>
        <v/>
      </c>
      <c r="G108" s="57" t="str">
        <f>IF($A108=0,ROUND(AVERAGE(G$3:G107),0),IF($I108=$J108,IF(ROW(H106)&lt;=$L$3,INDEX(Data_Collection!I:I,PlotData!$K$3+ROW(H106)-1),""),""))</f>
        <v/>
      </c>
      <c r="H108" s="57" t="str">
        <f>IF($A108=0,ROUND(AVERAGE(H$3:H107),0),IF($I108=$J108,IF(ROW(I106)&lt;=$L$3,INDEX(Data_Collection!J:J,PlotData!$K$3+ROW(I106)-1),""),""))</f>
        <v/>
      </c>
      <c r="I108" s="57">
        <f>COUNT(B$3:B108)</f>
        <v>30</v>
      </c>
      <c r="J108" s="57">
        <f t="shared" si="1"/>
        <v>106</v>
      </c>
    </row>
    <row r="109" spans="1:10" x14ac:dyDescent="0.2">
      <c r="A109" s="66" t="str">
        <f>IF(ROW(B107)&lt;=$L$3,INDEX(Data_Collection!B:B,PlotData!$K$3+ROW(B107)-1)&amp;" "&amp;INDEX(Data_Collection!C:C,PlotData!$K$3+ROW(B107)-1),"")</f>
        <v/>
      </c>
      <c r="B109" s="57" t="str">
        <f>IF(A109="","",IF(A109=0,ROUND(AVERAGE(B$3:B108),0),IF(ROW(C107)&lt;=$L$3,INDEX(Data_Collection!D:D,PlotData!$K$3+ROW(C107)-1),NA())))</f>
        <v/>
      </c>
      <c r="C109" s="57" t="str">
        <f>IF($A109=0,ROUND(AVERAGE(C$3:C108),0),IF($I109=$J109,IF(ROW(D107)&lt;=$L$3,INDEX(Data_Collection!E:E,PlotData!$K$3+ROW(D107)-1),""),""))</f>
        <v/>
      </c>
      <c r="D109" s="57" t="str">
        <f>IF($A109=0,ROUND(AVERAGE(D$3:D108),0),IF($I109=$J109,IF(ROW(E107)&lt;=$L$3,INDEX(Data_Collection!F:F,PlotData!$K$3+ROW(E107)-1),""),""))</f>
        <v/>
      </c>
      <c r="E109" s="57" t="str">
        <f>IF($A109=0,ROUND(AVERAGE(E$3:E108),0),IF($I109=$J109,IF(ROW(F107)&lt;=$L$3,INDEX(Data_Collection!G:G,PlotData!$K$3+ROW(F107)-1),""),""))</f>
        <v/>
      </c>
      <c r="F109" s="57" t="str">
        <f>IF($A109=0,ROUND(AVERAGE(F$3:F108),0),IF($I109=$J109,IF(ROW(G107)&lt;=$L$3,INDEX(Data_Collection!H:H,PlotData!$K$3+ROW(G107)-1),""),""))</f>
        <v/>
      </c>
      <c r="G109" s="57" t="str">
        <f>IF($A109=0,ROUND(AVERAGE(G$3:G108),0),IF($I109=$J109,IF(ROW(H107)&lt;=$L$3,INDEX(Data_Collection!I:I,PlotData!$K$3+ROW(H107)-1),""),""))</f>
        <v/>
      </c>
      <c r="H109" s="57" t="str">
        <f>IF($A109=0,ROUND(AVERAGE(H$3:H108),0),IF($I109=$J109,IF(ROW(I107)&lt;=$L$3,INDEX(Data_Collection!J:J,PlotData!$K$3+ROW(I107)-1),""),""))</f>
        <v/>
      </c>
      <c r="I109" s="57">
        <f>COUNT(B$3:B109)</f>
        <v>30</v>
      </c>
      <c r="J109" s="57">
        <f t="shared" si="1"/>
        <v>107</v>
      </c>
    </row>
    <row r="110" spans="1:10" x14ac:dyDescent="0.2">
      <c r="A110" s="66" t="str">
        <f>IF(ROW(B108)&lt;=$L$3,INDEX(Data_Collection!B:B,PlotData!$K$3+ROW(B108)-1)&amp;" "&amp;INDEX(Data_Collection!C:C,PlotData!$K$3+ROW(B108)-1),"")</f>
        <v/>
      </c>
      <c r="B110" s="57" t="str">
        <f>IF(A110="","",IF(A110=0,ROUND(AVERAGE(B$3:B109),0),IF(ROW(C108)&lt;=$L$3,INDEX(Data_Collection!D:D,PlotData!$K$3+ROW(C108)-1),NA())))</f>
        <v/>
      </c>
      <c r="C110" s="57" t="str">
        <f>IF($A110=0,ROUND(AVERAGE(C$3:C109),0),IF($I110=$J110,IF(ROW(D108)&lt;=$L$3,INDEX(Data_Collection!E:E,PlotData!$K$3+ROW(D108)-1),""),""))</f>
        <v/>
      </c>
      <c r="D110" s="57" t="str">
        <f>IF($A110=0,ROUND(AVERAGE(D$3:D109),0),IF($I110=$J110,IF(ROW(E108)&lt;=$L$3,INDEX(Data_Collection!F:F,PlotData!$K$3+ROW(E108)-1),""),""))</f>
        <v/>
      </c>
      <c r="E110" s="57" t="str">
        <f>IF($A110=0,ROUND(AVERAGE(E$3:E109),0),IF($I110=$J110,IF(ROW(F108)&lt;=$L$3,INDEX(Data_Collection!G:G,PlotData!$K$3+ROW(F108)-1),""),""))</f>
        <v/>
      </c>
      <c r="F110" s="57" t="str">
        <f>IF($A110=0,ROUND(AVERAGE(F$3:F109),0),IF($I110=$J110,IF(ROW(G108)&lt;=$L$3,INDEX(Data_Collection!H:H,PlotData!$K$3+ROW(G108)-1),""),""))</f>
        <v/>
      </c>
      <c r="G110" s="57" t="str">
        <f>IF($A110=0,ROUND(AVERAGE(G$3:G109),0),IF($I110=$J110,IF(ROW(H108)&lt;=$L$3,INDEX(Data_Collection!I:I,PlotData!$K$3+ROW(H108)-1),""),""))</f>
        <v/>
      </c>
      <c r="H110" s="57" t="str">
        <f>IF($A110=0,ROUND(AVERAGE(H$3:H109),0),IF($I110=$J110,IF(ROW(I108)&lt;=$L$3,INDEX(Data_Collection!J:J,PlotData!$K$3+ROW(I108)-1),""),""))</f>
        <v/>
      </c>
      <c r="I110" s="57">
        <f>COUNT(B$3:B110)</f>
        <v>30</v>
      </c>
      <c r="J110" s="57">
        <f t="shared" si="1"/>
        <v>108</v>
      </c>
    </row>
    <row r="111" spans="1:10" x14ac:dyDescent="0.2">
      <c r="A111" s="66" t="str">
        <f>IF(ROW(B109)&lt;=$L$3,INDEX(Data_Collection!B:B,PlotData!$K$3+ROW(B109)-1)&amp;" "&amp;INDEX(Data_Collection!C:C,PlotData!$K$3+ROW(B109)-1),"")</f>
        <v/>
      </c>
      <c r="B111" s="57" t="str">
        <f>IF(A111="","",IF(A111=0,ROUND(AVERAGE(B$3:B110),0),IF(ROW(C109)&lt;=$L$3,INDEX(Data_Collection!D:D,PlotData!$K$3+ROW(C109)-1),NA())))</f>
        <v/>
      </c>
      <c r="C111" s="57" t="str">
        <f>IF($A111=0,ROUND(AVERAGE(C$3:C110),0),IF($I111=$J111,IF(ROW(D109)&lt;=$L$3,INDEX(Data_Collection!E:E,PlotData!$K$3+ROW(D109)-1),""),""))</f>
        <v/>
      </c>
      <c r="D111" s="57" t="str">
        <f>IF($A111=0,ROUND(AVERAGE(D$3:D110),0),IF($I111=$J111,IF(ROW(E109)&lt;=$L$3,INDEX(Data_Collection!F:F,PlotData!$K$3+ROW(E109)-1),""),""))</f>
        <v/>
      </c>
      <c r="E111" s="57" t="str">
        <f>IF($A111=0,ROUND(AVERAGE(E$3:E110),0),IF($I111=$J111,IF(ROW(F109)&lt;=$L$3,INDEX(Data_Collection!G:G,PlotData!$K$3+ROW(F109)-1),""),""))</f>
        <v/>
      </c>
      <c r="F111" s="57" t="str">
        <f>IF($A111=0,ROUND(AVERAGE(F$3:F110),0),IF($I111=$J111,IF(ROW(G109)&lt;=$L$3,INDEX(Data_Collection!H:H,PlotData!$K$3+ROW(G109)-1),""),""))</f>
        <v/>
      </c>
      <c r="G111" s="57" t="str">
        <f>IF($A111=0,ROUND(AVERAGE(G$3:G110),0),IF($I111=$J111,IF(ROW(H109)&lt;=$L$3,INDEX(Data_Collection!I:I,PlotData!$K$3+ROW(H109)-1),""),""))</f>
        <v/>
      </c>
      <c r="H111" s="57" t="str">
        <f>IF($A111=0,ROUND(AVERAGE(H$3:H110),0),IF($I111=$J111,IF(ROW(I109)&lt;=$L$3,INDEX(Data_Collection!J:J,PlotData!$K$3+ROW(I109)-1),""),""))</f>
        <v/>
      </c>
      <c r="I111" s="57">
        <f>COUNT(B$3:B111)</f>
        <v>30</v>
      </c>
      <c r="J111" s="57">
        <f t="shared" si="1"/>
        <v>109</v>
      </c>
    </row>
    <row r="112" spans="1:10" x14ac:dyDescent="0.2">
      <c r="A112" s="66" t="str">
        <f>IF(ROW(B110)&lt;=$L$3,INDEX(Data_Collection!B:B,PlotData!$K$3+ROW(B110)-1)&amp;" "&amp;INDEX(Data_Collection!C:C,PlotData!$K$3+ROW(B110)-1),"")</f>
        <v/>
      </c>
      <c r="B112" s="57" t="str">
        <f>IF(A112="","",IF(A112=0,ROUND(AVERAGE(B$3:B111),0),IF(ROW(C110)&lt;=$L$3,INDEX(Data_Collection!D:D,PlotData!$K$3+ROW(C110)-1),NA())))</f>
        <v/>
      </c>
      <c r="C112" s="57" t="str">
        <f>IF($A112=0,ROUND(AVERAGE(C$3:C111),0),IF($I112=$J112,IF(ROW(D110)&lt;=$L$3,INDEX(Data_Collection!E:E,PlotData!$K$3+ROW(D110)-1),""),""))</f>
        <v/>
      </c>
      <c r="D112" s="57" t="str">
        <f>IF($A112=0,ROUND(AVERAGE(D$3:D111),0),IF($I112=$J112,IF(ROW(E110)&lt;=$L$3,INDEX(Data_Collection!F:F,PlotData!$K$3+ROW(E110)-1),""),""))</f>
        <v/>
      </c>
      <c r="E112" s="57" t="str">
        <f>IF($A112=0,ROUND(AVERAGE(E$3:E111),0),IF($I112=$J112,IF(ROW(F110)&lt;=$L$3,INDEX(Data_Collection!G:G,PlotData!$K$3+ROW(F110)-1),""),""))</f>
        <v/>
      </c>
      <c r="F112" s="57" t="str">
        <f>IF($A112=0,ROUND(AVERAGE(F$3:F111),0),IF($I112=$J112,IF(ROW(G110)&lt;=$L$3,INDEX(Data_Collection!H:H,PlotData!$K$3+ROW(G110)-1),""),""))</f>
        <v/>
      </c>
      <c r="G112" s="57" t="str">
        <f>IF($A112=0,ROUND(AVERAGE(G$3:G111),0),IF($I112=$J112,IF(ROW(H110)&lt;=$L$3,INDEX(Data_Collection!I:I,PlotData!$K$3+ROW(H110)-1),""),""))</f>
        <v/>
      </c>
      <c r="H112" s="57" t="str">
        <f>IF($A112=0,ROUND(AVERAGE(H$3:H111),0),IF($I112=$J112,IF(ROW(I110)&lt;=$L$3,INDEX(Data_Collection!J:J,PlotData!$K$3+ROW(I110)-1),""),""))</f>
        <v/>
      </c>
      <c r="I112" s="57">
        <f>COUNT(B$3:B112)</f>
        <v>30</v>
      </c>
      <c r="J112" s="57">
        <f t="shared" si="1"/>
        <v>110</v>
      </c>
    </row>
    <row r="113" spans="1:10" x14ac:dyDescent="0.2">
      <c r="A113" s="66" t="str">
        <f>IF(ROW(B111)&lt;=$L$3,INDEX(Data_Collection!B:B,PlotData!$K$3+ROW(B111)-1)&amp;" "&amp;INDEX(Data_Collection!C:C,PlotData!$K$3+ROW(B111)-1),"")</f>
        <v/>
      </c>
      <c r="B113" s="57" t="str">
        <f>IF(A113="","",IF(A113=0,ROUND(AVERAGE(B$3:B112),0),IF(ROW(C111)&lt;=$L$3,INDEX(Data_Collection!D:D,PlotData!$K$3+ROW(C111)-1),NA())))</f>
        <v/>
      </c>
      <c r="C113" s="57" t="str">
        <f>IF($A113=0,ROUND(AVERAGE(C$3:C112),0),IF($I113=$J113,IF(ROW(D111)&lt;=$L$3,INDEX(Data_Collection!E:E,PlotData!$K$3+ROW(D111)-1),""),""))</f>
        <v/>
      </c>
      <c r="D113" s="57" t="str">
        <f>IF($A113=0,ROUND(AVERAGE(D$3:D112),0),IF($I113=$J113,IF(ROW(E111)&lt;=$L$3,INDEX(Data_Collection!F:F,PlotData!$K$3+ROW(E111)-1),""),""))</f>
        <v/>
      </c>
      <c r="E113" s="57" t="str">
        <f>IF($A113=0,ROUND(AVERAGE(E$3:E112),0),IF($I113=$J113,IF(ROW(F111)&lt;=$L$3,INDEX(Data_Collection!G:G,PlotData!$K$3+ROW(F111)-1),""),""))</f>
        <v/>
      </c>
      <c r="F113" s="57" t="str">
        <f>IF($A113=0,ROUND(AVERAGE(F$3:F112),0),IF($I113=$J113,IF(ROW(G111)&lt;=$L$3,INDEX(Data_Collection!H:H,PlotData!$K$3+ROW(G111)-1),""),""))</f>
        <v/>
      </c>
      <c r="G113" s="57" t="str">
        <f>IF($A113=0,ROUND(AVERAGE(G$3:G112),0),IF($I113=$J113,IF(ROW(H111)&lt;=$L$3,INDEX(Data_Collection!I:I,PlotData!$K$3+ROW(H111)-1),""),""))</f>
        <v/>
      </c>
      <c r="H113" s="57" t="str">
        <f>IF($A113=0,ROUND(AVERAGE(H$3:H112),0),IF($I113=$J113,IF(ROW(I111)&lt;=$L$3,INDEX(Data_Collection!J:J,PlotData!$K$3+ROW(I111)-1),""),""))</f>
        <v/>
      </c>
      <c r="I113" s="57">
        <f>COUNT(B$3:B113)</f>
        <v>30</v>
      </c>
      <c r="J113" s="57">
        <f t="shared" si="1"/>
        <v>111</v>
      </c>
    </row>
    <row r="114" spans="1:10" x14ac:dyDescent="0.2">
      <c r="A114" s="66" t="str">
        <f>IF(ROW(B112)&lt;=$L$3,INDEX(Data_Collection!B:B,PlotData!$K$3+ROW(B112)-1)&amp;" "&amp;INDEX(Data_Collection!C:C,PlotData!$K$3+ROW(B112)-1),"")</f>
        <v/>
      </c>
      <c r="B114" s="57" t="str">
        <f>IF(A114="","",IF(A114=0,ROUND(AVERAGE(B$3:B113),0),IF(ROW(C112)&lt;=$L$3,INDEX(Data_Collection!D:D,PlotData!$K$3+ROW(C112)-1),NA())))</f>
        <v/>
      </c>
      <c r="C114" s="57" t="str">
        <f>IF($A114=0,ROUND(AVERAGE(C$3:C113),0),IF($I114=$J114,IF(ROW(D112)&lt;=$L$3,INDEX(Data_Collection!E:E,PlotData!$K$3+ROW(D112)-1),""),""))</f>
        <v/>
      </c>
      <c r="D114" s="57" t="str">
        <f>IF($A114=0,ROUND(AVERAGE(D$3:D113),0),IF($I114=$J114,IF(ROW(E112)&lt;=$L$3,INDEX(Data_Collection!F:F,PlotData!$K$3+ROW(E112)-1),""),""))</f>
        <v/>
      </c>
      <c r="E114" s="57" t="str">
        <f>IF($A114=0,ROUND(AVERAGE(E$3:E113),0),IF($I114=$J114,IF(ROW(F112)&lt;=$L$3,INDEX(Data_Collection!G:G,PlotData!$K$3+ROW(F112)-1),""),""))</f>
        <v/>
      </c>
      <c r="F114" s="57" t="str">
        <f>IF($A114=0,ROUND(AVERAGE(F$3:F113),0),IF($I114=$J114,IF(ROW(G112)&lt;=$L$3,INDEX(Data_Collection!H:H,PlotData!$K$3+ROW(G112)-1),""),""))</f>
        <v/>
      </c>
      <c r="G114" s="57" t="str">
        <f>IF($A114=0,ROUND(AVERAGE(G$3:G113),0),IF($I114=$J114,IF(ROW(H112)&lt;=$L$3,INDEX(Data_Collection!I:I,PlotData!$K$3+ROW(H112)-1),""),""))</f>
        <v/>
      </c>
      <c r="H114" s="57" t="str">
        <f>IF($A114=0,ROUND(AVERAGE(H$3:H113),0),IF($I114=$J114,IF(ROW(I112)&lt;=$L$3,INDEX(Data_Collection!J:J,PlotData!$K$3+ROW(I112)-1),""),""))</f>
        <v/>
      </c>
      <c r="I114" s="57">
        <f>COUNT(B$3:B114)</f>
        <v>30</v>
      </c>
      <c r="J114" s="57">
        <f t="shared" si="1"/>
        <v>112</v>
      </c>
    </row>
    <row r="115" spans="1:10" x14ac:dyDescent="0.2">
      <c r="A115" s="66" t="str">
        <f>IF(ROW(B113)&lt;=$L$3,INDEX(Data_Collection!B:B,PlotData!$K$3+ROW(B113)-1)&amp;" "&amp;INDEX(Data_Collection!C:C,PlotData!$K$3+ROW(B113)-1),"")</f>
        <v/>
      </c>
      <c r="B115" s="57" t="str">
        <f>IF(A115="","",IF(A115=0,ROUND(AVERAGE(B$3:B114),0),IF(ROW(C113)&lt;=$L$3,INDEX(Data_Collection!D:D,PlotData!$K$3+ROW(C113)-1),NA())))</f>
        <v/>
      </c>
      <c r="C115" s="57" t="str">
        <f>IF($A115=0,ROUND(AVERAGE(C$3:C114),0),IF($I115=$J115,IF(ROW(D113)&lt;=$L$3,INDEX(Data_Collection!E:E,PlotData!$K$3+ROW(D113)-1),""),""))</f>
        <v/>
      </c>
      <c r="D115" s="57" t="str">
        <f>IF($A115=0,ROUND(AVERAGE(D$3:D114),0),IF($I115=$J115,IF(ROW(E113)&lt;=$L$3,INDEX(Data_Collection!F:F,PlotData!$K$3+ROW(E113)-1),""),""))</f>
        <v/>
      </c>
      <c r="E115" s="57" t="str">
        <f>IF($A115=0,ROUND(AVERAGE(E$3:E114),0),IF($I115=$J115,IF(ROW(F113)&lt;=$L$3,INDEX(Data_Collection!G:G,PlotData!$K$3+ROW(F113)-1),""),""))</f>
        <v/>
      </c>
      <c r="F115" s="57" t="str">
        <f>IF($A115=0,ROUND(AVERAGE(F$3:F114),0),IF($I115=$J115,IF(ROW(G113)&lt;=$L$3,INDEX(Data_Collection!H:H,PlotData!$K$3+ROW(G113)-1),""),""))</f>
        <v/>
      </c>
      <c r="G115" s="57" t="str">
        <f>IF($A115=0,ROUND(AVERAGE(G$3:G114),0),IF($I115=$J115,IF(ROW(H113)&lt;=$L$3,INDEX(Data_Collection!I:I,PlotData!$K$3+ROW(H113)-1),""),""))</f>
        <v/>
      </c>
      <c r="H115" s="57" t="str">
        <f>IF($A115=0,ROUND(AVERAGE(H$3:H114),0),IF($I115=$J115,IF(ROW(I113)&lt;=$L$3,INDEX(Data_Collection!J:J,PlotData!$K$3+ROW(I113)-1),""),""))</f>
        <v/>
      </c>
      <c r="I115" s="57">
        <f>COUNT(B$3:B115)</f>
        <v>30</v>
      </c>
      <c r="J115" s="57">
        <f t="shared" si="1"/>
        <v>113</v>
      </c>
    </row>
    <row r="116" spans="1:10" x14ac:dyDescent="0.2">
      <c r="A116" s="66" t="str">
        <f>IF(ROW(B114)&lt;=$L$3,INDEX(Data_Collection!B:B,PlotData!$K$3+ROW(B114)-1)&amp;" "&amp;INDEX(Data_Collection!C:C,PlotData!$K$3+ROW(B114)-1),"")</f>
        <v/>
      </c>
      <c r="B116" s="57" t="str">
        <f>IF(A116="","",IF(A116=0,ROUND(AVERAGE(B$3:B115),0),IF(ROW(C114)&lt;=$L$3,INDEX(Data_Collection!D:D,PlotData!$K$3+ROW(C114)-1),NA())))</f>
        <v/>
      </c>
      <c r="C116" s="57" t="str">
        <f>IF($A116=0,ROUND(AVERAGE(C$3:C115),0),IF($I116=$J116,IF(ROW(D114)&lt;=$L$3,INDEX(Data_Collection!E:E,PlotData!$K$3+ROW(D114)-1),""),""))</f>
        <v/>
      </c>
      <c r="D116" s="57" t="str">
        <f>IF($A116=0,ROUND(AVERAGE(D$3:D115),0),IF($I116=$J116,IF(ROW(E114)&lt;=$L$3,INDEX(Data_Collection!F:F,PlotData!$K$3+ROW(E114)-1),""),""))</f>
        <v/>
      </c>
      <c r="E116" s="57" t="str">
        <f>IF($A116=0,ROUND(AVERAGE(E$3:E115),0),IF($I116=$J116,IF(ROW(F114)&lt;=$L$3,INDEX(Data_Collection!G:G,PlotData!$K$3+ROW(F114)-1),""),""))</f>
        <v/>
      </c>
      <c r="F116" s="57" t="str">
        <f>IF($A116=0,ROUND(AVERAGE(F$3:F115),0),IF($I116=$J116,IF(ROW(G114)&lt;=$L$3,INDEX(Data_Collection!H:H,PlotData!$K$3+ROW(G114)-1),""),""))</f>
        <v/>
      </c>
      <c r="G116" s="57" t="str">
        <f>IF($A116=0,ROUND(AVERAGE(G$3:G115),0),IF($I116=$J116,IF(ROW(H114)&lt;=$L$3,INDEX(Data_Collection!I:I,PlotData!$K$3+ROW(H114)-1),""),""))</f>
        <v/>
      </c>
      <c r="H116" s="57" t="str">
        <f>IF($A116=0,ROUND(AVERAGE(H$3:H115),0),IF($I116=$J116,IF(ROW(I114)&lt;=$L$3,INDEX(Data_Collection!J:J,PlotData!$K$3+ROW(I114)-1),""),""))</f>
        <v/>
      </c>
      <c r="I116" s="57">
        <f>COUNT(B$3:B116)</f>
        <v>30</v>
      </c>
      <c r="J116" s="57">
        <f t="shared" si="1"/>
        <v>114</v>
      </c>
    </row>
    <row r="117" spans="1:10" x14ac:dyDescent="0.2">
      <c r="A117" s="66" t="str">
        <f>IF(ROW(B115)&lt;=$L$3,INDEX(Data_Collection!B:B,PlotData!$K$3+ROW(B115)-1)&amp;" "&amp;INDEX(Data_Collection!C:C,PlotData!$K$3+ROW(B115)-1),"")</f>
        <v/>
      </c>
      <c r="B117" s="57" t="str">
        <f>IF(A117="","",IF(A117=0,ROUND(AVERAGE(B$3:B116),0),IF(ROW(C115)&lt;=$L$3,INDEX(Data_Collection!D:D,PlotData!$K$3+ROW(C115)-1),NA())))</f>
        <v/>
      </c>
      <c r="C117" s="57" t="str">
        <f>IF($A117=0,ROUND(AVERAGE(C$3:C116),0),IF($I117=$J117,IF(ROW(D115)&lt;=$L$3,INDEX(Data_Collection!E:E,PlotData!$K$3+ROW(D115)-1),""),""))</f>
        <v/>
      </c>
      <c r="D117" s="57" t="str">
        <f>IF($A117=0,ROUND(AVERAGE(D$3:D116),0),IF($I117=$J117,IF(ROW(E115)&lt;=$L$3,INDEX(Data_Collection!F:F,PlotData!$K$3+ROW(E115)-1),""),""))</f>
        <v/>
      </c>
      <c r="E117" s="57" t="str">
        <f>IF($A117=0,ROUND(AVERAGE(E$3:E116),0),IF($I117=$J117,IF(ROW(F115)&lt;=$L$3,INDEX(Data_Collection!G:G,PlotData!$K$3+ROW(F115)-1),""),""))</f>
        <v/>
      </c>
      <c r="F117" s="57" t="str">
        <f>IF($A117=0,ROUND(AVERAGE(F$3:F116),0),IF($I117=$J117,IF(ROW(G115)&lt;=$L$3,INDEX(Data_Collection!H:H,PlotData!$K$3+ROW(G115)-1),""),""))</f>
        <v/>
      </c>
      <c r="G117" s="57" t="str">
        <f>IF($A117=0,ROUND(AVERAGE(G$3:G116),0),IF($I117=$J117,IF(ROW(H115)&lt;=$L$3,INDEX(Data_Collection!I:I,PlotData!$K$3+ROW(H115)-1),""),""))</f>
        <v/>
      </c>
      <c r="H117" s="57" t="str">
        <f>IF($A117=0,ROUND(AVERAGE(H$3:H116),0),IF($I117=$J117,IF(ROW(I115)&lt;=$L$3,INDEX(Data_Collection!J:J,PlotData!$K$3+ROW(I115)-1),""),""))</f>
        <v/>
      </c>
      <c r="I117" s="57">
        <f>COUNT(B$3:B117)</f>
        <v>30</v>
      </c>
      <c r="J117" s="57">
        <f t="shared" si="1"/>
        <v>115</v>
      </c>
    </row>
    <row r="118" spans="1:10" x14ac:dyDescent="0.2">
      <c r="A118" s="66" t="str">
        <f>IF(ROW(B116)&lt;=$L$3,INDEX(Data_Collection!B:B,PlotData!$K$3+ROW(B116)-1)&amp;" "&amp;INDEX(Data_Collection!C:C,PlotData!$K$3+ROW(B116)-1),"")</f>
        <v/>
      </c>
      <c r="B118" s="57" t="str">
        <f>IF(A118="","",IF(A118=0,ROUND(AVERAGE(B$3:B117),0),IF(ROW(C116)&lt;=$L$3,INDEX(Data_Collection!D:D,PlotData!$K$3+ROW(C116)-1),NA())))</f>
        <v/>
      </c>
      <c r="C118" s="57" t="str">
        <f>IF($A118=0,ROUND(AVERAGE(C$3:C117),0),IF($I118=$J118,IF(ROW(D116)&lt;=$L$3,INDEX(Data_Collection!E:E,PlotData!$K$3+ROW(D116)-1),""),""))</f>
        <v/>
      </c>
      <c r="D118" s="57" t="str">
        <f>IF($A118=0,ROUND(AVERAGE(D$3:D117),0),IF($I118=$J118,IF(ROW(E116)&lt;=$L$3,INDEX(Data_Collection!F:F,PlotData!$K$3+ROW(E116)-1),""),""))</f>
        <v/>
      </c>
      <c r="E118" s="57" t="str">
        <f>IF($A118=0,ROUND(AVERAGE(E$3:E117),0),IF($I118=$J118,IF(ROW(F116)&lt;=$L$3,INDEX(Data_Collection!G:G,PlotData!$K$3+ROW(F116)-1),""),""))</f>
        <v/>
      </c>
      <c r="F118" s="57" t="str">
        <f>IF($A118=0,ROUND(AVERAGE(F$3:F117),0),IF($I118=$J118,IF(ROW(G116)&lt;=$L$3,INDEX(Data_Collection!H:H,PlotData!$K$3+ROW(G116)-1),""),""))</f>
        <v/>
      </c>
      <c r="G118" s="57" t="str">
        <f>IF($A118=0,ROUND(AVERAGE(G$3:G117),0),IF($I118=$J118,IF(ROW(H116)&lt;=$L$3,INDEX(Data_Collection!I:I,PlotData!$K$3+ROW(H116)-1),""),""))</f>
        <v/>
      </c>
      <c r="H118" s="57" t="str">
        <f>IF($A118=0,ROUND(AVERAGE(H$3:H117),0),IF($I118=$J118,IF(ROW(I116)&lt;=$L$3,INDEX(Data_Collection!J:J,PlotData!$K$3+ROW(I116)-1),""),""))</f>
        <v/>
      </c>
      <c r="I118" s="57">
        <f>COUNT(B$3:B118)</f>
        <v>30</v>
      </c>
      <c r="J118" s="57">
        <f t="shared" si="1"/>
        <v>116</v>
      </c>
    </row>
    <row r="119" spans="1:10" x14ac:dyDescent="0.2">
      <c r="A119" s="66" t="str">
        <f>IF(ROW(B117)&lt;=$L$3,INDEX(Data_Collection!B:B,PlotData!$K$3+ROW(B117)-1)&amp;" "&amp;INDEX(Data_Collection!C:C,PlotData!$K$3+ROW(B117)-1),"")</f>
        <v/>
      </c>
      <c r="B119" s="57" t="str">
        <f>IF(A119="","",IF(A119=0,ROUND(AVERAGE(B$3:B118),0),IF(ROW(C117)&lt;=$L$3,INDEX(Data_Collection!D:D,PlotData!$K$3+ROW(C117)-1),NA())))</f>
        <v/>
      </c>
      <c r="C119" s="57" t="str">
        <f>IF($A119=0,ROUND(AVERAGE(C$3:C118),0),IF($I119=$J119,IF(ROW(D117)&lt;=$L$3,INDEX(Data_Collection!E:E,PlotData!$K$3+ROW(D117)-1),""),""))</f>
        <v/>
      </c>
      <c r="D119" s="57" t="str">
        <f>IF($A119=0,ROUND(AVERAGE(D$3:D118),0),IF($I119=$J119,IF(ROW(E117)&lt;=$L$3,INDEX(Data_Collection!F:F,PlotData!$K$3+ROW(E117)-1),""),""))</f>
        <v/>
      </c>
      <c r="E119" s="57" t="str">
        <f>IF($A119=0,ROUND(AVERAGE(E$3:E118),0),IF($I119=$J119,IF(ROW(F117)&lt;=$L$3,INDEX(Data_Collection!G:G,PlotData!$K$3+ROW(F117)-1),""),""))</f>
        <v/>
      </c>
      <c r="F119" s="57" t="str">
        <f>IF($A119=0,ROUND(AVERAGE(F$3:F118),0),IF($I119=$J119,IF(ROW(G117)&lt;=$L$3,INDEX(Data_Collection!H:H,PlotData!$K$3+ROW(G117)-1),""),""))</f>
        <v/>
      </c>
      <c r="G119" s="57" t="str">
        <f>IF($A119=0,ROUND(AVERAGE(G$3:G118),0),IF($I119=$J119,IF(ROW(H117)&lt;=$L$3,INDEX(Data_Collection!I:I,PlotData!$K$3+ROW(H117)-1),""),""))</f>
        <v/>
      </c>
      <c r="H119" s="57" t="str">
        <f>IF($A119=0,ROUND(AVERAGE(H$3:H118),0),IF($I119=$J119,IF(ROW(I117)&lt;=$L$3,INDEX(Data_Collection!J:J,PlotData!$K$3+ROW(I117)-1),""),""))</f>
        <v/>
      </c>
      <c r="I119" s="57">
        <f>COUNT(B$3:B119)</f>
        <v>30</v>
      </c>
      <c r="J119" s="57">
        <f t="shared" si="1"/>
        <v>117</v>
      </c>
    </row>
    <row r="120" spans="1:10" x14ac:dyDescent="0.2">
      <c r="A120" s="66" t="str">
        <f>IF(ROW(B118)&lt;=$L$3,INDEX(Data_Collection!B:B,PlotData!$K$3+ROW(B118)-1)&amp;" "&amp;INDEX(Data_Collection!C:C,PlotData!$K$3+ROW(B118)-1),"")</f>
        <v/>
      </c>
      <c r="B120" s="57" t="str">
        <f>IF(A120="","",IF(A120=0,ROUND(AVERAGE(B$3:B119),0),IF(ROW(C118)&lt;=$L$3,INDEX(Data_Collection!D:D,PlotData!$K$3+ROW(C118)-1),NA())))</f>
        <v/>
      </c>
      <c r="C120" s="57" t="str">
        <f>IF($A120=0,ROUND(AVERAGE(C$3:C119),0),IF($I120=$J120,IF(ROW(D118)&lt;=$L$3,INDEX(Data_Collection!E:E,PlotData!$K$3+ROW(D118)-1),""),""))</f>
        <v/>
      </c>
      <c r="D120" s="57" t="str">
        <f>IF($A120=0,ROUND(AVERAGE(D$3:D119),0),IF($I120=$J120,IF(ROW(E118)&lt;=$L$3,INDEX(Data_Collection!F:F,PlotData!$K$3+ROW(E118)-1),""),""))</f>
        <v/>
      </c>
      <c r="E120" s="57" t="str">
        <f>IF($A120=0,ROUND(AVERAGE(E$3:E119),0),IF($I120=$J120,IF(ROW(F118)&lt;=$L$3,INDEX(Data_Collection!G:G,PlotData!$K$3+ROW(F118)-1),""),""))</f>
        <v/>
      </c>
      <c r="F120" s="57" t="str">
        <f>IF($A120=0,ROUND(AVERAGE(F$3:F119),0),IF($I120=$J120,IF(ROW(G118)&lt;=$L$3,INDEX(Data_Collection!H:H,PlotData!$K$3+ROW(G118)-1),""),""))</f>
        <v/>
      </c>
      <c r="G120" s="57" t="str">
        <f>IF($A120=0,ROUND(AVERAGE(G$3:G119),0),IF($I120=$J120,IF(ROW(H118)&lt;=$L$3,INDEX(Data_Collection!I:I,PlotData!$K$3+ROW(H118)-1),""),""))</f>
        <v/>
      </c>
      <c r="H120" s="57" t="str">
        <f>IF($A120=0,ROUND(AVERAGE(H$3:H119),0),IF($I120=$J120,IF(ROW(I118)&lt;=$L$3,INDEX(Data_Collection!J:J,PlotData!$K$3+ROW(I118)-1),""),""))</f>
        <v/>
      </c>
      <c r="I120" s="57">
        <f>COUNT(B$3:B120)</f>
        <v>30</v>
      </c>
      <c r="J120" s="57">
        <f t="shared" si="1"/>
        <v>118</v>
      </c>
    </row>
    <row r="121" spans="1:10" x14ac:dyDescent="0.2">
      <c r="A121" s="66" t="str">
        <f>IF(ROW(B119)&lt;=$L$3,INDEX(Data_Collection!B:B,PlotData!$K$3+ROW(B119)-1)&amp;" "&amp;INDEX(Data_Collection!C:C,PlotData!$K$3+ROW(B119)-1),"")</f>
        <v/>
      </c>
      <c r="B121" s="57" t="str">
        <f>IF(A121="","",IF(A121=0,ROUND(AVERAGE(B$3:B120),0),IF(ROW(C119)&lt;=$L$3,INDEX(Data_Collection!D:D,PlotData!$K$3+ROW(C119)-1),NA())))</f>
        <v/>
      </c>
      <c r="C121" s="57" t="str">
        <f>IF($A121=0,ROUND(AVERAGE(C$3:C120),0),IF($I121=$J121,IF(ROW(D119)&lt;=$L$3,INDEX(Data_Collection!E:E,PlotData!$K$3+ROW(D119)-1),""),""))</f>
        <v/>
      </c>
      <c r="D121" s="57" t="str">
        <f>IF($A121=0,ROUND(AVERAGE(D$3:D120),0),IF($I121=$J121,IF(ROW(E119)&lt;=$L$3,INDEX(Data_Collection!F:F,PlotData!$K$3+ROW(E119)-1),""),""))</f>
        <v/>
      </c>
      <c r="E121" s="57" t="str">
        <f>IF($A121=0,ROUND(AVERAGE(E$3:E120),0),IF($I121=$J121,IF(ROW(F119)&lt;=$L$3,INDEX(Data_Collection!G:G,PlotData!$K$3+ROW(F119)-1),""),""))</f>
        <v/>
      </c>
      <c r="F121" s="57" t="str">
        <f>IF($A121=0,ROUND(AVERAGE(F$3:F120),0),IF($I121=$J121,IF(ROW(G119)&lt;=$L$3,INDEX(Data_Collection!H:H,PlotData!$K$3+ROW(G119)-1),""),""))</f>
        <v/>
      </c>
      <c r="G121" s="57" t="str">
        <f>IF($A121=0,ROUND(AVERAGE(G$3:G120),0),IF($I121=$J121,IF(ROW(H119)&lt;=$L$3,INDEX(Data_Collection!I:I,PlotData!$K$3+ROW(H119)-1),""),""))</f>
        <v/>
      </c>
      <c r="H121" s="57" t="str">
        <f>IF($A121=0,ROUND(AVERAGE(H$3:H120),0),IF($I121=$J121,IF(ROW(I119)&lt;=$L$3,INDEX(Data_Collection!J:J,PlotData!$K$3+ROW(I119)-1),""),""))</f>
        <v/>
      </c>
      <c r="I121" s="57">
        <f>COUNT(B$3:B121)</f>
        <v>30</v>
      </c>
      <c r="J121" s="57">
        <f t="shared" si="1"/>
        <v>119</v>
      </c>
    </row>
    <row r="122" spans="1:10" x14ac:dyDescent="0.2">
      <c r="A122" s="66" t="str">
        <f>IF(ROW(B120)&lt;=$L$3,INDEX(Data_Collection!B:B,PlotData!$K$3+ROW(B120)-1)&amp;" "&amp;INDEX(Data_Collection!C:C,PlotData!$K$3+ROW(B120)-1),"")</f>
        <v/>
      </c>
      <c r="B122" s="57" t="str">
        <f>IF(A122="","",IF(A122=0,ROUND(AVERAGE(B$3:B121),0),IF(ROW(C120)&lt;=$L$3,INDEX(Data_Collection!D:D,PlotData!$K$3+ROW(C120)-1),NA())))</f>
        <v/>
      </c>
      <c r="C122" s="57" t="str">
        <f>IF($A122=0,ROUND(AVERAGE(C$3:C121),0),IF($I122=$J122,IF(ROW(D120)&lt;=$L$3,INDEX(Data_Collection!E:E,PlotData!$K$3+ROW(D120)-1),""),""))</f>
        <v/>
      </c>
      <c r="D122" s="57" t="str">
        <f>IF($A122=0,ROUND(AVERAGE(D$3:D121),0),IF($I122=$J122,IF(ROW(E120)&lt;=$L$3,INDEX(Data_Collection!F:F,PlotData!$K$3+ROW(E120)-1),""),""))</f>
        <v/>
      </c>
      <c r="E122" s="57" t="str">
        <f>IF($A122=0,ROUND(AVERAGE(E$3:E121),0),IF($I122=$J122,IF(ROW(F120)&lt;=$L$3,INDEX(Data_Collection!G:G,PlotData!$K$3+ROW(F120)-1),""),""))</f>
        <v/>
      </c>
      <c r="F122" s="57" t="str">
        <f>IF($A122=0,ROUND(AVERAGE(F$3:F121),0),IF($I122=$J122,IF(ROW(G120)&lt;=$L$3,INDEX(Data_Collection!H:H,PlotData!$K$3+ROW(G120)-1),""),""))</f>
        <v/>
      </c>
      <c r="G122" s="57" t="str">
        <f>IF($A122=0,ROUND(AVERAGE(G$3:G121),0),IF($I122=$J122,IF(ROW(H120)&lt;=$L$3,INDEX(Data_Collection!I:I,PlotData!$K$3+ROW(H120)-1),""),""))</f>
        <v/>
      </c>
      <c r="H122" s="57" t="str">
        <f>IF($A122=0,ROUND(AVERAGE(H$3:H121),0),IF($I122=$J122,IF(ROW(I120)&lt;=$L$3,INDEX(Data_Collection!J:J,PlotData!$K$3+ROW(I120)-1),""),""))</f>
        <v/>
      </c>
      <c r="I122" s="57">
        <f>COUNT(B$3:B122)</f>
        <v>30</v>
      </c>
      <c r="J122" s="57">
        <f t="shared" si="1"/>
        <v>120</v>
      </c>
    </row>
    <row r="123" spans="1:10" x14ac:dyDescent="0.2">
      <c r="A123" s="66" t="str">
        <f>IF(ROW(B121)&lt;=$L$3,INDEX(Data_Collection!B:B,PlotData!$K$3+ROW(B121)-1)&amp;" "&amp;INDEX(Data_Collection!C:C,PlotData!$K$3+ROW(B121)-1),"")</f>
        <v/>
      </c>
      <c r="B123" s="57" t="str">
        <f>IF(A123="","",IF(A123=0,ROUND(AVERAGE(B$3:B122),0),IF(ROW(C121)&lt;=$L$3,INDEX(Data_Collection!D:D,PlotData!$K$3+ROW(C121)-1),NA())))</f>
        <v/>
      </c>
      <c r="C123" s="57" t="str">
        <f>IF($A123=0,ROUND(AVERAGE(C$3:C122),0),IF($I123=$J123,IF(ROW(D121)&lt;=$L$3,INDEX(Data_Collection!E:E,PlotData!$K$3+ROW(D121)-1),""),""))</f>
        <v/>
      </c>
      <c r="D123" s="57" t="str">
        <f>IF($A123=0,ROUND(AVERAGE(D$3:D122),0),IF($I123=$J123,IF(ROW(E121)&lt;=$L$3,INDEX(Data_Collection!F:F,PlotData!$K$3+ROW(E121)-1),""),""))</f>
        <v/>
      </c>
      <c r="E123" s="57" t="str">
        <f>IF($A123=0,ROUND(AVERAGE(E$3:E122),0),IF($I123=$J123,IF(ROW(F121)&lt;=$L$3,INDEX(Data_Collection!G:G,PlotData!$K$3+ROW(F121)-1),""),""))</f>
        <v/>
      </c>
      <c r="F123" s="57" t="str">
        <f>IF($A123=0,ROUND(AVERAGE(F$3:F122),0),IF($I123=$J123,IF(ROW(G121)&lt;=$L$3,INDEX(Data_Collection!H:H,PlotData!$K$3+ROW(G121)-1),""),""))</f>
        <v/>
      </c>
      <c r="G123" s="57" t="str">
        <f>IF($A123=0,ROUND(AVERAGE(G$3:G122),0),IF($I123=$J123,IF(ROW(H121)&lt;=$L$3,INDEX(Data_Collection!I:I,PlotData!$K$3+ROW(H121)-1),""),""))</f>
        <v/>
      </c>
      <c r="H123" s="57" t="str">
        <f>IF($A123=0,ROUND(AVERAGE(H$3:H122),0),IF($I123=$J123,IF(ROW(I121)&lt;=$L$3,INDEX(Data_Collection!J:J,PlotData!$K$3+ROW(I121)-1),""),""))</f>
        <v/>
      </c>
      <c r="I123" s="57">
        <f>COUNT(B$3:B123)</f>
        <v>30</v>
      </c>
      <c r="J123" s="57">
        <f t="shared" si="1"/>
        <v>121</v>
      </c>
    </row>
    <row r="124" spans="1:10" x14ac:dyDescent="0.2">
      <c r="A124" s="66" t="str">
        <f>IF(ROW(B122)&lt;=$L$3,INDEX(Data_Collection!B:B,PlotData!$K$3+ROW(B122)-1)&amp;" "&amp;INDEX(Data_Collection!C:C,PlotData!$K$3+ROW(B122)-1),"")</f>
        <v/>
      </c>
      <c r="B124" s="57" t="str">
        <f>IF(A124="","",IF(A124=0,ROUND(AVERAGE(B$3:B123),0),IF(ROW(C122)&lt;=$L$3,INDEX(Data_Collection!D:D,PlotData!$K$3+ROW(C122)-1),NA())))</f>
        <v/>
      </c>
      <c r="C124" s="57" t="str">
        <f>IF($A124=0,ROUND(AVERAGE(C$3:C123),0),IF($I124=$J124,IF(ROW(D122)&lt;=$L$3,INDEX(Data_Collection!E:E,PlotData!$K$3+ROW(D122)-1),""),""))</f>
        <v/>
      </c>
      <c r="D124" s="57" t="str">
        <f>IF($A124=0,ROUND(AVERAGE(D$3:D123),0),IF($I124=$J124,IF(ROW(E122)&lt;=$L$3,INDEX(Data_Collection!F:F,PlotData!$K$3+ROW(E122)-1),""),""))</f>
        <v/>
      </c>
      <c r="E124" s="57" t="str">
        <f>IF($A124=0,ROUND(AVERAGE(E$3:E123),0),IF($I124=$J124,IF(ROW(F122)&lt;=$L$3,INDEX(Data_Collection!G:G,PlotData!$K$3+ROW(F122)-1),""),""))</f>
        <v/>
      </c>
      <c r="F124" s="57" t="str">
        <f>IF($A124=0,ROUND(AVERAGE(F$3:F123),0),IF($I124=$J124,IF(ROW(G122)&lt;=$L$3,INDEX(Data_Collection!H:H,PlotData!$K$3+ROW(G122)-1),""),""))</f>
        <v/>
      </c>
      <c r="G124" s="57" t="str">
        <f>IF($A124=0,ROUND(AVERAGE(G$3:G123),0),IF($I124=$J124,IF(ROW(H122)&lt;=$L$3,INDEX(Data_Collection!I:I,PlotData!$K$3+ROW(H122)-1),""),""))</f>
        <v/>
      </c>
      <c r="H124" s="57" t="str">
        <f>IF($A124=0,ROUND(AVERAGE(H$3:H123),0),IF($I124=$J124,IF(ROW(I122)&lt;=$L$3,INDEX(Data_Collection!J:J,PlotData!$K$3+ROW(I122)-1),""),""))</f>
        <v/>
      </c>
      <c r="I124" s="57">
        <f>COUNT(B$3:B124)</f>
        <v>30</v>
      </c>
      <c r="J124" s="57">
        <f t="shared" si="1"/>
        <v>122</v>
      </c>
    </row>
    <row r="125" spans="1:10" x14ac:dyDescent="0.2">
      <c r="A125" s="66" t="str">
        <f>IF(ROW(B123)&lt;=$L$3,INDEX(Data_Collection!B:B,PlotData!$K$3+ROW(B123)-1)&amp;" "&amp;INDEX(Data_Collection!C:C,PlotData!$K$3+ROW(B123)-1),"")</f>
        <v/>
      </c>
      <c r="B125" s="57" t="str">
        <f>IF(A125="","",IF(A125=0,ROUND(AVERAGE(B$3:B124),0),IF(ROW(C123)&lt;=$L$3,INDEX(Data_Collection!D:D,PlotData!$K$3+ROW(C123)-1),NA())))</f>
        <v/>
      </c>
      <c r="C125" s="57" t="str">
        <f>IF($A125=0,ROUND(AVERAGE(C$3:C124),0),IF($I125=$J125,IF(ROW(D123)&lt;=$L$3,INDEX(Data_Collection!E:E,PlotData!$K$3+ROW(D123)-1),""),""))</f>
        <v/>
      </c>
      <c r="D125" s="57" t="str">
        <f>IF($A125=0,ROUND(AVERAGE(D$3:D124),0),IF($I125=$J125,IF(ROW(E123)&lt;=$L$3,INDEX(Data_Collection!F:F,PlotData!$K$3+ROW(E123)-1),""),""))</f>
        <v/>
      </c>
      <c r="E125" s="57" t="str">
        <f>IF($A125=0,ROUND(AVERAGE(E$3:E124),0),IF($I125=$J125,IF(ROW(F123)&lt;=$L$3,INDEX(Data_Collection!G:G,PlotData!$K$3+ROW(F123)-1),""),""))</f>
        <v/>
      </c>
      <c r="F125" s="57" t="str">
        <f>IF($A125=0,ROUND(AVERAGE(F$3:F124),0),IF($I125=$J125,IF(ROW(G123)&lt;=$L$3,INDEX(Data_Collection!H:H,PlotData!$K$3+ROW(G123)-1),""),""))</f>
        <v/>
      </c>
      <c r="G125" s="57" t="str">
        <f>IF($A125=0,ROUND(AVERAGE(G$3:G124),0),IF($I125=$J125,IF(ROW(H123)&lt;=$L$3,INDEX(Data_Collection!I:I,PlotData!$K$3+ROW(H123)-1),""),""))</f>
        <v/>
      </c>
      <c r="H125" s="57" t="str">
        <f>IF($A125=0,ROUND(AVERAGE(H$3:H124),0),IF($I125=$J125,IF(ROW(I123)&lt;=$L$3,INDEX(Data_Collection!J:J,PlotData!$K$3+ROW(I123)-1),""),""))</f>
        <v/>
      </c>
      <c r="I125" s="57">
        <f>COUNT(B$3:B125)</f>
        <v>30</v>
      </c>
      <c r="J125" s="57">
        <f t="shared" si="1"/>
        <v>123</v>
      </c>
    </row>
    <row r="126" spans="1:10" x14ac:dyDescent="0.2">
      <c r="A126" s="66" t="str">
        <f>IF(ROW(B124)&lt;=$L$3,INDEX(Data_Collection!B:B,PlotData!$K$3+ROW(B124)-1)&amp;" "&amp;INDEX(Data_Collection!C:C,PlotData!$K$3+ROW(B124)-1),"")</f>
        <v/>
      </c>
      <c r="B126" s="57" t="str">
        <f>IF(A126="","",IF(A126=0,ROUND(AVERAGE(B$3:B125),0),IF(ROW(C124)&lt;=$L$3,INDEX(Data_Collection!D:D,PlotData!$K$3+ROW(C124)-1),NA())))</f>
        <v/>
      </c>
      <c r="C126" s="57" t="str">
        <f>IF($A126=0,ROUND(AVERAGE(C$3:C125),0),IF($I126=$J126,IF(ROW(D124)&lt;=$L$3,INDEX(Data_Collection!E:E,PlotData!$K$3+ROW(D124)-1),""),""))</f>
        <v/>
      </c>
      <c r="D126" s="57" t="str">
        <f>IF($A126=0,ROUND(AVERAGE(D$3:D125),0),IF($I126=$J126,IF(ROW(E124)&lt;=$L$3,INDEX(Data_Collection!F:F,PlotData!$K$3+ROW(E124)-1),""),""))</f>
        <v/>
      </c>
      <c r="E126" s="57" t="str">
        <f>IF($A126=0,ROUND(AVERAGE(E$3:E125),0),IF($I126=$J126,IF(ROW(F124)&lt;=$L$3,INDEX(Data_Collection!G:G,PlotData!$K$3+ROW(F124)-1),""),""))</f>
        <v/>
      </c>
      <c r="F126" s="57" t="str">
        <f>IF($A126=0,ROUND(AVERAGE(F$3:F125),0),IF($I126=$J126,IF(ROW(G124)&lt;=$L$3,INDEX(Data_Collection!H:H,PlotData!$K$3+ROW(G124)-1),""),""))</f>
        <v/>
      </c>
      <c r="G126" s="57" t="str">
        <f>IF($A126=0,ROUND(AVERAGE(G$3:G125),0),IF($I126=$J126,IF(ROW(H124)&lt;=$L$3,INDEX(Data_Collection!I:I,PlotData!$K$3+ROW(H124)-1),""),""))</f>
        <v/>
      </c>
      <c r="H126" s="57" t="str">
        <f>IF($A126=0,ROUND(AVERAGE(H$3:H125),0),IF($I126=$J126,IF(ROW(I124)&lt;=$L$3,INDEX(Data_Collection!J:J,PlotData!$K$3+ROW(I124)-1),""),""))</f>
        <v/>
      </c>
      <c r="I126" s="57">
        <f>COUNT(B$3:B126)</f>
        <v>30</v>
      </c>
      <c r="J126" s="57">
        <f t="shared" si="1"/>
        <v>124</v>
      </c>
    </row>
    <row r="127" spans="1:10" x14ac:dyDescent="0.2">
      <c r="A127" s="66" t="str">
        <f>IF(ROW(B125)&lt;=$L$3,INDEX(Data_Collection!B:B,PlotData!$K$3+ROW(B125)-1)&amp;" "&amp;INDEX(Data_Collection!C:C,PlotData!$K$3+ROW(B125)-1),"")</f>
        <v/>
      </c>
      <c r="B127" s="57" t="str">
        <f>IF(A127="","",IF(A127=0,ROUND(AVERAGE(B$3:B126),0),IF(ROW(C125)&lt;=$L$3,INDEX(Data_Collection!D:D,PlotData!$K$3+ROW(C125)-1),NA())))</f>
        <v/>
      </c>
      <c r="C127" s="57" t="str">
        <f>IF($A127=0,ROUND(AVERAGE(C$3:C126),0),IF($I127=$J127,IF(ROW(D125)&lt;=$L$3,INDEX(Data_Collection!E:E,PlotData!$K$3+ROW(D125)-1),""),""))</f>
        <v/>
      </c>
      <c r="D127" s="57" t="str">
        <f>IF($A127=0,ROUND(AVERAGE(D$3:D126),0),IF($I127=$J127,IF(ROW(E125)&lt;=$L$3,INDEX(Data_Collection!F:F,PlotData!$K$3+ROW(E125)-1),""),""))</f>
        <v/>
      </c>
      <c r="E127" s="57" t="str">
        <f>IF($A127=0,ROUND(AVERAGE(E$3:E126),0),IF($I127=$J127,IF(ROW(F125)&lt;=$L$3,INDEX(Data_Collection!G:G,PlotData!$K$3+ROW(F125)-1),""),""))</f>
        <v/>
      </c>
      <c r="F127" s="57" t="str">
        <f>IF($A127=0,ROUND(AVERAGE(F$3:F126),0),IF($I127=$J127,IF(ROW(G125)&lt;=$L$3,INDEX(Data_Collection!H:H,PlotData!$K$3+ROW(G125)-1),""),""))</f>
        <v/>
      </c>
      <c r="G127" s="57" t="str">
        <f>IF($A127=0,ROUND(AVERAGE(G$3:G126),0),IF($I127=$J127,IF(ROW(H125)&lt;=$L$3,INDEX(Data_Collection!I:I,PlotData!$K$3+ROW(H125)-1),""),""))</f>
        <v/>
      </c>
      <c r="H127" s="57" t="str">
        <f>IF($A127=0,ROUND(AVERAGE(H$3:H126),0),IF($I127=$J127,IF(ROW(I125)&lt;=$L$3,INDEX(Data_Collection!J:J,PlotData!$K$3+ROW(I125)-1),""),""))</f>
        <v/>
      </c>
      <c r="I127" s="57">
        <f>COUNT(B$3:B127)</f>
        <v>30</v>
      </c>
      <c r="J127" s="57">
        <f t="shared" si="1"/>
        <v>125</v>
      </c>
    </row>
    <row r="128" spans="1:10" x14ac:dyDescent="0.2">
      <c r="A128" s="66" t="str">
        <f>IF(ROW(B126)&lt;=$L$3,INDEX(Data_Collection!B:B,PlotData!$K$3+ROW(B126)-1)&amp;" "&amp;INDEX(Data_Collection!C:C,PlotData!$K$3+ROW(B126)-1),"")</f>
        <v/>
      </c>
      <c r="B128" s="57" t="str">
        <f>IF(A128="","",IF(A128=0,ROUND(AVERAGE(B$3:B127),0),IF(ROW(C126)&lt;=$L$3,INDEX(Data_Collection!D:D,PlotData!$K$3+ROW(C126)-1),NA())))</f>
        <v/>
      </c>
      <c r="C128" s="57" t="str">
        <f>IF($A128=0,ROUND(AVERAGE(C$3:C127),0),IF($I128=$J128,IF(ROW(D126)&lt;=$L$3,INDEX(Data_Collection!E:E,PlotData!$K$3+ROW(D126)-1),""),""))</f>
        <v/>
      </c>
      <c r="D128" s="57" t="str">
        <f>IF($A128=0,ROUND(AVERAGE(D$3:D127),0),IF($I128=$J128,IF(ROW(E126)&lt;=$L$3,INDEX(Data_Collection!F:F,PlotData!$K$3+ROW(E126)-1),""),""))</f>
        <v/>
      </c>
      <c r="E128" s="57" t="str">
        <f>IF($A128=0,ROUND(AVERAGE(E$3:E127),0),IF($I128=$J128,IF(ROW(F126)&lt;=$L$3,INDEX(Data_Collection!G:G,PlotData!$K$3+ROW(F126)-1),""),""))</f>
        <v/>
      </c>
      <c r="F128" s="57" t="str">
        <f>IF($A128=0,ROUND(AVERAGE(F$3:F127),0),IF($I128=$J128,IF(ROW(G126)&lt;=$L$3,INDEX(Data_Collection!H:H,PlotData!$K$3+ROW(G126)-1),""),""))</f>
        <v/>
      </c>
      <c r="G128" s="57" t="str">
        <f>IF($A128=0,ROUND(AVERAGE(G$3:G127),0),IF($I128=$J128,IF(ROW(H126)&lt;=$L$3,INDEX(Data_Collection!I:I,PlotData!$K$3+ROW(H126)-1),""),""))</f>
        <v/>
      </c>
      <c r="H128" s="57" t="str">
        <f>IF($A128=0,ROUND(AVERAGE(H$3:H127),0),IF($I128=$J128,IF(ROW(I126)&lt;=$L$3,INDEX(Data_Collection!J:J,PlotData!$K$3+ROW(I126)-1),""),""))</f>
        <v/>
      </c>
      <c r="I128" s="57">
        <f>COUNT(B$3:B128)</f>
        <v>30</v>
      </c>
      <c r="J128" s="57">
        <f t="shared" si="1"/>
        <v>126</v>
      </c>
    </row>
    <row r="129" spans="1:10" x14ac:dyDescent="0.2">
      <c r="A129" s="66" t="str">
        <f>IF(ROW(B127)&lt;=$L$3,INDEX(Data_Collection!B:B,PlotData!$K$3+ROW(B127)-1)&amp;" "&amp;INDEX(Data_Collection!C:C,PlotData!$K$3+ROW(B127)-1),"")</f>
        <v/>
      </c>
      <c r="B129" s="57" t="str">
        <f>IF(A129="","",IF(A129=0,ROUND(AVERAGE(B$3:B128),0),IF(ROW(C127)&lt;=$L$3,INDEX(Data_Collection!D:D,PlotData!$K$3+ROW(C127)-1),NA())))</f>
        <v/>
      </c>
      <c r="C129" s="57" t="str">
        <f>IF($A129=0,ROUND(AVERAGE(C$3:C128),0),IF($I129=$J129,IF(ROW(D127)&lt;=$L$3,INDEX(Data_Collection!E:E,PlotData!$K$3+ROW(D127)-1),""),""))</f>
        <v/>
      </c>
      <c r="D129" s="57" t="str">
        <f>IF($A129=0,ROUND(AVERAGE(D$3:D128),0),IF($I129=$J129,IF(ROW(E127)&lt;=$L$3,INDEX(Data_Collection!F:F,PlotData!$K$3+ROW(E127)-1),""),""))</f>
        <v/>
      </c>
      <c r="E129" s="57" t="str">
        <f>IF($A129=0,ROUND(AVERAGE(E$3:E128),0),IF($I129=$J129,IF(ROW(F127)&lt;=$L$3,INDEX(Data_Collection!G:G,PlotData!$K$3+ROW(F127)-1),""),""))</f>
        <v/>
      </c>
      <c r="F129" s="57" t="str">
        <f>IF($A129=0,ROUND(AVERAGE(F$3:F128),0),IF($I129=$J129,IF(ROW(G127)&lt;=$L$3,INDEX(Data_Collection!H:H,PlotData!$K$3+ROW(G127)-1),""),""))</f>
        <v/>
      </c>
      <c r="G129" s="57" t="str">
        <f>IF($A129=0,ROUND(AVERAGE(G$3:G128),0),IF($I129=$J129,IF(ROW(H127)&lt;=$L$3,INDEX(Data_Collection!I:I,PlotData!$K$3+ROW(H127)-1),""),""))</f>
        <v/>
      </c>
      <c r="H129" s="57" t="str">
        <f>IF($A129=0,ROUND(AVERAGE(H$3:H128),0),IF($I129=$J129,IF(ROW(I127)&lt;=$L$3,INDEX(Data_Collection!J:J,PlotData!$K$3+ROW(I127)-1),""),""))</f>
        <v/>
      </c>
      <c r="I129" s="57">
        <f>COUNT(B$3:B129)</f>
        <v>30</v>
      </c>
      <c r="J129" s="57">
        <f t="shared" si="1"/>
        <v>127</v>
      </c>
    </row>
    <row r="130" spans="1:10" x14ac:dyDescent="0.2">
      <c r="A130" s="66" t="str">
        <f>IF(ROW(B128)&lt;=$L$3,INDEX(Data_Collection!B:B,PlotData!$K$3+ROW(B128)-1)&amp;" "&amp;INDEX(Data_Collection!C:C,PlotData!$K$3+ROW(B128)-1),"")</f>
        <v/>
      </c>
      <c r="B130" s="57" t="str">
        <f>IF(A130="","",IF(A130=0,ROUND(AVERAGE(B$3:B129),0),IF(ROW(C128)&lt;=$L$3,INDEX(Data_Collection!D:D,PlotData!$K$3+ROW(C128)-1),NA())))</f>
        <v/>
      </c>
      <c r="C130" s="57" t="str">
        <f>IF($A130=0,ROUND(AVERAGE(C$3:C129),0),IF($I130=$J130,IF(ROW(D128)&lt;=$L$3,INDEX(Data_Collection!E:E,PlotData!$K$3+ROW(D128)-1),""),""))</f>
        <v/>
      </c>
      <c r="D130" s="57" t="str">
        <f>IF($A130=0,ROUND(AVERAGE(D$3:D129),0),IF($I130=$J130,IF(ROW(E128)&lt;=$L$3,INDEX(Data_Collection!F:F,PlotData!$K$3+ROW(E128)-1),""),""))</f>
        <v/>
      </c>
      <c r="E130" s="57" t="str">
        <f>IF($A130=0,ROUND(AVERAGE(E$3:E129),0),IF($I130=$J130,IF(ROW(F128)&lt;=$L$3,INDEX(Data_Collection!G:G,PlotData!$K$3+ROW(F128)-1),""),""))</f>
        <v/>
      </c>
      <c r="F130" s="57" t="str">
        <f>IF($A130=0,ROUND(AVERAGE(F$3:F129),0),IF($I130=$J130,IF(ROW(G128)&lt;=$L$3,INDEX(Data_Collection!H:H,PlotData!$K$3+ROW(G128)-1),""),""))</f>
        <v/>
      </c>
      <c r="G130" s="57" t="str">
        <f>IF($A130=0,ROUND(AVERAGE(G$3:G129),0),IF($I130=$J130,IF(ROW(H128)&lt;=$L$3,INDEX(Data_Collection!I:I,PlotData!$K$3+ROW(H128)-1),""),""))</f>
        <v/>
      </c>
      <c r="H130" s="57" t="str">
        <f>IF($A130=0,ROUND(AVERAGE(H$3:H129),0),IF($I130=$J130,IF(ROW(I128)&lt;=$L$3,INDEX(Data_Collection!J:J,PlotData!$K$3+ROW(I128)-1),""),""))</f>
        <v/>
      </c>
      <c r="I130" s="57">
        <f>COUNT(B$3:B130)</f>
        <v>30</v>
      </c>
      <c r="J130" s="57">
        <f t="shared" si="1"/>
        <v>128</v>
      </c>
    </row>
    <row r="131" spans="1:10" x14ac:dyDescent="0.2">
      <c r="A131" s="66" t="str">
        <f>IF(ROW(B129)&lt;=$L$3,INDEX(Data_Collection!B:B,PlotData!$K$3+ROW(B129)-1)&amp;" "&amp;INDEX(Data_Collection!C:C,PlotData!$K$3+ROW(B129)-1),"")</f>
        <v/>
      </c>
      <c r="B131" s="57" t="str">
        <f>IF(A131="","",IF(A131=0,ROUND(AVERAGE(B$3:B130),0),IF(ROW(C129)&lt;=$L$3,INDEX(Data_Collection!D:D,PlotData!$K$3+ROW(C129)-1),NA())))</f>
        <v/>
      </c>
      <c r="C131" s="57" t="str">
        <f>IF($A131=0,ROUND(AVERAGE(C$3:C130),0),IF($I131=$J131,IF(ROW(D129)&lt;=$L$3,INDEX(Data_Collection!E:E,PlotData!$K$3+ROW(D129)-1),""),""))</f>
        <v/>
      </c>
      <c r="D131" s="57" t="str">
        <f>IF($A131=0,ROUND(AVERAGE(D$3:D130),0),IF($I131=$J131,IF(ROW(E129)&lt;=$L$3,INDEX(Data_Collection!F:F,PlotData!$K$3+ROW(E129)-1),""),""))</f>
        <v/>
      </c>
      <c r="E131" s="57" t="str">
        <f>IF($A131=0,ROUND(AVERAGE(E$3:E130),0),IF($I131=$J131,IF(ROW(F129)&lt;=$L$3,INDEX(Data_Collection!G:G,PlotData!$K$3+ROW(F129)-1),""),""))</f>
        <v/>
      </c>
      <c r="F131" s="57" t="str">
        <f>IF($A131=0,ROUND(AVERAGE(F$3:F130),0),IF($I131=$J131,IF(ROW(G129)&lt;=$L$3,INDEX(Data_Collection!H:H,PlotData!$K$3+ROW(G129)-1),""),""))</f>
        <v/>
      </c>
      <c r="G131" s="57" t="str">
        <f>IF($A131=0,ROUND(AVERAGE(G$3:G130),0),IF($I131=$J131,IF(ROW(H129)&lt;=$L$3,INDEX(Data_Collection!I:I,PlotData!$K$3+ROW(H129)-1),""),""))</f>
        <v/>
      </c>
      <c r="H131" s="57" t="str">
        <f>IF($A131=0,ROUND(AVERAGE(H$3:H130),0),IF($I131=$J131,IF(ROW(I129)&lt;=$L$3,INDEX(Data_Collection!J:J,PlotData!$K$3+ROW(I129)-1),""),""))</f>
        <v/>
      </c>
      <c r="I131" s="57">
        <f>COUNT(B$3:B131)</f>
        <v>30</v>
      </c>
      <c r="J131" s="57">
        <f t="shared" si="1"/>
        <v>129</v>
      </c>
    </row>
    <row r="132" spans="1:10" x14ac:dyDescent="0.2">
      <c r="A132" s="66" t="str">
        <f>IF(ROW(B130)&lt;=$L$3,INDEX(Data_Collection!B:B,PlotData!$K$3+ROW(B130)-1)&amp;" "&amp;INDEX(Data_Collection!C:C,PlotData!$K$3+ROW(B130)-1),"")</f>
        <v/>
      </c>
      <c r="B132" s="57" t="str">
        <f>IF(A132="","",IF(A132=0,ROUND(AVERAGE(B$3:B131),0),IF(ROW(C130)&lt;=$L$3,INDEX(Data_Collection!D:D,PlotData!$K$3+ROW(C130)-1),NA())))</f>
        <v/>
      </c>
      <c r="C132" s="57" t="str">
        <f>IF($A132=0,ROUND(AVERAGE(C$3:C131),0),IF($I132=$J132,IF(ROW(D130)&lt;=$L$3,INDEX(Data_Collection!E:E,PlotData!$K$3+ROW(D130)-1),""),""))</f>
        <v/>
      </c>
      <c r="D132" s="57" t="str">
        <f>IF($A132=0,ROUND(AVERAGE(D$3:D131),0),IF($I132=$J132,IF(ROW(E130)&lt;=$L$3,INDEX(Data_Collection!F:F,PlotData!$K$3+ROW(E130)-1),""),""))</f>
        <v/>
      </c>
      <c r="E132" s="57" t="str">
        <f>IF($A132=0,ROUND(AVERAGE(E$3:E131),0),IF($I132=$J132,IF(ROW(F130)&lt;=$L$3,INDEX(Data_Collection!G:G,PlotData!$K$3+ROW(F130)-1),""),""))</f>
        <v/>
      </c>
      <c r="F132" s="57" t="str">
        <f>IF($A132=0,ROUND(AVERAGE(F$3:F131),0),IF($I132=$J132,IF(ROW(G130)&lt;=$L$3,INDEX(Data_Collection!H:H,PlotData!$K$3+ROW(G130)-1),""),""))</f>
        <v/>
      </c>
      <c r="G132" s="57" t="str">
        <f>IF($A132=0,ROUND(AVERAGE(G$3:G131),0),IF($I132=$J132,IF(ROW(H130)&lt;=$L$3,INDEX(Data_Collection!I:I,PlotData!$K$3+ROW(H130)-1),""),""))</f>
        <v/>
      </c>
      <c r="H132" s="57" t="str">
        <f>IF($A132=0,ROUND(AVERAGE(H$3:H131),0),IF($I132=$J132,IF(ROW(I130)&lt;=$L$3,INDEX(Data_Collection!J:J,PlotData!$K$3+ROW(I130)-1),""),""))</f>
        <v/>
      </c>
      <c r="I132" s="57">
        <f>COUNT(B$3:B132)</f>
        <v>30</v>
      </c>
      <c r="J132" s="57">
        <f t="shared" ref="J132:J195" si="2">ROW(C130)</f>
        <v>130</v>
      </c>
    </row>
    <row r="133" spans="1:10" x14ac:dyDescent="0.2">
      <c r="A133" s="66" t="str">
        <f>IF(ROW(B131)&lt;=$L$3,INDEX(Data_Collection!B:B,PlotData!$K$3+ROW(B131)-1)&amp;" "&amp;INDEX(Data_Collection!C:C,PlotData!$K$3+ROW(B131)-1),"")</f>
        <v/>
      </c>
      <c r="B133" s="57" t="str">
        <f>IF(A133="","",IF(A133=0,ROUND(AVERAGE(B$3:B132),0),IF(ROW(C131)&lt;=$L$3,INDEX(Data_Collection!D:D,PlotData!$K$3+ROW(C131)-1),NA())))</f>
        <v/>
      </c>
      <c r="C133" s="57" t="str">
        <f>IF($A133=0,ROUND(AVERAGE(C$3:C132),0),IF($I133=$J133,IF(ROW(D131)&lt;=$L$3,INDEX(Data_Collection!E:E,PlotData!$K$3+ROW(D131)-1),""),""))</f>
        <v/>
      </c>
      <c r="D133" s="57" t="str">
        <f>IF($A133=0,ROUND(AVERAGE(D$3:D132),0),IF($I133=$J133,IF(ROW(E131)&lt;=$L$3,INDEX(Data_Collection!F:F,PlotData!$K$3+ROW(E131)-1),""),""))</f>
        <v/>
      </c>
      <c r="E133" s="57" t="str">
        <f>IF($A133=0,ROUND(AVERAGE(E$3:E132),0),IF($I133=$J133,IF(ROW(F131)&lt;=$L$3,INDEX(Data_Collection!G:G,PlotData!$K$3+ROW(F131)-1),""),""))</f>
        <v/>
      </c>
      <c r="F133" s="57" t="str">
        <f>IF($A133=0,ROUND(AVERAGE(F$3:F132),0),IF($I133=$J133,IF(ROW(G131)&lt;=$L$3,INDEX(Data_Collection!H:H,PlotData!$K$3+ROW(G131)-1),""),""))</f>
        <v/>
      </c>
      <c r="G133" s="57" t="str">
        <f>IF($A133=0,ROUND(AVERAGE(G$3:G132),0),IF($I133=$J133,IF(ROW(H131)&lt;=$L$3,INDEX(Data_Collection!I:I,PlotData!$K$3+ROW(H131)-1),""),""))</f>
        <v/>
      </c>
      <c r="H133" s="57" t="str">
        <f>IF($A133=0,ROUND(AVERAGE(H$3:H132),0),IF($I133=$J133,IF(ROW(I131)&lt;=$L$3,INDEX(Data_Collection!J:J,PlotData!$K$3+ROW(I131)-1),""),""))</f>
        <v/>
      </c>
      <c r="I133" s="57">
        <f>COUNT(B$3:B133)</f>
        <v>30</v>
      </c>
      <c r="J133" s="57">
        <f t="shared" si="2"/>
        <v>131</v>
      </c>
    </row>
    <row r="134" spans="1:10" x14ac:dyDescent="0.2">
      <c r="A134" s="66" t="str">
        <f>IF(ROW(B132)&lt;=$L$3,INDEX(Data_Collection!B:B,PlotData!$K$3+ROW(B132)-1)&amp;" "&amp;INDEX(Data_Collection!C:C,PlotData!$K$3+ROW(B132)-1),"")</f>
        <v/>
      </c>
      <c r="B134" s="57" t="str">
        <f>IF(A134="","",IF(A134=0,ROUND(AVERAGE(B$3:B133),0),IF(ROW(C132)&lt;=$L$3,INDEX(Data_Collection!D:D,PlotData!$K$3+ROW(C132)-1),NA())))</f>
        <v/>
      </c>
      <c r="C134" s="57" t="str">
        <f>IF($A134=0,ROUND(AVERAGE(C$3:C133),0),IF($I134=$J134,IF(ROW(D132)&lt;=$L$3,INDEX(Data_Collection!E:E,PlotData!$K$3+ROW(D132)-1),""),""))</f>
        <v/>
      </c>
      <c r="D134" s="57" t="str">
        <f>IF($A134=0,ROUND(AVERAGE(D$3:D133),0),IF($I134=$J134,IF(ROW(E132)&lt;=$L$3,INDEX(Data_Collection!F:F,PlotData!$K$3+ROW(E132)-1),""),""))</f>
        <v/>
      </c>
      <c r="E134" s="57" t="str">
        <f>IF($A134=0,ROUND(AVERAGE(E$3:E133),0),IF($I134=$J134,IF(ROW(F132)&lt;=$L$3,INDEX(Data_Collection!G:G,PlotData!$K$3+ROW(F132)-1),""),""))</f>
        <v/>
      </c>
      <c r="F134" s="57" t="str">
        <f>IF($A134=0,ROUND(AVERAGE(F$3:F133),0),IF($I134=$J134,IF(ROW(G132)&lt;=$L$3,INDEX(Data_Collection!H:H,PlotData!$K$3+ROW(G132)-1),""),""))</f>
        <v/>
      </c>
      <c r="G134" s="57" t="str">
        <f>IF($A134=0,ROUND(AVERAGE(G$3:G133),0),IF($I134=$J134,IF(ROW(H132)&lt;=$L$3,INDEX(Data_Collection!I:I,PlotData!$K$3+ROW(H132)-1),""),""))</f>
        <v/>
      </c>
      <c r="H134" s="57" t="str">
        <f>IF($A134=0,ROUND(AVERAGE(H$3:H133),0),IF($I134=$J134,IF(ROW(I132)&lt;=$L$3,INDEX(Data_Collection!J:J,PlotData!$K$3+ROW(I132)-1),""),""))</f>
        <v/>
      </c>
      <c r="I134" s="57">
        <f>COUNT(B$3:B134)</f>
        <v>30</v>
      </c>
      <c r="J134" s="57">
        <f t="shared" si="2"/>
        <v>132</v>
      </c>
    </row>
    <row r="135" spans="1:10" x14ac:dyDescent="0.2">
      <c r="A135" s="66" t="str">
        <f>IF(ROW(B133)&lt;=$L$3,INDEX(Data_Collection!B:B,PlotData!$K$3+ROW(B133)-1)&amp;" "&amp;INDEX(Data_Collection!C:C,PlotData!$K$3+ROW(B133)-1),"")</f>
        <v/>
      </c>
      <c r="B135" s="57" t="str">
        <f>IF(A135="","",IF(A135=0,ROUND(AVERAGE(B$3:B134),0),IF(ROW(C133)&lt;=$L$3,INDEX(Data_Collection!D:D,PlotData!$K$3+ROW(C133)-1),NA())))</f>
        <v/>
      </c>
      <c r="C135" s="57" t="str">
        <f>IF($A135=0,ROUND(AVERAGE(C$3:C134),0),IF($I135=$J135,IF(ROW(D133)&lt;=$L$3,INDEX(Data_Collection!E:E,PlotData!$K$3+ROW(D133)-1),""),""))</f>
        <v/>
      </c>
      <c r="D135" s="57" t="str">
        <f>IF($A135=0,ROUND(AVERAGE(D$3:D134),0),IF($I135=$J135,IF(ROW(E133)&lt;=$L$3,INDEX(Data_Collection!F:F,PlotData!$K$3+ROW(E133)-1),""),""))</f>
        <v/>
      </c>
      <c r="E135" s="57" t="str">
        <f>IF($A135=0,ROUND(AVERAGE(E$3:E134),0),IF($I135=$J135,IF(ROW(F133)&lt;=$L$3,INDEX(Data_Collection!G:G,PlotData!$K$3+ROW(F133)-1),""),""))</f>
        <v/>
      </c>
      <c r="F135" s="57" t="str">
        <f>IF($A135=0,ROUND(AVERAGE(F$3:F134),0),IF($I135=$J135,IF(ROW(G133)&lt;=$L$3,INDEX(Data_Collection!H:H,PlotData!$K$3+ROW(G133)-1),""),""))</f>
        <v/>
      </c>
      <c r="G135" s="57" t="str">
        <f>IF($A135=0,ROUND(AVERAGE(G$3:G134),0),IF($I135=$J135,IF(ROW(H133)&lt;=$L$3,INDEX(Data_Collection!I:I,PlotData!$K$3+ROW(H133)-1),""),""))</f>
        <v/>
      </c>
      <c r="H135" s="57" t="str">
        <f>IF($A135=0,ROUND(AVERAGE(H$3:H134),0),IF($I135=$J135,IF(ROW(I133)&lt;=$L$3,INDEX(Data_Collection!J:J,PlotData!$K$3+ROW(I133)-1),""),""))</f>
        <v/>
      </c>
      <c r="I135" s="57">
        <f>COUNT(B$3:B135)</f>
        <v>30</v>
      </c>
      <c r="J135" s="57">
        <f t="shared" si="2"/>
        <v>133</v>
      </c>
    </row>
    <row r="136" spans="1:10" x14ac:dyDescent="0.2">
      <c r="A136" s="66" t="str">
        <f>IF(ROW(B134)&lt;=$L$3,INDEX(Data_Collection!B:B,PlotData!$K$3+ROW(B134)-1)&amp;" "&amp;INDEX(Data_Collection!C:C,PlotData!$K$3+ROW(B134)-1),"")</f>
        <v/>
      </c>
      <c r="B136" s="57" t="str">
        <f>IF(A136="","",IF(A136=0,ROUND(AVERAGE(B$3:B135),0),IF(ROW(C134)&lt;=$L$3,INDEX(Data_Collection!D:D,PlotData!$K$3+ROW(C134)-1),NA())))</f>
        <v/>
      </c>
      <c r="C136" s="57" t="str">
        <f>IF($A136=0,ROUND(AVERAGE(C$3:C135),0),IF($I136=$J136,IF(ROW(D134)&lt;=$L$3,INDEX(Data_Collection!E:E,PlotData!$K$3+ROW(D134)-1),""),""))</f>
        <v/>
      </c>
      <c r="D136" s="57" t="str">
        <f>IF($A136=0,ROUND(AVERAGE(D$3:D135),0),IF($I136=$J136,IF(ROW(E134)&lt;=$L$3,INDEX(Data_Collection!F:F,PlotData!$K$3+ROW(E134)-1),""),""))</f>
        <v/>
      </c>
      <c r="E136" s="57" t="str">
        <f>IF($A136=0,ROUND(AVERAGE(E$3:E135),0),IF($I136=$J136,IF(ROW(F134)&lt;=$L$3,INDEX(Data_Collection!G:G,PlotData!$K$3+ROW(F134)-1),""),""))</f>
        <v/>
      </c>
      <c r="F136" s="57" t="str">
        <f>IF($A136=0,ROUND(AVERAGE(F$3:F135),0),IF($I136=$J136,IF(ROW(G134)&lt;=$L$3,INDEX(Data_Collection!H:H,PlotData!$K$3+ROW(G134)-1),""),""))</f>
        <v/>
      </c>
      <c r="G136" s="57" t="str">
        <f>IF($A136=0,ROUND(AVERAGE(G$3:G135),0),IF($I136=$J136,IF(ROW(H134)&lt;=$L$3,INDEX(Data_Collection!I:I,PlotData!$K$3+ROW(H134)-1),""),""))</f>
        <v/>
      </c>
      <c r="H136" s="57" t="str">
        <f>IF($A136=0,ROUND(AVERAGE(H$3:H135),0),IF($I136=$J136,IF(ROW(I134)&lt;=$L$3,INDEX(Data_Collection!J:J,PlotData!$K$3+ROW(I134)-1),""),""))</f>
        <v/>
      </c>
      <c r="I136" s="57">
        <f>COUNT(B$3:B136)</f>
        <v>30</v>
      </c>
      <c r="J136" s="57">
        <f t="shared" si="2"/>
        <v>134</v>
      </c>
    </row>
    <row r="137" spans="1:10" x14ac:dyDescent="0.2">
      <c r="A137" s="66" t="str">
        <f>IF(ROW(B135)&lt;=$L$3,INDEX(Data_Collection!B:B,PlotData!$K$3+ROW(B135)-1)&amp;" "&amp;INDEX(Data_Collection!C:C,PlotData!$K$3+ROW(B135)-1),"")</f>
        <v/>
      </c>
      <c r="B137" s="57" t="str">
        <f>IF(A137="","",IF(A137=0,ROUND(AVERAGE(B$3:B136),0),IF(ROW(C135)&lt;=$L$3,INDEX(Data_Collection!D:D,PlotData!$K$3+ROW(C135)-1),NA())))</f>
        <v/>
      </c>
      <c r="C137" s="57" t="str">
        <f>IF($A137=0,ROUND(AVERAGE(C$3:C136),0),IF($I137=$J137,IF(ROW(D135)&lt;=$L$3,INDEX(Data_Collection!E:E,PlotData!$K$3+ROW(D135)-1),""),""))</f>
        <v/>
      </c>
      <c r="D137" s="57" t="str">
        <f>IF($A137=0,ROUND(AVERAGE(D$3:D136),0),IF($I137=$J137,IF(ROW(E135)&lt;=$L$3,INDEX(Data_Collection!F:F,PlotData!$K$3+ROW(E135)-1),""),""))</f>
        <v/>
      </c>
      <c r="E137" s="57" t="str">
        <f>IF($A137=0,ROUND(AVERAGE(E$3:E136),0),IF($I137=$J137,IF(ROW(F135)&lt;=$L$3,INDEX(Data_Collection!G:G,PlotData!$K$3+ROW(F135)-1),""),""))</f>
        <v/>
      </c>
      <c r="F137" s="57" t="str">
        <f>IF($A137=0,ROUND(AVERAGE(F$3:F136),0),IF($I137=$J137,IF(ROW(G135)&lt;=$L$3,INDEX(Data_Collection!H:H,PlotData!$K$3+ROW(G135)-1),""),""))</f>
        <v/>
      </c>
      <c r="G137" s="57" t="str">
        <f>IF($A137=0,ROUND(AVERAGE(G$3:G136),0),IF($I137=$J137,IF(ROW(H135)&lt;=$L$3,INDEX(Data_Collection!I:I,PlotData!$K$3+ROW(H135)-1),""),""))</f>
        <v/>
      </c>
      <c r="H137" s="57" t="str">
        <f>IF($A137=0,ROUND(AVERAGE(H$3:H136),0),IF($I137=$J137,IF(ROW(I135)&lt;=$L$3,INDEX(Data_Collection!J:J,PlotData!$K$3+ROW(I135)-1),""),""))</f>
        <v/>
      </c>
      <c r="I137" s="57">
        <f>COUNT(B$3:B137)</f>
        <v>30</v>
      </c>
      <c r="J137" s="57">
        <f t="shared" si="2"/>
        <v>135</v>
      </c>
    </row>
    <row r="138" spans="1:10" x14ac:dyDescent="0.2">
      <c r="A138" s="66" t="str">
        <f>IF(ROW(B136)&lt;=$L$3,INDEX(Data_Collection!B:B,PlotData!$K$3+ROW(B136)-1)&amp;" "&amp;INDEX(Data_Collection!C:C,PlotData!$K$3+ROW(B136)-1),"")</f>
        <v/>
      </c>
      <c r="B138" s="57" t="str">
        <f>IF(A138="","",IF(A138=0,ROUND(AVERAGE(B$3:B137),0),IF(ROW(C136)&lt;=$L$3,INDEX(Data_Collection!D:D,PlotData!$K$3+ROW(C136)-1),NA())))</f>
        <v/>
      </c>
      <c r="C138" s="57" t="str">
        <f>IF($A138=0,ROUND(AVERAGE(C$3:C137),0),IF($I138=$J138,IF(ROW(D136)&lt;=$L$3,INDEX(Data_Collection!E:E,PlotData!$K$3+ROW(D136)-1),""),""))</f>
        <v/>
      </c>
      <c r="D138" s="57" t="str">
        <f>IF($A138=0,ROUND(AVERAGE(D$3:D137),0),IF($I138=$J138,IF(ROW(E136)&lt;=$L$3,INDEX(Data_Collection!F:F,PlotData!$K$3+ROW(E136)-1),""),""))</f>
        <v/>
      </c>
      <c r="E138" s="57" t="str">
        <f>IF($A138=0,ROUND(AVERAGE(E$3:E137),0),IF($I138=$J138,IF(ROW(F136)&lt;=$L$3,INDEX(Data_Collection!G:G,PlotData!$K$3+ROW(F136)-1),""),""))</f>
        <v/>
      </c>
      <c r="F138" s="57" t="str">
        <f>IF($A138=0,ROUND(AVERAGE(F$3:F137),0),IF($I138=$J138,IF(ROW(G136)&lt;=$L$3,INDEX(Data_Collection!H:H,PlotData!$K$3+ROW(G136)-1),""),""))</f>
        <v/>
      </c>
      <c r="G138" s="57" t="str">
        <f>IF($A138=0,ROUND(AVERAGE(G$3:G137),0),IF($I138=$J138,IF(ROW(H136)&lt;=$L$3,INDEX(Data_Collection!I:I,PlotData!$K$3+ROW(H136)-1),""),""))</f>
        <v/>
      </c>
      <c r="H138" s="57" t="str">
        <f>IF($A138=0,ROUND(AVERAGE(H$3:H137),0),IF($I138=$J138,IF(ROW(I136)&lt;=$L$3,INDEX(Data_Collection!J:J,PlotData!$K$3+ROW(I136)-1),""),""))</f>
        <v/>
      </c>
      <c r="I138" s="57">
        <f>COUNT(B$3:B138)</f>
        <v>30</v>
      </c>
      <c r="J138" s="57">
        <f t="shared" si="2"/>
        <v>136</v>
      </c>
    </row>
    <row r="139" spans="1:10" x14ac:dyDescent="0.2">
      <c r="A139" s="66" t="str">
        <f>IF(ROW(B137)&lt;=$L$3,INDEX(Data_Collection!B:B,PlotData!$K$3+ROW(B137)-1)&amp;" "&amp;INDEX(Data_Collection!C:C,PlotData!$K$3+ROW(B137)-1),"")</f>
        <v/>
      </c>
      <c r="B139" s="57" t="str">
        <f>IF(A139="","",IF(A139=0,ROUND(AVERAGE(B$3:B138),0),IF(ROW(C137)&lt;=$L$3,INDEX(Data_Collection!D:D,PlotData!$K$3+ROW(C137)-1),NA())))</f>
        <v/>
      </c>
      <c r="C139" s="57" t="str">
        <f>IF($A139=0,ROUND(AVERAGE(C$3:C138),0),IF($I139=$J139,IF(ROW(D137)&lt;=$L$3,INDEX(Data_Collection!E:E,PlotData!$K$3+ROW(D137)-1),""),""))</f>
        <v/>
      </c>
      <c r="D139" s="57" t="str">
        <f>IF($A139=0,ROUND(AVERAGE(D$3:D138),0),IF($I139=$J139,IF(ROW(E137)&lt;=$L$3,INDEX(Data_Collection!F:F,PlotData!$K$3+ROW(E137)-1),""),""))</f>
        <v/>
      </c>
      <c r="E139" s="57" t="str">
        <f>IF($A139=0,ROUND(AVERAGE(E$3:E138),0),IF($I139=$J139,IF(ROW(F137)&lt;=$L$3,INDEX(Data_Collection!G:G,PlotData!$K$3+ROW(F137)-1),""),""))</f>
        <v/>
      </c>
      <c r="F139" s="57" t="str">
        <f>IF($A139=0,ROUND(AVERAGE(F$3:F138),0),IF($I139=$J139,IF(ROW(G137)&lt;=$L$3,INDEX(Data_Collection!H:H,PlotData!$K$3+ROW(G137)-1),""),""))</f>
        <v/>
      </c>
      <c r="G139" s="57" t="str">
        <f>IF($A139=0,ROUND(AVERAGE(G$3:G138),0),IF($I139=$J139,IF(ROW(H137)&lt;=$L$3,INDEX(Data_Collection!I:I,PlotData!$K$3+ROW(H137)-1),""),""))</f>
        <v/>
      </c>
      <c r="H139" s="57" t="str">
        <f>IF($A139=0,ROUND(AVERAGE(H$3:H138),0),IF($I139=$J139,IF(ROW(I137)&lt;=$L$3,INDEX(Data_Collection!J:J,PlotData!$K$3+ROW(I137)-1),""),""))</f>
        <v/>
      </c>
      <c r="I139" s="57">
        <f>COUNT(B$3:B139)</f>
        <v>30</v>
      </c>
      <c r="J139" s="57">
        <f t="shared" si="2"/>
        <v>137</v>
      </c>
    </row>
    <row r="140" spans="1:10" x14ac:dyDescent="0.2">
      <c r="A140" s="66" t="str">
        <f>IF(ROW(B138)&lt;=$L$3,INDEX(Data_Collection!B:B,PlotData!$K$3+ROW(B138)-1)&amp;" "&amp;INDEX(Data_Collection!C:C,PlotData!$K$3+ROW(B138)-1),"")</f>
        <v/>
      </c>
      <c r="B140" s="57" t="str">
        <f>IF(A140="","",IF(A140=0,ROUND(AVERAGE(B$3:B139),0),IF(ROW(C138)&lt;=$L$3,INDEX(Data_Collection!D:D,PlotData!$K$3+ROW(C138)-1),NA())))</f>
        <v/>
      </c>
      <c r="C140" s="57" t="str">
        <f>IF($A140=0,ROUND(AVERAGE(C$3:C139),0),IF($I140=$J140,IF(ROW(D138)&lt;=$L$3,INDEX(Data_Collection!E:E,PlotData!$K$3+ROW(D138)-1),""),""))</f>
        <v/>
      </c>
      <c r="D140" s="57" t="str">
        <f>IF($A140=0,ROUND(AVERAGE(D$3:D139),0),IF($I140=$J140,IF(ROW(E138)&lt;=$L$3,INDEX(Data_Collection!F:F,PlotData!$K$3+ROW(E138)-1),""),""))</f>
        <v/>
      </c>
      <c r="E140" s="57" t="str">
        <f>IF($A140=0,ROUND(AVERAGE(E$3:E139),0),IF($I140=$J140,IF(ROW(F138)&lt;=$L$3,INDEX(Data_Collection!G:G,PlotData!$K$3+ROW(F138)-1),""),""))</f>
        <v/>
      </c>
      <c r="F140" s="57" t="str">
        <f>IF($A140=0,ROUND(AVERAGE(F$3:F139),0),IF($I140=$J140,IF(ROW(G138)&lt;=$L$3,INDEX(Data_Collection!H:H,PlotData!$K$3+ROW(G138)-1),""),""))</f>
        <v/>
      </c>
      <c r="G140" s="57" t="str">
        <f>IF($A140=0,ROUND(AVERAGE(G$3:G139),0),IF($I140=$J140,IF(ROW(H138)&lt;=$L$3,INDEX(Data_Collection!I:I,PlotData!$K$3+ROW(H138)-1),""),""))</f>
        <v/>
      </c>
      <c r="H140" s="57" t="str">
        <f>IF($A140=0,ROUND(AVERAGE(H$3:H139),0),IF($I140=$J140,IF(ROW(I138)&lt;=$L$3,INDEX(Data_Collection!J:J,PlotData!$K$3+ROW(I138)-1),""),""))</f>
        <v/>
      </c>
      <c r="I140" s="57">
        <f>COUNT(B$3:B140)</f>
        <v>30</v>
      </c>
      <c r="J140" s="57">
        <f t="shared" si="2"/>
        <v>138</v>
      </c>
    </row>
    <row r="141" spans="1:10" x14ac:dyDescent="0.2">
      <c r="A141" s="66" t="str">
        <f>IF(ROW(B139)&lt;=$L$3,INDEX(Data_Collection!B:B,PlotData!$K$3+ROW(B139)-1)&amp;" "&amp;INDEX(Data_Collection!C:C,PlotData!$K$3+ROW(B139)-1),"")</f>
        <v/>
      </c>
      <c r="B141" s="57" t="str">
        <f>IF(A141="","",IF(A141=0,ROUND(AVERAGE(B$3:B140),0),IF(ROW(C139)&lt;=$L$3,INDEX(Data_Collection!D:D,PlotData!$K$3+ROW(C139)-1),NA())))</f>
        <v/>
      </c>
      <c r="C141" s="57" t="str">
        <f>IF($A141=0,ROUND(AVERAGE(C$3:C140),0),IF($I141=$J141,IF(ROW(D139)&lt;=$L$3,INDEX(Data_Collection!E:E,PlotData!$K$3+ROW(D139)-1),""),""))</f>
        <v/>
      </c>
      <c r="D141" s="57" t="str">
        <f>IF($A141=0,ROUND(AVERAGE(D$3:D140),0),IF($I141=$J141,IF(ROW(E139)&lt;=$L$3,INDEX(Data_Collection!F:F,PlotData!$K$3+ROW(E139)-1),""),""))</f>
        <v/>
      </c>
      <c r="E141" s="57" t="str">
        <f>IF($A141=0,ROUND(AVERAGE(E$3:E140),0),IF($I141=$J141,IF(ROW(F139)&lt;=$L$3,INDEX(Data_Collection!G:G,PlotData!$K$3+ROW(F139)-1),""),""))</f>
        <v/>
      </c>
      <c r="F141" s="57" t="str">
        <f>IF($A141=0,ROUND(AVERAGE(F$3:F140),0),IF($I141=$J141,IF(ROW(G139)&lt;=$L$3,INDEX(Data_Collection!H:H,PlotData!$K$3+ROW(G139)-1),""),""))</f>
        <v/>
      </c>
      <c r="G141" s="57" t="str">
        <f>IF($A141=0,ROUND(AVERAGE(G$3:G140),0),IF($I141=$J141,IF(ROW(H139)&lt;=$L$3,INDEX(Data_Collection!I:I,PlotData!$K$3+ROW(H139)-1),""),""))</f>
        <v/>
      </c>
      <c r="H141" s="57" t="str">
        <f>IF($A141=0,ROUND(AVERAGE(H$3:H140),0),IF($I141=$J141,IF(ROW(I139)&lt;=$L$3,INDEX(Data_Collection!J:J,PlotData!$K$3+ROW(I139)-1),""),""))</f>
        <v/>
      </c>
      <c r="I141" s="57">
        <f>COUNT(B$3:B141)</f>
        <v>30</v>
      </c>
      <c r="J141" s="57">
        <f t="shared" si="2"/>
        <v>139</v>
      </c>
    </row>
    <row r="142" spans="1:10" x14ac:dyDescent="0.2">
      <c r="A142" s="66" t="str">
        <f>IF(ROW(B140)&lt;=$L$3,INDEX(Data_Collection!B:B,PlotData!$K$3+ROW(B140)-1)&amp;" "&amp;INDEX(Data_Collection!C:C,PlotData!$K$3+ROW(B140)-1),"")</f>
        <v/>
      </c>
      <c r="B142" s="57" t="str">
        <f>IF(A142="","",IF(A142=0,ROUND(AVERAGE(B$3:B141),0),IF(ROW(C140)&lt;=$L$3,INDEX(Data_Collection!D:D,PlotData!$K$3+ROW(C140)-1),NA())))</f>
        <v/>
      </c>
      <c r="C142" s="57" t="str">
        <f>IF($A142=0,ROUND(AVERAGE(C$3:C141),0),IF($I142=$J142,IF(ROW(D140)&lt;=$L$3,INDEX(Data_Collection!E:E,PlotData!$K$3+ROW(D140)-1),""),""))</f>
        <v/>
      </c>
      <c r="D142" s="57" t="str">
        <f>IF($A142=0,ROUND(AVERAGE(D$3:D141),0),IF($I142=$J142,IF(ROW(E140)&lt;=$L$3,INDEX(Data_Collection!F:F,PlotData!$K$3+ROW(E140)-1),""),""))</f>
        <v/>
      </c>
      <c r="E142" s="57" t="str">
        <f>IF($A142=0,ROUND(AVERAGE(E$3:E141),0),IF($I142=$J142,IF(ROW(F140)&lt;=$L$3,INDEX(Data_Collection!G:G,PlotData!$K$3+ROW(F140)-1),""),""))</f>
        <v/>
      </c>
      <c r="F142" s="57" t="str">
        <f>IF($A142=0,ROUND(AVERAGE(F$3:F141),0),IF($I142=$J142,IF(ROW(G140)&lt;=$L$3,INDEX(Data_Collection!H:H,PlotData!$K$3+ROW(G140)-1),""),""))</f>
        <v/>
      </c>
      <c r="G142" s="57" t="str">
        <f>IF($A142=0,ROUND(AVERAGE(G$3:G141),0),IF($I142=$J142,IF(ROW(H140)&lt;=$L$3,INDEX(Data_Collection!I:I,PlotData!$K$3+ROW(H140)-1),""),""))</f>
        <v/>
      </c>
      <c r="H142" s="57" t="str">
        <f>IF($A142=0,ROUND(AVERAGE(H$3:H141),0),IF($I142=$J142,IF(ROW(I140)&lt;=$L$3,INDEX(Data_Collection!J:J,PlotData!$K$3+ROW(I140)-1),""),""))</f>
        <v/>
      </c>
      <c r="I142" s="57">
        <f>COUNT(B$3:B142)</f>
        <v>30</v>
      </c>
      <c r="J142" s="57">
        <f t="shared" si="2"/>
        <v>140</v>
      </c>
    </row>
    <row r="143" spans="1:10" x14ac:dyDescent="0.2">
      <c r="A143" s="66" t="str">
        <f>IF(ROW(B141)&lt;=$L$3,INDEX(Data_Collection!B:B,PlotData!$K$3+ROW(B141)-1)&amp;" "&amp;INDEX(Data_Collection!C:C,PlotData!$K$3+ROW(B141)-1),"")</f>
        <v/>
      </c>
      <c r="B143" s="57" t="str">
        <f>IF(A143="","",IF(A143=0,ROUND(AVERAGE(B$3:B142),0),IF(ROW(C141)&lt;=$L$3,INDEX(Data_Collection!D:D,PlotData!$K$3+ROW(C141)-1),NA())))</f>
        <v/>
      </c>
      <c r="C143" s="57" t="str">
        <f>IF($A143=0,ROUND(AVERAGE(C$3:C142),0),IF($I143=$J143,IF(ROW(D141)&lt;=$L$3,INDEX(Data_Collection!E:E,PlotData!$K$3+ROW(D141)-1),""),""))</f>
        <v/>
      </c>
      <c r="D143" s="57" t="str">
        <f>IF($A143=0,ROUND(AVERAGE(D$3:D142),0),IF($I143=$J143,IF(ROW(E141)&lt;=$L$3,INDEX(Data_Collection!F:F,PlotData!$K$3+ROW(E141)-1),""),""))</f>
        <v/>
      </c>
      <c r="E143" s="57" t="str">
        <f>IF($A143=0,ROUND(AVERAGE(E$3:E142),0),IF($I143=$J143,IF(ROW(F141)&lt;=$L$3,INDEX(Data_Collection!G:G,PlotData!$K$3+ROW(F141)-1),""),""))</f>
        <v/>
      </c>
      <c r="F143" s="57" t="str">
        <f>IF($A143=0,ROUND(AVERAGE(F$3:F142),0),IF($I143=$J143,IF(ROW(G141)&lt;=$L$3,INDEX(Data_Collection!H:H,PlotData!$K$3+ROW(G141)-1),""),""))</f>
        <v/>
      </c>
      <c r="G143" s="57" t="str">
        <f>IF($A143=0,ROUND(AVERAGE(G$3:G142),0),IF($I143=$J143,IF(ROW(H141)&lt;=$L$3,INDEX(Data_Collection!I:I,PlotData!$K$3+ROW(H141)-1),""),""))</f>
        <v/>
      </c>
      <c r="H143" s="57" t="str">
        <f>IF($A143=0,ROUND(AVERAGE(H$3:H142),0),IF($I143=$J143,IF(ROW(I141)&lt;=$L$3,INDEX(Data_Collection!J:J,PlotData!$K$3+ROW(I141)-1),""),""))</f>
        <v/>
      </c>
      <c r="I143" s="57">
        <f>COUNT(B$3:B143)</f>
        <v>30</v>
      </c>
      <c r="J143" s="57">
        <f t="shared" si="2"/>
        <v>141</v>
      </c>
    </row>
    <row r="144" spans="1:10" x14ac:dyDescent="0.2">
      <c r="A144" s="66" t="str">
        <f>IF(ROW(B142)&lt;=$L$3,INDEX(Data_Collection!B:B,PlotData!$K$3+ROW(B142)-1)&amp;" "&amp;INDEX(Data_Collection!C:C,PlotData!$K$3+ROW(B142)-1),"")</f>
        <v/>
      </c>
      <c r="B144" s="57" t="str">
        <f>IF(A144="","",IF(A144=0,ROUND(AVERAGE(B$3:B143),0),IF(ROW(C142)&lt;=$L$3,INDEX(Data_Collection!D:D,PlotData!$K$3+ROW(C142)-1),NA())))</f>
        <v/>
      </c>
      <c r="C144" s="57" t="str">
        <f>IF($A144=0,ROUND(AVERAGE(C$3:C143),0),IF($I144=$J144,IF(ROW(D142)&lt;=$L$3,INDEX(Data_Collection!E:E,PlotData!$K$3+ROW(D142)-1),""),""))</f>
        <v/>
      </c>
      <c r="D144" s="57" t="str">
        <f>IF($A144=0,ROUND(AVERAGE(D$3:D143),0),IF($I144=$J144,IF(ROW(E142)&lt;=$L$3,INDEX(Data_Collection!F:F,PlotData!$K$3+ROW(E142)-1),""),""))</f>
        <v/>
      </c>
      <c r="E144" s="57" t="str">
        <f>IF($A144=0,ROUND(AVERAGE(E$3:E143),0),IF($I144=$J144,IF(ROW(F142)&lt;=$L$3,INDEX(Data_Collection!G:G,PlotData!$K$3+ROW(F142)-1),""),""))</f>
        <v/>
      </c>
      <c r="F144" s="57" t="str">
        <f>IF($A144=0,ROUND(AVERAGE(F$3:F143),0),IF($I144=$J144,IF(ROW(G142)&lt;=$L$3,INDEX(Data_Collection!H:H,PlotData!$K$3+ROW(G142)-1),""),""))</f>
        <v/>
      </c>
      <c r="G144" s="57" t="str">
        <f>IF($A144=0,ROUND(AVERAGE(G$3:G143),0),IF($I144=$J144,IF(ROW(H142)&lt;=$L$3,INDEX(Data_Collection!I:I,PlotData!$K$3+ROW(H142)-1),""),""))</f>
        <v/>
      </c>
      <c r="H144" s="57" t="str">
        <f>IF($A144=0,ROUND(AVERAGE(H$3:H143),0),IF($I144=$J144,IF(ROW(I142)&lt;=$L$3,INDEX(Data_Collection!J:J,PlotData!$K$3+ROW(I142)-1),""),""))</f>
        <v/>
      </c>
      <c r="I144" s="57">
        <f>COUNT(B$3:B144)</f>
        <v>30</v>
      </c>
      <c r="J144" s="57">
        <f t="shared" si="2"/>
        <v>142</v>
      </c>
    </row>
    <row r="145" spans="1:10" x14ac:dyDescent="0.2">
      <c r="A145" s="66" t="str">
        <f>IF(ROW(B143)&lt;=$L$3,INDEX(Data_Collection!B:B,PlotData!$K$3+ROW(B143)-1)&amp;" "&amp;INDEX(Data_Collection!C:C,PlotData!$K$3+ROW(B143)-1),"")</f>
        <v/>
      </c>
      <c r="B145" s="57" t="str">
        <f>IF(A145="","",IF(A145=0,ROUND(AVERAGE(B$3:B144),0),IF(ROW(C143)&lt;=$L$3,INDEX(Data_Collection!D:D,PlotData!$K$3+ROW(C143)-1),NA())))</f>
        <v/>
      </c>
      <c r="C145" s="57" t="str">
        <f>IF($A145=0,ROUND(AVERAGE(C$3:C144),0),IF($I145=$J145,IF(ROW(D143)&lt;=$L$3,INDEX(Data_Collection!E:E,PlotData!$K$3+ROW(D143)-1),""),""))</f>
        <v/>
      </c>
      <c r="D145" s="57" t="str">
        <f>IF($A145=0,ROUND(AVERAGE(D$3:D144),0),IF($I145=$J145,IF(ROW(E143)&lt;=$L$3,INDEX(Data_Collection!F:F,PlotData!$K$3+ROW(E143)-1),""),""))</f>
        <v/>
      </c>
      <c r="E145" s="57" t="str">
        <f>IF($A145=0,ROUND(AVERAGE(E$3:E144),0),IF($I145=$J145,IF(ROW(F143)&lt;=$L$3,INDEX(Data_Collection!G:G,PlotData!$K$3+ROW(F143)-1),""),""))</f>
        <v/>
      </c>
      <c r="F145" s="57" t="str">
        <f>IF($A145=0,ROUND(AVERAGE(F$3:F144),0),IF($I145=$J145,IF(ROW(G143)&lt;=$L$3,INDEX(Data_Collection!H:H,PlotData!$K$3+ROW(G143)-1),""),""))</f>
        <v/>
      </c>
      <c r="G145" s="57" t="str">
        <f>IF($A145=0,ROUND(AVERAGE(G$3:G144),0),IF($I145=$J145,IF(ROW(H143)&lt;=$L$3,INDEX(Data_Collection!I:I,PlotData!$K$3+ROW(H143)-1),""),""))</f>
        <v/>
      </c>
      <c r="H145" s="57" t="str">
        <f>IF($A145=0,ROUND(AVERAGE(H$3:H144),0),IF($I145=$J145,IF(ROW(I143)&lt;=$L$3,INDEX(Data_Collection!J:J,PlotData!$K$3+ROW(I143)-1),""),""))</f>
        <v/>
      </c>
      <c r="I145" s="57">
        <f>COUNT(B$3:B145)</f>
        <v>30</v>
      </c>
      <c r="J145" s="57">
        <f t="shared" si="2"/>
        <v>143</v>
      </c>
    </row>
    <row r="146" spans="1:10" x14ac:dyDescent="0.2">
      <c r="A146" s="66" t="str">
        <f>IF(ROW(B144)&lt;=$L$3,INDEX(Data_Collection!B:B,PlotData!$K$3+ROW(B144)-1)&amp;" "&amp;INDEX(Data_Collection!C:C,PlotData!$K$3+ROW(B144)-1),"")</f>
        <v/>
      </c>
      <c r="B146" s="57" t="str">
        <f>IF(A146="","",IF(A146=0,ROUND(AVERAGE(B$3:B145),0),IF(ROW(C144)&lt;=$L$3,INDEX(Data_Collection!D:D,PlotData!$K$3+ROW(C144)-1),NA())))</f>
        <v/>
      </c>
      <c r="C146" s="57" t="str">
        <f>IF($A146=0,ROUND(AVERAGE(C$3:C145),0),IF($I146=$J146,IF(ROW(D144)&lt;=$L$3,INDEX(Data_Collection!E:E,PlotData!$K$3+ROW(D144)-1),""),""))</f>
        <v/>
      </c>
      <c r="D146" s="57" t="str">
        <f>IF($A146=0,ROUND(AVERAGE(D$3:D145),0),IF($I146=$J146,IF(ROW(E144)&lt;=$L$3,INDEX(Data_Collection!F:F,PlotData!$K$3+ROW(E144)-1),""),""))</f>
        <v/>
      </c>
      <c r="E146" s="57" t="str">
        <f>IF($A146=0,ROUND(AVERAGE(E$3:E145),0),IF($I146=$J146,IF(ROW(F144)&lt;=$L$3,INDEX(Data_Collection!G:G,PlotData!$K$3+ROW(F144)-1),""),""))</f>
        <v/>
      </c>
      <c r="F146" s="57" t="str">
        <f>IF($A146=0,ROUND(AVERAGE(F$3:F145),0),IF($I146=$J146,IF(ROW(G144)&lt;=$L$3,INDEX(Data_Collection!H:H,PlotData!$K$3+ROW(G144)-1),""),""))</f>
        <v/>
      </c>
      <c r="G146" s="57" t="str">
        <f>IF($A146=0,ROUND(AVERAGE(G$3:G145),0),IF($I146=$J146,IF(ROW(H144)&lt;=$L$3,INDEX(Data_Collection!I:I,PlotData!$K$3+ROW(H144)-1),""),""))</f>
        <v/>
      </c>
      <c r="H146" s="57" t="str">
        <f>IF($A146=0,ROUND(AVERAGE(H$3:H145),0),IF($I146=$J146,IF(ROW(I144)&lt;=$L$3,INDEX(Data_Collection!J:J,PlotData!$K$3+ROW(I144)-1),""),""))</f>
        <v/>
      </c>
      <c r="I146" s="57">
        <f>COUNT(B$3:B146)</f>
        <v>30</v>
      </c>
      <c r="J146" s="57">
        <f t="shared" si="2"/>
        <v>144</v>
      </c>
    </row>
    <row r="147" spans="1:10" x14ac:dyDescent="0.2">
      <c r="A147" s="66" t="str">
        <f>IF(ROW(B145)&lt;=$L$3,INDEX(Data_Collection!B:B,PlotData!$K$3+ROW(B145)-1)&amp;" "&amp;INDEX(Data_Collection!C:C,PlotData!$K$3+ROW(B145)-1),"")</f>
        <v/>
      </c>
      <c r="B147" s="57" t="str">
        <f>IF(A147="","",IF(A147=0,ROUND(AVERAGE(B$3:B146),0),IF(ROW(C145)&lt;=$L$3,INDEX(Data_Collection!D:D,PlotData!$K$3+ROW(C145)-1),NA())))</f>
        <v/>
      </c>
      <c r="C147" s="57" t="str">
        <f>IF($A147=0,ROUND(AVERAGE(C$3:C146),0),IF($I147=$J147,IF(ROW(D145)&lt;=$L$3,INDEX(Data_Collection!E:E,PlotData!$K$3+ROW(D145)-1),""),""))</f>
        <v/>
      </c>
      <c r="D147" s="57" t="str">
        <f>IF($A147=0,ROUND(AVERAGE(D$3:D146),0),IF($I147=$J147,IF(ROW(E145)&lt;=$L$3,INDEX(Data_Collection!F:F,PlotData!$K$3+ROW(E145)-1),""),""))</f>
        <v/>
      </c>
      <c r="E147" s="57" t="str">
        <f>IF($A147=0,ROUND(AVERAGE(E$3:E146),0),IF($I147=$J147,IF(ROW(F145)&lt;=$L$3,INDEX(Data_Collection!G:G,PlotData!$K$3+ROW(F145)-1),""),""))</f>
        <v/>
      </c>
      <c r="F147" s="57" t="str">
        <f>IF($A147=0,ROUND(AVERAGE(F$3:F146),0),IF($I147=$J147,IF(ROW(G145)&lt;=$L$3,INDEX(Data_Collection!H:H,PlotData!$K$3+ROW(G145)-1),""),""))</f>
        <v/>
      </c>
      <c r="G147" s="57" t="str">
        <f>IF($A147=0,ROUND(AVERAGE(G$3:G146),0),IF($I147=$J147,IF(ROW(H145)&lt;=$L$3,INDEX(Data_Collection!I:I,PlotData!$K$3+ROW(H145)-1),""),""))</f>
        <v/>
      </c>
      <c r="H147" s="57" t="str">
        <f>IF($A147=0,ROUND(AVERAGE(H$3:H146),0),IF($I147=$J147,IF(ROW(I145)&lt;=$L$3,INDEX(Data_Collection!J:J,PlotData!$K$3+ROW(I145)-1),""),""))</f>
        <v/>
      </c>
      <c r="I147" s="57">
        <f>COUNT(B$3:B147)</f>
        <v>30</v>
      </c>
      <c r="J147" s="57">
        <f t="shared" si="2"/>
        <v>145</v>
      </c>
    </row>
    <row r="148" spans="1:10" x14ac:dyDescent="0.2">
      <c r="A148" s="66" t="str">
        <f>IF(ROW(B146)&lt;=$L$3,INDEX(Data_Collection!B:B,PlotData!$K$3+ROW(B146)-1)&amp;" "&amp;INDEX(Data_Collection!C:C,PlotData!$K$3+ROW(B146)-1),"")</f>
        <v/>
      </c>
      <c r="B148" s="57" t="str">
        <f>IF(A148="","",IF(A148=0,ROUND(AVERAGE(B$3:B147),0),IF(ROW(C146)&lt;=$L$3,INDEX(Data_Collection!D:D,PlotData!$K$3+ROW(C146)-1),NA())))</f>
        <v/>
      </c>
      <c r="C148" s="57" t="str">
        <f>IF($A148=0,ROUND(AVERAGE(C$3:C147),0),IF($I148=$J148,IF(ROW(D146)&lt;=$L$3,INDEX(Data_Collection!E:E,PlotData!$K$3+ROW(D146)-1),""),""))</f>
        <v/>
      </c>
      <c r="D148" s="57" t="str">
        <f>IF($A148=0,ROUND(AVERAGE(D$3:D147),0),IF($I148=$J148,IF(ROW(E146)&lt;=$L$3,INDEX(Data_Collection!F:F,PlotData!$K$3+ROW(E146)-1),""),""))</f>
        <v/>
      </c>
      <c r="E148" s="57" t="str">
        <f>IF($A148=0,ROUND(AVERAGE(E$3:E147),0),IF($I148=$J148,IF(ROW(F146)&lt;=$L$3,INDEX(Data_Collection!G:G,PlotData!$K$3+ROW(F146)-1),""),""))</f>
        <v/>
      </c>
      <c r="F148" s="57" t="str">
        <f>IF($A148=0,ROUND(AVERAGE(F$3:F147),0),IF($I148=$J148,IF(ROW(G146)&lt;=$L$3,INDEX(Data_Collection!H:H,PlotData!$K$3+ROW(G146)-1),""),""))</f>
        <v/>
      </c>
      <c r="G148" s="57" t="str">
        <f>IF($A148=0,ROUND(AVERAGE(G$3:G147),0),IF($I148=$J148,IF(ROW(H146)&lt;=$L$3,INDEX(Data_Collection!I:I,PlotData!$K$3+ROW(H146)-1),""),""))</f>
        <v/>
      </c>
      <c r="H148" s="57" t="str">
        <f>IF($A148=0,ROUND(AVERAGE(H$3:H147),0),IF($I148=$J148,IF(ROW(I146)&lt;=$L$3,INDEX(Data_Collection!J:J,PlotData!$K$3+ROW(I146)-1),""),""))</f>
        <v/>
      </c>
      <c r="I148" s="57">
        <f>COUNT(B$3:B148)</f>
        <v>30</v>
      </c>
      <c r="J148" s="57">
        <f t="shared" si="2"/>
        <v>146</v>
      </c>
    </row>
    <row r="149" spans="1:10" x14ac:dyDescent="0.2">
      <c r="A149" s="66" t="str">
        <f>IF(ROW(B147)&lt;=$L$3,INDEX(Data_Collection!B:B,PlotData!$K$3+ROW(B147)-1)&amp;" "&amp;INDEX(Data_Collection!C:C,PlotData!$K$3+ROW(B147)-1),"")</f>
        <v/>
      </c>
      <c r="B149" s="57" t="str">
        <f>IF(A149="","",IF(A149=0,ROUND(AVERAGE(B$3:B148),0),IF(ROW(C147)&lt;=$L$3,INDEX(Data_Collection!D:D,PlotData!$K$3+ROW(C147)-1),NA())))</f>
        <v/>
      </c>
      <c r="C149" s="57" t="str">
        <f>IF($A149=0,ROUND(AVERAGE(C$3:C148),0),IF($I149=$J149,IF(ROW(D147)&lt;=$L$3,INDEX(Data_Collection!E:E,PlotData!$K$3+ROW(D147)-1),""),""))</f>
        <v/>
      </c>
      <c r="D149" s="57" t="str">
        <f>IF($A149=0,ROUND(AVERAGE(D$3:D148),0),IF($I149=$J149,IF(ROW(E147)&lt;=$L$3,INDEX(Data_Collection!F:F,PlotData!$K$3+ROW(E147)-1),""),""))</f>
        <v/>
      </c>
      <c r="E149" s="57" t="str">
        <f>IF($A149=0,ROUND(AVERAGE(E$3:E148),0),IF($I149=$J149,IF(ROW(F147)&lt;=$L$3,INDEX(Data_Collection!G:G,PlotData!$K$3+ROW(F147)-1),""),""))</f>
        <v/>
      </c>
      <c r="F149" s="57" t="str">
        <f>IF($A149=0,ROUND(AVERAGE(F$3:F148),0),IF($I149=$J149,IF(ROW(G147)&lt;=$L$3,INDEX(Data_Collection!H:H,PlotData!$K$3+ROW(G147)-1),""),""))</f>
        <v/>
      </c>
      <c r="G149" s="57" t="str">
        <f>IF($A149=0,ROUND(AVERAGE(G$3:G148),0),IF($I149=$J149,IF(ROW(H147)&lt;=$L$3,INDEX(Data_Collection!I:I,PlotData!$K$3+ROW(H147)-1),""),""))</f>
        <v/>
      </c>
      <c r="H149" s="57" t="str">
        <f>IF($A149=0,ROUND(AVERAGE(H$3:H148),0),IF($I149=$J149,IF(ROW(I147)&lt;=$L$3,INDEX(Data_Collection!J:J,PlotData!$K$3+ROW(I147)-1),""),""))</f>
        <v/>
      </c>
      <c r="I149" s="57">
        <f>COUNT(B$3:B149)</f>
        <v>30</v>
      </c>
      <c r="J149" s="57">
        <f t="shared" si="2"/>
        <v>147</v>
      </c>
    </row>
    <row r="150" spans="1:10" x14ac:dyDescent="0.2">
      <c r="A150" s="66" t="str">
        <f>IF(ROW(B148)&lt;=$L$3,INDEX(Data_Collection!B:B,PlotData!$K$3+ROW(B148)-1)&amp;" "&amp;INDEX(Data_Collection!C:C,PlotData!$K$3+ROW(B148)-1),"")</f>
        <v/>
      </c>
      <c r="B150" s="57" t="str">
        <f>IF(A150="","",IF(A150=0,ROUND(AVERAGE(B$3:B149),0),IF(ROW(C148)&lt;=$L$3,INDEX(Data_Collection!D:D,PlotData!$K$3+ROW(C148)-1),NA())))</f>
        <v/>
      </c>
      <c r="C150" s="57" t="str">
        <f>IF($A150=0,ROUND(AVERAGE(C$3:C149),0),IF($I150=$J150,IF(ROW(D148)&lt;=$L$3,INDEX(Data_Collection!E:E,PlotData!$K$3+ROW(D148)-1),""),""))</f>
        <v/>
      </c>
      <c r="D150" s="57" t="str">
        <f>IF($A150=0,ROUND(AVERAGE(D$3:D149),0),IF($I150=$J150,IF(ROW(E148)&lt;=$L$3,INDEX(Data_Collection!F:F,PlotData!$K$3+ROW(E148)-1),""),""))</f>
        <v/>
      </c>
      <c r="E150" s="57" t="str">
        <f>IF($A150=0,ROUND(AVERAGE(E$3:E149),0),IF($I150=$J150,IF(ROW(F148)&lt;=$L$3,INDEX(Data_Collection!G:G,PlotData!$K$3+ROW(F148)-1),""),""))</f>
        <v/>
      </c>
      <c r="F150" s="57" t="str">
        <f>IF($A150=0,ROUND(AVERAGE(F$3:F149),0),IF($I150=$J150,IF(ROW(G148)&lt;=$L$3,INDEX(Data_Collection!H:H,PlotData!$K$3+ROW(G148)-1),""),""))</f>
        <v/>
      </c>
      <c r="G150" s="57" t="str">
        <f>IF($A150=0,ROUND(AVERAGE(G$3:G149),0),IF($I150=$J150,IF(ROW(H148)&lt;=$L$3,INDEX(Data_Collection!I:I,PlotData!$K$3+ROW(H148)-1),""),""))</f>
        <v/>
      </c>
      <c r="H150" s="57" t="str">
        <f>IF($A150=0,ROUND(AVERAGE(H$3:H149),0),IF($I150=$J150,IF(ROW(I148)&lt;=$L$3,INDEX(Data_Collection!J:J,PlotData!$K$3+ROW(I148)-1),""),""))</f>
        <v/>
      </c>
      <c r="I150" s="57">
        <f>COUNT(B$3:B150)</f>
        <v>30</v>
      </c>
      <c r="J150" s="57">
        <f t="shared" si="2"/>
        <v>148</v>
      </c>
    </row>
    <row r="151" spans="1:10" x14ac:dyDescent="0.2">
      <c r="A151" s="66" t="str">
        <f>IF(ROW(B149)&lt;=$L$3,INDEX(Data_Collection!B:B,PlotData!$K$3+ROW(B149)-1)&amp;" "&amp;INDEX(Data_Collection!C:C,PlotData!$K$3+ROW(B149)-1),"")</f>
        <v/>
      </c>
      <c r="B151" s="57" t="str">
        <f>IF(A151="","",IF(A151=0,ROUND(AVERAGE(B$3:B150),0),IF(ROW(C149)&lt;=$L$3,INDEX(Data_Collection!D:D,PlotData!$K$3+ROW(C149)-1),NA())))</f>
        <v/>
      </c>
      <c r="C151" s="57" t="str">
        <f>IF($A151=0,ROUND(AVERAGE(C$3:C150),0),IF($I151=$J151,IF(ROW(D149)&lt;=$L$3,INDEX(Data_Collection!E:E,PlotData!$K$3+ROW(D149)-1),""),""))</f>
        <v/>
      </c>
      <c r="D151" s="57" t="str">
        <f>IF($A151=0,ROUND(AVERAGE(D$3:D150),0),IF($I151=$J151,IF(ROW(E149)&lt;=$L$3,INDEX(Data_Collection!F:F,PlotData!$K$3+ROW(E149)-1),""),""))</f>
        <v/>
      </c>
      <c r="E151" s="57" t="str">
        <f>IF($A151=0,ROUND(AVERAGE(E$3:E150),0),IF($I151=$J151,IF(ROW(F149)&lt;=$L$3,INDEX(Data_Collection!G:G,PlotData!$K$3+ROW(F149)-1),""),""))</f>
        <v/>
      </c>
      <c r="F151" s="57" t="str">
        <f>IF($A151=0,ROUND(AVERAGE(F$3:F150),0),IF($I151=$J151,IF(ROW(G149)&lt;=$L$3,INDEX(Data_Collection!H:H,PlotData!$K$3+ROW(G149)-1),""),""))</f>
        <v/>
      </c>
      <c r="G151" s="57" t="str">
        <f>IF($A151=0,ROUND(AVERAGE(G$3:G150),0),IF($I151=$J151,IF(ROW(H149)&lt;=$L$3,INDEX(Data_Collection!I:I,PlotData!$K$3+ROW(H149)-1),""),""))</f>
        <v/>
      </c>
      <c r="H151" s="57" t="str">
        <f>IF($A151=0,ROUND(AVERAGE(H$3:H150),0),IF($I151=$J151,IF(ROW(I149)&lt;=$L$3,INDEX(Data_Collection!J:J,PlotData!$K$3+ROW(I149)-1),""),""))</f>
        <v/>
      </c>
      <c r="I151" s="57">
        <f>COUNT(B$3:B151)</f>
        <v>30</v>
      </c>
      <c r="J151" s="57">
        <f t="shared" si="2"/>
        <v>149</v>
      </c>
    </row>
    <row r="152" spans="1:10" x14ac:dyDescent="0.2">
      <c r="A152" s="66" t="str">
        <f>IF(ROW(B150)&lt;=$L$3,INDEX(Data_Collection!B:B,PlotData!$K$3+ROW(B150)-1)&amp;" "&amp;INDEX(Data_Collection!C:C,PlotData!$K$3+ROW(B150)-1),"")</f>
        <v/>
      </c>
      <c r="B152" s="57" t="str">
        <f>IF(A152="","",IF(A152=0,ROUND(AVERAGE(B$3:B151),0),IF(ROW(C150)&lt;=$L$3,INDEX(Data_Collection!D:D,PlotData!$K$3+ROW(C150)-1),NA())))</f>
        <v/>
      </c>
      <c r="C152" s="57" t="str">
        <f>IF($A152=0,ROUND(AVERAGE(C$3:C151),0),IF($I152=$J152,IF(ROW(D150)&lt;=$L$3,INDEX(Data_Collection!E:E,PlotData!$K$3+ROW(D150)-1),""),""))</f>
        <v/>
      </c>
      <c r="D152" s="57" t="str">
        <f>IF($A152=0,ROUND(AVERAGE(D$3:D151),0),IF($I152=$J152,IF(ROW(E150)&lt;=$L$3,INDEX(Data_Collection!F:F,PlotData!$K$3+ROW(E150)-1),""),""))</f>
        <v/>
      </c>
      <c r="E152" s="57" t="str">
        <f>IF($A152=0,ROUND(AVERAGE(E$3:E151),0),IF($I152=$J152,IF(ROW(F150)&lt;=$L$3,INDEX(Data_Collection!G:G,PlotData!$K$3+ROW(F150)-1),""),""))</f>
        <v/>
      </c>
      <c r="F152" s="57" t="str">
        <f>IF($A152=0,ROUND(AVERAGE(F$3:F151),0),IF($I152=$J152,IF(ROW(G150)&lt;=$L$3,INDEX(Data_Collection!H:H,PlotData!$K$3+ROW(G150)-1),""),""))</f>
        <v/>
      </c>
      <c r="G152" s="57" t="str">
        <f>IF($A152=0,ROUND(AVERAGE(G$3:G151),0),IF($I152=$J152,IF(ROW(H150)&lt;=$L$3,INDEX(Data_Collection!I:I,PlotData!$K$3+ROW(H150)-1),""),""))</f>
        <v/>
      </c>
      <c r="H152" s="57" t="str">
        <f>IF($A152=0,ROUND(AVERAGE(H$3:H151),0),IF($I152=$J152,IF(ROW(I150)&lt;=$L$3,INDEX(Data_Collection!J:J,PlotData!$K$3+ROW(I150)-1),""),""))</f>
        <v/>
      </c>
      <c r="I152" s="57">
        <f>COUNT(B$3:B152)</f>
        <v>30</v>
      </c>
      <c r="J152" s="57">
        <f t="shared" si="2"/>
        <v>150</v>
      </c>
    </row>
    <row r="153" spans="1:10" x14ac:dyDescent="0.2">
      <c r="A153" s="66" t="str">
        <f>IF(ROW(B151)&lt;=$L$3,INDEX(Data_Collection!B:B,PlotData!$K$3+ROW(B151)-1)&amp;" "&amp;INDEX(Data_Collection!C:C,PlotData!$K$3+ROW(B151)-1),"")</f>
        <v/>
      </c>
      <c r="B153" s="57" t="str">
        <f>IF(A153="","",IF(A153=0,ROUND(AVERAGE(B$3:B152),0),IF(ROW(C151)&lt;=$L$3,INDEX(Data_Collection!D:D,PlotData!$K$3+ROW(C151)-1),NA())))</f>
        <v/>
      </c>
      <c r="C153" s="57" t="str">
        <f>IF($A153=0,ROUND(AVERAGE(C$3:C152),0),IF($I153=$J153,IF(ROW(D151)&lt;=$L$3,INDEX(Data_Collection!E:E,PlotData!$K$3+ROW(D151)-1),""),""))</f>
        <v/>
      </c>
      <c r="D153" s="57" t="str">
        <f>IF($A153=0,ROUND(AVERAGE(D$3:D152),0),IF($I153=$J153,IF(ROW(E151)&lt;=$L$3,INDEX(Data_Collection!F:F,PlotData!$K$3+ROW(E151)-1),""),""))</f>
        <v/>
      </c>
      <c r="E153" s="57" t="str">
        <f>IF($A153=0,ROUND(AVERAGE(E$3:E152),0),IF($I153=$J153,IF(ROW(F151)&lt;=$L$3,INDEX(Data_Collection!G:G,PlotData!$K$3+ROW(F151)-1),""),""))</f>
        <v/>
      </c>
      <c r="F153" s="57" t="str">
        <f>IF($A153=0,ROUND(AVERAGE(F$3:F152),0),IF($I153=$J153,IF(ROW(G151)&lt;=$L$3,INDEX(Data_Collection!H:H,PlotData!$K$3+ROW(G151)-1),""),""))</f>
        <v/>
      </c>
      <c r="G153" s="57" t="str">
        <f>IF($A153=0,ROUND(AVERAGE(G$3:G152),0),IF($I153=$J153,IF(ROW(H151)&lt;=$L$3,INDEX(Data_Collection!I:I,PlotData!$K$3+ROW(H151)-1),""),""))</f>
        <v/>
      </c>
      <c r="H153" s="57" t="str">
        <f>IF($A153=0,ROUND(AVERAGE(H$3:H152),0),IF($I153=$J153,IF(ROW(I151)&lt;=$L$3,INDEX(Data_Collection!J:J,PlotData!$K$3+ROW(I151)-1),""),""))</f>
        <v/>
      </c>
      <c r="I153" s="57">
        <f>COUNT(B$3:B153)</f>
        <v>30</v>
      </c>
      <c r="J153" s="57">
        <f t="shared" si="2"/>
        <v>151</v>
      </c>
    </row>
    <row r="154" spans="1:10" x14ac:dyDescent="0.2">
      <c r="A154" s="66" t="str">
        <f>IF(ROW(B152)&lt;=$L$3,INDEX(Data_Collection!B:B,PlotData!$K$3+ROW(B152)-1)&amp;" "&amp;INDEX(Data_Collection!C:C,PlotData!$K$3+ROW(B152)-1),"")</f>
        <v/>
      </c>
      <c r="B154" s="57" t="str">
        <f>IF(A154="","",IF(A154=0,ROUND(AVERAGE(B$3:B153),0),IF(ROW(C152)&lt;=$L$3,INDEX(Data_Collection!D:D,PlotData!$K$3+ROW(C152)-1),NA())))</f>
        <v/>
      </c>
      <c r="C154" s="57" t="str">
        <f>IF($A154=0,ROUND(AVERAGE(C$3:C153),0),IF($I154=$J154,IF(ROW(D152)&lt;=$L$3,INDEX(Data_Collection!E:E,PlotData!$K$3+ROW(D152)-1),""),""))</f>
        <v/>
      </c>
      <c r="D154" s="57" t="str">
        <f>IF($A154=0,ROUND(AVERAGE(D$3:D153),0),IF($I154=$J154,IF(ROW(E152)&lt;=$L$3,INDEX(Data_Collection!F:F,PlotData!$K$3+ROW(E152)-1),""),""))</f>
        <v/>
      </c>
      <c r="E154" s="57" t="str">
        <f>IF($A154=0,ROUND(AVERAGE(E$3:E153),0),IF($I154=$J154,IF(ROW(F152)&lt;=$L$3,INDEX(Data_Collection!G:G,PlotData!$K$3+ROW(F152)-1),""),""))</f>
        <v/>
      </c>
      <c r="F154" s="57" t="str">
        <f>IF($A154=0,ROUND(AVERAGE(F$3:F153),0),IF($I154=$J154,IF(ROW(G152)&lt;=$L$3,INDEX(Data_Collection!H:H,PlotData!$K$3+ROW(G152)-1),""),""))</f>
        <v/>
      </c>
      <c r="G154" s="57" t="str">
        <f>IF($A154=0,ROUND(AVERAGE(G$3:G153),0),IF($I154=$J154,IF(ROW(H152)&lt;=$L$3,INDEX(Data_Collection!I:I,PlotData!$K$3+ROW(H152)-1),""),""))</f>
        <v/>
      </c>
      <c r="H154" s="57" t="str">
        <f>IF($A154=0,ROUND(AVERAGE(H$3:H153),0),IF($I154=$J154,IF(ROW(I152)&lt;=$L$3,INDEX(Data_Collection!J:J,PlotData!$K$3+ROW(I152)-1),""),""))</f>
        <v/>
      </c>
      <c r="I154" s="57">
        <f>COUNT(B$3:B154)</f>
        <v>30</v>
      </c>
      <c r="J154" s="57">
        <f t="shared" si="2"/>
        <v>152</v>
      </c>
    </row>
    <row r="155" spans="1:10" x14ac:dyDescent="0.2">
      <c r="A155" s="66" t="str">
        <f>IF(ROW(B153)&lt;=$L$3,INDEX(Data_Collection!B:B,PlotData!$K$3+ROW(B153)-1)&amp;" "&amp;INDEX(Data_Collection!C:C,PlotData!$K$3+ROW(B153)-1),"")</f>
        <v/>
      </c>
      <c r="B155" s="57" t="str">
        <f>IF(A155="","",IF(A155=0,ROUND(AVERAGE(B$3:B154),0),IF(ROW(C153)&lt;=$L$3,INDEX(Data_Collection!D:D,PlotData!$K$3+ROW(C153)-1),NA())))</f>
        <v/>
      </c>
      <c r="C155" s="57" t="str">
        <f>IF($A155=0,ROUND(AVERAGE(C$3:C154),0),IF($I155=$J155,IF(ROW(D153)&lt;=$L$3,INDEX(Data_Collection!E:E,PlotData!$K$3+ROW(D153)-1),""),""))</f>
        <v/>
      </c>
      <c r="D155" s="57" t="str">
        <f>IF($A155=0,ROUND(AVERAGE(D$3:D154),0),IF($I155=$J155,IF(ROW(E153)&lt;=$L$3,INDEX(Data_Collection!F:F,PlotData!$K$3+ROW(E153)-1),""),""))</f>
        <v/>
      </c>
      <c r="E155" s="57" t="str">
        <f>IF($A155=0,ROUND(AVERAGE(E$3:E154),0),IF($I155=$J155,IF(ROW(F153)&lt;=$L$3,INDEX(Data_Collection!G:G,PlotData!$K$3+ROW(F153)-1),""),""))</f>
        <v/>
      </c>
      <c r="F155" s="57" t="str">
        <f>IF($A155=0,ROUND(AVERAGE(F$3:F154),0),IF($I155=$J155,IF(ROW(G153)&lt;=$L$3,INDEX(Data_Collection!H:H,PlotData!$K$3+ROW(G153)-1),""),""))</f>
        <v/>
      </c>
      <c r="G155" s="57" t="str">
        <f>IF($A155=0,ROUND(AVERAGE(G$3:G154),0),IF($I155=$J155,IF(ROW(H153)&lt;=$L$3,INDEX(Data_Collection!I:I,PlotData!$K$3+ROW(H153)-1),""),""))</f>
        <v/>
      </c>
      <c r="H155" s="57" t="str">
        <f>IF($A155=0,ROUND(AVERAGE(H$3:H154),0),IF($I155=$J155,IF(ROW(I153)&lt;=$L$3,INDEX(Data_Collection!J:J,PlotData!$K$3+ROW(I153)-1),""),""))</f>
        <v/>
      </c>
      <c r="I155" s="57">
        <f>COUNT(B$3:B155)</f>
        <v>30</v>
      </c>
      <c r="J155" s="57">
        <f t="shared" si="2"/>
        <v>153</v>
      </c>
    </row>
    <row r="156" spans="1:10" x14ac:dyDescent="0.2">
      <c r="A156" s="66" t="str">
        <f>IF(ROW(B154)&lt;=$L$3,INDEX(Data_Collection!B:B,PlotData!$K$3+ROW(B154)-1)&amp;" "&amp;INDEX(Data_Collection!C:C,PlotData!$K$3+ROW(B154)-1),"")</f>
        <v/>
      </c>
      <c r="B156" s="57" t="str">
        <f>IF(A156="","",IF(A156=0,ROUND(AVERAGE(B$3:B155),0),IF(ROW(C154)&lt;=$L$3,INDEX(Data_Collection!D:D,PlotData!$K$3+ROW(C154)-1),NA())))</f>
        <v/>
      </c>
      <c r="C156" s="57" t="str">
        <f>IF($A156=0,ROUND(AVERAGE(C$3:C155),0),IF($I156=$J156,IF(ROW(D154)&lt;=$L$3,INDEX(Data_Collection!E:E,PlotData!$K$3+ROW(D154)-1),""),""))</f>
        <v/>
      </c>
      <c r="D156" s="57" t="str">
        <f>IF($A156=0,ROUND(AVERAGE(D$3:D155),0),IF($I156=$J156,IF(ROW(E154)&lt;=$L$3,INDEX(Data_Collection!F:F,PlotData!$K$3+ROW(E154)-1),""),""))</f>
        <v/>
      </c>
      <c r="E156" s="57" t="str">
        <f>IF($A156=0,ROUND(AVERAGE(E$3:E155),0),IF($I156=$J156,IF(ROW(F154)&lt;=$L$3,INDEX(Data_Collection!G:G,PlotData!$K$3+ROW(F154)-1),""),""))</f>
        <v/>
      </c>
      <c r="F156" s="57" t="str">
        <f>IF($A156=0,ROUND(AVERAGE(F$3:F155),0),IF($I156=$J156,IF(ROW(G154)&lt;=$L$3,INDEX(Data_Collection!H:H,PlotData!$K$3+ROW(G154)-1),""),""))</f>
        <v/>
      </c>
      <c r="G156" s="57" t="str">
        <f>IF($A156=0,ROUND(AVERAGE(G$3:G155),0),IF($I156=$J156,IF(ROW(H154)&lt;=$L$3,INDEX(Data_Collection!I:I,PlotData!$K$3+ROW(H154)-1),""),""))</f>
        <v/>
      </c>
      <c r="H156" s="57" t="str">
        <f>IF($A156=0,ROUND(AVERAGE(H$3:H155),0),IF($I156=$J156,IF(ROW(I154)&lt;=$L$3,INDEX(Data_Collection!J:J,PlotData!$K$3+ROW(I154)-1),""),""))</f>
        <v/>
      </c>
      <c r="I156" s="57">
        <f>COUNT(B$3:B156)</f>
        <v>30</v>
      </c>
      <c r="J156" s="57">
        <f t="shared" si="2"/>
        <v>154</v>
      </c>
    </row>
    <row r="157" spans="1:10" x14ac:dyDescent="0.2">
      <c r="A157" s="66" t="str">
        <f>IF(ROW(B155)&lt;=$L$3,INDEX(Data_Collection!B:B,PlotData!$K$3+ROW(B155)-1)&amp;" "&amp;INDEX(Data_Collection!C:C,PlotData!$K$3+ROW(B155)-1),"")</f>
        <v/>
      </c>
      <c r="B157" s="57" t="str">
        <f>IF(A157="","",IF(A157=0,ROUND(AVERAGE(B$3:B156),0),IF(ROW(C155)&lt;=$L$3,INDEX(Data_Collection!D:D,PlotData!$K$3+ROW(C155)-1),NA())))</f>
        <v/>
      </c>
      <c r="C157" s="57" t="str">
        <f>IF($A157=0,ROUND(AVERAGE(C$3:C156),0),IF($I157=$J157,IF(ROW(D155)&lt;=$L$3,INDEX(Data_Collection!E:E,PlotData!$K$3+ROW(D155)-1),""),""))</f>
        <v/>
      </c>
      <c r="D157" s="57" t="str">
        <f>IF($A157=0,ROUND(AVERAGE(D$3:D156),0),IF($I157=$J157,IF(ROW(E155)&lt;=$L$3,INDEX(Data_Collection!F:F,PlotData!$K$3+ROW(E155)-1),""),""))</f>
        <v/>
      </c>
      <c r="E157" s="57" t="str">
        <f>IF($A157=0,ROUND(AVERAGE(E$3:E156),0),IF($I157=$J157,IF(ROW(F155)&lt;=$L$3,INDEX(Data_Collection!G:G,PlotData!$K$3+ROW(F155)-1),""),""))</f>
        <v/>
      </c>
      <c r="F157" s="57" t="str">
        <f>IF($A157=0,ROUND(AVERAGE(F$3:F156),0),IF($I157=$J157,IF(ROW(G155)&lt;=$L$3,INDEX(Data_Collection!H:H,PlotData!$K$3+ROW(G155)-1),""),""))</f>
        <v/>
      </c>
      <c r="G157" s="57" t="str">
        <f>IF($A157=0,ROUND(AVERAGE(G$3:G156),0),IF($I157=$J157,IF(ROW(H155)&lt;=$L$3,INDEX(Data_Collection!I:I,PlotData!$K$3+ROW(H155)-1),""),""))</f>
        <v/>
      </c>
      <c r="H157" s="57" t="str">
        <f>IF($A157=0,ROUND(AVERAGE(H$3:H156),0),IF($I157=$J157,IF(ROW(I155)&lt;=$L$3,INDEX(Data_Collection!J:J,PlotData!$K$3+ROW(I155)-1),""),""))</f>
        <v/>
      </c>
      <c r="I157" s="57">
        <f>COUNT(B$3:B157)</f>
        <v>30</v>
      </c>
      <c r="J157" s="57">
        <f t="shared" si="2"/>
        <v>155</v>
      </c>
    </row>
    <row r="158" spans="1:10" x14ac:dyDescent="0.2">
      <c r="A158" s="66" t="str">
        <f>IF(ROW(B156)&lt;=$L$3,INDEX(Data_Collection!B:B,PlotData!$K$3+ROW(B156)-1)&amp;" "&amp;INDEX(Data_Collection!C:C,PlotData!$K$3+ROW(B156)-1),"")</f>
        <v/>
      </c>
      <c r="B158" s="57" t="str">
        <f>IF(A158="","",IF(A158=0,ROUND(AVERAGE(B$3:B157),0),IF(ROW(C156)&lt;=$L$3,INDEX(Data_Collection!D:D,PlotData!$K$3+ROW(C156)-1),NA())))</f>
        <v/>
      </c>
      <c r="C158" s="57" t="str">
        <f>IF($A158=0,ROUND(AVERAGE(C$3:C157),0),IF($I158=$J158,IF(ROW(D156)&lt;=$L$3,INDEX(Data_Collection!E:E,PlotData!$K$3+ROW(D156)-1),""),""))</f>
        <v/>
      </c>
      <c r="D158" s="57" t="str">
        <f>IF($A158=0,ROUND(AVERAGE(D$3:D157),0),IF($I158=$J158,IF(ROW(E156)&lt;=$L$3,INDEX(Data_Collection!F:F,PlotData!$K$3+ROW(E156)-1),""),""))</f>
        <v/>
      </c>
      <c r="E158" s="57" t="str">
        <f>IF($A158=0,ROUND(AVERAGE(E$3:E157),0),IF($I158=$J158,IF(ROW(F156)&lt;=$L$3,INDEX(Data_Collection!G:G,PlotData!$K$3+ROW(F156)-1),""),""))</f>
        <v/>
      </c>
      <c r="F158" s="57" t="str">
        <f>IF($A158=0,ROUND(AVERAGE(F$3:F157),0),IF($I158=$J158,IF(ROW(G156)&lt;=$L$3,INDEX(Data_Collection!H:H,PlotData!$K$3+ROW(G156)-1),""),""))</f>
        <v/>
      </c>
      <c r="G158" s="57" t="str">
        <f>IF($A158=0,ROUND(AVERAGE(G$3:G157),0),IF($I158=$J158,IF(ROW(H156)&lt;=$L$3,INDEX(Data_Collection!I:I,PlotData!$K$3+ROW(H156)-1),""),""))</f>
        <v/>
      </c>
      <c r="H158" s="57" t="str">
        <f>IF($A158=0,ROUND(AVERAGE(H$3:H157),0),IF($I158=$J158,IF(ROW(I156)&lt;=$L$3,INDEX(Data_Collection!J:J,PlotData!$K$3+ROW(I156)-1),""),""))</f>
        <v/>
      </c>
      <c r="I158" s="57">
        <f>COUNT(B$3:B158)</f>
        <v>30</v>
      </c>
      <c r="J158" s="57">
        <f t="shared" si="2"/>
        <v>156</v>
      </c>
    </row>
    <row r="159" spans="1:10" x14ac:dyDescent="0.2">
      <c r="A159" s="66" t="str">
        <f>IF(ROW(B157)&lt;=$L$3,INDEX(Data_Collection!B:B,PlotData!$K$3+ROW(B157)-1)&amp;" "&amp;INDEX(Data_Collection!C:C,PlotData!$K$3+ROW(B157)-1),"")</f>
        <v/>
      </c>
      <c r="B159" s="57" t="str">
        <f>IF(A159="","",IF(A159=0,ROUND(AVERAGE(B$3:B158),0),IF(ROW(C157)&lt;=$L$3,INDEX(Data_Collection!D:D,PlotData!$K$3+ROW(C157)-1),NA())))</f>
        <v/>
      </c>
      <c r="C159" s="57" t="str">
        <f>IF($A159=0,ROUND(AVERAGE(C$3:C158),0),IF($I159=$J159,IF(ROW(D157)&lt;=$L$3,INDEX(Data_Collection!E:E,PlotData!$K$3+ROW(D157)-1),""),""))</f>
        <v/>
      </c>
      <c r="D159" s="57" t="str">
        <f>IF($A159=0,ROUND(AVERAGE(D$3:D158),0),IF($I159=$J159,IF(ROW(E157)&lt;=$L$3,INDEX(Data_Collection!F:F,PlotData!$K$3+ROW(E157)-1),""),""))</f>
        <v/>
      </c>
      <c r="E159" s="57" t="str">
        <f>IF($A159=0,ROUND(AVERAGE(E$3:E158),0),IF($I159=$J159,IF(ROW(F157)&lt;=$L$3,INDEX(Data_Collection!G:G,PlotData!$K$3+ROW(F157)-1),""),""))</f>
        <v/>
      </c>
      <c r="F159" s="57" t="str">
        <f>IF($A159=0,ROUND(AVERAGE(F$3:F158),0),IF($I159=$J159,IF(ROW(G157)&lt;=$L$3,INDEX(Data_Collection!H:H,PlotData!$K$3+ROW(G157)-1),""),""))</f>
        <v/>
      </c>
      <c r="G159" s="57" t="str">
        <f>IF($A159=0,ROUND(AVERAGE(G$3:G158),0),IF($I159=$J159,IF(ROW(H157)&lt;=$L$3,INDEX(Data_Collection!I:I,PlotData!$K$3+ROW(H157)-1),""),""))</f>
        <v/>
      </c>
      <c r="H159" s="57" t="str">
        <f>IF($A159=0,ROUND(AVERAGE(H$3:H158),0),IF($I159=$J159,IF(ROW(I157)&lt;=$L$3,INDEX(Data_Collection!J:J,PlotData!$K$3+ROW(I157)-1),""),""))</f>
        <v/>
      </c>
      <c r="I159" s="57">
        <f>COUNT(B$3:B159)</f>
        <v>30</v>
      </c>
      <c r="J159" s="57">
        <f t="shared" si="2"/>
        <v>157</v>
      </c>
    </row>
    <row r="160" spans="1:10" x14ac:dyDescent="0.2">
      <c r="A160" s="66" t="str">
        <f>IF(ROW(B158)&lt;=$L$3,INDEX(Data_Collection!B:B,PlotData!$K$3+ROW(B158)-1)&amp;" "&amp;INDEX(Data_Collection!C:C,PlotData!$K$3+ROW(B158)-1),"")</f>
        <v/>
      </c>
      <c r="B160" s="57" t="str">
        <f>IF(A160="","",IF(A160=0,ROUND(AVERAGE(B$3:B159),0),IF(ROW(C158)&lt;=$L$3,INDEX(Data_Collection!D:D,PlotData!$K$3+ROW(C158)-1),NA())))</f>
        <v/>
      </c>
      <c r="C160" s="57" t="str">
        <f>IF($A160=0,ROUND(AVERAGE(C$3:C159),0),IF($I160=$J160,IF(ROW(D158)&lt;=$L$3,INDEX(Data_Collection!E:E,PlotData!$K$3+ROW(D158)-1),""),""))</f>
        <v/>
      </c>
      <c r="D160" s="57" t="str">
        <f>IF($A160=0,ROUND(AVERAGE(D$3:D159),0),IF($I160=$J160,IF(ROW(E158)&lt;=$L$3,INDEX(Data_Collection!F:F,PlotData!$K$3+ROW(E158)-1),""),""))</f>
        <v/>
      </c>
      <c r="E160" s="57" t="str">
        <f>IF($A160=0,ROUND(AVERAGE(E$3:E159),0),IF($I160=$J160,IF(ROW(F158)&lt;=$L$3,INDEX(Data_Collection!G:G,PlotData!$K$3+ROW(F158)-1),""),""))</f>
        <v/>
      </c>
      <c r="F160" s="57" t="str">
        <f>IF($A160=0,ROUND(AVERAGE(F$3:F159),0),IF($I160=$J160,IF(ROW(G158)&lt;=$L$3,INDEX(Data_Collection!H:H,PlotData!$K$3+ROW(G158)-1),""),""))</f>
        <v/>
      </c>
      <c r="G160" s="57" t="str">
        <f>IF($A160=0,ROUND(AVERAGE(G$3:G159),0),IF($I160=$J160,IF(ROW(H158)&lt;=$L$3,INDEX(Data_Collection!I:I,PlotData!$K$3+ROW(H158)-1),""),""))</f>
        <v/>
      </c>
      <c r="H160" s="57" t="str">
        <f>IF($A160=0,ROUND(AVERAGE(H$3:H159),0),IF($I160=$J160,IF(ROW(I158)&lt;=$L$3,INDEX(Data_Collection!J:J,PlotData!$K$3+ROW(I158)-1),""),""))</f>
        <v/>
      </c>
      <c r="I160" s="57">
        <f>COUNT(B$3:B160)</f>
        <v>30</v>
      </c>
      <c r="J160" s="57">
        <f t="shared" si="2"/>
        <v>158</v>
      </c>
    </row>
    <row r="161" spans="1:10" x14ac:dyDescent="0.2">
      <c r="A161" s="66" t="str">
        <f>IF(ROW(B159)&lt;=$L$3,INDEX(Data_Collection!B:B,PlotData!$K$3+ROW(B159)-1)&amp;" "&amp;INDEX(Data_Collection!C:C,PlotData!$K$3+ROW(B159)-1),"")</f>
        <v/>
      </c>
      <c r="B161" s="57" t="str">
        <f>IF(A161="","",IF(A161=0,ROUND(AVERAGE(B$3:B160),0),IF(ROW(C159)&lt;=$L$3,INDEX(Data_Collection!D:D,PlotData!$K$3+ROW(C159)-1),NA())))</f>
        <v/>
      </c>
      <c r="C161" s="57" t="str">
        <f>IF($A161=0,ROUND(AVERAGE(C$3:C160),0),IF($I161=$J161,IF(ROW(D159)&lt;=$L$3,INDEX(Data_Collection!E:E,PlotData!$K$3+ROW(D159)-1),""),""))</f>
        <v/>
      </c>
      <c r="D161" s="57" t="str">
        <f>IF($A161=0,ROUND(AVERAGE(D$3:D160),0),IF($I161=$J161,IF(ROW(E159)&lt;=$L$3,INDEX(Data_Collection!F:F,PlotData!$K$3+ROW(E159)-1),""),""))</f>
        <v/>
      </c>
      <c r="E161" s="57" t="str">
        <f>IF($A161=0,ROUND(AVERAGE(E$3:E160),0),IF($I161=$J161,IF(ROW(F159)&lt;=$L$3,INDEX(Data_Collection!G:G,PlotData!$K$3+ROW(F159)-1),""),""))</f>
        <v/>
      </c>
      <c r="F161" s="57" t="str">
        <f>IF($A161=0,ROUND(AVERAGE(F$3:F160),0),IF($I161=$J161,IF(ROW(G159)&lt;=$L$3,INDEX(Data_Collection!H:H,PlotData!$K$3+ROW(G159)-1),""),""))</f>
        <v/>
      </c>
      <c r="G161" s="57" t="str">
        <f>IF($A161=0,ROUND(AVERAGE(G$3:G160),0),IF($I161=$J161,IF(ROW(H159)&lt;=$L$3,INDEX(Data_Collection!I:I,PlotData!$K$3+ROW(H159)-1),""),""))</f>
        <v/>
      </c>
      <c r="H161" s="57" t="str">
        <f>IF($A161=0,ROUND(AVERAGE(H$3:H160),0),IF($I161=$J161,IF(ROW(I159)&lt;=$L$3,INDEX(Data_Collection!J:J,PlotData!$K$3+ROW(I159)-1),""),""))</f>
        <v/>
      </c>
      <c r="I161" s="57">
        <f>COUNT(B$3:B161)</f>
        <v>30</v>
      </c>
      <c r="J161" s="57">
        <f t="shared" si="2"/>
        <v>159</v>
      </c>
    </row>
    <row r="162" spans="1:10" x14ac:dyDescent="0.2">
      <c r="A162" s="66" t="str">
        <f>IF(ROW(B160)&lt;=$L$3,INDEX(Data_Collection!B:B,PlotData!$K$3+ROW(B160)-1)&amp;" "&amp;INDEX(Data_Collection!C:C,PlotData!$K$3+ROW(B160)-1),"")</f>
        <v/>
      </c>
      <c r="B162" s="57" t="str">
        <f>IF(A162="","",IF(A162=0,ROUND(AVERAGE(B$3:B161),0),IF(ROW(C160)&lt;=$L$3,INDEX(Data_Collection!D:D,PlotData!$K$3+ROW(C160)-1),NA())))</f>
        <v/>
      </c>
      <c r="C162" s="57" t="str">
        <f>IF($A162=0,ROUND(AVERAGE(C$3:C161),0),IF($I162=$J162,IF(ROW(D160)&lt;=$L$3,INDEX(Data_Collection!E:E,PlotData!$K$3+ROW(D160)-1),""),""))</f>
        <v/>
      </c>
      <c r="D162" s="57" t="str">
        <f>IF($A162=0,ROUND(AVERAGE(D$3:D161),0),IF($I162=$J162,IF(ROW(E160)&lt;=$L$3,INDEX(Data_Collection!F:F,PlotData!$K$3+ROW(E160)-1),""),""))</f>
        <v/>
      </c>
      <c r="E162" s="57" t="str">
        <f>IF($A162=0,ROUND(AVERAGE(E$3:E161),0),IF($I162=$J162,IF(ROW(F160)&lt;=$L$3,INDEX(Data_Collection!G:G,PlotData!$K$3+ROW(F160)-1),""),""))</f>
        <v/>
      </c>
      <c r="F162" s="57" t="str">
        <f>IF($A162=0,ROUND(AVERAGE(F$3:F161),0),IF($I162=$J162,IF(ROW(G160)&lt;=$L$3,INDEX(Data_Collection!H:H,PlotData!$K$3+ROW(G160)-1),""),""))</f>
        <v/>
      </c>
      <c r="G162" s="57" t="str">
        <f>IF($A162=0,ROUND(AVERAGE(G$3:G161),0),IF($I162=$J162,IF(ROW(H160)&lt;=$L$3,INDEX(Data_Collection!I:I,PlotData!$K$3+ROW(H160)-1),""),""))</f>
        <v/>
      </c>
      <c r="H162" s="57" t="str">
        <f>IF($A162=0,ROUND(AVERAGE(H$3:H161),0),IF($I162=$J162,IF(ROW(I160)&lt;=$L$3,INDEX(Data_Collection!J:J,PlotData!$K$3+ROW(I160)-1),""),""))</f>
        <v/>
      </c>
      <c r="I162" s="57">
        <f>COUNT(B$3:B162)</f>
        <v>30</v>
      </c>
      <c r="J162" s="57">
        <f t="shared" si="2"/>
        <v>160</v>
      </c>
    </row>
    <row r="163" spans="1:10" x14ac:dyDescent="0.2">
      <c r="A163" s="66" t="str">
        <f>IF(ROW(B161)&lt;=$L$3,INDEX(Data_Collection!B:B,PlotData!$K$3+ROW(B161)-1)&amp;" "&amp;INDEX(Data_Collection!C:C,PlotData!$K$3+ROW(B161)-1),"")</f>
        <v/>
      </c>
      <c r="B163" s="57" t="str">
        <f>IF(A163="","",IF(A163=0,ROUND(AVERAGE(B$3:B162),0),IF(ROW(C161)&lt;=$L$3,INDEX(Data_Collection!D:D,PlotData!$K$3+ROW(C161)-1),NA())))</f>
        <v/>
      </c>
      <c r="C163" s="57" t="str">
        <f>IF($A163=0,ROUND(AVERAGE(C$3:C162),0),IF($I163=$J163,IF(ROW(D161)&lt;=$L$3,INDEX(Data_Collection!E:E,PlotData!$K$3+ROW(D161)-1),""),""))</f>
        <v/>
      </c>
      <c r="D163" s="57" t="str">
        <f>IF($A163=0,ROUND(AVERAGE(D$3:D162),0),IF($I163=$J163,IF(ROW(E161)&lt;=$L$3,INDEX(Data_Collection!F:F,PlotData!$K$3+ROW(E161)-1),""),""))</f>
        <v/>
      </c>
      <c r="E163" s="57" t="str">
        <f>IF($A163=0,ROUND(AVERAGE(E$3:E162),0),IF($I163=$J163,IF(ROW(F161)&lt;=$L$3,INDEX(Data_Collection!G:G,PlotData!$K$3+ROW(F161)-1),""),""))</f>
        <v/>
      </c>
      <c r="F163" s="57" t="str">
        <f>IF($A163=0,ROUND(AVERAGE(F$3:F162),0),IF($I163=$J163,IF(ROW(G161)&lt;=$L$3,INDEX(Data_Collection!H:H,PlotData!$K$3+ROW(G161)-1),""),""))</f>
        <v/>
      </c>
      <c r="G163" s="57" t="str">
        <f>IF($A163=0,ROUND(AVERAGE(G$3:G162),0),IF($I163=$J163,IF(ROW(H161)&lt;=$L$3,INDEX(Data_Collection!I:I,PlotData!$K$3+ROW(H161)-1),""),""))</f>
        <v/>
      </c>
      <c r="H163" s="57" t="str">
        <f>IF($A163=0,ROUND(AVERAGE(H$3:H162),0),IF($I163=$J163,IF(ROW(I161)&lt;=$L$3,INDEX(Data_Collection!J:J,PlotData!$K$3+ROW(I161)-1),""),""))</f>
        <v/>
      </c>
      <c r="I163" s="57">
        <f>COUNT(B$3:B163)</f>
        <v>30</v>
      </c>
      <c r="J163" s="57">
        <f t="shared" si="2"/>
        <v>161</v>
      </c>
    </row>
    <row r="164" spans="1:10" x14ac:dyDescent="0.2">
      <c r="A164" s="66" t="str">
        <f>IF(ROW(B162)&lt;=$L$3,INDEX(Data_Collection!B:B,PlotData!$K$3+ROW(B162)-1)&amp;" "&amp;INDEX(Data_Collection!C:C,PlotData!$K$3+ROW(B162)-1),"")</f>
        <v/>
      </c>
      <c r="B164" s="57" t="str">
        <f>IF(A164="","",IF(A164=0,ROUND(AVERAGE(B$3:B163),0),IF(ROW(C162)&lt;=$L$3,INDEX(Data_Collection!D:D,PlotData!$K$3+ROW(C162)-1),NA())))</f>
        <v/>
      </c>
      <c r="C164" s="57" t="str">
        <f>IF($A164=0,ROUND(AVERAGE(C$3:C163),0),IF($I164=$J164,IF(ROW(D162)&lt;=$L$3,INDEX(Data_Collection!E:E,PlotData!$K$3+ROW(D162)-1),""),""))</f>
        <v/>
      </c>
      <c r="D164" s="57" t="str">
        <f>IF($A164=0,ROUND(AVERAGE(D$3:D163),0),IF($I164=$J164,IF(ROW(E162)&lt;=$L$3,INDEX(Data_Collection!F:F,PlotData!$K$3+ROW(E162)-1),""),""))</f>
        <v/>
      </c>
      <c r="E164" s="57" t="str">
        <f>IF($A164=0,ROUND(AVERAGE(E$3:E163),0),IF($I164=$J164,IF(ROW(F162)&lt;=$L$3,INDEX(Data_Collection!G:G,PlotData!$K$3+ROW(F162)-1),""),""))</f>
        <v/>
      </c>
      <c r="F164" s="57" t="str">
        <f>IF($A164=0,ROUND(AVERAGE(F$3:F163),0),IF($I164=$J164,IF(ROW(G162)&lt;=$L$3,INDEX(Data_Collection!H:H,PlotData!$K$3+ROW(G162)-1),""),""))</f>
        <v/>
      </c>
      <c r="G164" s="57" t="str">
        <f>IF($A164=0,ROUND(AVERAGE(G$3:G163),0),IF($I164=$J164,IF(ROW(H162)&lt;=$L$3,INDEX(Data_Collection!I:I,PlotData!$K$3+ROW(H162)-1),""),""))</f>
        <v/>
      </c>
      <c r="H164" s="57" t="str">
        <f>IF($A164=0,ROUND(AVERAGE(H$3:H163),0),IF($I164=$J164,IF(ROW(I162)&lt;=$L$3,INDEX(Data_Collection!J:J,PlotData!$K$3+ROW(I162)-1),""),""))</f>
        <v/>
      </c>
      <c r="I164" s="57">
        <f>COUNT(B$3:B164)</f>
        <v>30</v>
      </c>
      <c r="J164" s="57">
        <f t="shared" si="2"/>
        <v>162</v>
      </c>
    </row>
    <row r="165" spans="1:10" x14ac:dyDescent="0.2">
      <c r="A165" s="66" t="str">
        <f>IF(ROW(B163)&lt;=$L$3,INDEX(Data_Collection!B:B,PlotData!$K$3+ROW(B163)-1)&amp;" "&amp;INDEX(Data_Collection!C:C,PlotData!$K$3+ROW(B163)-1),"")</f>
        <v/>
      </c>
      <c r="B165" s="57" t="str">
        <f>IF(A165="","",IF(A165=0,ROUND(AVERAGE(B$3:B164),0),IF(ROW(C163)&lt;=$L$3,INDEX(Data_Collection!D:D,PlotData!$K$3+ROW(C163)-1),NA())))</f>
        <v/>
      </c>
      <c r="C165" s="57" t="str">
        <f>IF($A165=0,ROUND(AVERAGE(C$3:C164),0),IF($I165=$J165,IF(ROW(D163)&lt;=$L$3,INDEX(Data_Collection!E:E,PlotData!$K$3+ROW(D163)-1),""),""))</f>
        <v/>
      </c>
      <c r="D165" s="57" t="str">
        <f>IF($A165=0,ROUND(AVERAGE(D$3:D164),0),IF($I165=$J165,IF(ROW(E163)&lt;=$L$3,INDEX(Data_Collection!F:F,PlotData!$K$3+ROW(E163)-1),""),""))</f>
        <v/>
      </c>
      <c r="E165" s="57" t="str">
        <f>IF($A165=0,ROUND(AVERAGE(E$3:E164),0),IF($I165=$J165,IF(ROW(F163)&lt;=$L$3,INDEX(Data_Collection!G:G,PlotData!$K$3+ROW(F163)-1),""),""))</f>
        <v/>
      </c>
      <c r="F165" s="57" t="str">
        <f>IF($A165=0,ROUND(AVERAGE(F$3:F164),0),IF($I165=$J165,IF(ROW(G163)&lt;=$L$3,INDEX(Data_Collection!H:H,PlotData!$K$3+ROW(G163)-1),""),""))</f>
        <v/>
      </c>
      <c r="G165" s="57" t="str">
        <f>IF($A165=0,ROUND(AVERAGE(G$3:G164),0),IF($I165=$J165,IF(ROW(H163)&lt;=$L$3,INDEX(Data_Collection!I:I,PlotData!$K$3+ROW(H163)-1),""),""))</f>
        <v/>
      </c>
      <c r="H165" s="57" t="str">
        <f>IF($A165=0,ROUND(AVERAGE(H$3:H164),0),IF($I165=$J165,IF(ROW(I163)&lt;=$L$3,INDEX(Data_Collection!J:J,PlotData!$K$3+ROW(I163)-1),""),""))</f>
        <v/>
      </c>
      <c r="I165" s="57">
        <f>COUNT(B$3:B165)</f>
        <v>30</v>
      </c>
      <c r="J165" s="57">
        <f t="shared" si="2"/>
        <v>163</v>
      </c>
    </row>
    <row r="166" spans="1:10" x14ac:dyDescent="0.2">
      <c r="A166" s="66" t="str">
        <f>IF(ROW(B164)&lt;=$L$3,INDEX(Data_Collection!B:B,PlotData!$K$3+ROW(B164)-1)&amp;" "&amp;INDEX(Data_Collection!C:C,PlotData!$K$3+ROW(B164)-1),"")</f>
        <v/>
      </c>
      <c r="B166" s="57" t="str">
        <f>IF(A166="","",IF(A166=0,ROUND(AVERAGE(B$3:B165),0),IF(ROW(C164)&lt;=$L$3,INDEX(Data_Collection!D:D,PlotData!$K$3+ROW(C164)-1),NA())))</f>
        <v/>
      </c>
      <c r="C166" s="57" t="str">
        <f>IF($A166=0,ROUND(AVERAGE(C$3:C165),0),IF($I166=$J166,IF(ROW(D164)&lt;=$L$3,INDEX(Data_Collection!E:E,PlotData!$K$3+ROW(D164)-1),""),""))</f>
        <v/>
      </c>
      <c r="D166" s="57" t="str">
        <f>IF($A166=0,ROUND(AVERAGE(D$3:D165),0),IF($I166=$J166,IF(ROW(E164)&lt;=$L$3,INDEX(Data_Collection!F:F,PlotData!$K$3+ROW(E164)-1),""),""))</f>
        <v/>
      </c>
      <c r="E166" s="57" t="str">
        <f>IF($A166=0,ROUND(AVERAGE(E$3:E165),0),IF($I166=$J166,IF(ROW(F164)&lt;=$L$3,INDEX(Data_Collection!G:G,PlotData!$K$3+ROW(F164)-1),""),""))</f>
        <v/>
      </c>
      <c r="F166" s="57" t="str">
        <f>IF($A166=0,ROUND(AVERAGE(F$3:F165),0),IF($I166=$J166,IF(ROW(G164)&lt;=$L$3,INDEX(Data_Collection!H:H,PlotData!$K$3+ROW(G164)-1),""),""))</f>
        <v/>
      </c>
      <c r="G166" s="57" t="str">
        <f>IF($A166=0,ROUND(AVERAGE(G$3:G165),0),IF($I166=$J166,IF(ROW(H164)&lt;=$L$3,INDEX(Data_Collection!I:I,PlotData!$K$3+ROW(H164)-1),""),""))</f>
        <v/>
      </c>
      <c r="H166" s="57" t="str">
        <f>IF($A166=0,ROUND(AVERAGE(H$3:H165),0),IF($I166=$J166,IF(ROW(I164)&lt;=$L$3,INDEX(Data_Collection!J:J,PlotData!$K$3+ROW(I164)-1),""),""))</f>
        <v/>
      </c>
      <c r="I166" s="57">
        <f>COUNT(B$3:B166)</f>
        <v>30</v>
      </c>
      <c r="J166" s="57">
        <f t="shared" si="2"/>
        <v>164</v>
      </c>
    </row>
    <row r="167" spans="1:10" x14ac:dyDescent="0.2">
      <c r="A167" s="66" t="str">
        <f>IF(ROW(B165)&lt;=$L$3,INDEX(Data_Collection!B:B,PlotData!$K$3+ROW(B165)-1)&amp;" "&amp;INDEX(Data_Collection!C:C,PlotData!$K$3+ROW(B165)-1),"")</f>
        <v/>
      </c>
      <c r="B167" s="57" t="str">
        <f>IF(A167="","",IF(A167=0,ROUND(AVERAGE(B$3:B166),0),IF(ROW(C165)&lt;=$L$3,INDEX(Data_Collection!D:D,PlotData!$K$3+ROW(C165)-1),NA())))</f>
        <v/>
      </c>
      <c r="C167" s="57" t="str">
        <f>IF($A167=0,ROUND(AVERAGE(C$3:C166),0),IF($I167=$J167,IF(ROW(D165)&lt;=$L$3,INDEX(Data_Collection!E:E,PlotData!$K$3+ROW(D165)-1),""),""))</f>
        <v/>
      </c>
      <c r="D167" s="57" t="str">
        <f>IF($A167=0,ROUND(AVERAGE(D$3:D166),0),IF($I167=$J167,IF(ROW(E165)&lt;=$L$3,INDEX(Data_Collection!F:F,PlotData!$K$3+ROW(E165)-1),""),""))</f>
        <v/>
      </c>
      <c r="E167" s="57" t="str">
        <f>IF($A167=0,ROUND(AVERAGE(E$3:E166),0),IF($I167=$J167,IF(ROW(F165)&lt;=$L$3,INDEX(Data_Collection!G:G,PlotData!$K$3+ROW(F165)-1),""),""))</f>
        <v/>
      </c>
      <c r="F167" s="57" t="str">
        <f>IF($A167=0,ROUND(AVERAGE(F$3:F166),0),IF($I167=$J167,IF(ROW(G165)&lt;=$L$3,INDEX(Data_Collection!H:H,PlotData!$K$3+ROW(G165)-1),""),""))</f>
        <v/>
      </c>
      <c r="G167" s="57" t="str">
        <f>IF($A167=0,ROUND(AVERAGE(G$3:G166),0),IF($I167=$J167,IF(ROW(H165)&lt;=$L$3,INDEX(Data_Collection!I:I,PlotData!$K$3+ROW(H165)-1),""),""))</f>
        <v/>
      </c>
      <c r="H167" s="57" t="str">
        <f>IF($A167=0,ROUND(AVERAGE(H$3:H166),0),IF($I167=$J167,IF(ROW(I165)&lt;=$L$3,INDEX(Data_Collection!J:J,PlotData!$K$3+ROW(I165)-1),""),""))</f>
        <v/>
      </c>
      <c r="I167" s="57">
        <f>COUNT(B$3:B167)</f>
        <v>30</v>
      </c>
      <c r="J167" s="57">
        <f t="shared" si="2"/>
        <v>165</v>
      </c>
    </row>
    <row r="168" spans="1:10" x14ac:dyDescent="0.2">
      <c r="A168" s="66" t="str">
        <f>IF(ROW(B166)&lt;=$L$3,INDEX(Data_Collection!B:B,PlotData!$K$3+ROW(B166)-1)&amp;" "&amp;INDEX(Data_Collection!C:C,PlotData!$K$3+ROW(B166)-1),"")</f>
        <v/>
      </c>
      <c r="B168" s="57" t="str">
        <f>IF(A168="","",IF(A168=0,ROUND(AVERAGE(B$3:B167),0),IF(ROW(C166)&lt;=$L$3,INDEX(Data_Collection!D:D,PlotData!$K$3+ROW(C166)-1),NA())))</f>
        <v/>
      </c>
      <c r="C168" s="57" t="str">
        <f>IF($A168=0,ROUND(AVERAGE(C$3:C167),0),IF($I168=$J168,IF(ROW(D166)&lt;=$L$3,INDEX(Data_Collection!E:E,PlotData!$K$3+ROW(D166)-1),""),""))</f>
        <v/>
      </c>
      <c r="D168" s="57" t="str">
        <f>IF($A168=0,ROUND(AVERAGE(D$3:D167),0),IF($I168=$J168,IF(ROW(E166)&lt;=$L$3,INDEX(Data_Collection!F:F,PlotData!$K$3+ROW(E166)-1),""),""))</f>
        <v/>
      </c>
      <c r="E168" s="57" t="str">
        <f>IF($A168=0,ROUND(AVERAGE(E$3:E167),0),IF($I168=$J168,IF(ROW(F166)&lt;=$L$3,INDEX(Data_Collection!G:G,PlotData!$K$3+ROW(F166)-1),""),""))</f>
        <v/>
      </c>
      <c r="F168" s="57" t="str">
        <f>IF($A168=0,ROUND(AVERAGE(F$3:F167),0),IF($I168=$J168,IF(ROW(G166)&lt;=$L$3,INDEX(Data_Collection!H:H,PlotData!$K$3+ROW(G166)-1),""),""))</f>
        <v/>
      </c>
      <c r="G168" s="57" t="str">
        <f>IF($A168=0,ROUND(AVERAGE(G$3:G167),0),IF($I168=$J168,IF(ROW(H166)&lt;=$L$3,INDEX(Data_Collection!I:I,PlotData!$K$3+ROW(H166)-1),""),""))</f>
        <v/>
      </c>
      <c r="H168" s="57" t="str">
        <f>IF($A168=0,ROUND(AVERAGE(H$3:H167),0),IF($I168=$J168,IF(ROW(I166)&lt;=$L$3,INDEX(Data_Collection!J:J,PlotData!$K$3+ROW(I166)-1),""),""))</f>
        <v/>
      </c>
      <c r="I168" s="57">
        <f>COUNT(B$3:B168)</f>
        <v>30</v>
      </c>
      <c r="J168" s="57">
        <f t="shared" si="2"/>
        <v>166</v>
      </c>
    </row>
    <row r="169" spans="1:10" x14ac:dyDescent="0.2">
      <c r="A169" s="66" t="str">
        <f>IF(ROW(B167)&lt;=$L$3,INDEX(Data_Collection!B:B,PlotData!$K$3+ROW(B167)-1)&amp;" "&amp;INDEX(Data_Collection!C:C,PlotData!$K$3+ROW(B167)-1),"")</f>
        <v/>
      </c>
      <c r="B169" s="57" t="str">
        <f>IF(A169="","",IF(A169=0,ROUND(AVERAGE(B$3:B168),0),IF(ROW(C167)&lt;=$L$3,INDEX(Data_Collection!D:D,PlotData!$K$3+ROW(C167)-1),NA())))</f>
        <v/>
      </c>
      <c r="C169" s="57" t="str">
        <f>IF($A169=0,ROUND(AVERAGE(C$3:C168),0),IF($I169=$J169,IF(ROW(D167)&lt;=$L$3,INDEX(Data_Collection!E:E,PlotData!$K$3+ROW(D167)-1),""),""))</f>
        <v/>
      </c>
      <c r="D169" s="57" t="str">
        <f>IF($A169=0,ROUND(AVERAGE(D$3:D168),0),IF($I169=$J169,IF(ROW(E167)&lt;=$L$3,INDEX(Data_Collection!F:F,PlotData!$K$3+ROW(E167)-1),""),""))</f>
        <v/>
      </c>
      <c r="E169" s="57" t="str">
        <f>IF($A169=0,ROUND(AVERAGE(E$3:E168),0),IF($I169=$J169,IF(ROW(F167)&lt;=$L$3,INDEX(Data_Collection!G:G,PlotData!$K$3+ROW(F167)-1),""),""))</f>
        <v/>
      </c>
      <c r="F169" s="57" t="str">
        <f>IF($A169=0,ROUND(AVERAGE(F$3:F168),0),IF($I169=$J169,IF(ROW(G167)&lt;=$L$3,INDEX(Data_Collection!H:H,PlotData!$K$3+ROW(G167)-1),""),""))</f>
        <v/>
      </c>
      <c r="G169" s="57" t="str">
        <f>IF($A169=0,ROUND(AVERAGE(G$3:G168),0),IF($I169=$J169,IF(ROW(H167)&lt;=$L$3,INDEX(Data_Collection!I:I,PlotData!$K$3+ROW(H167)-1),""),""))</f>
        <v/>
      </c>
      <c r="H169" s="57" t="str">
        <f>IF($A169=0,ROUND(AVERAGE(H$3:H168),0),IF($I169=$J169,IF(ROW(I167)&lt;=$L$3,INDEX(Data_Collection!J:J,PlotData!$K$3+ROW(I167)-1),""),""))</f>
        <v/>
      </c>
      <c r="I169" s="57">
        <f>COUNT(B$3:B169)</f>
        <v>30</v>
      </c>
      <c r="J169" s="57">
        <f t="shared" si="2"/>
        <v>167</v>
      </c>
    </row>
    <row r="170" spans="1:10" x14ac:dyDescent="0.2">
      <c r="A170" s="66" t="str">
        <f>IF(ROW(B168)&lt;=$L$3,INDEX(Data_Collection!B:B,PlotData!$K$3+ROW(B168)-1)&amp;" "&amp;INDEX(Data_Collection!C:C,PlotData!$K$3+ROW(B168)-1),"")</f>
        <v/>
      </c>
      <c r="B170" s="57" t="str">
        <f>IF(A170="","",IF(A170=0,ROUND(AVERAGE(B$3:B169),0),IF(ROW(C168)&lt;=$L$3,INDEX(Data_Collection!D:D,PlotData!$K$3+ROW(C168)-1),NA())))</f>
        <v/>
      </c>
      <c r="C170" s="57" t="str">
        <f>IF($A170=0,ROUND(AVERAGE(C$3:C169),0),IF($I170=$J170,IF(ROW(D168)&lt;=$L$3,INDEX(Data_Collection!E:E,PlotData!$K$3+ROW(D168)-1),""),""))</f>
        <v/>
      </c>
      <c r="D170" s="57" t="str">
        <f>IF($A170=0,ROUND(AVERAGE(D$3:D169),0),IF($I170=$J170,IF(ROW(E168)&lt;=$L$3,INDEX(Data_Collection!F:F,PlotData!$K$3+ROW(E168)-1),""),""))</f>
        <v/>
      </c>
      <c r="E170" s="57" t="str">
        <f>IF($A170=0,ROUND(AVERAGE(E$3:E169),0),IF($I170=$J170,IF(ROW(F168)&lt;=$L$3,INDEX(Data_Collection!G:G,PlotData!$K$3+ROW(F168)-1),""),""))</f>
        <v/>
      </c>
      <c r="F170" s="57" t="str">
        <f>IF($A170=0,ROUND(AVERAGE(F$3:F169),0),IF($I170=$J170,IF(ROW(G168)&lt;=$L$3,INDEX(Data_Collection!H:H,PlotData!$K$3+ROW(G168)-1),""),""))</f>
        <v/>
      </c>
      <c r="G170" s="57" t="str">
        <f>IF($A170=0,ROUND(AVERAGE(G$3:G169),0),IF($I170=$J170,IF(ROW(H168)&lt;=$L$3,INDEX(Data_Collection!I:I,PlotData!$K$3+ROW(H168)-1),""),""))</f>
        <v/>
      </c>
      <c r="H170" s="57" t="str">
        <f>IF($A170=0,ROUND(AVERAGE(H$3:H169),0),IF($I170=$J170,IF(ROW(I168)&lt;=$L$3,INDEX(Data_Collection!J:J,PlotData!$K$3+ROW(I168)-1),""),""))</f>
        <v/>
      </c>
      <c r="I170" s="57">
        <f>COUNT(B$3:B170)</f>
        <v>30</v>
      </c>
      <c r="J170" s="57">
        <f t="shared" si="2"/>
        <v>168</v>
      </c>
    </row>
    <row r="171" spans="1:10" x14ac:dyDescent="0.2">
      <c r="A171" s="66" t="str">
        <f>IF(ROW(B169)&lt;=$L$3,INDEX(Data_Collection!B:B,PlotData!$K$3+ROW(B169)-1)&amp;" "&amp;INDEX(Data_Collection!C:C,PlotData!$K$3+ROW(B169)-1),"")</f>
        <v/>
      </c>
      <c r="B171" s="57" t="str">
        <f>IF(A171="","",IF(A171=0,ROUND(AVERAGE(B$3:B170),0),IF(ROW(C169)&lt;=$L$3,INDEX(Data_Collection!D:D,PlotData!$K$3+ROW(C169)-1),NA())))</f>
        <v/>
      </c>
      <c r="C171" s="57" t="str">
        <f>IF($A171=0,ROUND(AVERAGE(C$3:C170),0),IF($I171=$J171,IF(ROW(D169)&lt;=$L$3,INDEX(Data_Collection!E:E,PlotData!$K$3+ROW(D169)-1),""),""))</f>
        <v/>
      </c>
      <c r="D171" s="57" t="str">
        <f>IF($A171=0,ROUND(AVERAGE(D$3:D170),0),IF($I171=$J171,IF(ROW(E169)&lt;=$L$3,INDEX(Data_Collection!F:F,PlotData!$K$3+ROW(E169)-1),""),""))</f>
        <v/>
      </c>
      <c r="E171" s="57" t="str">
        <f>IF($A171=0,ROUND(AVERAGE(E$3:E170),0),IF($I171=$J171,IF(ROW(F169)&lt;=$L$3,INDEX(Data_Collection!G:G,PlotData!$K$3+ROW(F169)-1),""),""))</f>
        <v/>
      </c>
      <c r="F171" s="57" t="str">
        <f>IF($A171=0,ROUND(AVERAGE(F$3:F170),0),IF($I171=$J171,IF(ROW(G169)&lt;=$L$3,INDEX(Data_Collection!H:H,PlotData!$K$3+ROW(G169)-1),""),""))</f>
        <v/>
      </c>
      <c r="G171" s="57" t="str">
        <f>IF($A171=0,ROUND(AVERAGE(G$3:G170),0),IF($I171=$J171,IF(ROW(H169)&lt;=$L$3,INDEX(Data_Collection!I:I,PlotData!$K$3+ROW(H169)-1),""),""))</f>
        <v/>
      </c>
      <c r="H171" s="57" t="str">
        <f>IF($A171=0,ROUND(AVERAGE(H$3:H170),0),IF($I171=$J171,IF(ROW(I169)&lt;=$L$3,INDEX(Data_Collection!J:J,PlotData!$K$3+ROW(I169)-1),""),""))</f>
        <v/>
      </c>
      <c r="I171" s="57">
        <f>COUNT(B$3:B171)</f>
        <v>30</v>
      </c>
      <c r="J171" s="57">
        <f t="shared" si="2"/>
        <v>169</v>
      </c>
    </row>
    <row r="172" spans="1:10" x14ac:dyDescent="0.2">
      <c r="A172" s="66" t="str">
        <f>IF(ROW(B170)&lt;=$L$3,INDEX(Data_Collection!B:B,PlotData!$K$3+ROW(B170)-1)&amp;" "&amp;INDEX(Data_Collection!C:C,PlotData!$K$3+ROW(B170)-1),"")</f>
        <v/>
      </c>
      <c r="B172" s="57" t="str">
        <f>IF(A172="","",IF(A172=0,ROUND(AVERAGE(B$3:B171),0),IF(ROW(C170)&lt;=$L$3,INDEX(Data_Collection!D:D,PlotData!$K$3+ROW(C170)-1),NA())))</f>
        <v/>
      </c>
      <c r="C172" s="57" t="str">
        <f>IF($A172=0,ROUND(AVERAGE(C$3:C171),0),IF($I172=$J172,IF(ROW(D170)&lt;=$L$3,INDEX(Data_Collection!E:E,PlotData!$K$3+ROW(D170)-1),""),""))</f>
        <v/>
      </c>
      <c r="D172" s="57" t="str">
        <f>IF($A172=0,ROUND(AVERAGE(D$3:D171),0),IF($I172=$J172,IF(ROW(E170)&lt;=$L$3,INDEX(Data_Collection!F:F,PlotData!$K$3+ROW(E170)-1),""),""))</f>
        <v/>
      </c>
      <c r="E172" s="57" t="str">
        <f>IF($A172=0,ROUND(AVERAGE(E$3:E171),0),IF($I172=$J172,IF(ROW(F170)&lt;=$L$3,INDEX(Data_Collection!G:G,PlotData!$K$3+ROW(F170)-1),""),""))</f>
        <v/>
      </c>
      <c r="F172" s="57" t="str">
        <f>IF($A172=0,ROUND(AVERAGE(F$3:F171),0),IF($I172=$J172,IF(ROW(G170)&lt;=$L$3,INDEX(Data_Collection!H:H,PlotData!$K$3+ROW(G170)-1),""),""))</f>
        <v/>
      </c>
      <c r="G172" s="57" t="str">
        <f>IF($A172=0,ROUND(AVERAGE(G$3:G171),0),IF($I172=$J172,IF(ROW(H170)&lt;=$L$3,INDEX(Data_Collection!I:I,PlotData!$K$3+ROW(H170)-1),""),""))</f>
        <v/>
      </c>
      <c r="H172" s="57" t="str">
        <f>IF($A172=0,ROUND(AVERAGE(H$3:H171),0),IF($I172=$J172,IF(ROW(I170)&lt;=$L$3,INDEX(Data_Collection!J:J,PlotData!$K$3+ROW(I170)-1),""),""))</f>
        <v/>
      </c>
      <c r="I172" s="57">
        <f>COUNT(B$3:B172)</f>
        <v>30</v>
      </c>
      <c r="J172" s="57">
        <f t="shared" si="2"/>
        <v>170</v>
      </c>
    </row>
    <row r="173" spans="1:10" x14ac:dyDescent="0.2">
      <c r="A173" s="66" t="str">
        <f>IF(ROW(B171)&lt;=$L$3,INDEX(Data_Collection!B:B,PlotData!$K$3+ROW(B171)-1)&amp;" "&amp;INDEX(Data_Collection!C:C,PlotData!$K$3+ROW(B171)-1),"")</f>
        <v/>
      </c>
      <c r="B173" s="57" t="str">
        <f>IF(A173="","",IF(A173=0,ROUND(AVERAGE(B$3:B172),0),IF(ROW(C171)&lt;=$L$3,INDEX(Data_Collection!D:D,PlotData!$K$3+ROW(C171)-1),NA())))</f>
        <v/>
      </c>
      <c r="C173" s="57" t="str">
        <f>IF($A173=0,ROUND(AVERAGE(C$3:C172),0),IF($I173=$J173,IF(ROW(D171)&lt;=$L$3,INDEX(Data_Collection!E:E,PlotData!$K$3+ROW(D171)-1),""),""))</f>
        <v/>
      </c>
      <c r="D173" s="57" t="str">
        <f>IF($A173=0,ROUND(AVERAGE(D$3:D172),0),IF($I173=$J173,IF(ROW(E171)&lt;=$L$3,INDEX(Data_Collection!F:F,PlotData!$K$3+ROW(E171)-1),""),""))</f>
        <v/>
      </c>
      <c r="E173" s="57" t="str">
        <f>IF($A173=0,ROUND(AVERAGE(E$3:E172),0),IF($I173=$J173,IF(ROW(F171)&lt;=$L$3,INDEX(Data_Collection!G:G,PlotData!$K$3+ROW(F171)-1),""),""))</f>
        <v/>
      </c>
      <c r="F173" s="57" t="str">
        <f>IF($A173=0,ROUND(AVERAGE(F$3:F172),0),IF($I173=$J173,IF(ROW(G171)&lt;=$L$3,INDEX(Data_Collection!H:H,PlotData!$K$3+ROW(G171)-1),""),""))</f>
        <v/>
      </c>
      <c r="G173" s="57" t="str">
        <f>IF($A173=0,ROUND(AVERAGE(G$3:G172),0),IF($I173=$J173,IF(ROW(H171)&lt;=$L$3,INDEX(Data_Collection!I:I,PlotData!$K$3+ROW(H171)-1),""),""))</f>
        <v/>
      </c>
      <c r="H173" s="57" t="str">
        <f>IF($A173=0,ROUND(AVERAGE(H$3:H172),0),IF($I173=$J173,IF(ROW(I171)&lt;=$L$3,INDEX(Data_Collection!J:J,PlotData!$K$3+ROW(I171)-1),""),""))</f>
        <v/>
      </c>
      <c r="I173" s="57">
        <f>COUNT(B$3:B173)</f>
        <v>30</v>
      </c>
      <c r="J173" s="57">
        <f t="shared" si="2"/>
        <v>171</v>
      </c>
    </row>
    <row r="174" spans="1:10" x14ac:dyDescent="0.2">
      <c r="A174" s="66" t="str">
        <f>IF(ROW(B172)&lt;=$L$3,INDEX(Data_Collection!B:B,PlotData!$K$3+ROW(B172)-1)&amp;" "&amp;INDEX(Data_Collection!C:C,PlotData!$K$3+ROW(B172)-1),"")</f>
        <v/>
      </c>
      <c r="B174" s="57" t="str">
        <f>IF(A174="","",IF(A174=0,ROUND(AVERAGE(B$3:B173),0),IF(ROW(C172)&lt;=$L$3,INDEX(Data_Collection!D:D,PlotData!$K$3+ROW(C172)-1),NA())))</f>
        <v/>
      </c>
      <c r="C174" s="57" t="str">
        <f>IF($A174=0,ROUND(AVERAGE(C$3:C173),0),IF($I174=$J174,IF(ROW(D172)&lt;=$L$3,INDEX(Data_Collection!E:E,PlotData!$K$3+ROW(D172)-1),""),""))</f>
        <v/>
      </c>
      <c r="D174" s="57" t="str">
        <f>IF($A174=0,ROUND(AVERAGE(D$3:D173),0),IF($I174=$J174,IF(ROW(E172)&lt;=$L$3,INDEX(Data_Collection!F:F,PlotData!$K$3+ROW(E172)-1),""),""))</f>
        <v/>
      </c>
      <c r="E174" s="57" t="str">
        <f>IF($A174=0,ROUND(AVERAGE(E$3:E173),0),IF($I174=$J174,IF(ROW(F172)&lt;=$L$3,INDEX(Data_Collection!G:G,PlotData!$K$3+ROW(F172)-1),""),""))</f>
        <v/>
      </c>
      <c r="F174" s="57" t="str">
        <f>IF($A174=0,ROUND(AVERAGE(F$3:F173),0),IF($I174=$J174,IF(ROW(G172)&lt;=$L$3,INDEX(Data_Collection!H:H,PlotData!$K$3+ROW(G172)-1),""),""))</f>
        <v/>
      </c>
      <c r="G174" s="57" t="str">
        <f>IF($A174=0,ROUND(AVERAGE(G$3:G173),0),IF($I174=$J174,IF(ROW(H172)&lt;=$L$3,INDEX(Data_Collection!I:I,PlotData!$K$3+ROW(H172)-1),""),""))</f>
        <v/>
      </c>
      <c r="H174" s="57" t="str">
        <f>IF($A174=0,ROUND(AVERAGE(H$3:H173),0),IF($I174=$J174,IF(ROW(I172)&lt;=$L$3,INDEX(Data_Collection!J:J,PlotData!$K$3+ROW(I172)-1),""),""))</f>
        <v/>
      </c>
      <c r="I174" s="57">
        <f>COUNT(B$3:B174)</f>
        <v>30</v>
      </c>
      <c r="J174" s="57">
        <f t="shared" si="2"/>
        <v>172</v>
      </c>
    </row>
    <row r="175" spans="1:10" x14ac:dyDescent="0.2">
      <c r="A175" s="66" t="str">
        <f>IF(ROW(B173)&lt;=$L$3,INDEX(Data_Collection!B:B,PlotData!$K$3+ROW(B173)-1)&amp;" "&amp;INDEX(Data_Collection!C:C,PlotData!$K$3+ROW(B173)-1),"")</f>
        <v/>
      </c>
      <c r="B175" s="57" t="str">
        <f>IF(A175="","",IF(A175=0,ROUND(AVERAGE(B$3:B174),0),IF(ROW(C173)&lt;=$L$3,INDEX(Data_Collection!D:D,PlotData!$K$3+ROW(C173)-1),NA())))</f>
        <v/>
      </c>
      <c r="C175" s="57" t="str">
        <f>IF($A175=0,ROUND(AVERAGE(C$3:C174),0),IF($I175=$J175,IF(ROW(D173)&lt;=$L$3,INDEX(Data_Collection!E:E,PlotData!$K$3+ROW(D173)-1),""),""))</f>
        <v/>
      </c>
      <c r="D175" s="57" t="str">
        <f>IF($A175=0,ROUND(AVERAGE(D$3:D174),0),IF($I175=$J175,IF(ROW(E173)&lt;=$L$3,INDEX(Data_Collection!F:F,PlotData!$K$3+ROW(E173)-1),""),""))</f>
        <v/>
      </c>
      <c r="E175" s="57" t="str">
        <f>IF($A175=0,ROUND(AVERAGE(E$3:E174),0),IF($I175=$J175,IF(ROW(F173)&lt;=$L$3,INDEX(Data_Collection!G:G,PlotData!$K$3+ROW(F173)-1),""),""))</f>
        <v/>
      </c>
      <c r="F175" s="57" t="str">
        <f>IF($A175=0,ROUND(AVERAGE(F$3:F174),0),IF($I175=$J175,IF(ROW(G173)&lt;=$L$3,INDEX(Data_Collection!H:H,PlotData!$K$3+ROW(G173)-1),""),""))</f>
        <v/>
      </c>
      <c r="G175" s="57" t="str">
        <f>IF($A175=0,ROUND(AVERAGE(G$3:G174),0),IF($I175=$J175,IF(ROW(H173)&lt;=$L$3,INDEX(Data_Collection!I:I,PlotData!$K$3+ROW(H173)-1),""),""))</f>
        <v/>
      </c>
      <c r="H175" s="57" t="str">
        <f>IF($A175=0,ROUND(AVERAGE(H$3:H174),0),IF($I175=$J175,IF(ROW(I173)&lt;=$L$3,INDEX(Data_Collection!J:J,PlotData!$K$3+ROW(I173)-1),""),""))</f>
        <v/>
      </c>
      <c r="I175" s="57">
        <f>COUNT(B$3:B175)</f>
        <v>30</v>
      </c>
      <c r="J175" s="57">
        <f t="shared" si="2"/>
        <v>173</v>
      </c>
    </row>
    <row r="176" spans="1:10" x14ac:dyDescent="0.2">
      <c r="A176" s="66" t="str">
        <f>IF(ROW(B174)&lt;=$L$3,INDEX(Data_Collection!B:B,PlotData!$K$3+ROW(B174)-1)&amp;" "&amp;INDEX(Data_Collection!C:C,PlotData!$K$3+ROW(B174)-1),"")</f>
        <v/>
      </c>
      <c r="B176" s="57" t="str">
        <f>IF(A176="","",IF(A176=0,ROUND(AVERAGE(B$3:B175),0),IF(ROW(C174)&lt;=$L$3,INDEX(Data_Collection!D:D,PlotData!$K$3+ROW(C174)-1),NA())))</f>
        <v/>
      </c>
      <c r="C176" s="57" t="str">
        <f>IF($A176=0,ROUND(AVERAGE(C$3:C175),0),IF($I176=$J176,IF(ROW(D174)&lt;=$L$3,INDEX(Data_Collection!E:E,PlotData!$K$3+ROW(D174)-1),""),""))</f>
        <v/>
      </c>
      <c r="D176" s="57" t="str">
        <f>IF($A176=0,ROUND(AVERAGE(D$3:D175),0),IF($I176=$J176,IF(ROW(E174)&lt;=$L$3,INDEX(Data_Collection!F:F,PlotData!$K$3+ROW(E174)-1),""),""))</f>
        <v/>
      </c>
      <c r="E176" s="57" t="str">
        <f>IF($A176=0,ROUND(AVERAGE(E$3:E175),0),IF($I176=$J176,IF(ROW(F174)&lt;=$L$3,INDEX(Data_Collection!G:G,PlotData!$K$3+ROW(F174)-1),""),""))</f>
        <v/>
      </c>
      <c r="F176" s="57" t="str">
        <f>IF($A176=0,ROUND(AVERAGE(F$3:F175),0),IF($I176=$J176,IF(ROW(G174)&lt;=$L$3,INDEX(Data_Collection!H:H,PlotData!$K$3+ROW(G174)-1),""),""))</f>
        <v/>
      </c>
      <c r="G176" s="57" t="str">
        <f>IF($A176=0,ROUND(AVERAGE(G$3:G175),0),IF($I176=$J176,IF(ROW(H174)&lt;=$L$3,INDEX(Data_Collection!I:I,PlotData!$K$3+ROW(H174)-1),""),""))</f>
        <v/>
      </c>
      <c r="H176" s="57" t="str">
        <f>IF($A176=0,ROUND(AVERAGE(H$3:H175),0),IF($I176=$J176,IF(ROW(I174)&lt;=$L$3,INDEX(Data_Collection!J:J,PlotData!$K$3+ROW(I174)-1),""),""))</f>
        <v/>
      </c>
      <c r="I176" s="57">
        <f>COUNT(B$3:B176)</f>
        <v>30</v>
      </c>
      <c r="J176" s="57">
        <f t="shared" si="2"/>
        <v>174</v>
      </c>
    </row>
    <row r="177" spans="1:10" x14ac:dyDescent="0.2">
      <c r="A177" s="66" t="str">
        <f>IF(ROW(B175)&lt;=$L$3,INDEX(Data_Collection!B:B,PlotData!$K$3+ROW(B175)-1)&amp;" "&amp;INDEX(Data_Collection!C:C,PlotData!$K$3+ROW(B175)-1),"")</f>
        <v/>
      </c>
      <c r="B177" s="57" t="str">
        <f>IF(A177="","",IF(A177=0,ROUND(AVERAGE(B$3:B176),0),IF(ROW(C175)&lt;=$L$3,INDEX(Data_Collection!D:D,PlotData!$K$3+ROW(C175)-1),NA())))</f>
        <v/>
      </c>
      <c r="C177" s="57" t="str">
        <f>IF($A177=0,ROUND(AVERAGE(C$3:C176),0),IF($I177=$J177,IF(ROW(D175)&lt;=$L$3,INDEX(Data_Collection!E:E,PlotData!$K$3+ROW(D175)-1),""),""))</f>
        <v/>
      </c>
      <c r="D177" s="57" t="str">
        <f>IF($A177=0,ROUND(AVERAGE(D$3:D176),0),IF($I177=$J177,IF(ROW(E175)&lt;=$L$3,INDEX(Data_Collection!F:F,PlotData!$K$3+ROW(E175)-1),""),""))</f>
        <v/>
      </c>
      <c r="E177" s="57" t="str">
        <f>IF($A177=0,ROUND(AVERAGE(E$3:E176),0),IF($I177=$J177,IF(ROW(F175)&lt;=$L$3,INDEX(Data_Collection!G:G,PlotData!$K$3+ROW(F175)-1),""),""))</f>
        <v/>
      </c>
      <c r="F177" s="57" t="str">
        <f>IF($A177=0,ROUND(AVERAGE(F$3:F176),0),IF($I177=$J177,IF(ROW(G175)&lt;=$L$3,INDEX(Data_Collection!H:H,PlotData!$K$3+ROW(G175)-1),""),""))</f>
        <v/>
      </c>
      <c r="G177" s="57" t="str">
        <f>IF($A177=0,ROUND(AVERAGE(G$3:G176),0),IF($I177=$J177,IF(ROW(H175)&lt;=$L$3,INDEX(Data_Collection!I:I,PlotData!$K$3+ROW(H175)-1),""),""))</f>
        <v/>
      </c>
      <c r="H177" s="57" t="str">
        <f>IF($A177=0,ROUND(AVERAGE(H$3:H176),0),IF($I177=$J177,IF(ROW(I175)&lt;=$L$3,INDEX(Data_Collection!J:J,PlotData!$K$3+ROW(I175)-1),""),""))</f>
        <v/>
      </c>
      <c r="I177" s="57">
        <f>COUNT(B$3:B177)</f>
        <v>30</v>
      </c>
      <c r="J177" s="57">
        <f t="shared" si="2"/>
        <v>175</v>
      </c>
    </row>
    <row r="178" spans="1:10" x14ac:dyDescent="0.2">
      <c r="A178" s="66" t="str">
        <f>IF(ROW(B176)&lt;=$L$3,INDEX(Data_Collection!B:B,PlotData!$K$3+ROW(B176)-1)&amp;" "&amp;INDEX(Data_Collection!C:C,PlotData!$K$3+ROW(B176)-1),"")</f>
        <v/>
      </c>
      <c r="B178" s="57" t="str">
        <f>IF(A178="","",IF(A178=0,ROUND(AVERAGE(B$3:B177),0),IF(ROW(C176)&lt;=$L$3,INDEX(Data_Collection!D:D,PlotData!$K$3+ROW(C176)-1),NA())))</f>
        <v/>
      </c>
      <c r="C178" s="57" t="str">
        <f>IF($A178=0,ROUND(AVERAGE(C$3:C177),0),IF($I178=$J178,IF(ROW(D176)&lt;=$L$3,INDEX(Data_Collection!E:E,PlotData!$K$3+ROW(D176)-1),""),""))</f>
        <v/>
      </c>
      <c r="D178" s="57" t="str">
        <f>IF($A178=0,ROUND(AVERAGE(D$3:D177),0),IF($I178=$J178,IF(ROW(E176)&lt;=$L$3,INDEX(Data_Collection!F:F,PlotData!$K$3+ROW(E176)-1),""),""))</f>
        <v/>
      </c>
      <c r="E178" s="57" t="str">
        <f>IF($A178=0,ROUND(AVERAGE(E$3:E177),0),IF($I178=$J178,IF(ROW(F176)&lt;=$L$3,INDEX(Data_Collection!G:G,PlotData!$K$3+ROW(F176)-1),""),""))</f>
        <v/>
      </c>
      <c r="F178" s="57" t="str">
        <f>IF($A178=0,ROUND(AVERAGE(F$3:F177),0),IF($I178=$J178,IF(ROW(G176)&lt;=$L$3,INDEX(Data_Collection!H:H,PlotData!$K$3+ROW(G176)-1),""),""))</f>
        <v/>
      </c>
      <c r="G178" s="57" t="str">
        <f>IF($A178=0,ROUND(AVERAGE(G$3:G177),0),IF($I178=$J178,IF(ROW(H176)&lt;=$L$3,INDEX(Data_Collection!I:I,PlotData!$K$3+ROW(H176)-1),""),""))</f>
        <v/>
      </c>
      <c r="H178" s="57" t="str">
        <f>IF($A178=0,ROUND(AVERAGE(H$3:H177),0),IF($I178=$J178,IF(ROW(I176)&lt;=$L$3,INDEX(Data_Collection!J:J,PlotData!$K$3+ROW(I176)-1),""),""))</f>
        <v/>
      </c>
      <c r="I178" s="57">
        <f>COUNT(B$3:B178)</f>
        <v>30</v>
      </c>
      <c r="J178" s="57">
        <f t="shared" si="2"/>
        <v>176</v>
      </c>
    </row>
    <row r="179" spans="1:10" x14ac:dyDescent="0.2">
      <c r="A179" s="66" t="str">
        <f>IF(ROW(B177)&lt;=$L$3,INDEX(Data_Collection!B:B,PlotData!$K$3+ROW(B177)-1)&amp;" "&amp;INDEX(Data_Collection!C:C,PlotData!$K$3+ROW(B177)-1),"")</f>
        <v/>
      </c>
      <c r="B179" s="57" t="str">
        <f>IF(A179="","",IF(A179=0,ROUND(AVERAGE(B$3:B178),0),IF(ROW(C177)&lt;=$L$3,INDEX(Data_Collection!D:D,PlotData!$K$3+ROW(C177)-1),NA())))</f>
        <v/>
      </c>
      <c r="C179" s="57" t="str">
        <f>IF($A179=0,ROUND(AVERAGE(C$3:C178),0),IF($I179=$J179,IF(ROW(D177)&lt;=$L$3,INDEX(Data_Collection!E:E,PlotData!$K$3+ROW(D177)-1),""),""))</f>
        <v/>
      </c>
      <c r="D179" s="57" t="str">
        <f>IF($A179=0,ROUND(AVERAGE(D$3:D178),0),IF($I179=$J179,IF(ROW(E177)&lt;=$L$3,INDEX(Data_Collection!F:F,PlotData!$K$3+ROW(E177)-1),""),""))</f>
        <v/>
      </c>
      <c r="E179" s="57" t="str">
        <f>IF($A179=0,ROUND(AVERAGE(E$3:E178),0),IF($I179=$J179,IF(ROW(F177)&lt;=$L$3,INDEX(Data_Collection!G:G,PlotData!$K$3+ROW(F177)-1),""),""))</f>
        <v/>
      </c>
      <c r="F179" s="57" t="str">
        <f>IF($A179=0,ROUND(AVERAGE(F$3:F178),0),IF($I179=$J179,IF(ROW(G177)&lt;=$L$3,INDEX(Data_Collection!H:H,PlotData!$K$3+ROW(G177)-1),""),""))</f>
        <v/>
      </c>
      <c r="G179" s="57" t="str">
        <f>IF($A179=0,ROUND(AVERAGE(G$3:G178),0),IF($I179=$J179,IF(ROW(H177)&lt;=$L$3,INDEX(Data_Collection!I:I,PlotData!$K$3+ROW(H177)-1),""),""))</f>
        <v/>
      </c>
      <c r="H179" s="57" t="str">
        <f>IF($A179=0,ROUND(AVERAGE(H$3:H178),0),IF($I179=$J179,IF(ROW(I177)&lt;=$L$3,INDEX(Data_Collection!J:J,PlotData!$K$3+ROW(I177)-1),""),""))</f>
        <v/>
      </c>
      <c r="I179" s="57">
        <f>COUNT(B$3:B179)</f>
        <v>30</v>
      </c>
      <c r="J179" s="57">
        <f t="shared" si="2"/>
        <v>177</v>
      </c>
    </row>
    <row r="180" spans="1:10" x14ac:dyDescent="0.2">
      <c r="A180" s="66" t="str">
        <f>IF(ROW(B178)&lt;=$L$3,INDEX(Data_Collection!B:B,PlotData!$K$3+ROW(B178)-1)&amp;" "&amp;INDEX(Data_Collection!C:C,PlotData!$K$3+ROW(B178)-1),"")</f>
        <v/>
      </c>
      <c r="B180" s="57" t="str">
        <f>IF(A180="","",IF(A180=0,ROUND(AVERAGE(B$3:B179),0),IF(ROW(C178)&lt;=$L$3,INDEX(Data_Collection!D:D,PlotData!$K$3+ROW(C178)-1),NA())))</f>
        <v/>
      </c>
      <c r="C180" s="57" t="str">
        <f>IF($A180=0,ROUND(AVERAGE(C$3:C179),0),IF($I180=$J180,IF(ROW(D178)&lt;=$L$3,INDEX(Data_Collection!E:E,PlotData!$K$3+ROW(D178)-1),""),""))</f>
        <v/>
      </c>
      <c r="D180" s="57" t="str">
        <f>IF($A180=0,ROUND(AVERAGE(D$3:D179),0),IF($I180=$J180,IF(ROW(E178)&lt;=$L$3,INDEX(Data_Collection!F:F,PlotData!$K$3+ROW(E178)-1),""),""))</f>
        <v/>
      </c>
      <c r="E180" s="57" t="str">
        <f>IF($A180=0,ROUND(AVERAGE(E$3:E179),0),IF($I180=$J180,IF(ROW(F178)&lt;=$L$3,INDEX(Data_Collection!G:G,PlotData!$K$3+ROW(F178)-1),""),""))</f>
        <v/>
      </c>
      <c r="F180" s="57" t="str">
        <f>IF($A180=0,ROUND(AVERAGE(F$3:F179),0),IF($I180=$J180,IF(ROW(G178)&lt;=$L$3,INDEX(Data_Collection!H:H,PlotData!$K$3+ROW(G178)-1),""),""))</f>
        <v/>
      </c>
      <c r="G180" s="57" t="str">
        <f>IF($A180=0,ROUND(AVERAGE(G$3:G179),0),IF($I180=$J180,IF(ROW(H178)&lt;=$L$3,INDEX(Data_Collection!I:I,PlotData!$K$3+ROW(H178)-1),""),""))</f>
        <v/>
      </c>
      <c r="H180" s="57" t="str">
        <f>IF($A180=0,ROUND(AVERAGE(H$3:H179),0),IF($I180=$J180,IF(ROW(I178)&lt;=$L$3,INDEX(Data_Collection!J:J,PlotData!$K$3+ROW(I178)-1),""),""))</f>
        <v/>
      </c>
      <c r="I180" s="57">
        <f>COUNT(B$3:B180)</f>
        <v>30</v>
      </c>
      <c r="J180" s="57">
        <f t="shared" si="2"/>
        <v>178</v>
      </c>
    </row>
    <row r="181" spans="1:10" x14ac:dyDescent="0.2">
      <c r="A181" s="66" t="str">
        <f>IF(ROW(B179)&lt;=$L$3,INDEX(Data_Collection!B:B,PlotData!$K$3+ROW(B179)-1)&amp;" "&amp;INDEX(Data_Collection!C:C,PlotData!$K$3+ROW(B179)-1),"")</f>
        <v/>
      </c>
      <c r="B181" s="57" t="str">
        <f>IF(A181="","",IF(A181=0,ROUND(AVERAGE(B$3:B180),0),IF(ROW(C179)&lt;=$L$3,INDEX(Data_Collection!D:D,PlotData!$K$3+ROW(C179)-1),NA())))</f>
        <v/>
      </c>
      <c r="C181" s="57" t="str">
        <f>IF($A181=0,ROUND(AVERAGE(C$3:C180),0),IF($I181=$J181,IF(ROW(D179)&lt;=$L$3,INDEX(Data_Collection!E:E,PlotData!$K$3+ROW(D179)-1),""),""))</f>
        <v/>
      </c>
      <c r="D181" s="57" t="str">
        <f>IF($A181=0,ROUND(AVERAGE(D$3:D180),0),IF($I181=$J181,IF(ROW(E179)&lt;=$L$3,INDEX(Data_Collection!F:F,PlotData!$K$3+ROW(E179)-1),""),""))</f>
        <v/>
      </c>
      <c r="E181" s="57" t="str">
        <f>IF($A181=0,ROUND(AVERAGE(E$3:E180),0),IF($I181=$J181,IF(ROW(F179)&lt;=$L$3,INDEX(Data_Collection!G:G,PlotData!$K$3+ROW(F179)-1),""),""))</f>
        <v/>
      </c>
      <c r="F181" s="57" t="str">
        <f>IF($A181=0,ROUND(AVERAGE(F$3:F180),0),IF($I181=$J181,IF(ROW(G179)&lt;=$L$3,INDEX(Data_Collection!H:H,PlotData!$K$3+ROW(G179)-1),""),""))</f>
        <v/>
      </c>
      <c r="G181" s="57" t="str">
        <f>IF($A181=0,ROUND(AVERAGE(G$3:G180),0),IF($I181=$J181,IF(ROW(H179)&lt;=$L$3,INDEX(Data_Collection!I:I,PlotData!$K$3+ROW(H179)-1),""),""))</f>
        <v/>
      </c>
      <c r="H181" s="57" t="str">
        <f>IF($A181=0,ROUND(AVERAGE(H$3:H180),0),IF($I181=$J181,IF(ROW(I179)&lt;=$L$3,INDEX(Data_Collection!J:J,PlotData!$K$3+ROW(I179)-1),""),""))</f>
        <v/>
      </c>
      <c r="I181" s="57">
        <f>COUNT(B$3:B181)</f>
        <v>30</v>
      </c>
      <c r="J181" s="57">
        <f t="shared" si="2"/>
        <v>179</v>
      </c>
    </row>
    <row r="182" spans="1:10" x14ac:dyDescent="0.2">
      <c r="A182" s="66" t="str">
        <f>IF(ROW(B180)&lt;=$L$3,INDEX(Data_Collection!B:B,PlotData!$K$3+ROW(B180)-1)&amp;" "&amp;INDEX(Data_Collection!C:C,PlotData!$K$3+ROW(B180)-1),"")</f>
        <v/>
      </c>
      <c r="B182" s="57" t="str">
        <f>IF(A182="","",IF(A182=0,ROUND(AVERAGE(B$3:B181),0),IF(ROW(C180)&lt;=$L$3,INDEX(Data_Collection!D:D,PlotData!$K$3+ROW(C180)-1),NA())))</f>
        <v/>
      </c>
      <c r="C182" s="57" t="str">
        <f>IF($A182=0,ROUND(AVERAGE(C$3:C181),0),IF($I182=$J182,IF(ROW(D180)&lt;=$L$3,INDEX(Data_Collection!E:E,PlotData!$K$3+ROW(D180)-1),""),""))</f>
        <v/>
      </c>
      <c r="D182" s="57" t="str">
        <f>IF($A182=0,ROUND(AVERAGE(D$3:D181),0),IF($I182=$J182,IF(ROW(E180)&lt;=$L$3,INDEX(Data_Collection!F:F,PlotData!$K$3+ROW(E180)-1),""),""))</f>
        <v/>
      </c>
      <c r="E182" s="57" t="str">
        <f>IF($A182=0,ROUND(AVERAGE(E$3:E181),0),IF($I182=$J182,IF(ROW(F180)&lt;=$L$3,INDEX(Data_Collection!G:G,PlotData!$K$3+ROW(F180)-1),""),""))</f>
        <v/>
      </c>
      <c r="F182" s="57" t="str">
        <f>IF($A182=0,ROUND(AVERAGE(F$3:F181),0),IF($I182=$J182,IF(ROW(G180)&lt;=$L$3,INDEX(Data_Collection!H:H,PlotData!$K$3+ROW(G180)-1),""),""))</f>
        <v/>
      </c>
      <c r="G182" s="57" t="str">
        <f>IF($A182=0,ROUND(AVERAGE(G$3:G181),0),IF($I182=$J182,IF(ROW(H180)&lt;=$L$3,INDEX(Data_Collection!I:I,PlotData!$K$3+ROW(H180)-1),""),""))</f>
        <v/>
      </c>
      <c r="H182" s="57" t="str">
        <f>IF($A182=0,ROUND(AVERAGE(H$3:H181),0),IF($I182=$J182,IF(ROW(I180)&lt;=$L$3,INDEX(Data_Collection!J:J,PlotData!$K$3+ROW(I180)-1),""),""))</f>
        <v/>
      </c>
      <c r="I182" s="57">
        <f>COUNT(B$3:B182)</f>
        <v>30</v>
      </c>
      <c r="J182" s="57">
        <f t="shared" si="2"/>
        <v>180</v>
      </c>
    </row>
    <row r="183" spans="1:10" x14ac:dyDescent="0.2">
      <c r="A183" s="66" t="str">
        <f>IF(ROW(B181)&lt;=$L$3,INDEX(Data_Collection!B:B,PlotData!$K$3+ROW(B181)-1)&amp;" "&amp;INDEX(Data_Collection!C:C,PlotData!$K$3+ROW(B181)-1),"")</f>
        <v/>
      </c>
      <c r="B183" s="57" t="str">
        <f>IF(A183="","",IF(A183=0,ROUND(AVERAGE(B$3:B182),0),IF(ROW(C181)&lt;=$L$3,INDEX(Data_Collection!D:D,PlotData!$K$3+ROW(C181)-1),NA())))</f>
        <v/>
      </c>
      <c r="C183" s="57" t="str">
        <f>IF($A183=0,ROUND(AVERAGE(C$3:C182),0),IF($I183=$J183,IF(ROW(D181)&lt;=$L$3,INDEX(Data_Collection!E:E,PlotData!$K$3+ROW(D181)-1),""),""))</f>
        <v/>
      </c>
      <c r="D183" s="57" t="str">
        <f>IF($A183=0,ROUND(AVERAGE(D$3:D182),0),IF($I183=$J183,IF(ROW(E181)&lt;=$L$3,INDEX(Data_Collection!F:F,PlotData!$K$3+ROW(E181)-1),""),""))</f>
        <v/>
      </c>
      <c r="E183" s="57" t="str">
        <f>IF($A183=0,ROUND(AVERAGE(E$3:E182),0),IF($I183=$J183,IF(ROW(F181)&lt;=$L$3,INDEX(Data_Collection!G:G,PlotData!$K$3+ROW(F181)-1),""),""))</f>
        <v/>
      </c>
      <c r="F183" s="57" t="str">
        <f>IF($A183=0,ROUND(AVERAGE(F$3:F182),0),IF($I183=$J183,IF(ROW(G181)&lt;=$L$3,INDEX(Data_Collection!H:H,PlotData!$K$3+ROW(G181)-1),""),""))</f>
        <v/>
      </c>
      <c r="G183" s="57" t="str">
        <f>IF($A183=0,ROUND(AVERAGE(G$3:G182),0),IF($I183=$J183,IF(ROW(H181)&lt;=$L$3,INDEX(Data_Collection!I:I,PlotData!$K$3+ROW(H181)-1),""),""))</f>
        <v/>
      </c>
      <c r="H183" s="57" t="str">
        <f>IF($A183=0,ROUND(AVERAGE(H$3:H182),0),IF($I183=$J183,IF(ROW(I181)&lt;=$L$3,INDEX(Data_Collection!J:J,PlotData!$K$3+ROW(I181)-1),""),""))</f>
        <v/>
      </c>
      <c r="I183" s="57">
        <f>COUNT(B$3:B183)</f>
        <v>30</v>
      </c>
      <c r="J183" s="57">
        <f t="shared" si="2"/>
        <v>181</v>
      </c>
    </row>
    <row r="184" spans="1:10" x14ac:dyDescent="0.2">
      <c r="A184" s="66" t="str">
        <f>IF(ROW(B182)&lt;=$L$3,INDEX(Data_Collection!B:B,PlotData!$K$3+ROW(B182)-1)&amp;" "&amp;INDEX(Data_Collection!C:C,PlotData!$K$3+ROW(B182)-1),"")</f>
        <v/>
      </c>
      <c r="B184" s="57" t="str">
        <f>IF(A184="","",IF(A184=0,ROUND(AVERAGE(B$3:B183),0),IF(ROW(C182)&lt;=$L$3,INDEX(Data_Collection!D:D,PlotData!$K$3+ROW(C182)-1),NA())))</f>
        <v/>
      </c>
      <c r="C184" s="57" t="str">
        <f>IF($A184=0,ROUND(AVERAGE(C$3:C183),0),IF($I184=$J184,IF(ROW(D182)&lt;=$L$3,INDEX(Data_Collection!E:E,PlotData!$K$3+ROW(D182)-1),""),""))</f>
        <v/>
      </c>
      <c r="D184" s="57" t="str">
        <f>IF($A184=0,ROUND(AVERAGE(D$3:D183),0),IF($I184=$J184,IF(ROW(E182)&lt;=$L$3,INDEX(Data_Collection!F:F,PlotData!$K$3+ROW(E182)-1),""),""))</f>
        <v/>
      </c>
      <c r="E184" s="57" t="str">
        <f>IF($A184=0,ROUND(AVERAGE(E$3:E183),0),IF($I184=$J184,IF(ROW(F182)&lt;=$L$3,INDEX(Data_Collection!G:G,PlotData!$K$3+ROW(F182)-1),""),""))</f>
        <v/>
      </c>
      <c r="F184" s="57" t="str">
        <f>IF($A184=0,ROUND(AVERAGE(F$3:F183),0),IF($I184=$J184,IF(ROW(G182)&lt;=$L$3,INDEX(Data_Collection!H:H,PlotData!$K$3+ROW(G182)-1),""),""))</f>
        <v/>
      </c>
      <c r="G184" s="57" t="str">
        <f>IF($A184=0,ROUND(AVERAGE(G$3:G183),0),IF($I184=$J184,IF(ROW(H182)&lt;=$L$3,INDEX(Data_Collection!I:I,PlotData!$K$3+ROW(H182)-1),""),""))</f>
        <v/>
      </c>
      <c r="H184" s="57" t="str">
        <f>IF($A184=0,ROUND(AVERAGE(H$3:H183),0),IF($I184=$J184,IF(ROW(I182)&lt;=$L$3,INDEX(Data_Collection!J:J,PlotData!$K$3+ROW(I182)-1),""),""))</f>
        <v/>
      </c>
      <c r="I184" s="57">
        <f>COUNT(B$3:B184)</f>
        <v>30</v>
      </c>
      <c r="J184" s="57">
        <f t="shared" si="2"/>
        <v>182</v>
      </c>
    </row>
    <row r="185" spans="1:10" x14ac:dyDescent="0.2">
      <c r="A185" s="66" t="str">
        <f>IF(ROW(B183)&lt;=$L$3,INDEX(Data_Collection!B:B,PlotData!$K$3+ROW(B183)-1)&amp;" "&amp;INDEX(Data_Collection!C:C,PlotData!$K$3+ROW(B183)-1),"")</f>
        <v/>
      </c>
      <c r="B185" s="57" t="str">
        <f>IF(A185="","",IF(A185=0,ROUND(AVERAGE(B$3:B184),0),IF(ROW(C183)&lt;=$L$3,INDEX(Data_Collection!D:D,PlotData!$K$3+ROW(C183)-1),NA())))</f>
        <v/>
      </c>
      <c r="C185" s="57" t="str">
        <f>IF($A185=0,ROUND(AVERAGE(C$3:C184),0),IF($I185=$J185,IF(ROW(D183)&lt;=$L$3,INDEX(Data_Collection!E:E,PlotData!$K$3+ROW(D183)-1),""),""))</f>
        <v/>
      </c>
      <c r="D185" s="57" t="str">
        <f>IF($A185=0,ROUND(AVERAGE(D$3:D184),0),IF($I185=$J185,IF(ROW(E183)&lt;=$L$3,INDEX(Data_Collection!F:F,PlotData!$K$3+ROW(E183)-1),""),""))</f>
        <v/>
      </c>
      <c r="E185" s="57" t="str">
        <f>IF($A185=0,ROUND(AVERAGE(E$3:E184),0),IF($I185=$J185,IF(ROW(F183)&lt;=$L$3,INDEX(Data_Collection!G:G,PlotData!$K$3+ROW(F183)-1),""),""))</f>
        <v/>
      </c>
      <c r="F185" s="57" t="str">
        <f>IF($A185=0,ROUND(AVERAGE(F$3:F184),0),IF($I185=$J185,IF(ROW(G183)&lt;=$L$3,INDEX(Data_Collection!H:H,PlotData!$K$3+ROW(G183)-1),""),""))</f>
        <v/>
      </c>
      <c r="G185" s="57" t="str">
        <f>IF($A185=0,ROUND(AVERAGE(G$3:G184),0),IF($I185=$J185,IF(ROW(H183)&lt;=$L$3,INDEX(Data_Collection!I:I,PlotData!$K$3+ROW(H183)-1),""),""))</f>
        <v/>
      </c>
      <c r="H185" s="57" t="str">
        <f>IF($A185=0,ROUND(AVERAGE(H$3:H184),0),IF($I185=$J185,IF(ROW(I183)&lt;=$L$3,INDEX(Data_Collection!J:J,PlotData!$K$3+ROW(I183)-1),""),""))</f>
        <v/>
      </c>
      <c r="I185" s="57">
        <f>COUNT(B$3:B185)</f>
        <v>30</v>
      </c>
      <c r="J185" s="57">
        <f t="shared" si="2"/>
        <v>183</v>
      </c>
    </row>
    <row r="186" spans="1:10" x14ac:dyDescent="0.2">
      <c r="A186" s="66" t="str">
        <f>IF(ROW(B184)&lt;=$L$3,INDEX(Data_Collection!B:B,PlotData!$K$3+ROW(B184)-1)&amp;" "&amp;INDEX(Data_Collection!C:C,PlotData!$K$3+ROW(B184)-1),"")</f>
        <v/>
      </c>
      <c r="B186" s="57" t="str">
        <f>IF(A186="","",IF(A186=0,ROUND(AVERAGE(B$3:B185),0),IF(ROW(C184)&lt;=$L$3,INDEX(Data_Collection!D:D,PlotData!$K$3+ROW(C184)-1),NA())))</f>
        <v/>
      </c>
      <c r="C186" s="57" t="str">
        <f>IF($A186=0,ROUND(AVERAGE(C$3:C185),0),IF($I186=$J186,IF(ROW(D184)&lt;=$L$3,INDEX(Data_Collection!E:E,PlotData!$K$3+ROW(D184)-1),""),""))</f>
        <v/>
      </c>
      <c r="D186" s="57" t="str">
        <f>IF($A186=0,ROUND(AVERAGE(D$3:D185),0),IF($I186=$J186,IF(ROW(E184)&lt;=$L$3,INDEX(Data_Collection!F:F,PlotData!$K$3+ROW(E184)-1),""),""))</f>
        <v/>
      </c>
      <c r="E186" s="57" t="str">
        <f>IF($A186=0,ROUND(AVERAGE(E$3:E185),0),IF($I186=$J186,IF(ROW(F184)&lt;=$L$3,INDEX(Data_Collection!G:G,PlotData!$K$3+ROW(F184)-1),""),""))</f>
        <v/>
      </c>
      <c r="F186" s="57" t="str">
        <f>IF($A186=0,ROUND(AVERAGE(F$3:F185),0),IF($I186=$J186,IF(ROW(G184)&lt;=$L$3,INDEX(Data_Collection!H:H,PlotData!$K$3+ROW(G184)-1),""),""))</f>
        <v/>
      </c>
      <c r="G186" s="57" t="str">
        <f>IF($A186=0,ROUND(AVERAGE(G$3:G185),0),IF($I186=$J186,IF(ROW(H184)&lt;=$L$3,INDEX(Data_Collection!I:I,PlotData!$K$3+ROW(H184)-1),""),""))</f>
        <v/>
      </c>
      <c r="H186" s="57" t="str">
        <f>IF($A186=0,ROUND(AVERAGE(H$3:H185),0),IF($I186=$J186,IF(ROW(I184)&lt;=$L$3,INDEX(Data_Collection!J:J,PlotData!$K$3+ROW(I184)-1),""),""))</f>
        <v/>
      </c>
      <c r="I186" s="57">
        <f>COUNT(B$3:B186)</f>
        <v>30</v>
      </c>
      <c r="J186" s="57">
        <f t="shared" si="2"/>
        <v>184</v>
      </c>
    </row>
    <row r="187" spans="1:10" x14ac:dyDescent="0.2">
      <c r="A187" s="66" t="str">
        <f>IF(ROW(B185)&lt;=$L$3,INDEX(Data_Collection!B:B,PlotData!$K$3+ROW(B185)-1)&amp;" "&amp;INDEX(Data_Collection!C:C,PlotData!$K$3+ROW(B185)-1),"")</f>
        <v/>
      </c>
      <c r="B187" s="57" t="str">
        <f>IF(A187="","",IF(A187=0,ROUND(AVERAGE(B$3:B186),0),IF(ROW(C185)&lt;=$L$3,INDEX(Data_Collection!D:D,PlotData!$K$3+ROW(C185)-1),NA())))</f>
        <v/>
      </c>
      <c r="C187" s="57" t="str">
        <f>IF($A187=0,ROUND(AVERAGE(C$3:C186),0),IF($I187=$J187,IF(ROW(D185)&lt;=$L$3,INDEX(Data_Collection!E:E,PlotData!$K$3+ROW(D185)-1),""),""))</f>
        <v/>
      </c>
      <c r="D187" s="57" t="str">
        <f>IF($A187=0,ROUND(AVERAGE(D$3:D186),0),IF($I187=$J187,IF(ROW(E185)&lt;=$L$3,INDEX(Data_Collection!F:F,PlotData!$K$3+ROW(E185)-1),""),""))</f>
        <v/>
      </c>
      <c r="E187" s="57" t="str">
        <f>IF($A187=0,ROUND(AVERAGE(E$3:E186),0),IF($I187=$J187,IF(ROW(F185)&lt;=$L$3,INDEX(Data_Collection!G:G,PlotData!$K$3+ROW(F185)-1),""),""))</f>
        <v/>
      </c>
      <c r="F187" s="57" t="str">
        <f>IF($A187=0,ROUND(AVERAGE(F$3:F186),0),IF($I187=$J187,IF(ROW(G185)&lt;=$L$3,INDEX(Data_Collection!H:H,PlotData!$K$3+ROW(G185)-1),""),""))</f>
        <v/>
      </c>
      <c r="G187" s="57" t="str">
        <f>IF($A187=0,ROUND(AVERAGE(G$3:G186),0),IF($I187=$J187,IF(ROW(H185)&lt;=$L$3,INDEX(Data_Collection!I:I,PlotData!$K$3+ROW(H185)-1),""),""))</f>
        <v/>
      </c>
      <c r="H187" s="57" t="str">
        <f>IF($A187=0,ROUND(AVERAGE(H$3:H186),0),IF($I187=$J187,IF(ROW(I185)&lt;=$L$3,INDEX(Data_Collection!J:J,PlotData!$K$3+ROW(I185)-1),""),""))</f>
        <v/>
      </c>
      <c r="I187" s="57">
        <f>COUNT(B$3:B187)</f>
        <v>30</v>
      </c>
      <c r="J187" s="57">
        <f t="shared" si="2"/>
        <v>185</v>
      </c>
    </row>
    <row r="188" spans="1:10" x14ac:dyDescent="0.2">
      <c r="A188" s="66" t="str">
        <f>IF(ROW(B186)&lt;=$L$3,INDEX(Data_Collection!B:B,PlotData!$K$3+ROW(B186)-1)&amp;" "&amp;INDEX(Data_Collection!C:C,PlotData!$K$3+ROW(B186)-1),"")</f>
        <v/>
      </c>
      <c r="B188" s="57" t="str">
        <f>IF(A188="","",IF(A188=0,ROUND(AVERAGE(B$3:B187),0),IF(ROW(C186)&lt;=$L$3,INDEX(Data_Collection!D:D,PlotData!$K$3+ROW(C186)-1),NA())))</f>
        <v/>
      </c>
      <c r="C188" s="57" t="str">
        <f>IF($A188=0,ROUND(AVERAGE(C$3:C187),0),IF($I188=$J188,IF(ROW(D186)&lt;=$L$3,INDEX(Data_Collection!E:E,PlotData!$K$3+ROW(D186)-1),""),""))</f>
        <v/>
      </c>
      <c r="D188" s="57" t="str">
        <f>IF($A188=0,ROUND(AVERAGE(D$3:D187),0),IF($I188=$J188,IF(ROW(E186)&lt;=$L$3,INDEX(Data_Collection!F:F,PlotData!$K$3+ROW(E186)-1),""),""))</f>
        <v/>
      </c>
      <c r="E188" s="57" t="str">
        <f>IF($A188=0,ROUND(AVERAGE(E$3:E187),0),IF($I188=$J188,IF(ROW(F186)&lt;=$L$3,INDEX(Data_Collection!G:G,PlotData!$K$3+ROW(F186)-1),""),""))</f>
        <v/>
      </c>
      <c r="F188" s="57" t="str">
        <f>IF($A188=0,ROUND(AVERAGE(F$3:F187),0),IF($I188=$J188,IF(ROW(G186)&lt;=$L$3,INDEX(Data_Collection!H:H,PlotData!$K$3+ROW(G186)-1),""),""))</f>
        <v/>
      </c>
      <c r="G188" s="57" t="str">
        <f>IF($A188=0,ROUND(AVERAGE(G$3:G187),0),IF($I188=$J188,IF(ROW(H186)&lt;=$L$3,INDEX(Data_Collection!I:I,PlotData!$K$3+ROW(H186)-1),""),""))</f>
        <v/>
      </c>
      <c r="H188" s="57" t="str">
        <f>IF($A188=0,ROUND(AVERAGE(H$3:H187),0),IF($I188=$J188,IF(ROW(I186)&lt;=$L$3,INDEX(Data_Collection!J:J,PlotData!$K$3+ROW(I186)-1),""),""))</f>
        <v/>
      </c>
      <c r="I188" s="57">
        <f>COUNT(B$3:B188)</f>
        <v>30</v>
      </c>
      <c r="J188" s="57">
        <f t="shared" si="2"/>
        <v>186</v>
      </c>
    </row>
    <row r="189" spans="1:10" x14ac:dyDescent="0.2">
      <c r="A189" s="66" t="str">
        <f>IF(ROW(B187)&lt;=$L$3,INDEX(Data_Collection!B:B,PlotData!$K$3+ROW(B187)-1)&amp;" "&amp;INDEX(Data_Collection!C:C,PlotData!$K$3+ROW(B187)-1),"")</f>
        <v/>
      </c>
      <c r="B189" s="57" t="str">
        <f>IF(A189="","",IF(A189=0,ROUND(AVERAGE(B$3:B188),0),IF(ROW(C187)&lt;=$L$3,INDEX(Data_Collection!D:D,PlotData!$K$3+ROW(C187)-1),NA())))</f>
        <v/>
      </c>
      <c r="C189" s="57" t="str">
        <f>IF($A189=0,ROUND(AVERAGE(C$3:C188),0),IF($I189=$J189,IF(ROW(D187)&lt;=$L$3,INDEX(Data_Collection!E:E,PlotData!$K$3+ROW(D187)-1),""),""))</f>
        <v/>
      </c>
      <c r="D189" s="57" t="str">
        <f>IF($A189=0,ROUND(AVERAGE(D$3:D188),0),IF($I189=$J189,IF(ROW(E187)&lt;=$L$3,INDEX(Data_Collection!F:F,PlotData!$K$3+ROW(E187)-1),""),""))</f>
        <v/>
      </c>
      <c r="E189" s="57" t="str">
        <f>IF($A189=0,ROUND(AVERAGE(E$3:E188),0),IF($I189=$J189,IF(ROW(F187)&lt;=$L$3,INDEX(Data_Collection!G:G,PlotData!$K$3+ROW(F187)-1),""),""))</f>
        <v/>
      </c>
      <c r="F189" s="57" t="str">
        <f>IF($A189=0,ROUND(AVERAGE(F$3:F188),0),IF($I189=$J189,IF(ROW(G187)&lt;=$L$3,INDEX(Data_Collection!H:H,PlotData!$K$3+ROW(G187)-1),""),""))</f>
        <v/>
      </c>
      <c r="G189" s="57" t="str">
        <f>IF($A189=0,ROUND(AVERAGE(G$3:G188),0),IF($I189=$J189,IF(ROW(H187)&lt;=$L$3,INDEX(Data_Collection!I:I,PlotData!$K$3+ROW(H187)-1),""),""))</f>
        <v/>
      </c>
      <c r="H189" s="57" t="str">
        <f>IF($A189=0,ROUND(AVERAGE(H$3:H188),0),IF($I189=$J189,IF(ROW(I187)&lt;=$L$3,INDEX(Data_Collection!J:J,PlotData!$K$3+ROW(I187)-1),""),""))</f>
        <v/>
      </c>
      <c r="I189" s="57">
        <f>COUNT(B$3:B189)</f>
        <v>30</v>
      </c>
      <c r="J189" s="57">
        <f t="shared" si="2"/>
        <v>187</v>
      </c>
    </row>
    <row r="190" spans="1:10" x14ac:dyDescent="0.2">
      <c r="A190" s="66" t="str">
        <f>IF(ROW(B188)&lt;=$L$3,INDEX(Data_Collection!B:B,PlotData!$K$3+ROW(B188)-1)&amp;" "&amp;INDEX(Data_Collection!C:C,PlotData!$K$3+ROW(B188)-1),"")</f>
        <v/>
      </c>
      <c r="B190" s="57" t="str">
        <f>IF(A190="","",IF(A190=0,ROUND(AVERAGE(B$3:B189),0),IF(ROW(C188)&lt;=$L$3,INDEX(Data_Collection!D:D,PlotData!$K$3+ROW(C188)-1),NA())))</f>
        <v/>
      </c>
      <c r="C190" s="57" t="str">
        <f>IF($A190=0,ROUND(AVERAGE(C$3:C189),0),IF($I190=$J190,IF(ROW(D188)&lt;=$L$3,INDEX(Data_Collection!E:E,PlotData!$K$3+ROW(D188)-1),""),""))</f>
        <v/>
      </c>
      <c r="D190" s="57" t="str">
        <f>IF($A190=0,ROUND(AVERAGE(D$3:D189),0),IF($I190=$J190,IF(ROW(E188)&lt;=$L$3,INDEX(Data_Collection!F:F,PlotData!$K$3+ROW(E188)-1),""),""))</f>
        <v/>
      </c>
      <c r="E190" s="57" t="str">
        <f>IF($A190=0,ROUND(AVERAGE(E$3:E189),0),IF($I190=$J190,IF(ROW(F188)&lt;=$L$3,INDEX(Data_Collection!G:G,PlotData!$K$3+ROW(F188)-1),""),""))</f>
        <v/>
      </c>
      <c r="F190" s="57" t="str">
        <f>IF($A190=0,ROUND(AVERAGE(F$3:F189),0),IF($I190=$J190,IF(ROW(G188)&lt;=$L$3,INDEX(Data_Collection!H:H,PlotData!$K$3+ROW(G188)-1),""),""))</f>
        <v/>
      </c>
      <c r="G190" s="57" t="str">
        <f>IF($A190=0,ROUND(AVERAGE(G$3:G189),0),IF($I190=$J190,IF(ROW(H188)&lt;=$L$3,INDEX(Data_Collection!I:I,PlotData!$K$3+ROW(H188)-1),""),""))</f>
        <v/>
      </c>
      <c r="H190" s="57" t="str">
        <f>IF($A190=0,ROUND(AVERAGE(H$3:H189),0),IF($I190=$J190,IF(ROW(I188)&lt;=$L$3,INDEX(Data_Collection!J:J,PlotData!$K$3+ROW(I188)-1),""),""))</f>
        <v/>
      </c>
      <c r="I190" s="57">
        <f>COUNT(B$3:B190)</f>
        <v>30</v>
      </c>
      <c r="J190" s="57">
        <f t="shared" si="2"/>
        <v>188</v>
      </c>
    </row>
    <row r="191" spans="1:10" x14ac:dyDescent="0.2">
      <c r="A191" s="66" t="str">
        <f>IF(ROW(B189)&lt;=$L$3,INDEX(Data_Collection!B:B,PlotData!$K$3+ROW(B189)-1)&amp;" "&amp;INDEX(Data_Collection!C:C,PlotData!$K$3+ROW(B189)-1),"")</f>
        <v/>
      </c>
      <c r="B191" s="57" t="str">
        <f>IF(A191="","",IF(A191=0,ROUND(AVERAGE(B$3:B190),0),IF(ROW(C189)&lt;=$L$3,INDEX(Data_Collection!D:D,PlotData!$K$3+ROW(C189)-1),NA())))</f>
        <v/>
      </c>
      <c r="C191" s="57" t="str">
        <f>IF($A191=0,ROUND(AVERAGE(C$3:C190),0),IF($I191=$J191,IF(ROW(D189)&lt;=$L$3,INDEX(Data_Collection!E:E,PlotData!$K$3+ROW(D189)-1),""),""))</f>
        <v/>
      </c>
      <c r="D191" s="57" t="str">
        <f>IF($A191=0,ROUND(AVERAGE(D$3:D190),0),IF($I191=$J191,IF(ROW(E189)&lt;=$L$3,INDEX(Data_Collection!F:F,PlotData!$K$3+ROW(E189)-1),""),""))</f>
        <v/>
      </c>
      <c r="E191" s="57" t="str">
        <f>IF($A191=0,ROUND(AVERAGE(E$3:E190),0),IF($I191=$J191,IF(ROW(F189)&lt;=$L$3,INDEX(Data_Collection!G:G,PlotData!$K$3+ROW(F189)-1),""),""))</f>
        <v/>
      </c>
      <c r="F191" s="57" t="str">
        <f>IF($A191=0,ROUND(AVERAGE(F$3:F190),0),IF($I191=$J191,IF(ROW(G189)&lt;=$L$3,INDEX(Data_Collection!H:H,PlotData!$K$3+ROW(G189)-1),""),""))</f>
        <v/>
      </c>
      <c r="G191" s="57" t="str">
        <f>IF($A191=0,ROUND(AVERAGE(G$3:G190),0),IF($I191=$J191,IF(ROW(H189)&lt;=$L$3,INDEX(Data_Collection!I:I,PlotData!$K$3+ROW(H189)-1),""),""))</f>
        <v/>
      </c>
      <c r="H191" s="57" t="str">
        <f>IF($A191=0,ROUND(AVERAGE(H$3:H190),0),IF($I191=$J191,IF(ROW(I189)&lt;=$L$3,INDEX(Data_Collection!J:J,PlotData!$K$3+ROW(I189)-1),""),""))</f>
        <v/>
      </c>
      <c r="I191" s="57">
        <f>COUNT(B$3:B191)</f>
        <v>30</v>
      </c>
      <c r="J191" s="57">
        <f t="shared" si="2"/>
        <v>189</v>
      </c>
    </row>
    <row r="192" spans="1:10" x14ac:dyDescent="0.2">
      <c r="A192" s="66" t="str">
        <f>IF(ROW(B190)&lt;=$L$3,INDEX(Data_Collection!B:B,PlotData!$K$3+ROW(B190)-1)&amp;" "&amp;INDEX(Data_Collection!C:C,PlotData!$K$3+ROW(B190)-1),"")</f>
        <v/>
      </c>
      <c r="B192" s="57" t="str">
        <f>IF(A192="","",IF(A192=0,ROUND(AVERAGE(B$3:B191),0),IF(ROW(C190)&lt;=$L$3,INDEX(Data_Collection!D:D,PlotData!$K$3+ROW(C190)-1),NA())))</f>
        <v/>
      </c>
      <c r="C192" s="57" t="str">
        <f>IF($A192=0,ROUND(AVERAGE(C$3:C191),0),IF($I192=$J192,IF(ROW(D190)&lt;=$L$3,INDEX(Data_Collection!E:E,PlotData!$K$3+ROW(D190)-1),""),""))</f>
        <v/>
      </c>
      <c r="D192" s="57" t="str">
        <f>IF($A192=0,ROUND(AVERAGE(D$3:D191),0),IF($I192=$J192,IF(ROW(E190)&lt;=$L$3,INDEX(Data_Collection!F:F,PlotData!$K$3+ROW(E190)-1),""),""))</f>
        <v/>
      </c>
      <c r="E192" s="57" t="str">
        <f>IF($A192=0,ROUND(AVERAGE(E$3:E191),0),IF($I192=$J192,IF(ROW(F190)&lt;=$L$3,INDEX(Data_Collection!G:G,PlotData!$K$3+ROW(F190)-1),""),""))</f>
        <v/>
      </c>
      <c r="F192" s="57" t="str">
        <f>IF($A192=0,ROUND(AVERAGE(F$3:F191),0),IF($I192=$J192,IF(ROW(G190)&lt;=$L$3,INDEX(Data_Collection!H:H,PlotData!$K$3+ROW(G190)-1),""),""))</f>
        <v/>
      </c>
      <c r="G192" s="57" t="str">
        <f>IF($A192=0,ROUND(AVERAGE(G$3:G191),0),IF($I192=$J192,IF(ROW(H190)&lt;=$L$3,INDEX(Data_Collection!I:I,PlotData!$K$3+ROW(H190)-1),""),""))</f>
        <v/>
      </c>
      <c r="H192" s="57" t="str">
        <f>IF($A192=0,ROUND(AVERAGE(H$3:H191),0),IF($I192=$J192,IF(ROW(I190)&lt;=$L$3,INDEX(Data_Collection!J:J,PlotData!$K$3+ROW(I190)-1),""),""))</f>
        <v/>
      </c>
      <c r="I192" s="57">
        <f>COUNT(B$3:B192)</f>
        <v>30</v>
      </c>
      <c r="J192" s="57">
        <f t="shared" si="2"/>
        <v>190</v>
      </c>
    </row>
    <row r="193" spans="1:10" x14ac:dyDescent="0.2">
      <c r="A193" s="66" t="str">
        <f>IF(ROW(B191)&lt;=$L$3,INDEX(Data_Collection!B:B,PlotData!$K$3+ROW(B191)-1)&amp;" "&amp;INDEX(Data_Collection!C:C,PlotData!$K$3+ROW(B191)-1),"")</f>
        <v/>
      </c>
      <c r="B193" s="57" t="str">
        <f>IF(A193="","",IF(A193=0,ROUND(AVERAGE(B$3:B192),0),IF(ROW(C191)&lt;=$L$3,INDEX(Data_Collection!D:D,PlotData!$K$3+ROW(C191)-1),NA())))</f>
        <v/>
      </c>
      <c r="C193" s="57" t="str">
        <f>IF($A193=0,ROUND(AVERAGE(C$3:C192),0),IF($I193=$J193,IF(ROW(D191)&lt;=$L$3,INDEX(Data_Collection!E:E,PlotData!$K$3+ROW(D191)-1),""),""))</f>
        <v/>
      </c>
      <c r="D193" s="57" t="str">
        <f>IF($A193=0,ROUND(AVERAGE(D$3:D192),0),IF($I193=$J193,IF(ROW(E191)&lt;=$L$3,INDEX(Data_Collection!F:F,PlotData!$K$3+ROW(E191)-1),""),""))</f>
        <v/>
      </c>
      <c r="E193" s="57" t="str">
        <f>IF($A193=0,ROUND(AVERAGE(E$3:E192),0),IF($I193=$J193,IF(ROW(F191)&lt;=$L$3,INDEX(Data_Collection!G:G,PlotData!$K$3+ROW(F191)-1),""),""))</f>
        <v/>
      </c>
      <c r="F193" s="57" t="str">
        <f>IF($A193=0,ROUND(AVERAGE(F$3:F192),0),IF($I193=$J193,IF(ROW(G191)&lt;=$L$3,INDEX(Data_Collection!H:H,PlotData!$K$3+ROW(G191)-1),""),""))</f>
        <v/>
      </c>
      <c r="G193" s="57" t="str">
        <f>IF($A193=0,ROUND(AVERAGE(G$3:G192),0),IF($I193=$J193,IF(ROW(H191)&lt;=$L$3,INDEX(Data_Collection!I:I,PlotData!$K$3+ROW(H191)-1),""),""))</f>
        <v/>
      </c>
      <c r="H193" s="57" t="str">
        <f>IF($A193=0,ROUND(AVERAGE(H$3:H192),0),IF($I193=$J193,IF(ROW(I191)&lt;=$L$3,INDEX(Data_Collection!J:J,PlotData!$K$3+ROW(I191)-1),""),""))</f>
        <v/>
      </c>
      <c r="I193" s="57">
        <f>COUNT(B$3:B193)</f>
        <v>30</v>
      </c>
      <c r="J193" s="57">
        <f t="shared" si="2"/>
        <v>191</v>
      </c>
    </row>
    <row r="194" spans="1:10" x14ac:dyDescent="0.2">
      <c r="A194" s="66" t="str">
        <f>IF(ROW(B192)&lt;=$L$3,INDEX(Data_Collection!B:B,PlotData!$K$3+ROW(B192)-1)&amp;" "&amp;INDEX(Data_Collection!C:C,PlotData!$K$3+ROW(B192)-1),"")</f>
        <v/>
      </c>
      <c r="B194" s="57" t="str">
        <f>IF(A194="","",IF(A194=0,ROUND(AVERAGE(B$3:B193),0),IF(ROW(C192)&lt;=$L$3,INDEX(Data_Collection!D:D,PlotData!$K$3+ROW(C192)-1),NA())))</f>
        <v/>
      </c>
      <c r="C194" s="57" t="str">
        <f>IF($A194=0,ROUND(AVERAGE(C$3:C193),0),IF($I194=$J194,IF(ROW(D192)&lt;=$L$3,INDEX(Data_Collection!E:E,PlotData!$K$3+ROW(D192)-1),""),""))</f>
        <v/>
      </c>
      <c r="D194" s="57" t="str">
        <f>IF($A194=0,ROUND(AVERAGE(D$3:D193),0),IF($I194=$J194,IF(ROW(E192)&lt;=$L$3,INDEX(Data_Collection!F:F,PlotData!$K$3+ROW(E192)-1),""),""))</f>
        <v/>
      </c>
      <c r="E194" s="57" t="str">
        <f>IF($A194=0,ROUND(AVERAGE(E$3:E193),0),IF($I194=$J194,IF(ROW(F192)&lt;=$L$3,INDEX(Data_Collection!G:G,PlotData!$K$3+ROW(F192)-1),""),""))</f>
        <v/>
      </c>
      <c r="F194" s="57" t="str">
        <f>IF($A194=0,ROUND(AVERAGE(F$3:F193),0),IF($I194=$J194,IF(ROW(G192)&lt;=$L$3,INDEX(Data_Collection!H:H,PlotData!$K$3+ROW(G192)-1),""),""))</f>
        <v/>
      </c>
      <c r="G194" s="57" t="str">
        <f>IF($A194=0,ROUND(AVERAGE(G$3:G193),0),IF($I194=$J194,IF(ROW(H192)&lt;=$L$3,INDEX(Data_Collection!I:I,PlotData!$K$3+ROW(H192)-1),""),""))</f>
        <v/>
      </c>
      <c r="H194" s="57" t="str">
        <f>IF($A194=0,ROUND(AVERAGE(H$3:H193),0),IF($I194=$J194,IF(ROW(I192)&lt;=$L$3,INDEX(Data_Collection!J:J,PlotData!$K$3+ROW(I192)-1),""),""))</f>
        <v/>
      </c>
      <c r="I194" s="57">
        <f>COUNT(B$3:B194)</f>
        <v>30</v>
      </c>
      <c r="J194" s="57">
        <f t="shared" si="2"/>
        <v>192</v>
      </c>
    </row>
    <row r="195" spans="1:10" x14ac:dyDescent="0.2">
      <c r="A195" s="66" t="str">
        <f>IF(ROW(B193)&lt;=$L$3,INDEX(Data_Collection!B:B,PlotData!$K$3+ROW(B193)-1)&amp;" "&amp;INDEX(Data_Collection!C:C,PlotData!$K$3+ROW(B193)-1),"")</f>
        <v/>
      </c>
      <c r="B195" s="57" t="str">
        <f>IF(A195="","",IF(A195=0,ROUND(AVERAGE(B$3:B194),0),IF(ROW(C193)&lt;=$L$3,INDEX(Data_Collection!D:D,PlotData!$K$3+ROW(C193)-1),NA())))</f>
        <v/>
      </c>
      <c r="C195" s="57" t="str">
        <f>IF($A195=0,ROUND(AVERAGE(C$3:C194),0),IF($I195=$J195,IF(ROW(D193)&lt;=$L$3,INDEX(Data_Collection!E:E,PlotData!$K$3+ROW(D193)-1),""),""))</f>
        <v/>
      </c>
      <c r="D195" s="57" t="str">
        <f>IF($A195=0,ROUND(AVERAGE(D$3:D194),0),IF($I195=$J195,IF(ROW(E193)&lt;=$L$3,INDEX(Data_Collection!F:F,PlotData!$K$3+ROW(E193)-1),""),""))</f>
        <v/>
      </c>
      <c r="E195" s="57" t="str">
        <f>IF($A195=0,ROUND(AVERAGE(E$3:E194),0),IF($I195=$J195,IF(ROW(F193)&lt;=$L$3,INDEX(Data_Collection!G:G,PlotData!$K$3+ROW(F193)-1),""),""))</f>
        <v/>
      </c>
      <c r="F195" s="57" t="str">
        <f>IF($A195=0,ROUND(AVERAGE(F$3:F194),0),IF($I195=$J195,IF(ROW(G193)&lt;=$L$3,INDEX(Data_Collection!H:H,PlotData!$K$3+ROW(G193)-1),""),""))</f>
        <v/>
      </c>
      <c r="G195" s="57" t="str">
        <f>IF($A195=0,ROUND(AVERAGE(G$3:G194),0),IF($I195=$J195,IF(ROW(H193)&lt;=$L$3,INDEX(Data_Collection!I:I,PlotData!$K$3+ROW(H193)-1),""),""))</f>
        <v/>
      </c>
      <c r="H195" s="57" t="str">
        <f>IF($A195=0,ROUND(AVERAGE(H$3:H194),0),IF($I195=$J195,IF(ROW(I193)&lt;=$L$3,INDEX(Data_Collection!J:J,PlotData!$K$3+ROW(I193)-1),""),""))</f>
        <v/>
      </c>
      <c r="I195" s="57">
        <f>COUNT(B$3:B195)</f>
        <v>30</v>
      </c>
      <c r="J195" s="57">
        <f t="shared" si="2"/>
        <v>193</v>
      </c>
    </row>
    <row r="196" spans="1:10" x14ac:dyDescent="0.2">
      <c r="A196" s="66" t="str">
        <f>IF(ROW(B194)&lt;=$L$3,INDEX(Data_Collection!B:B,PlotData!$K$3+ROW(B194)-1)&amp;" "&amp;INDEX(Data_Collection!C:C,PlotData!$K$3+ROW(B194)-1),"")</f>
        <v/>
      </c>
      <c r="B196" s="57" t="str">
        <f>IF(A196="","",IF(A196=0,ROUND(AVERAGE(B$3:B195),0),IF(ROW(C194)&lt;=$L$3,INDEX(Data_Collection!D:D,PlotData!$K$3+ROW(C194)-1),NA())))</f>
        <v/>
      </c>
      <c r="C196" s="57" t="str">
        <f>IF($A196=0,ROUND(AVERAGE(C$3:C195),0),IF($I196=$J196,IF(ROW(D194)&lt;=$L$3,INDEX(Data_Collection!E:E,PlotData!$K$3+ROW(D194)-1),""),""))</f>
        <v/>
      </c>
      <c r="D196" s="57" t="str">
        <f>IF($A196=0,ROUND(AVERAGE(D$3:D195),0),IF($I196=$J196,IF(ROW(E194)&lt;=$L$3,INDEX(Data_Collection!F:F,PlotData!$K$3+ROW(E194)-1),""),""))</f>
        <v/>
      </c>
      <c r="E196" s="57" t="str">
        <f>IF($A196=0,ROUND(AVERAGE(E$3:E195),0),IF($I196=$J196,IF(ROW(F194)&lt;=$L$3,INDEX(Data_Collection!G:G,PlotData!$K$3+ROW(F194)-1),""),""))</f>
        <v/>
      </c>
      <c r="F196" s="57" t="str">
        <f>IF($A196=0,ROUND(AVERAGE(F$3:F195),0),IF($I196=$J196,IF(ROW(G194)&lt;=$L$3,INDEX(Data_Collection!H:H,PlotData!$K$3+ROW(G194)-1),""),""))</f>
        <v/>
      </c>
      <c r="G196" s="57" t="str">
        <f>IF($A196=0,ROUND(AVERAGE(G$3:G195),0),IF($I196=$J196,IF(ROW(H194)&lt;=$L$3,INDEX(Data_Collection!I:I,PlotData!$K$3+ROW(H194)-1),""),""))</f>
        <v/>
      </c>
      <c r="H196" s="57" t="str">
        <f>IF($A196=0,ROUND(AVERAGE(H$3:H195),0),IF($I196=$J196,IF(ROW(I194)&lt;=$L$3,INDEX(Data_Collection!J:J,PlotData!$K$3+ROW(I194)-1),""),""))</f>
        <v/>
      </c>
      <c r="I196" s="57">
        <f>COUNT(B$3:B196)</f>
        <v>30</v>
      </c>
      <c r="J196" s="57">
        <f t="shared" ref="J196:J248" si="3">ROW(C194)</f>
        <v>194</v>
      </c>
    </row>
    <row r="197" spans="1:10" x14ac:dyDescent="0.2">
      <c r="A197" s="66" t="str">
        <f>IF(ROW(B195)&lt;=$L$3,INDEX(Data_Collection!B:B,PlotData!$K$3+ROW(B195)-1)&amp;" "&amp;INDEX(Data_Collection!C:C,PlotData!$K$3+ROW(B195)-1),"")</f>
        <v/>
      </c>
      <c r="B197" s="57" t="str">
        <f>IF(A197="","",IF(A197=0,ROUND(AVERAGE(B$3:B196),0),IF(ROW(C195)&lt;=$L$3,INDEX(Data_Collection!D:D,PlotData!$K$3+ROW(C195)-1),NA())))</f>
        <v/>
      </c>
      <c r="C197" s="57" t="str">
        <f>IF($A197=0,ROUND(AVERAGE(C$3:C196),0),IF($I197=$J197,IF(ROW(D195)&lt;=$L$3,INDEX(Data_Collection!E:E,PlotData!$K$3+ROW(D195)-1),""),""))</f>
        <v/>
      </c>
      <c r="D197" s="57" t="str">
        <f>IF($A197=0,ROUND(AVERAGE(D$3:D196),0),IF($I197=$J197,IF(ROW(E195)&lt;=$L$3,INDEX(Data_Collection!F:F,PlotData!$K$3+ROW(E195)-1),""),""))</f>
        <v/>
      </c>
      <c r="E197" s="57" t="str">
        <f>IF($A197=0,ROUND(AVERAGE(E$3:E196),0),IF($I197=$J197,IF(ROW(F195)&lt;=$L$3,INDEX(Data_Collection!G:G,PlotData!$K$3+ROW(F195)-1),""),""))</f>
        <v/>
      </c>
      <c r="F197" s="57" t="str">
        <f>IF($A197=0,ROUND(AVERAGE(F$3:F196),0),IF($I197=$J197,IF(ROW(G195)&lt;=$L$3,INDEX(Data_Collection!H:H,PlotData!$K$3+ROW(G195)-1),""),""))</f>
        <v/>
      </c>
      <c r="G197" s="57" t="str">
        <f>IF($A197=0,ROUND(AVERAGE(G$3:G196),0),IF($I197=$J197,IF(ROW(H195)&lt;=$L$3,INDEX(Data_Collection!I:I,PlotData!$K$3+ROW(H195)-1),""),""))</f>
        <v/>
      </c>
      <c r="H197" s="57" t="str">
        <f>IF($A197=0,ROUND(AVERAGE(H$3:H196),0),IF($I197=$J197,IF(ROW(I195)&lt;=$L$3,INDEX(Data_Collection!J:J,PlotData!$K$3+ROW(I195)-1),""),""))</f>
        <v/>
      </c>
      <c r="I197" s="57">
        <f>COUNT(B$3:B197)</f>
        <v>30</v>
      </c>
      <c r="J197" s="57">
        <f t="shared" si="3"/>
        <v>195</v>
      </c>
    </row>
    <row r="198" spans="1:10" x14ac:dyDescent="0.2">
      <c r="A198" s="66" t="str">
        <f>IF(ROW(B196)&lt;=$L$3,INDEX(Data_Collection!B:B,PlotData!$K$3+ROW(B196)-1)&amp;" "&amp;INDEX(Data_Collection!C:C,PlotData!$K$3+ROW(B196)-1),"")</f>
        <v/>
      </c>
      <c r="B198" s="57" t="str">
        <f>IF(A198="","",IF(A198=0,ROUND(AVERAGE(B$3:B197),0),IF(ROW(C196)&lt;=$L$3,INDEX(Data_Collection!D:D,PlotData!$K$3+ROW(C196)-1),NA())))</f>
        <v/>
      </c>
      <c r="C198" s="57" t="str">
        <f>IF($A198=0,ROUND(AVERAGE(C$3:C197),0),IF($I198=$J198,IF(ROW(D196)&lt;=$L$3,INDEX(Data_Collection!E:E,PlotData!$K$3+ROW(D196)-1),""),""))</f>
        <v/>
      </c>
      <c r="D198" s="57" t="str">
        <f>IF($A198=0,ROUND(AVERAGE(D$3:D197),0),IF($I198=$J198,IF(ROW(E196)&lt;=$L$3,INDEX(Data_Collection!F:F,PlotData!$K$3+ROW(E196)-1),""),""))</f>
        <v/>
      </c>
      <c r="E198" s="57" t="str">
        <f>IF($A198=0,ROUND(AVERAGE(E$3:E197),0),IF($I198=$J198,IF(ROW(F196)&lt;=$L$3,INDEX(Data_Collection!G:G,PlotData!$K$3+ROW(F196)-1),""),""))</f>
        <v/>
      </c>
      <c r="F198" s="57" t="str">
        <f>IF($A198=0,ROUND(AVERAGE(F$3:F197),0),IF($I198=$J198,IF(ROW(G196)&lt;=$L$3,INDEX(Data_Collection!H:H,PlotData!$K$3+ROW(G196)-1),""),""))</f>
        <v/>
      </c>
      <c r="G198" s="57" t="str">
        <f>IF($A198=0,ROUND(AVERAGE(G$3:G197),0),IF($I198=$J198,IF(ROW(H196)&lt;=$L$3,INDEX(Data_Collection!I:I,PlotData!$K$3+ROW(H196)-1),""),""))</f>
        <v/>
      </c>
      <c r="H198" s="57" t="str">
        <f>IF($A198=0,ROUND(AVERAGE(H$3:H197),0),IF($I198=$J198,IF(ROW(I196)&lt;=$L$3,INDEX(Data_Collection!J:J,PlotData!$K$3+ROW(I196)-1),""),""))</f>
        <v/>
      </c>
      <c r="I198" s="57">
        <f>COUNT(B$3:B198)</f>
        <v>30</v>
      </c>
      <c r="J198" s="57">
        <f t="shared" si="3"/>
        <v>196</v>
      </c>
    </row>
    <row r="199" spans="1:10" x14ac:dyDescent="0.2">
      <c r="A199" s="66" t="str">
        <f>IF(ROW(B197)&lt;=$L$3,INDEX(Data_Collection!B:B,PlotData!$K$3+ROW(B197)-1)&amp;" "&amp;INDEX(Data_Collection!C:C,PlotData!$K$3+ROW(B197)-1),"")</f>
        <v/>
      </c>
      <c r="B199" s="57" t="str">
        <f>IF(A199="","",IF(A199=0,ROUND(AVERAGE(B$3:B198),0),IF(ROW(C197)&lt;=$L$3,INDEX(Data_Collection!D:D,PlotData!$K$3+ROW(C197)-1),NA())))</f>
        <v/>
      </c>
      <c r="C199" s="57" t="str">
        <f>IF($A199=0,ROUND(AVERAGE(C$3:C198),0),IF($I199=$J199,IF(ROW(D197)&lt;=$L$3,INDEX(Data_Collection!E:E,PlotData!$K$3+ROW(D197)-1),""),""))</f>
        <v/>
      </c>
      <c r="D199" s="57" t="str">
        <f>IF($A199=0,ROUND(AVERAGE(D$3:D198),0),IF($I199=$J199,IF(ROW(E197)&lt;=$L$3,INDEX(Data_Collection!F:F,PlotData!$K$3+ROW(E197)-1),""),""))</f>
        <v/>
      </c>
      <c r="E199" s="57" t="str">
        <f>IF($A199=0,ROUND(AVERAGE(E$3:E198),0),IF($I199=$J199,IF(ROW(F197)&lt;=$L$3,INDEX(Data_Collection!G:G,PlotData!$K$3+ROW(F197)-1),""),""))</f>
        <v/>
      </c>
      <c r="F199" s="57" t="str">
        <f>IF($A199=0,ROUND(AVERAGE(F$3:F198),0),IF($I199=$J199,IF(ROW(G197)&lt;=$L$3,INDEX(Data_Collection!H:H,PlotData!$K$3+ROW(G197)-1),""),""))</f>
        <v/>
      </c>
      <c r="G199" s="57" t="str">
        <f>IF($A199=0,ROUND(AVERAGE(G$3:G198),0),IF($I199=$J199,IF(ROW(H197)&lt;=$L$3,INDEX(Data_Collection!I:I,PlotData!$K$3+ROW(H197)-1),""),""))</f>
        <v/>
      </c>
      <c r="H199" s="57" t="str">
        <f>IF($A199=0,ROUND(AVERAGE(H$3:H198),0),IF($I199=$J199,IF(ROW(I197)&lt;=$L$3,INDEX(Data_Collection!J:J,PlotData!$K$3+ROW(I197)-1),""),""))</f>
        <v/>
      </c>
      <c r="I199" s="57">
        <f>COUNT(B$3:B199)</f>
        <v>30</v>
      </c>
      <c r="J199" s="57">
        <f t="shared" si="3"/>
        <v>197</v>
      </c>
    </row>
    <row r="200" spans="1:10" x14ac:dyDescent="0.2">
      <c r="A200" s="66" t="str">
        <f>IF(ROW(B198)&lt;=$L$3,INDEX(Data_Collection!B:B,PlotData!$K$3+ROW(B198)-1)&amp;" "&amp;INDEX(Data_Collection!C:C,PlotData!$K$3+ROW(B198)-1),"")</f>
        <v/>
      </c>
      <c r="B200" s="57" t="str">
        <f>IF(A200="","",IF(A200=0,ROUND(AVERAGE(B$3:B199),0),IF(ROW(C198)&lt;=$L$3,INDEX(Data_Collection!D:D,PlotData!$K$3+ROW(C198)-1),NA())))</f>
        <v/>
      </c>
      <c r="C200" s="57" t="str">
        <f>IF($A200=0,ROUND(AVERAGE(C$3:C199),0),IF($I200=$J200,IF(ROW(D198)&lt;=$L$3,INDEX(Data_Collection!E:E,PlotData!$K$3+ROW(D198)-1),""),""))</f>
        <v/>
      </c>
      <c r="D200" s="57" t="str">
        <f>IF($A200=0,ROUND(AVERAGE(D$3:D199),0),IF($I200=$J200,IF(ROW(E198)&lt;=$L$3,INDEX(Data_Collection!F:F,PlotData!$K$3+ROW(E198)-1),""),""))</f>
        <v/>
      </c>
      <c r="E200" s="57" t="str">
        <f>IF($A200=0,ROUND(AVERAGE(E$3:E199),0),IF($I200=$J200,IF(ROW(F198)&lt;=$L$3,INDEX(Data_Collection!G:G,PlotData!$K$3+ROW(F198)-1),""),""))</f>
        <v/>
      </c>
      <c r="F200" s="57" t="str">
        <f>IF($A200=0,ROUND(AVERAGE(F$3:F199),0),IF($I200=$J200,IF(ROW(G198)&lt;=$L$3,INDEX(Data_Collection!H:H,PlotData!$K$3+ROW(G198)-1),""),""))</f>
        <v/>
      </c>
      <c r="G200" s="57" t="str">
        <f>IF($A200=0,ROUND(AVERAGE(G$3:G199),0),IF($I200=$J200,IF(ROW(H198)&lt;=$L$3,INDEX(Data_Collection!I:I,PlotData!$K$3+ROW(H198)-1),""),""))</f>
        <v/>
      </c>
      <c r="H200" s="57" t="str">
        <f>IF($A200=0,ROUND(AVERAGE(H$3:H199),0),IF($I200=$J200,IF(ROW(I198)&lt;=$L$3,INDEX(Data_Collection!J:J,PlotData!$K$3+ROW(I198)-1),""),""))</f>
        <v/>
      </c>
      <c r="I200" s="57">
        <f>COUNT(B$3:B200)</f>
        <v>30</v>
      </c>
      <c r="J200" s="57">
        <f t="shared" si="3"/>
        <v>198</v>
      </c>
    </row>
    <row r="201" spans="1:10" x14ac:dyDescent="0.2">
      <c r="A201" s="66" t="str">
        <f>IF(ROW(B199)&lt;=$L$3,INDEX(Data_Collection!B:B,PlotData!$K$3+ROW(B199)-1)&amp;" "&amp;INDEX(Data_Collection!C:C,PlotData!$K$3+ROW(B199)-1),"")</f>
        <v/>
      </c>
      <c r="B201" s="57" t="str">
        <f>IF(A201="","",IF(A201=0,ROUND(AVERAGE(B$3:B200),0),IF(ROW(C199)&lt;=$L$3,INDEX(Data_Collection!D:D,PlotData!$K$3+ROW(C199)-1),NA())))</f>
        <v/>
      </c>
      <c r="C201" s="57" t="str">
        <f>IF($A201=0,ROUND(AVERAGE(C$3:C200),0),IF($I201=$J201,IF(ROW(D199)&lt;=$L$3,INDEX(Data_Collection!E:E,PlotData!$K$3+ROW(D199)-1),""),""))</f>
        <v/>
      </c>
      <c r="D201" s="57" t="str">
        <f>IF($A201=0,ROUND(AVERAGE(D$3:D200),0),IF($I201=$J201,IF(ROW(E199)&lt;=$L$3,INDEX(Data_Collection!F:F,PlotData!$K$3+ROW(E199)-1),""),""))</f>
        <v/>
      </c>
      <c r="E201" s="57" t="str">
        <f>IF($A201=0,ROUND(AVERAGE(E$3:E200),0),IF($I201=$J201,IF(ROW(F199)&lt;=$L$3,INDEX(Data_Collection!G:G,PlotData!$K$3+ROW(F199)-1),""),""))</f>
        <v/>
      </c>
      <c r="F201" s="57" t="str">
        <f>IF($A201=0,ROUND(AVERAGE(F$3:F200),0),IF($I201=$J201,IF(ROW(G199)&lt;=$L$3,INDEX(Data_Collection!H:H,PlotData!$K$3+ROW(G199)-1),""),""))</f>
        <v/>
      </c>
      <c r="G201" s="57" t="str">
        <f>IF($A201=0,ROUND(AVERAGE(G$3:G200),0),IF($I201=$J201,IF(ROW(H199)&lt;=$L$3,INDEX(Data_Collection!I:I,PlotData!$K$3+ROW(H199)-1),""),""))</f>
        <v/>
      </c>
      <c r="H201" s="57" t="str">
        <f>IF($A201=0,ROUND(AVERAGE(H$3:H200),0),IF($I201=$J201,IF(ROW(I199)&lt;=$L$3,INDEX(Data_Collection!J:J,PlotData!$K$3+ROW(I199)-1),""),""))</f>
        <v/>
      </c>
      <c r="I201" s="57">
        <f>COUNT(B$3:B201)</f>
        <v>30</v>
      </c>
      <c r="J201" s="57">
        <f t="shared" si="3"/>
        <v>199</v>
      </c>
    </row>
    <row r="202" spans="1:10" x14ac:dyDescent="0.2">
      <c r="A202" s="66" t="str">
        <f>IF(ROW(B200)&lt;=$L$3,INDEX(Data_Collection!B:B,PlotData!$K$3+ROW(B200)-1)&amp;" "&amp;INDEX(Data_Collection!C:C,PlotData!$K$3+ROW(B200)-1),"")</f>
        <v/>
      </c>
      <c r="B202" s="57" t="str">
        <f>IF(A202="","",IF(A202=0,ROUND(AVERAGE(B$3:B201),0),IF(ROW(C200)&lt;=$L$3,INDEX(Data_Collection!D:D,PlotData!$K$3+ROW(C200)-1),NA())))</f>
        <v/>
      </c>
      <c r="C202" s="57" t="str">
        <f>IF($A202=0,ROUND(AVERAGE(C$3:C201),0),IF($I202=$J202,IF(ROW(D200)&lt;=$L$3,INDEX(Data_Collection!E:E,PlotData!$K$3+ROW(D200)-1),""),""))</f>
        <v/>
      </c>
      <c r="D202" s="57" t="str">
        <f>IF($A202=0,ROUND(AVERAGE(D$3:D201),0),IF($I202=$J202,IF(ROW(E200)&lt;=$L$3,INDEX(Data_Collection!F:F,PlotData!$K$3+ROW(E200)-1),""),""))</f>
        <v/>
      </c>
      <c r="E202" s="57" t="str">
        <f>IF($A202=0,ROUND(AVERAGE(E$3:E201),0),IF($I202=$J202,IF(ROW(F200)&lt;=$L$3,INDEX(Data_Collection!G:G,PlotData!$K$3+ROW(F200)-1),""),""))</f>
        <v/>
      </c>
      <c r="F202" s="57" t="str">
        <f>IF($A202=0,ROUND(AVERAGE(F$3:F201),0),IF($I202=$J202,IF(ROW(G200)&lt;=$L$3,INDEX(Data_Collection!H:H,PlotData!$K$3+ROW(G200)-1),""),""))</f>
        <v/>
      </c>
      <c r="G202" s="57" t="str">
        <f>IF($A202=0,ROUND(AVERAGE(G$3:G201),0),IF($I202=$J202,IF(ROW(H200)&lt;=$L$3,INDEX(Data_Collection!I:I,PlotData!$K$3+ROW(H200)-1),""),""))</f>
        <v/>
      </c>
      <c r="H202" s="57" t="str">
        <f>IF($A202=0,ROUND(AVERAGE(H$3:H201),0),IF($I202=$J202,IF(ROW(I200)&lt;=$L$3,INDEX(Data_Collection!J:J,PlotData!$K$3+ROW(I200)-1),""),""))</f>
        <v/>
      </c>
      <c r="I202" s="57">
        <f>COUNT(B$3:B202)</f>
        <v>30</v>
      </c>
      <c r="J202" s="57">
        <f t="shared" si="3"/>
        <v>200</v>
      </c>
    </row>
    <row r="203" spans="1:10" x14ac:dyDescent="0.2">
      <c r="A203" s="66" t="str">
        <f>IF(ROW(B201)&lt;=$L$3,INDEX(Data_Collection!B:B,PlotData!$K$3+ROW(B201)-1)&amp;" "&amp;INDEX(Data_Collection!C:C,PlotData!$K$3+ROW(B201)-1),"")</f>
        <v/>
      </c>
      <c r="B203" s="57" t="str">
        <f>IF(A203="","",IF(A203=0,ROUND(AVERAGE(B$3:B202),0),IF(ROW(C201)&lt;=$L$3,INDEX(Data_Collection!D:D,PlotData!$K$3+ROW(C201)-1),NA())))</f>
        <v/>
      </c>
      <c r="C203" s="57" t="str">
        <f>IF($A203=0,ROUND(AVERAGE(C$3:C202),0),IF($I203=$J203,IF(ROW(D201)&lt;=$L$3,INDEX(Data_Collection!E:E,PlotData!$K$3+ROW(D201)-1),""),""))</f>
        <v/>
      </c>
      <c r="D203" s="57" t="str">
        <f>IF($A203=0,ROUND(AVERAGE(D$3:D202),0),IF($I203=$J203,IF(ROW(E201)&lt;=$L$3,INDEX(Data_Collection!F:F,PlotData!$K$3+ROW(E201)-1),""),""))</f>
        <v/>
      </c>
      <c r="E203" s="57" t="str">
        <f>IF($A203=0,ROUND(AVERAGE(E$3:E202),0),IF($I203=$J203,IF(ROW(F201)&lt;=$L$3,INDEX(Data_Collection!G:G,PlotData!$K$3+ROW(F201)-1),""),""))</f>
        <v/>
      </c>
      <c r="F203" s="57" t="str">
        <f>IF($A203=0,ROUND(AVERAGE(F$3:F202),0),IF($I203=$J203,IF(ROW(G201)&lt;=$L$3,INDEX(Data_Collection!H:H,PlotData!$K$3+ROW(G201)-1),""),""))</f>
        <v/>
      </c>
      <c r="G203" s="57" t="str">
        <f>IF($A203=0,ROUND(AVERAGE(G$3:G202),0),IF($I203=$J203,IF(ROW(H201)&lt;=$L$3,INDEX(Data_Collection!I:I,PlotData!$K$3+ROW(H201)-1),""),""))</f>
        <v/>
      </c>
      <c r="H203" s="57" t="str">
        <f>IF($A203=0,ROUND(AVERAGE(H$3:H202),0),IF($I203=$J203,IF(ROW(I201)&lt;=$L$3,INDEX(Data_Collection!J:J,PlotData!$K$3+ROW(I201)-1),""),""))</f>
        <v/>
      </c>
      <c r="I203" s="57">
        <f>COUNT(B$3:B203)</f>
        <v>30</v>
      </c>
      <c r="J203" s="57">
        <f t="shared" si="3"/>
        <v>201</v>
      </c>
    </row>
    <row r="204" spans="1:10" x14ac:dyDescent="0.2">
      <c r="A204" s="66" t="str">
        <f>IF(ROW(B202)&lt;=$L$3,INDEX(Data_Collection!B:B,PlotData!$K$3+ROW(B202)-1)&amp;" "&amp;INDEX(Data_Collection!C:C,PlotData!$K$3+ROW(B202)-1),"")</f>
        <v/>
      </c>
      <c r="B204" s="57" t="str">
        <f>IF(A204="","",IF(A204=0,ROUND(AVERAGE(B$3:B203),0),IF(ROW(C202)&lt;=$L$3,INDEX(Data_Collection!D:D,PlotData!$K$3+ROW(C202)-1),NA())))</f>
        <v/>
      </c>
      <c r="C204" s="57" t="str">
        <f>IF($A204=0,ROUND(AVERAGE(C$3:C203),0),IF($I204=$J204,IF(ROW(D202)&lt;=$L$3,INDEX(Data_Collection!E:E,PlotData!$K$3+ROW(D202)-1),""),""))</f>
        <v/>
      </c>
      <c r="D204" s="57" t="str">
        <f>IF($A204=0,ROUND(AVERAGE(D$3:D203),0),IF($I204=$J204,IF(ROW(E202)&lt;=$L$3,INDEX(Data_Collection!F:F,PlotData!$K$3+ROW(E202)-1),""),""))</f>
        <v/>
      </c>
      <c r="E204" s="57" t="str">
        <f>IF($A204=0,ROUND(AVERAGE(E$3:E203),0),IF($I204=$J204,IF(ROW(F202)&lt;=$L$3,INDEX(Data_Collection!G:G,PlotData!$K$3+ROW(F202)-1),""),""))</f>
        <v/>
      </c>
      <c r="F204" s="57" t="str">
        <f>IF($A204=0,ROUND(AVERAGE(F$3:F203),0),IF($I204=$J204,IF(ROW(G202)&lt;=$L$3,INDEX(Data_Collection!H:H,PlotData!$K$3+ROW(G202)-1),""),""))</f>
        <v/>
      </c>
      <c r="G204" s="57" t="str">
        <f>IF($A204=0,ROUND(AVERAGE(G$3:G203),0),IF($I204=$J204,IF(ROW(H202)&lt;=$L$3,INDEX(Data_Collection!I:I,PlotData!$K$3+ROW(H202)-1),""),""))</f>
        <v/>
      </c>
      <c r="H204" s="57" t="str">
        <f>IF($A204=0,ROUND(AVERAGE(H$3:H203),0),IF($I204=$J204,IF(ROW(I202)&lt;=$L$3,INDEX(Data_Collection!J:J,PlotData!$K$3+ROW(I202)-1),""),""))</f>
        <v/>
      </c>
      <c r="I204" s="57">
        <f>COUNT(B$3:B204)</f>
        <v>30</v>
      </c>
      <c r="J204" s="57">
        <f t="shared" si="3"/>
        <v>202</v>
      </c>
    </row>
    <row r="205" spans="1:10" x14ac:dyDescent="0.2">
      <c r="A205" s="66" t="str">
        <f>IF(ROW(B203)&lt;=$L$3,INDEX(Data_Collection!B:B,PlotData!$K$3+ROW(B203)-1)&amp;" "&amp;INDEX(Data_Collection!C:C,PlotData!$K$3+ROW(B203)-1),"")</f>
        <v/>
      </c>
      <c r="B205" s="57" t="str">
        <f>IF(A205="","",IF(A205=0,ROUND(AVERAGE(B$3:B204),0),IF(ROW(C203)&lt;=$L$3,INDEX(Data_Collection!D:D,PlotData!$K$3+ROW(C203)-1),NA())))</f>
        <v/>
      </c>
      <c r="C205" s="57" t="str">
        <f>IF($A205=0,ROUND(AVERAGE(C$3:C204),0),IF($I205=$J205,IF(ROW(D203)&lt;=$L$3,INDEX(Data_Collection!E:E,PlotData!$K$3+ROW(D203)-1),""),""))</f>
        <v/>
      </c>
      <c r="D205" s="57" t="str">
        <f>IF($A205=0,ROUND(AVERAGE(D$3:D204),0),IF($I205=$J205,IF(ROW(E203)&lt;=$L$3,INDEX(Data_Collection!F:F,PlotData!$K$3+ROW(E203)-1),""),""))</f>
        <v/>
      </c>
      <c r="E205" s="57" t="str">
        <f>IF($A205=0,ROUND(AVERAGE(E$3:E204),0),IF($I205=$J205,IF(ROW(F203)&lt;=$L$3,INDEX(Data_Collection!G:G,PlotData!$K$3+ROW(F203)-1),""),""))</f>
        <v/>
      </c>
      <c r="F205" s="57" t="str">
        <f>IF($A205=0,ROUND(AVERAGE(F$3:F204),0),IF($I205=$J205,IF(ROW(G203)&lt;=$L$3,INDEX(Data_Collection!H:H,PlotData!$K$3+ROW(G203)-1),""),""))</f>
        <v/>
      </c>
      <c r="G205" s="57" t="str">
        <f>IF($A205=0,ROUND(AVERAGE(G$3:G204),0),IF($I205=$J205,IF(ROW(H203)&lt;=$L$3,INDEX(Data_Collection!I:I,PlotData!$K$3+ROW(H203)-1),""),""))</f>
        <v/>
      </c>
      <c r="H205" s="57" t="str">
        <f>IF($A205=0,ROUND(AVERAGE(H$3:H204),0),IF($I205=$J205,IF(ROW(I203)&lt;=$L$3,INDEX(Data_Collection!J:J,PlotData!$K$3+ROW(I203)-1),""),""))</f>
        <v/>
      </c>
      <c r="I205" s="57">
        <f>COUNT(B$3:B205)</f>
        <v>30</v>
      </c>
      <c r="J205" s="57">
        <f t="shared" si="3"/>
        <v>203</v>
      </c>
    </row>
    <row r="206" spans="1:10" x14ac:dyDescent="0.2">
      <c r="A206" s="66" t="str">
        <f>IF(ROW(B204)&lt;=$L$3,INDEX(Data_Collection!B:B,PlotData!$K$3+ROW(B204)-1)&amp;" "&amp;INDEX(Data_Collection!C:C,PlotData!$K$3+ROW(B204)-1),"")</f>
        <v/>
      </c>
      <c r="B206" s="57" t="str">
        <f>IF(A206="","",IF(A206=0,ROUND(AVERAGE(B$3:B205),0),IF(ROW(C204)&lt;=$L$3,INDEX(Data_Collection!D:D,PlotData!$K$3+ROW(C204)-1),NA())))</f>
        <v/>
      </c>
      <c r="C206" s="57" t="str">
        <f>IF($A206=0,ROUND(AVERAGE(C$3:C205),0),IF($I206=$J206,IF(ROW(D204)&lt;=$L$3,INDEX(Data_Collection!E:E,PlotData!$K$3+ROW(D204)-1),""),""))</f>
        <v/>
      </c>
      <c r="D206" s="57" t="str">
        <f>IF($A206=0,ROUND(AVERAGE(D$3:D205),0),IF($I206=$J206,IF(ROW(E204)&lt;=$L$3,INDEX(Data_Collection!F:F,PlotData!$K$3+ROW(E204)-1),""),""))</f>
        <v/>
      </c>
      <c r="E206" s="57" t="str">
        <f>IF($A206=0,ROUND(AVERAGE(E$3:E205),0),IF($I206=$J206,IF(ROW(F204)&lt;=$L$3,INDEX(Data_Collection!G:G,PlotData!$K$3+ROW(F204)-1),""),""))</f>
        <v/>
      </c>
      <c r="F206" s="57" t="str">
        <f>IF($A206=0,ROUND(AVERAGE(F$3:F205),0),IF($I206=$J206,IF(ROW(G204)&lt;=$L$3,INDEX(Data_Collection!H:H,PlotData!$K$3+ROW(G204)-1),""),""))</f>
        <v/>
      </c>
      <c r="G206" s="57" t="str">
        <f>IF($A206=0,ROUND(AVERAGE(G$3:G205),0),IF($I206=$J206,IF(ROW(H204)&lt;=$L$3,INDEX(Data_Collection!I:I,PlotData!$K$3+ROW(H204)-1),""),""))</f>
        <v/>
      </c>
      <c r="H206" s="57" t="str">
        <f>IF($A206=0,ROUND(AVERAGE(H$3:H205),0),IF($I206=$J206,IF(ROW(I204)&lt;=$L$3,INDEX(Data_Collection!J:J,PlotData!$K$3+ROW(I204)-1),""),""))</f>
        <v/>
      </c>
      <c r="I206" s="57">
        <f>COUNT(B$3:B206)</f>
        <v>30</v>
      </c>
      <c r="J206" s="57">
        <f t="shared" si="3"/>
        <v>204</v>
      </c>
    </row>
    <row r="207" spans="1:10" x14ac:dyDescent="0.2">
      <c r="A207" s="66" t="str">
        <f>IF(ROW(B205)&lt;=$L$3,INDEX(Data_Collection!B:B,PlotData!$K$3+ROW(B205)-1)&amp;" "&amp;INDEX(Data_Collection!C:C,PlotData!$K$3+ROW(B205)-1),"")</f>
        <v/>
      </c>
      <c r="B207" s="57" t="str">
        <f>IF(A207="","",IF(A207=0,ROUND(AVERAGE(B$3:B206),0),IF(ROW(C205)&lt;=$L$3,INDEX(Data_Collection!D:D,PlotData!$K$3+ROW(C205)-1),NA())))</f>
        <v/>
      </c>
      <c r="C207" s="57" t="str">
        <f>IF($A207=0,ROUND(AVERAGE(C$3:C206),0),IF($I207=$J207,IF(ROW(D205)&lt;=$L$3,INDEX(Data_Collection!E:E,PlotData!$K$3+ROW(D205)-1),""),""))</f>
        <v/>
      </c>
      <c r="D207" s="57" t="str">
        <f>IF($A207=0,ROUND(AVERAGE(D$3:D206),0),IF($I207=$J207,IF(ROW(E205)&lt;=$L$3,INDEX(Data_Collection!F:F,PlotData!$K$3+ROW(E205)-1),""),""))</f>
        <v/>
      </c>
      <c r="E207" s="57" t="str">
        <f>IF($A207=0,ROUND(AVERAGE(E$3:E206),0),IF($I207=$J207,IF(ROW(F205)&lt;=$L$3,INDEX(Data_Collection!G:G,PlotData!$K$3+ROW(F205)-1),""),""))</f>
        <v/>
      </c>
      <c r="F207" s="57" t="str">
        <f>IF($A207=0,ROUND(AVERAGE(F$3:F206),0),IF($I207=$J207,IF(ROW(G205)&lt;=$L$3,INDEX(Data_Collection!H:H,PlotData!$K$3+ROW(G205)-1),""),""))</f>
        <v/>
      </c>
      <c r="G207" s="57" t="str">
        <f>IF($A207=0,ROUND(AVERAGE(G$3:G206),0),IF($I207=$J207,IF(ROW(H205)&lt;=$L$3,INDEX(Data_Collection!I:I,PlotData!$K$3+ROW(H205)-1),""),""))</f>
        <v/>
      </c>
      <c r="H207" s="57" t="str">
        <f>IF($A207=0,ROUND(AVERAGE(H$3:H206),0),IF($I207=$J207,IF(ROW(I205)&lt;=$L$3,INDEX(Data_Collection!J:J,PlotData!$K$3+ROW(I205)-1),""),""))</f>
        <v/>
      </c>
      <c r="I207" s="57">
        <f>COUNT(B$3:B207)</f>
        <v>30</v>
      </c>
      <c r="J207" s="57">
        <f t="shared" si="3"/>
        <v>205</v>
      </c>
    </row>
    <row r="208" spans="1:10" x14ac:dyDescent="0.2">
      <c r="A208" s="66" t="str">
        <f>IF(ROW(B206)&lt;=$L$3,INDEX(Data_Collection!B:B,PlotData!$K$3+ROW(B206)-1)&amp;" "&amp;INDEX(Data_Collection!C:C,PlotData!$K$3+ROW(B206)-1),"")</f>
        <v/>
      </c>
      <c r="B208" s="57" t="str">
        <f>IF(A208="","",IF(A208=0,ROUND(AVERAGE(B$3:B207),0),IF(ROW(C206)&lt;=$L$3,INDEX(Data_Collection!D:D,PlotData!$K$3+ROW(C206)-1),NA())))</f>
        <v/>
      </c>
      <c r="C208" s="57" t="str">
        <f>IF($A208=0,ROUND(AVERAGE(C$3:C207),0),IF($I208=$J208,IF(ROW(D206)&lt;=$L$3,INDEX(Data_Collection!E:E,PlotData!$K$3+ROW(D206)-1),""),""))</f>
        <v/>
      </c>
      <c r="D208" s="57" t="str">
        <f>IF($A208=0,ROUND(AVERAGE(D$3:D207),0),IF($I208=$J208,IF(ROW(E206)&lt;=$L$3,INDEX(Data_Collection!F:F,PlotData!$K$3+ROW(E206)-1),""),""))</f>
        <v/>
      </c>
      <c r="E208" s="57" t="str">
        <f>IF($A208=0,ROUND(AVERAGE(E$3:E207),0),IF($I208=$J208,IF(ROW(F206)&lt;=$L$3,INDEX(Data_Collection!G:G,PlotData!$K$3+ROW(F206)-1),""),""))</f>
        <v/>
      </c>
      <c r="F208" s="57" t="str">
        <f>IF($A208=0,ROUND(AVERAGE(F$3:F207),0),IF($I208=$J208,IF(ROW(G206)&lt;=$L$3,INDEX(Data_Collection!H:H,PlotData!$K$3+ROW(G206)-1),""),""))</f>
        <v/>
      </c>
      <c r="G208" s="57" t="str">
        <f>IF($A208=0,ROUND(AVERAGE(G$3:G207),0),IF($I208=$J208,IF(ROW(H206)&lt;=$L$3,INDEX(Data_Collection!I:I,PlotData!$K$3+ROW(H206)-1),""),""))</f>
        <v/>
      </c>
      <c r="H208" s="57" t="str">
        <f>IF($A208=0,ROUND(AVERAGE(H$3:H207),0),IF($I208=$J208,IF(ROW(I206)&lt;=$L$3,INDEX(Data_Collection!J:J,PlotData!$K$3+ROW(I206)-1),""),""))</f>
        <v/>
      </c>
      <c r="I208" s="57">
        <f>COUNT(B$3:B208)</f>
        <v>30</v>
      </c>
      <c r="J208" s="57">
        <f t="shared" si="3"/>
        <v>206</v>
      </c>
    </row>
    <row r="209" spans="1:10" x14ac:dyDescent="0.2">
      <c r="A209" s="66" t="str">
        <f>IF(ROW(B207)&lt;=$L$3,INDEX(Data_Collection!B:B,PlotData!$K$3+ROW(B207)-1)&amp;" "&amp;INDEX(Data_Collection!C:C,PlotData!$K$3+ROW(B207)-1),"")</f>
        <v/>
      </c>
      <c r="B209" s="57" t="str">
        <f>IF(A209="","",IF(A209=0,ROUND(AVERAGE(B$3:B208),0),IF(ROW(C207)&lt;=$L$3,INDEX(Data_Collection!D:D,PlotData!$K$3+ROW(C207)-1),NA())))</f>
        <v/>
      </c>
      <c r="C209" s="57" t="str">
        <f>IF($A209=0,ROUND(AVERAGE(C$3:C208),0),IF($I209=$J209,IF(ROW(D207)&lt;=$L$3,INDEX(Data_Collection!E:E,PlotData!$K$3+ROW(D207)-1),""),""))</f>
        <v/>
      </c>
      <c r="D209" s="57" t="str">
        <f>IF($A209=0,ROUND(AVERAGE(D$3:D208),0),IF($I209=$J209,IF(ROW(E207)&lt;=$L$3,INDEX(Data_Collection!F:F,PlotData!$K$3+ROW(E207)-1),""),""))</f>
        <v/>
      </c>
      <c r="E209" s="57" t="str">
        <f>IF($A209=0,ROUND(AVERAGE(E$3:E208),0),IF($I209=$J209,IF(ROW(F207)&lt;=$L$3,INDEX(Data_Collection!G:G,PlotData!$K$3+ROW(F207)-1),""),""))</f>
        <v/>
      </c>
      <c r="F209" s="57" t="str">
        <f>IF($A209=0,ROUND(AVERAGE(F$3:F208),0),IF($I209=$J209,IF(ROW(G207)&lt;=$L$3,INDEX(Data_Collection!H:H,PlotData!$K$3+ROW(G207)-1),""),""))</f>
        <v/>
      </c>
      <c r="G209" s="57" t="str">
        <f>IF($A209=0,ROUND(AVERAGE(G$3:G208),0),IF($I209=$J209,IF(ROW(H207)&lt;=$L$3,INDEX(Data_Collection!I:I,PlotData!$K$3+ROW(H207)-1),""),""))</f>
        <v/>
      </c>
      <c r="H209" s="57" t="str">
        <f>IF($A209=0,ROUND(AVERAGE(H$3:H208),0),IF($I209=$J209,IF(ROW(I207)&lt;=$L$3,INDEX(Data_Collection!J:J,PlotData!$K$3+ROW(I207)-1),""),""))</f>
        <v/>
      </c>
      <c r="I209" s="57">
        <f>COUNT(B$3:B209)</f>
        <v>30</v>
      </c>
      <c r="J209" s="57">
        <f t="shared" si="3"/>
        <v>207</v>
      </c>
    </row>
    <row r="210" spans="1:10" x14ac:dyDescent="0.2">
      <c r="A210" s="66" t="str">
        <f>IF(ROW(B208)&lt;=$L$3,INDEX(Data_Collection!B:B,PlotData!$K$3+ROW(B208)-1)&amp;" "&amp;INDEX(Data_Collection!C:C,PlotData!$K$3+ROW(B208)-1),"")</f>
        <v/>
      </c>
      <c r="B210" s="57" t="str">
        <f>IF(A210="","",IF(A210=0,ROUND(AVERAGE(B$3:B209),0),IF(ROW(C208)&lt;=$L$3,INDEX(Data_Collection!D:D,PlotData!$K$3+ROW(C208)-1),NA())))</f>
        <v/>
      </c>
      <c r="C210" s="57" t="str">
        <f>IF($A210=0,ROUND(AVERAGE(C$3:C209),0),IF($I210=$J210,IF(ROW(D208)&lt;=$L$3,INDEX(Data_Collection!E:E,PlotData!$K$3+ROW(D208)-1),""),""))</f>
        <v/>
      </c>
      <c r="D210" s="57" t="str">
        <f>IF($A210=0,ROUND(AVERAGE(D$3:D209),0),IF($I210=$J210,IF(ROW(E208)&lt;=$L$3,INDEX(Data_Collection!F:F,PlotData!$K$3+ROW(E208)-1),""),""))</f>
        <v/>
      </c>
      <c r="E210" s="57" t="str">
        <f>IF($A210=0,ROUND(AVERAGE(E$3:E209),0),IF($I210=$J210,IF(ROW(F208)&lt;=$L$3,INDEX(Data_Collection!G:G,PlotData!$K$3+ROW(F208)-1),""),""))</f>
        <v/>
      </c>
      <c r="F210" s="57" t="str">
        <f>IF($A210=0,ROUND(AVERAGE(F$3:F209),0),IF($I210=$J210,IF(ROW(G208)&lt;=$L$3,INDEX(Data_Collection!H:H,PlotData!$K$3+ROW(G208)-1),""),""))</f>
        <v/>
      </c>
      <c r="G210" s="57" t="str">
        <f>IF($A210=0,ROUND(AVERAGE(G$3:G209),0),IF($I210=$J210,IF(ROW(H208)&lt;=$L$3,INDEX(Data_Collection!I:I,PlotData!$K$3+ROW(H208)-1),""),""))</f>
        <v/>
      </c>
      <c r="H210" s="57" t="str">
        <f>IF($A210=0,ROUND(AVERAGE(H$3:H209),0),IF($I210=$J210,IF(ROW(I208)&lt;=$L$3,INDEX(Data_Collection!J:J,PlotData!$K$3+ROW(I208)-1),""),""))</f>
        <v/>
      </c>
      <c r="I210" s="57">
        <f>COUNT(B$3:B210)</f>
        <v>30</v>
      </c>
      <c r="J210" s="57">
        <f t="shared" si="3"/>
        <v>208</v>
      </c>
    </row>
    <row r="211" spans="1:10" x14ac:dyDescent="0.2">
      <c r="A211" s="66" t="str">
        <f>IF(ROW(B209)&lt;=$L$3,INDEX(Data_Collection!B:B,PlotData!$K$3+ROW(B209)-1)&amp;" "&amp;INDEX(Data_Collection!C:C,PlotData!$K$3+ROW(B209)-1),"")</f>
        <v/>
      </c>
      <c r="B211" s="57" t="str">
        <f>IF(A211="","",IF(A211=0,ROUND(AVERAGE(B$3:B210),0),IF(ROW(C209)&lt;=$L$3,INDEX(Data_Collection!D:D,PlotData!$K$3+ROW(C209)-1),NA())))</f>
        <v/>
      </c>
      <c r="C211" s="57" t="str">
        <f>IF($A211=0,ROUND(AVERAGE(C$3:C210),0),IF($I211=$J211,IF(ROW(D209)&lt;=$L$3,INDEX(Data_Collection!E:E,PlotData!$K$3+ROW(D209)-1),""),""))</f>
        <v/>
      </c>
      <c r="D211" s="57" t="str">
        <f>IF($A211=0,ROUND(AVERAGE(D$3:D210),0),IF($I211=$J211,IF(ROW(E209)&lt;=$L$3,INDEX(Data_Collection!F:F,PlotData!$K$3+ROW(E209)-1),""),""))</f>
        <v/>
      </c>
      <c r="E211" s="57" t="str">
        <f>IF($A211=0,ROUND(AVERAGE(E$3:E210),0),IF($I211=$J211,IF(ROW(F209)&lt;=$L$3,INDEX(Data_Collection!G:G,PlotData!$K$3+ROW(F209)-1),""),""))</f>
        <v/>
      </c>
      <c r="F211" s="57" t="str">
        <f>IF($A211=0,ROUND(AVERAGE(F$3:F210),0),IF($I211=$J211,IF(ROW(G209)&lt;=$L$3,INDEX(Data_Collection!H:H,PlotData!$K$3+ROW(G209)-1),""),""))</f>
        <v/>
      </c>
      <c r="G211" s="57" t="str">
        <f>IF($A211=0,ROUND(AVERAGE(G$3:G210),0),IF($I211=$J211,IF(ROW(H209)&lt;=$L$3,INDEX(Data_Collection!I:I,PlotData!$K$3+ROW(H209)-1),""),""))</f>
        <v/>
      </c>
      <c r="H211" s="57" t="str">
        <f>IF($A211=0,ROUND(AVERAGE(H$3:H210),0),IF($I211=$J211,IF(ROW(I209)&lt;=$L$3,INDEX(Data_Collection!J:J,PlotData!$K$3+ROW(I209)-1),""),""))</f>
        <v/>
      </c>
      <c r="I211" s="57">
        <f>COUNT(B$3:B211)</f>
        <v>30</v>
      </c>
      <c r="J211" s="57">
        <f t="shared" si="3"/>
        <v>209</v>
      </c>
    </row>
    <row r="212" spans="1:10" x14ac:dyDescent="0.2">
      <c r="A212" s="66" t="str">
        <f>IF(ROW(B210)&lt;=$L$3,INDEX(Data_Collection!B:B,PlotData!$K$3+ROW(B210)-1)&amp;" "&amp;INDEX(Data_Collection!C:C,PlotData!$K$3+ROW(B210)-1),"")</f>
        <v/>
      </c>
      <c r="B212" s="57" t="str">
        <f>IF(A212="","",IF(A212=0,ROUND(AVERAGE(B$3:B211),0),IF(ROW(C210)&lt;=$L$3,INDEX(Data_Collection!D:D,PlotData!$K$3+ROW(C210)-1),NA())))</f>
        <v/>
      </c>
      <c r="C212" s="57" t="str">
        <f>IF($A212=0,ROUND(AVERAGE(C$3:C211),0),IF($I212=$J212,IF(ROW(D210)&lt;=$L$3,INDEX(Data_Collection!E:E,PlotData!$K$3+ROW(D210)-1),""),""))</f>
        <v/>
      </c>
      <c r="D212" s="57" t="str">
        <f>IF($A212=0,ROUND(AVERAGE(D$3:D211),0),IF($I212=$J212,IF(ROW(E210)&lt;=$L$3,INDEX(Data_Collection!F:F,PlotData!$K$3+ROW(E210)-1),""),""))</f>
        <v/>
      </c>
      <c r="E212" s="57" t="str">
        <f>IF($A212=0,ROUND(AVERAGE(E$3:E211),0),IF($I212=$J212,IF(ROW(F210)&lt;=$L$3,INDEX(Data_Collection!G:G,PlotData!$K$3+ROW(F210)-1),""),""))</f>
        <v/>
      </c>
      <c r="F212" s="57" t="str">
        <f>IF($A212=0,ROUND(AVERAGE(F$3:F211),0),IF($I212=$J212,IF(ROW(G210)&lt;=$L$3,INDEX(Data_Collection!H:H,PlotData!$K$3+ROW(G210)-1),""),""))</f>
        <v/>
      </c>
      <c r="G212" s="57" t="str">
        <f>IF($A212=0,ROUND(AVERAGE(G$3:G211),0),IF($I212=$J212,IF(ROW(H210)&lt;=$L$3,INDEX(Data_Collection!I:I,PlotData!$K$3+ROW(H210)-1),""),""))</f>
        <v/>
      </c>
      <c r="H212" s="57" t="str">
        <f>IF($A212=0,ROUND(AVERAGE(H$3:H211),0),IF($I212=$J212,IF(ROW(I210)&lt;=$L$3,INDEX(Data_Collection!J:J,PlotData!$K$3+ROW(I210)-1),""),""))</f>
        <v/>
      </c>
      <c r="I212" s="57">
        <f>COUNT(B$3:B212)</f>
        <v>30</v>
      </c>
      <c r="J212" s="57">
        <f t="shared" si="3"/>
        <v>210</v>
      </c>
    </row>
    <row r="213" spans="1:10" x14ac:dyDescent="0.2">
      <c r="A213" s="66" t="str">
        <f>IF(ROW(B211)&lt;=$L$3,INDEX(Data_Collection!B:B,PlotData!$K$3+ROW(B211)-1)&amp;" "&amp;INDEX(Data_Collection!C:C,PlotData!$K$3+ROW(B211)-1),"")</f>
        <v/>
      </c>
      <c r="B213" s="57" t="str">
        <f>IF(A213="","",IF(A213=0,ROUND(AVERAGE(B$3:B212),0),IF(ROW(C211)&lt;=$L$3,INDEX(Data_Collection!D:D,PlotData!$K$3+ROW(C211)-1),NA())))</f>
        <v/>
      </c>
      <c r="C213" s="57" t="str">
        <f>IF($A213=0,ROUND(AVERAGE(C$3:C212),0),IF($I213=$J213,IF(ROW(D211)&lt;=$L$3,INDEX(Data_Collection!E:E,PlotData!$K$3+ROW(D211)-1),""),""))</f>
        <v/>
      </c>
      <c r="D213" s="57" t="str">
        <f>IF($A213=0,ROUND(AVERAGE(D$3:D212),0),IF($I213=$J213,IF(ROW(E211)&lt;=$L$3,INDEX(Data_Collection!F:F,PlotData!$K$3+ROW(E211)-1),""),""))</f>
        <v/>
      </c>
      <c r="E213" s="57" t="str">
        <f>IF($A213=0,ROUND(AVERAGE(E$3:E212),0),IF($I213=$J213,IF(ROW(F211)&lt;=$L$3,INDEX(Data_Collection!G:G,PlotData!$K$3+ROW(F211)-1),""),""))</f>
        <v/>
      </c>
      <c r="F213" s="57" t="str">
        <f>IF($A213=0,ROUND(AVERAGE(F$3:F212),0),IF($I213=$J213,IF(ROW(G211)&lt;=$L$3,INDEX(Data_Collection!H:H,PlotData!$K$3+ROW(G211)-1),""),""))</f>
        <v/>
      </c>
      <c r="G213" s="57" t="str">
        <f>IF($A213=0,ROUND(AVERAGE(G$3:G212),0),IF($I213=$J213,IF(ROW(H211)&lt;=$L$3,INDEX(Data_Collection!I:I,PlotData!$K$3+ROW(H211)-1),""),""))</f>
        <v/>
      </c>
      <c r="H213" s="57" t="str">
        <f>IF($A213=0,ROUND(AVERAGE(H$3:H212),0),IF($I213=$J213,IF(ROW(I211)&lt;=$L$3,INDEX(Data_Collection!J:J,PlotData!$K$3+ROW(I211)-1),""),""))</f>
        <v/>
      </c>
      <c r="I213" s="57">
        <f>COUNT(B$3:B213)</f>
        <v>30</v>
      </c>
      <c r="J213" s="57">
        <f t="shared" si="3"/>
        <v>211</v>
      </c>
    </row>
    <row r="214" spans="1:10" x14ac:dyDescent="0.2">
      <c r="A214" s="66" t="str">
        <f>IF(ROW(B212)&lt;=$L$3,INDEX(Data_Collection!B:B,PlotData!$K$3+ROW(B212)-1)&amp;" "&amp;INDEX(Data_Collection!C:C,PlotData!$K$3+ROW(B212)-1),"")</f>
        <v/>
      </c>
      <c r="B214" s="57" t="str">
        <f>IF(A214="","",IF(A214=0,ROUND(AVERAGE(B$3:B213),0),IF(ROW(C212)&lt;=$L$3,INDEX(Data_Collection!D:D,PlotData!$K$3+ROW(C212)-1),NA())))</f>
        <v/>
      </c>
      <c r="C214" s="57" t="str">
        <f>IF($A214=0,ROUND(AVERAGE(C$3:C213),0),IF($I214=$J214,IF(ROW(D212)&lt;=$L$3,INDEX(Data_Collection!E:E,PlotData!$K$3+ROW(D212)-1),""),""))</f>
        <v/>
      </c>
      <c r="D214" s="57" t="str">
        <f>IF($A214=0,ROUND(AVERAGE(D$3:D213),0),IF($I214=$J214,IF(ROW(E212)&lt;=$L$3,INDEX(Data_Collection!F:F,PlotData!$K$3+ROW(E212)-1),""),""))</f>
        <v/>
      </c>
      <c r="E214" s="57" t="str">
        <f>IF($A214=0,ROUND(AVERAGE(E$3:E213),0),IF($I214=$J214,IF(ROW(F212)&lt;=$L$3,INDEX(Data_Collection!G:G,PlotData!$K$3+ROW(F212)-1),""),""))</f>
        <v/>
      </c>
      <c r="F214" s="57" t="str">
        <f>IF($A214=0,ROUND(AVERAGE(F$3:F213),0),IF($I214=$J214,IF(ROW(G212)&lt;=$L$3,INDEX(Data_Collection!H:H,PlotData!$K$3+ROW(G212)-1),""),""))</f>
        <v/>
      </c>
      <c r="G214" s="57" t="str">
        <f>IF($A214=0,ROUND(AVERAGE(G$3:G213),0),IF($I214=$J214,IF(ROW(H212)&lt;=$L$3,INDEX(Data_Collection!I:I,PlotData!$K$3+ROW(H212)-1),""),""))</f>
        <v/>
      </c>
      <c r="H214" s="57" t="str">
        <f>IF($A214=0,ROUND(AVERAGE(H$3:H213),0),IF($I214=$J214,IF(ROW(I212)&lt;=$L$3,INDEX(Data_Collection!J:J,PlotData!$K$3+ROW(I212)-1),""),""))</f>
        <v/>
      </c>
      <c r="I214" s="57">
        <f>COUNT(B$3:B214)</f>
        <v>30</v>
      </c>
      <c r="J214" s="57">
        <f t="shared" si="3"/>
        <v>212</v>
      </c>
    </row>
    <row r="215" spans="1:10" x14ac:dyDescent="0.2">
      <c r="A215" s="66" t="str">
        <f>IF(ROW(B213)&lt;=$L$3,INDEX(Data_Collection!B:B,PlotData!$K$3+ROW(B213)-1)&amp;" "&amp;INDEX(Data_Collection!C:C,PlotData!$K$3+ROW(B213)-1),"")</f>
        <v/>
      </c>
      <c r="B215" s="57" t="str">
        <f>IF(A215="","",IF(A215=0,ROUND(AVERAGE(B$3:B214),0),IF(ROW(C213)&lt;=$L$3,INDEX(Data_Collection!D:D,PlotData!$K$3+ROW(C213)-1),NA())))</f>
        <v/>
      </c>
      <c r="C215" s="57" t="str">
        <f>IF($A215=0,ROUND(AVERAGE(C$3:C214),0),IF($I215=$J215,IF(ROW(D213)&lt;=$L$3,INDEX(Data_Collection!E:E,PlotData!$K$3+ROW(D213)-1),""),""))</f>
        <v/>
      </c>
      <c r="D215" s="57" t="str">
        <f>IF($A215=0,ROUND(AVERAGE(D$3:D214),0),IF($I215=$J215,IF(ROW(E213)&lt;=$L$3,INDEX(Data_Collection!F:F,PlotData!$K$3+ROW(E213)-1),""),""))</f>
        <v/>
      </c>
      <c r="E215" s="57" t="str">
        <f>IF($A215=0,ROUND(AVERAGE(E$3:E214),0),IF($I215=$J215,IF(ROW(F213)&lt;=$L$3,INDEX(Data_Collection!G:G,PlotData!$K$3+ROW(F213)-1),""),""))</f>
        <v/>
      </c>
      <c r="F215" s="57" t="str">
        <f>IF($A215=0,ROUND(AVERAGE(F$3:F214),0),IF($I215=$J215,IF(ROW(G213)&lt;=$L$3,INDEX(Data_Collection!H:H,PlotData!$K$3+ROW(G213)-1),""),""))</f>
        <v/>
      </c>
      <c r="G215" s="57" t="str">
        <f>IF($A215=0,ROUND(AVERAGE(G$3:G214),0),IF($I215=$J215,IF(ROW(H213)&lt;=$L$3,INDEX(Data_Collection!I:I,PlotData!$K$3+ROW(H213)-1),""),""))</f>
        <v/>
      </c>
      <c r="H215" s="57" t="str">
        <f>IF($A215=0,ROUND(AVERAGE(H$3:H214),0),IF($I215=$J215,IF(ROW(I213)&lt;=$L$3,INDEX(Data_Collection!J:J,PlotData!$K$3+ROW(I213)-1),""),""))</f>
        <v/>
      </c>
      <c r="I215" s="57">
        <f>COUNT(B$3:B215)</f>
        <v>30</v>
      </c>
      <c r="J215" s="57">
        <f t="shared" si="3"/>
        <v>213</v>
      </c>
    </row>
    <row r="216" spans="1:10" x14ac:dyDescent="0.2">
      <c r="A216" s="66" t="str">
        <f>IF(ROW(B214)&lt;=$L$3,INDEX(Data_Collection!B:B,PlotData!$K$3+ROW(B214)-1)&amp;" "&amp;INDEX(Data_Collection!C:C,PlotData!$K$3+ROW(B214)-1),"")</f>
        <v/>
      </c>
      <c r="B216" s="57" t="str">
        <f>IF(A216="","",IF(A216=0,ROUND(AVERAGE(B$3:B215),0),IF(ROW(C214)&lt;=$L$3,INDEX(Data_Collection!D:D,PlotData!$K$3+ROW(C214)-1),NA())))</f>
        <v/>
      </c>
      <c r="C216" s="57" t="str">
        <f>IF($A216=0,ROUND(AVERAGE(C$3:C215),0),IF($I216=$J216,IF(ROW(D214)&lt;=$L$3,INDEX(Data_Collection!E:E,PlotData!$K$3+ROW(D214)-1),""),""))</f>
        <v/>
      </c>
      <c r="D216" s="57" t="str">
        <f>IF($A216=0,ROUND(AVERAGE(D$3:D215),0),IF($I216=$J216,IF(ROW(E214)&lt;=$L$3,INDEX(Data_Collection!F:F,PlotData!$K$3+ROW(E214)-1),""),""))</f>
        <v/>
      </c>
      <c r="E216" s="57" t="str">
        <f>IF($A216=0,ROUND(AVERAGE(E$3:E215),0),IF($I216=$J216,IF(ROW(F214)&lt;=$L$3,INDEX(Data_Collection!G:G,PlotData!$K$3+ROW(F214)-1),""),""))</f>
        <v/>
      </c>
      <c r="F216" s="57" t="str">
        <f>IF($A216=0,ROUND(AVERAGE(F$3:F215),0),IF($I216=$J216,IF(ROW(G214)&lt;=$L$3,INDEX(Data_Collection!H:H,PlotData!$K$3+ROW(G214)-1),""),""))</f>
        <v/>
      </c>
      <c r="G216" s="57" t="str">
        <f>IF($A216=0,ROUND(AVERAGE(G$3:G215),0),IF($I216=$J216,IF(ROW(H214)&lt;=$L$3,INDEX(Data_Collection!I:I,PlotData!$K$3+ROW(H214)-1),""),""))</f>
        <v/>
      </c>
      <c r="H216" s="57" t="str">
        <f>IF($A216=0,ROUND(AVERAGE(H$3:H215),0),IF($I216=$J216,IF(ROW(I214)&lt;=$L$3,INDEX(Data_Collection!J:J,PlotData!$K$3+ROW(I214)-1),""),""))</f>
        <v/>
      </c>
      <c r="I216" s="57">
        <f>COUNT(B$3:B216)</f>
        <v>30</v>
      </c>
      <c r="J216" s="57">
        <f t="shared" si="3"/>
        <v>214</v>
      </c>
    </row>
    <row r="217" spans="1:10" x14ac:dyDescent="0.2">
      <c r="A217" s="66" t="str">
        <f>IF(ROW(B215)&lt;=$L$3,INDEX(Data_Collection!B:B,PlotData!$K$3+ROW(B215)-1)&amp;" "&amp;INDEX(Data_Collection!C:C,PlotData!$K$3+ROW(B215)-1),"")</f>
        <v/>
      </c>
      <c r="B217" s="57" t="str">
        <f>IF(A217="","",IF(A217=0,ROUND(AVERAGE(B$3:B216),0),IF(ROW(C215)&lt;=$L$3,INDEX(Data_Collection!D:D,PlotData!$K$3+ROW(C215)-1),NA())))</f>
        <v/>
      </c>
      <c r="C217" s="57" t="str">
        <f>IF($A217=0,ROUND(AVERAGE(C$3:C216),0),IF($I217=$J217,IF(ROW(D215)&lt;=$L$3,INDEX(Data_Collection!E:E,PlotData!$K$3+ROW(D215)-1),""),""))</f>
        <v/>
      </c>
      <c r="D217" s="57" t="str">
        <f>IF($A217=0,ROUND(AVERAGE(D$3:D216),0),IF($I217=$J217,IF(ROW(E215)&lt;=$L$3,INDEX(Data_Collection!F:F,PlotData!$K$3+ROW(E215)-1),""),""))</f>
        <v/>
      </c>
      <c r="E217" s="57" t="str">
        <f>IF($A217=0,ROUND(AVERAGE(E$3:E216),0),IF($I217=$J217,IF(ROW(F215)&lt;=$L$3,INDEX(Data_Collection!G:G,PlotData!$K$3+ROW(F215)-1),""),""))</f>
        <v/>
      </c>
      <c r="F217" s="57" t="str">
        <f>IF($A217=0,ROUND(AVERAGE(F$3:F216),0),IF($I217=$J217,IF(ROW(G215)&lt;=$L$3,INDEX(Data_Collection!H:H,PlotData!$K$3+ROW(G215)-1),""),""))</f>
        <v/>
      </c>
      <c r="G217" s="57" t="str">
        <f>IF($A217=0,ROUND(AVERAGE(G$3:G216),0),IF($I217=$J217,IF(ROW(H215)&lt;=$L$3,INDEX(Data_Collection!I:I,PlotData!$K$3+ROW(H215)-1),""),""))</f>
        <v/>
      </c>
      <c r="H217" s="57" t="str">
        <f>IF($A217=0,ROUND(AVERAGE(H$3:H216),0),IF($I217=$J217,IF(ROW(I215)&lt;=$L$3,INDEX(Data_Collection!J:J,PlotData!$K$3+ROW(I215)-1),""),""))</f>
        <v/>
      </c>
      <c r="I217" s="57">
        <f>COUNT(B$3:B217)</f>
        <v>30</v>
      </c>
      <c r="J217" s="57">
        <f t="shared" si="3"/>
        <v>215</v>
      </c>
    </row>
    <row r="218" spans="1:10" x14ac:dyDescent="0.2">
      <c r="A218" s="66" t="str">
        <f>IF(ROW(B216)&lt;=$L$3,INDEX(Data_Collection!B:B,PlotData!$K$3+ROW(B216)-1)&amp;" "&amp;INDEX(Data_Collection!C:C,PlotData!$K$3+ROW(B216)-1),"")</f>
        <v/>
      </c>
      <c r="B218" s="57" t="str">
        <f>IF(A218="","",IF(A218=0,ROUND(AVERAGE(B$3:B217),0),IF(ROW(C216)&lt;=$L$3,INDEX(Data_Collection!D:D,PlotData!$K$3+ROW(C216)-1),NA())))</f>
        <v/>
      </c>
      <c r="C218" s="57" t="str">
        <f>IF($A218=0,ROUND(AVERAGE(C$3:C217),0),IF($I218=$J218,IF(ROW(D216)&lt;=$L$3,INDEX(Data_Collection!E:E,PlotData!$K$3+ROW(D216)-1),""),""))</f>
        <v/>
      </c>
      <c r="D218" s="57" t="str">
        <f>IF($A218=0,ROUND(AVERAGE(D$3:D217),0),IF($I218=$J218,IF(ROW(E216)&lt;=$L$3,INDEX(Data_Collection!F:F,PlotData!$K$3+ROW(E216)-1),""),""))</f>
        <v/>
      </c>
      <c r="E218" s="57" t="str">
        <f>IF($A218=0,ROUND(AVERAGE(E$3:E217),0),IF($I218=$J218,IF(ROW(F216)&lt;=$L$3,INDEX(Data_Collection!G:G,PlotData!$K$3+ROW(F216)-1),""),""))</f>
        <v/>
      </c>
      <c r="F218" s="57" t="str">
        <f>IF($A218=0,ROUND(AVERAGE(F$3:F217),0),IF($I218=$J218,IF(ROW(G216)&lt;=$L$3,INDEX(Data_Collection!H:H,PlotData!$K$3+ROW(G216)-1),""),""))</f>
        <v/>
      </c>
      <c r="G218" s="57" t="str">
        <f>IF($A218=0,ROUND(AVERAGE(G$3:G217),0),IF($I218=$J218,IF(ROW(H216)&lt;=$L$3,INDEX(Data_Collection!I:I,PlotData!$K$3+ROW(H216)-1),""),""))</f>
        <v/>
      </c>
      <c r="H218" s="57" t="str">
        <f>IF($A218=0,ROUND(AVERAGE(H$3:H217),0),IF($I218=$J218,IF(ROW(I216)&lt;=$L$3,INDEX(Data_Collection!J:J,PlotData!$K$3+ROW(I216)-1),""),""))</f>
        <v/>
      </c>
      <c r="I218" s="57">
        <f>COUNT(B$3:B218)</f>
        <v>30</v>
      </c>
      <c r="J218" s="57">
        <f t="shared" si="3"/>
        <v>216</v>
      </c>
    </row>
    <row r="219" spans="1:10" x14ac:dyDescent="0.2">
      <c r="A219" s="66" t="str">
        <f>IF(ROW(B217)&lt;=$L$3,INDEX(Data_Collection!B:B,PlotData!$K$3+ROW(B217)-1)&amp;" "&amp;INDEX(Data_Collection!C:C,PlotData!$K$3+ROW(B217)-1),"")</f>
        <v/>
      </c>
      <c r="B219" s="57" t="str">
        <f>IF(A219="","",IF(A219=0,ROUND(AVERAGE(B$3:B218),0),IF(ROW(C217)&lt;=$L$3,INDEX(Data_Collection!D:D,PlotData!$K$3+ROW(C217)-1),NA())))</f>
        <v/>
      </c>
      <c r="C219" s="57" t="str">
        <f>IF($A219=0,ROUND(AVERAGE(C$3:C218),0),IF($I219=$J219,IF(ROW(D217)&lt;=$L$3,INDEX(Data_Collection!E:E,PlotData!$K$3+ROW(D217)-1),""),""))</f>
        <v/>
      </c>
      <c r="D219" s="57" t="str">
        <f>IF($A219=0,ROUND(AVERAGE(D$3:D218),0),IF($I219=$J219,IF(ROW(E217)&lt;=$L$3,INDEX(Data_Collection!F:F,PlotData!$K$3+ROW(E217)-1),""),""))</f>
        <v/>
      </c>
      <c r="E219" s="57" t="str">
        <f>IF($A219=0,ROUND(AVERAGE(E$3:E218),0),IF($I219=$J219,IF(ROW(F217)&lt;=$L$3,INDEX(Data_Collection!G:G,PlotData!$K$3+ROW(F217)-1),""),""))</f>
        <v/>
      </c>
      <c r="F219" s="57" t="str">
        <f>IF($A219=0,ROUND(AVERAGE(F$3:F218),0),IF($I219=$J219,IF(ROW(G217)&lt;=$L$3,INDEX(Data_Collection!H:H,PlotData!$K$3+ROW(G217)-1),""),""))</f>
        <v/>
      </c>
      <c r="G219" s="57" t="str">
        <f>IF($A219=0,ROUND(AVERAGE(G$3:G218),0),IF($I219=$J219,IF(ROW(H217)&lt;=$L$3,INDEX(Data_Collection!I:I,PlotData!$K$3+ROW(H217)-1),""),""))</f>
        <v/>
      </c>
      <c r="H219" s="57" t="str">
        <f>IF($A219=0,ROUND(AVERAGE(H$3:H218),0),IF($I219=$J219,IF(ROW(I217)&lt;=$L$3,INDEX(Data_Collection!J:J,PlotData!$K$3+ROW(I217)-1),""),""))</f>
        <v/>
      </c>
      <c r="I219" s="57">
        <f>COUNT(B$3:B219)</f>
        <v>30</v>
      </c>
      <c r="J219" s="57">
        <f t="shared" si="3"/>
        <v>217</v>
      </c>
    </row>
    <row r="220" spans="1:10" x14ac:dyDescent="0.2">
      <c r="A220" s="66" t="str">
        <f>IF(ROW(B218)&lt;=$L$3,INDEX(Data_Collection!B:B,PlotData!$K$3+ROW(B218)-1)&amp;" "&amp;INDEX(Data_Collection!C:C,PlotData!$K$3+ROW(B218)-1),"")</f>
        <v/>
      </c>
      <c r="B220" s="57" t="str">
        <f>IF(A220="","",IF(A220=0,ROUND(AVERAGE(B$3:B219),0),IF(ROW(C218)&lt;=$L$3,INDEX(Data_Collection!D:D,PlotData!$K$3+ROW(C218)-1),NA())))</f>
        <v/>
      </c>
      <c r="C220" s="57" t="str">
        <f>IF($A220=0,ROUND(AVERAGE(C$3:C219),0),IF($I220=$J220,IF(ROW(D218)&lt;=$L$3,INDEX(Data_Collection!E:E,PlotData!$K$3+ROW(D218)-1),""),""))</f>
        <v/>
      </c>
      <c r="D220" s="57" t="str">
        <f>IF($A220=0,ROUND(AVERAGE(D$3:D219),0),IF($I220=$J220,IF(ROW(E218)&lt;=$L$3,INDEX(Data_Collection!F:F,PlotData!$K$3+ROW(E218)-1),""),""))</f>
        <v/>
      </c>
      <c r="E220" s="57" t="str">
        <f>IF($A220=0,ROUND(AVERAGE(E$3:E219),0),IF($I220=$J220,IF(ROW(F218)&lt;=$L$3,INDEX(Data_Collection!G:G,PlotData!$K$3+ROW(F218)-1),""),""))</f>
        <v/>
      </c>
      <c r="F220" s="57" t="str">
        <f>IF($A220=0,ROUND(AVERAGE(F$3:F219),0),IF($I220=$J220,IF(ROW(G218)&lt;=$L$3,INDEX(Data_Collection!H:H,PlotData!$K$3+ROW(G218)-1),""),""))</f>
        <v/>
      </c>
      <c r="G220" s="57" t="str">
        <f>IF($A220=0,ROUND(AVERAGE(G$3:G219),0),IF($I220=$J220,IF(ROW(H218)&lt;=$L$3,INDEX(Data_Collection!I:I,PlotData!$K$3+ROW(H218)-1),""),""))</f>
        <v/>
      </c>
      <c r="H220" s="57" t="str">
        <f>IF($A220=0,ROUND(AVERAGE(H$3:H219),0),IF($I220=$J220,IF(ROW(I218)&lt;=$L$3,INDEX(Data_Collection!J:J,PlotData!$K$3+ROW(I218)-1),""),""))</f>
        <v/>
      </c>
      <c r="I220" s="57">
        <f>COUNT(B$3:B220)</f>
        <v>30</v>
      </c>
      <c r="J220" s="57">
        <f t="shared" si="3"/>
        <v>218</v>
      </c>
    </row>
    <row r="221" spans="1:10" x14ac:dyDescent="0.2">
      <c r="A221" s="66" t="str">
        <f>IF(ROW(B219)&lt;=$L$3,INDEX(Data_Collection!B:B,PlotData!$K$3+ROW(B219)-1)&amp;" "&amp;INDEX(Data_Collection!C:C,PlotData!$K$3+ROW(B219)-1),"")</f>
        <v/>
      </c>
      <c r="B221" s="57" t="str">
        <f>IF(A221="","",IF(A221=0,ROUND(AVERAGE(B$3:B220),0),IF(ROW(C219)&lt;=$L$3,INDEX(Data_Collection!D:D,PlotData!$K$3+ROW(C219)-1),NA())))</f>
        <v/>
      </c>
      <c r="C221" s="57" t="str">
        <f>IF($A221=0,ROUND(AVERAGE(C$3:C220),0),IF($I221=$J221,IF(ROW(D219)&lt;=$L$3,INDEX(Data_Collection!E:E,PlotData!$K$3+ROW(D219)-1),""),""))</f>
        <v/>
      </c>
      <c r="D221" s="57" t="str">
        <f>IF($A221=0,ROUND(AVERAGE(D$3:D220),0),IF($I221=$J221,IF(ROW(E219)&lt;=$L$3,INDEX(Data_Collection!F:F,PlotData!$K$3+ROW(E219)-1),""),""))</f>
        <v/>
      </c>
      <c r="E221" s="57" t="str">
        <f>IF($A221=0,ROUND(AVERAGE(E$3:E220),0),IF($I221=$J221,IF(ROW(F219)&lt;=$L$3,INDEX(Data_Collection!G:G,PlotData!$K$3+ROW(F219)-1),""),""))</f>
        <v/>
      </c>
      <c r="F221" s="57" t="str">
        <f>IF($A221=0,ROUND(AVERAGE(F$3:F220),0),IF($I221=$J221,IF(ROW(G219)&lt;=$L$3,INDEX(Data_Collection!H:H,PlotData!$K$3+ROW(G219)-1),""),""))</f>
        <v/>
      </c>
      <c r="G221" s="57" t="str">
        <f>IF($A221=0,ROUND(AVERAGE(G$3:G220),0),IF($I221=$J221,IF(ROW(H219)&lt;=$L$3,INDEX(Data_Collection!I:I,PlotData!$K$3+ROW(H219)-1),""),""))</f>
        <v/>
      </c>
      <c r="H221" s="57" t="str">
        <f>IF($A221=0,ROUND(AVERAGE(H$3:H220),0),IF($I221=$J221,IF(ROW(I219)&lt;=$L$3,INDEX(Data_Collection!J:J,PlotData!$K$3+ROW(I219)-1),""),""))</f>
        <v/>
      </c>
      <c r="I221" s="57">
        <f>COUNT(B$3:B221)</f>
        <v>30</v>
      </c>
      <c r="J221" s="57">
        <f t="shared" si="3"/>
        <v>219</v>
      </c>
    </row>
    <row r="222" spans="1:10" x14ac:dyDescent="0.2">
      <c r="A222" s="66" t="str">
        <f>IF(ROW(B220)&lt;=$L$3,INDEX(Data_Collection!B:B,PlotData!$K$3+ROW(B220)-1)&amp;" "&amp;INDEX(Data_Collection!C:C,PlotData!$K$3+ROW(B220)-1),"")</f>
        <v/>
      </c>
      <c r="B222" s="57" t="str">
        <f>IF(A222="","",IF(A222=0,ROUND(AVERAGE(B$3:B221),0),IF(ROW(C220)&lt;=$L$3,INDEX(Data_Collection!D:D,PlotData!$K$3+ROW(C220)-1),NA())))</f>
        <v/>
      </c>
      <c r="C222" s="57" t="str">
        <f>IF($A222=0,ROUND(AVERAGE(C$3:C221),0),IF($I222=$J222,IF(ROW(D220)&lt;=$L$3,INDEX(Data_Collection!E:E,PlotData!$K$3+ROW(D220)-1),""),""))</f>
        <v/>
      </c>
      <c r="D222" s="57" t="str">
        <f>IF($A222=0,ROUND(AVERAGE(D$3:D221),0),IF($I222=$J222,IF(ROW(E220)&lt;=$L$3,INDEX(Data_Collection!F:F,PlotData!$K$3+ROW(E220)-1),""),""))</f>
        <v/>
      </c>
      <c r="E222" s="57" t="str">
        <f>IF($A222=0,ROUND(AVERAGE(E$3:E221),0),IF($I222=$J222,IF(ROW(F220)&lt;=$L$3,INDEX(Data_Collection!G:G,PlotData!$K$3+ROW(F220)-1),""),""))</f>
        <v/>
      </c>
      <c r="F222" s="57" t="str">
        <f>IF($A222=0,ROUND(AVERAGE(F$3:F221),0),IF($I222=$J222,IF(ROW(G220)&lt;=$L$3,INDEX(Data_Collection!H:H,PlotData!$K$3+ROW(G220)-1),""),""))</f>
        <v/>
      </c>
      <c r="G222" s="57" t="str">
        <f>IF($A222=0,ROUND(AVERAGE(G$3:G221),0),IF($I222=$J222,IF(ROW(H220)&lt;=$L$3,INDEX(Data_Collection!I:I,PlotData!$K$3+ROW(H220)-1),""),""))</f>
        <v/>
      </c>
      <c r="H222" s="57" t="str">
        <f>IF($A222=0,ROUND(AVERAGE(H$3:H221),0),IF($I222=$J222,IF(ROW(I220)&lt;=$L$3,INDEX(Data_Collection!J:J,PlotData!$K$3+ROW(I220)-1),""),""))</f>
        <v/>
      </c>
      <c r="I222" s="57">
        <f>COUNT(B$3:B222)</f>
        <v>30</v>
      </c>
      <c r="J222" s="57">
        <f t="shared" si="3"/>
        <v>220</v>
      </c>
    </row>
    <row r="223" spans="1:10" x14ac:dyDescent="0.2">
      <c r="A223" s="66" t="str">
        <f>IF(ROW(B221)&lt;=$L$3,INDEX(Data_Collection!B:B,PlotData!$K$3+ROW(B221)-1)&amp;" "&amp;INDEX(Data_Collection!C:C,PlotData!$K$3+ROW(B221)-1),"")</f>
        <v/>
      </c>
      <c r="B223" s="57" t="str">
        <f>IF(A223="","",IF(A223=0,ROUND(AVERAGE(B$3:B222),0),IF(ROW(C221)&lt;=$L$3,INDEX(Data_Collection!D:D,PlotData!$K$3+ROW(C221)-1),NA())))</f>
        <v/>
      </c>
      <c r="C223" s="57" t="str">
        <f>IF($A223=0,ROUND(AVERAGE(C$3:C222),0),IF($I223=$J223,IF(ROW(D221)&lt;=$L$3,INDEX(Data_Collection!E:E,PlotData!$K$3+ROW(D221)-1),""),""))</f>
        <v/>
      </c>
      <c r="D223" s="57" t="str">
        <f>IF($A223=0,ROUND(AVERAGE(D$3:D222),0),IF($I223=$J223,IF(ROW(E221)&lt;=$L$3,INDEX(Data_Collection!F:F,PlotData!$K$3+ROW(E221)-1),""),""))</f>
        <v/>
      </c>
      <c r="E223" s="57" t="str">
        <f>IF($A223=0,ROUND(AVERAGE(E$3:E222),0),IF($I223=$J223,IF(ROW(F221)&lt;=$L$3,INDEX(Data_Collection!G:G,PlotData!$K$3+ROW(F221)-1),""),""))</f>
        <v/>
      </c>
      <c r="F223" s="57" t="str">
        <f>IF($A223=0,ROUND(AVERAGE(F$3:F222),0),IF($I223=$J223,IF(ROW(G221)&lt;=$L$3,INDEX(Data_Collection!H:H,PlotData!$K$3+ROW(G221)-1),""),""))</f>
        <v/>
      </c>
      <c r="G223" s="57" t="str">
        <f>IF($A223=0,ROUND(AVERAGE(G$3:G222),0),IF($I223=$J223,IF(ROW(H221)&lt;=$L$3,INDEX(Data_Collection!I:I,PlotData!$K$3+ROW(H221)-1),""),""))</f>
        <v/>
      </c>
      <c r="H223" s="57" t="str">
        <f>IF($A223=0,ROUND(AVERAGE(H$3:H222),0),IF($I223=$J223,IF(ROW(I221)&lt;=$L$3,INDEX(Data_Collection!J:J,PlotData!$K$3+ROW(I221)-1),""),""))</f>
        <v/>
      </c>
      <c r="I223" s="57">
        <f>COUNT(B$3:B223)</f>
        <v>30</v>
      </c>
      <c r="J223" s="57">
        <f t="shared" si="3"/>
        <v>221</v>
      </c>
    </row>
    <row r="224" spans="1:10" x14ac:dyDescent="0.2">
      <c r="A224" s="66" t="str">
        <f>IF(ROW(B222)&lt;=$L$3,INDEX(Data_Collection!B:B,PlotData!$K$3+ROW(B222)-1)&amp;" "&amp;INDEX(Data_Collection!C:C,PlotData!$K$3+ROW(B222)-1),"")</f>
        <v/>
      </c>
      <c r="B224" s="57" t="str">
        <f>IF(A224="","",IF(A224=0,ROUND(AVERAGE(B$3:B223),0),IF(ROW(C222)&lt;=$L$3,INDEX(Data_Collection!D:D,PlotData!$K$3+ROW(C222)-1),NA())))</f>
        <v/>
      </c>
      <c r="C224" s="57" t="str">
        <f>IF($A224=0,ROUND(AVERAGE(C$3:C223),0),IF($I224=$J224,IF(ROW(D222)&lt;=$L$3,INDEX(Data_Collection!E:E,PlotData!$K$3+ROW(D222)-1),""),""))</f>
        <v/>
      </c>
      <c r="D224" s="57" t="str">
        <f>IF($A224=0,ROUND(AVERAGE(D$3:D223),0),IF($I224=$J224,IF(ROW(E222)&lt;=$L$3,INDEX(Data_Collection!F:F,PlotData!$K$3+ROW(E222)-1),""),""))</f>
        <v/>
      </c>
      <c r="E224" s="57" t="str">
        <f>IF($A224=0,ROUND(AVERAGE(E$3:E223),0),IF($I224=$J224,IF(ROW(F222)&lt;=$L$3,INDEX(Data_Collection!G:G,PlotData!$K$3+ROW(F222)-1),""),""))</f>
        <v/>
      </c>
      <c r="F224" s="57" t="str">
        <f>IF($A224=0,ROUND(AVERAGE(F$3:F223),0),IF($I224=$J224,IF(ROW(G222)&lt;=$L$3,INDEX(Data_Collection!H:H,PlotData!$K$3+ROW(G222)-1),""),""))</f>
        <v/>
      </c>
      <c r="G224" s="57" t="str">
        <f>IF($A224=0,ROUND(AVERAGE(G$3:G223),0),IF($I224=$J224,IF(ROW(H222)&lt;=$L$3,INDEX(Data_Collection!I:I,PlotData!$K$3+ROW(H222)-1),""),""))</f>
        <v/>
      </c>
      <c r="H224" s="57" t="str">
        <f>IF($A224=0,ROUND(AVERAGE(H$3:H223),0),IF($I224=$J224,IF(ROW(I222)&lt;=$L$3,INDEX(Data_Collection!J:J,PlotData!$K$3+ROW(I222)-1),""),""))</f>
        <v/>
      </c>
      <c r="I224" s="57">
        <f>COUNT(B$3:B224)</f>
        <v>30</v>
      </c>
      <c r="J224" s="57">
        <f t="shared" si="3"/>
        <v>222</v>
      </c>
    </row>
    <row r="225" spans="1:10" x14ac:dyDescent="0.2">
      <c r="A225" s="66" t="str">
        <f>IF(ROW(B223)&lt;=$L$3,INDEX(Data_Collection!B:B,PlotData!$K$3+ROW(B223)-1)&amp;" "&amp;INDEX(Data_Collection!C:C,PlotData!$K$3+ROW(B223)-1),"")</f>
        <v/>
      </c>
      <c r="B225" s="57" t="str">
        <f>IF(A225="","",IF(A225=0,ROUND(AVERAGE(B$3:B224),0),IF(ROW(C223)&lt;=$L$3,INDEX(Data_Collection!D:D,PlotData!$K$3+ROW(C223)-1),NA())))</f>
        <v/>
      </c>
      <c r="C225" s="57" t="str">
        <f>IF($A225=0,ROUND(AVERAGE(C$3:C224),0),IF($I225=$J225,IF(ROW(D223)&lt;=$L$3,INDEX(Data_Collection!E:E,PlotData!$K$3+ROW(D223)-1),""),""))</f>
        <v/>
      </c>
      <c r="D225" s="57" t="str">
        <f>IF($A225=0,ROUND(AVERAGE(D$3:D224),0),IF($I225=$J225,IF(ROW(E223)&lt;=$L$3,INDEX(Data_Collection!F:F,PlotData!$K$3+ROW(E223)-1),""),""))</f>
        <v/>
      </c>
      <c r="E225" s="57" t="str">
        <f>IF($A225=0,ROUND(AVERAGE(E$3:E224),0),IF($I225=$J225,IF(ROW(F223)&lt;=$L$3,INDEX(Data_Collection!G:G,PlotData!$K$3+ROW(F223)-1),""),""))</f>
        <v/>
      </c>
      <c r="F225" s="57" t="str">
        <f>IF($A225=0,ROUND(AVERAGE(F$3:F224),0),IF($I225=$J225,IF(ROW(G223)&lt;=$L$3,INDEX(Data_Collection!H:H,PlotData!$K$3+ROW(G223)-1),""),""))</f>
        <v/>
      </c>
      <c r="G225" s="57" t="str">
        <f>IF($A225=0,ROUND(AVERAGE(G$3:G224),0),IF($I225=$J225,IF(ROW(H223)&lt;=$L$3,INDEX(Data_Collection!I:I,PlotData!$K$3+ROW(H223)-1),""),""))</f>
        <v/>
      </c>
      <c r="H225" s="57" t="str">
        <f>IF($A225=0,ROUND(AVERAGE(H$3:H224),0),IF($I225=$J225,IF(ROW(I223)&lt;=$L$3,INDEX(Data_Collection!J:J,PlotData!$K$3+ROW(I223)-1),""),""))</f>
        <v/>
      </c>
      <c r="I225" s="57">
        <f>COUNT(B$3:B225)</f>
        <v>30</v>
      </c>
      <c r="J225" s="57">
        <f t="shared" si="3"/>
        <v>223</v>
      </c>
    </row>
    <row r="226" spans="1:10" x14ac:dyDescent="0.2">
      <c r="A226" s="66" t="str">
        <f>IF(ROW(B224)&lt;=$L$3,INDEX(Data_Collection!B:B,PlotData!$K$3+ROW(B224)-1)&amp;" "&amp;INDEX(Data_Collection!C:C,PlotData!$K$3+ROW(B224)-1),"")</f>
        <v/>
      </c>
      <c r="B226" s="57" t="str">
        <f>IF(A226="","",IF(A226=0,ROUND(AVERAGE(B$3:B225),0),IF(ROW(C224)&lt;=$L$3,INDEX(Data_Collection!D:D,PlotData!$K$3+ROW(C224)-1),NA())))</f>
        <v/>
      </c>
      <c r="C226" s="57" t="str">
        <f>IF($A226=0,ROUND(AVERAGE(C$3:C225),0),IF($I226=$J226,IF(ROW(D224)&lt;=$L$3,INDEX(Data_Collection!E:E,PlotData!$K$3+ROW(D224)-1),""),""))</f>
        <v/>
      </c>
      <c r="D226" s="57" t="str">
        <f>IF($A226=0,ROUND(AVERAGE(D$3:D225),0),IF($I226=$J226,IF(ROW(E224)&lt;=$L$3,INDEX(Data_Collection!F:F,PlotData!$K$3+ROW(E224)-1),""),""))</f>
        <v/>
      </c>
      <c r="E226" s="57" t="str">
        <f>IF($A226=0,ROUND(AVERAGE(E$3:E225),0),IF($I226=$J226,IF(ROW(F224)&lt;=$L$3,INDEX(Data_Collection!G:G,PlotData!$K$3+ROW(F224)-1),""),""))</f>
        <v/>
      </c>
      <c r="F226" s="57" t="str">
        <f>IF($A226=0,ROUND(AVERAGE(F$3:F225),0),IF($I226=$J226,IF(ROW(G224)&lt;=$L$3,INDEX(Data_Collection!H:H,PlotData!$K$3+ROW(G224)-1),""),""))</f>
        <v/>
      </c>
      <c r="G226" s="57" t="str">
        <f>IF($A226=0,ROUND(AVERAGE(G$3:G225),0),IF($I226=$J226,IF(ROW(H224)&lt;=$L$3,INDEX(Data_Collection!I:I,PlotData!$K$3+ROW(H224)-1),""),""))</f>
        <v/>
      </c>
      <c r="H226" s="57" t="str">
        <f>IF($A226=0,ROUND(AVERAGE(H$3:H225),0),IF($I226=$J226,IF(ROW(I224)&lt;=$L$3,INDEX(Data_Collection!J:J,PlotData!$K$3+ROW(I224)-1),""),""))</f>
        <v/>
      </c>
      <c r="I226" s="57">
        <f>COUNT(B$3:B226)</f>
        <v>30</v>
      </c>
      <c r="J226" s="57">
        <f t="shared" si="3"/>
        <v>224</v>
      </c>
    </row>
    <row r="227" spans="1:10" x14ac:dyDescent="0.2">
      <c r="A227" s="66" t="str">
        <f>IF(ROW(B225)&lt;=$L$3,INDEX(Data_Collection!B:B,PlotData!$K$3+ROW(B225)-1)&amp;" "&amp;INDEX(Data_Collection!C:C,PlotData!$K$3+ROW(B225)-1),"")</f>
        <v/>
      </c>
      <c r="B227" s="57" t="str">
        <f>IF(A227="","",IF(A227=0,ROUND(AVERAGE(B$3:B226),0),IF(ROW(C225)&lt;=$L$3,INDEX(Data_Collection!D:D,PlotData!$K$3+ROW(C225)-1),NA())))</f>
        <v/>
      </c>
      <c r="C227" s="57" t="str">
        <f>IF($A227=0,ROUND(AVERAGE(C$3:C226),0),IF($I227=$J227,IF(ROW(D225)&lt;=$L$3,INDEX(Data_Collection!E:E,PlotData!$K$3+ROW(D225)-1),""),""))</f>
        <v/>
      </c>
      <c r="D227" s="57" t="str">
        <f>IF($A227=0,ROUND(AVERAGE(D$3:D226),0),IF($I227=$J227,IF(ROW(E225)&lt;=$L$3,INDEX(Data_Collection!F:F,PlotData!$K$3+ROW(E225)-1),""),""))</f>
        <v/>
      </c>
      <c r="E227" s="57" t="str">
        <f>IF($A227=0,ROUND(AVERAGE(E$3:E226),0),IF($I227=$J227,IF(ROW(F225)&lt;=$L$3,INDEX(Data_Collection!G:G,PlotData!$K$3+ROW(F225)-1),""),""))</f>
        <v/>
      </c>
      <c r="F227" s="57" t="str">
        <f>IF($A227=0,ROUND(AVERAGE(F$3:F226),0),IF($I227=$J227,IF(ROW(G225)&lt;=$L$3,INDEX(Data_Collection!H:H,PlotData!$K$3+ROW(G225)-1),""),""))</f>
        <v/>
      </c>
      <c r="G227" s="57" t="str">
        <f>IF($A227=0,ROUND(AVERAGE(G$3:G226),0),IF($I227=$J227,IF(ROW(H225)&lt;=$L$3,INDEX(Data_Collection!I:I,PlotData!$K$3+ROW(H225)-1),""),""))</f>
        <v/>
      </c>
      <c r="H227" s="57" t="str">
        <f>IF($A227=0,ROUND(AVERAGE(H$3:H226),0),IF($I227=$J227,IF(ROW(I225)&lt;=$L$3,INDEX(Data_Collection!J:J,PlotData!$K$3+ROW(I225)-1),""),""))</f>
        <v/>
      </c>
      <c r="I227" s="57">
        <f>COUNT(B$3:B227)</f>
        <v>30</v>
      </c>
      <c r="J227" s="57">
        <f t="shared" si="3"/>
        <v>225</v>
      </c>
    </row>
    <row r="228" spans="1:10" x14ac:dyDescent="0.2">
      <c r="A228" s="66" t="str">
        <f>IF(ROW(B226)&lt;=$L$3,INDEX(Data_Collection!B:B,PlotData!$K$3+ROW(B226)-1)&amp;" "&amp;INDEX(Data_Collection!C:C,PlotData!$K$3+ROW(B226)-1),"")</f>
        <v/>
      </c>
      <c r="B228" s="57" t="str">
        <f>IF(A228="","",IF(A228=0,ROUND(AVERAGE(B$3:B227),0),IF(ROW(C226)&lt;=$L$3,INDEX(Data_Collection!D:D,PlotData!$K$3+ROW(C226)-1),NA())))</f>
        <v/>
      </c>
      <c r="C228" s="57" t="str">
        <f>IF($A228=0,ROUND(AVERAGE(C$3:C227),0),IF($I228=$J228,IF(ROW(D226)&lt;=$L$3,INDEX(Data_Collection!E:E,PlotData!$K$3+ROW(D226)-1),""),""))</f>
        <v/>
      </c>
      <c r="D228" s="57" t="str">
        <f>IF($A228=0,ROUND(AVERAGE(D$3:D227),0),IF($I228=$J228,IF(ROW(E226)&lt;=$L$3,INDEX(Data_Collection!F:F,PlotData!$K$3+ROW(E226)-1),""),""))</f>
        <v/>
      </c>
      <c r="E228" s="57" t="str">
        <f>IF($A228=0,ROUND(AVERAGE(E$3:E227),0),IF($I228=$J228,IF(ROW(F226)&lt;=$L$3,INDEX(Data_Collection!G:G,PlotData!$K$3+ROW(F226)-1),""),""))</f>
        <v/>
      </c>
      <c r="F228" s="57" t="str">
        <f>IF($A228=0,ROUND(AVERAGE(F$3:F227),0),IF($I228=$J228,IF(ROW(G226)&lt;=$L$3,INDEX(Data_Collection!H:H,PlotData!$K$3+ROW(G226)-1),""),""))</f>
        <v/>
      </c>
      <c r="G228" s="57" t="str">
        <f>IF($A228=0,ROUND(AVERAGE(G$3:G227),0),IF($I228=$J228,IF(ROW(H226)&lt;=$L$3,INDEX(Data_Collection!I:I,PlotData!$K$3+ROW(H226)-1),""),""))</f>
        <v/>
      </c>
      <c r="H228" s="57" t="str">
        <f>IF($A228=0,ROUND(AVERAGE(H$3:H227),0),IF($I228=$J228,IF(ROW(I226)&lt;=$L$3,INDEX(Data_Collection!J:J,PlotData!$K$3+ROW(I226)-1),""),""))</f>
        <v/>
      </c>
      <c r="I228" s="57">
        <f>COUNT(B$3:B228)</f>
        <v>30</v>
      </c>
      <c r="J228" s="57">
        <f t="shared" si="3"/>
        <v>226</v>
      </c>
    </row>
    <row r="229" spans="1:10" x14ac:dyDescent="0.2">
      <c r="A229" s="66" t="str">
        <f>IF(ROW(B227)&lt;=$L$3,INDEX(Data_Collection!B:B,PlotData!$K$3+ROW(B227)-1)&amp;" "&amp;INDEX(Data_Collection!C:C,PlotData!$K$3+ROW(B227)-1),"")</f>
        <v/>
      </c>
      <c r="B229" s="57" t="str">
        <f>IF(A229="","",IF(A229=0,ROUND(AVERAGE(B$3:B228),0),IF(ROW(C227)&lt;=$L$3,INDEX(Data_Collection!D:D,PlotData!$K$3+ROW(C227)-1),NA())))</f>
        <v/>
      </c>
      <c r="C229" s="57" t="str">
        <f>IF($A229=0,ROUND(AVERAGE(C$3:C228),0),IF($I229=$J229,IF(ROW(D227)&lt;=$L$3,INDEX(Data_Collection!E:E,PlotData!$K$3+ROW(D227)-1),""),""))</f>
        <v/>
      </c>
      <c r="D229" s="57" t="str">
        <f>IF($A229=0,ROUND(AVERAGE(D$3:D228),0),IF($I229=$J229,IF(ROW(E227)&lt;=$L$3,INDEX(Data_Collection!F:F,PlotData!$K$3+ROW(E227)-1),""),""))</f>
        <v/>
      </c>
      <c r="E229" s="57" t="str">
        <f>IF($A229=0,ROUND(AVERAGE(E$3:E228),0),IF($I229=$J229,IF(ROW(F227)&lt;=$L$3,INDEX(Data_Collection!G:G,PlotData!$K$3+ROW(F227)-1),""),""))</f>
        <v/>
      </c>
      <c r="F229" s="57" t="str">
        <f>IF($A229=0,ROUND(AVERAGE(F$3:F228),0),IF($I229=$J229,IF(ROW(G227)&lt;=$L$3,INDEX(Data_Collection!H:H,PlotData!$K$3+ROW(G227)-1),""),""))</f>
        <v/>
      </c>
      <c r="G229" s="57" t="str">
        <f>IF($A229=0,ROUND(AVERAGE(G$3:G228),0),IF($I229=$J229,IF(ROW(H227)&lt;=$L$3,INDEX(Data_Collection!I:I,PlotData!$K$3+ROW(H227)-1),""),""))</f>
        <v/>
      </c>
      <c r="H229" s="57" t="str">
        <f>IF($A229=0,ROUND(AVERAGE(H$3:H228),0),IF($I229=$J229,IF(ROW(I227)&lt;=$L$3,INDEX(Data_Collection!J:J,PlotData!$K$3+ROW(I227)-1),""),""))</f>
        <v/>
      </c>
      <c r="I229" s="57">
        <f>COUNT(B$3:B229)</f>
        <v>30</v>
      </c>
      <c r="J229" s="57">
        <f t="shared" si="3"/>
        <v>227</v>
      </c>
    </row>
    <row r="230" spans="1:10" x14ac:dyDescent="0.2">
      <c r="A230" s="66" t="str">
        <f>IF(ROW(B228)&lt;=$L$3,INDEX(Data_Collection!B:B,PlotData!$K$3+ROW(B228)-1)&amp;" "&amp;INDEX(Data_Collection!C:C,PlotData!$K$3+ROW(B228)-1),"")</f>
        <v/>
      </c>
      <c r="B230" s="57" t="str">
        <f>IF(A230="","",IF(A230=0,ROUND(AVERAGE(B$3:B229),0),IF(ROW(C228)&lt;=$L$3,INDEX(Data_Collection!D:D,PlotData!$K$3+ROW(C228)-1),NA())))</f>
        <v/>
      </c>
      <c r="C230" s="57" t="str">
        <f>IF($A230=0,ROUND(AVERAGE(C$3:C229),0),IF($I230=$J230,IF(ROW(D228)&lt;=$L$3,INDEX(Data_Collection!E:E,PlotData!$K$3+ROW(D228)-1),""),""))</f>
        <v/>
      </c>
      <c r="D230" s="57" t="str">
        <f>IF($A230=0,ROUND(AVERAGE(D$3:D229),0),IF($I230=$J230,IF(ROW(E228)&lt;=$L$3,INDEX(Data_Collection!F:F,PlotData!$K$3+ROW(E228)-1),""),""))</f>
        <v/>
      </c>
      <c r="E230" s="57" t="str">
        <f>IF($A230=0,ROUND(AVERAGE(E$3:E229),0),IF($I230=$J230,IF(ROW(F228)&lt;=$L$3,INDEX(Data_Collection!G:G,PlotData!$K$3+ROW(F228)-1),""),""))</f>
        <v/>
      </c>
      <c r="F230" s="57" t="str">
        <f>IF($A230=0,ROUND(AVERAGE(F$3:F229),0),IF($I230=$J230,IF(ROW(G228)&lt;=$L$3,INDEX(Data_Collection!H:H,PlotData!$K$3+ROW(G228)-1),""),""))</f>
        <v/>
      </c>
      <c r="G230" s="57" t="str">
        <f>IF($A230=0,ROUND(AVERAGE(G$3:G229),0),IF($I230=$J230,IF(ROW(H228)&lt;=$L$3,INDEX(Data_Collection!I:I,PlotData!$K$3+ROW(H228)-1),""),""))</f>
        <v/>
      </c>
      <c r="H230" s="57" t="str">
        <f>IF($A230=0,ROUND(AVERAGE(H$3:H229),0),IF($I230=$J230,IF(ROW(I228)&lt;=$L$3,INDEX(Data_Collection!J:J,PlotData!$K$3+ROW(I228)-1),""),""))</f>
        <v/>
      </c>
      <c r="I230" s="57">
        <f>COUNT(B$3:B230)</f>
        <v>30</v>
      </c>
      <c r="J230" s="57">
        <f t="shared" si="3"/>
        <v>228</v>
      </c>
    </row>
    <row r="231" spans="1:10" x14ac:dyDescent="0.2">
      <c r="A231" s="66" t="str">
        <f>IF(ROW(B229)&lt;=$L$3,INDEX(Data_Collection!B:B,PlotData!$K$3+ROW(B229)-1)&amp;" "&amp;INDEX(Data_Collection!C:C,PlotData!$K$3+ROW(B229)-1),"")</f>
        <v/>
      </c>
      <c r="B231" s="57" t="str">
        <f>IF(A231="","",IF(A231=0,ROUND(AVERAGE(B$3:B230),0),IF(ROW(C229)&lt;=$L$3,INDEX(Data_Collection!D:D,PlotData!$K$3+ROW(C229)-1),NA())))</f>
        <v/>
      </c>
      <c r="C231" s="57" t="str">
        <f>IF($A231=0,ROUND(AVERAGE(C$3:C230),0),IF($I231=$J231,IF(ROW(D229)&lt;=$L$3,INDEX(Data_Collection!E:E,PlotData!$K$3+ROW(D229)-1),""),""))</f>
        <v/>
      </c>
      <c r="D231" s="57" t="str">
        <f>IF($A231=0,ROUND(AVERAGE(D$3:D230),0),IF($I231=$J231,IF(ROW(E229)&lt;=$L$3,INDEX(Data_Collection!F:F,PlotData!$K$3+ROW(E229)-1),""),""))</f>
        <v/>
      </c>
      <c r="E231" s="57" t="str">
        <f>IF($A231=0,ROUND(AVERAGE(E$3:E230),0),IF($I231=$J231,IF(ROW(F229)&lt;=$L$3,INDEX(Data_Collection!G:G,PlotData!$K$3+ROW(F229)-1),""),""))</f>
        <v/>
      </c>
      <c r="F231" s="57" t="str">
        <f>IF($A231=0,ROUND(AVERAGE(F$3:F230),0),IF($I231=$J231,IF(ROW(G229)&lt;=$L$3,INDEX(Data_Collection!H:H,PlotData!$K$3+ROW(G229)-1),""),""))</f>
        <v/>
      </c>
      <c r="G231" s="57" t="str">
        <f>IF($A231=0,ROUND(AVERAGE(G$3:G230),0),IF($I231=$J231,IF(ROW(H229)&lt;=$L$3,INDEX(Data_Collection!I:I,PlotData!$K$3+ROW(H229)-1),""),""))</f>
        <v/>
      </c>
      <c r="H231" s="57" t="str">
        <f>IF($A231=0,ROUND(AVERAGE(H$3:H230),0),IF($I231=$J231,IF(ROW(I229)&lt;=$L$3,INDEX(Data_Collection!J:J,PlotData!$K$3+ROW(I229)-1),""),""))</f>
        <v/>
      </c>
      <c r="I231" s="57">
        <f>COUNT(B$3:B231)</f>
        <v>30</v>
      </c>
      <c r="J231" s="57">
        <f t="shared" si="3"/>
        <v>229</v>
      </c>
    </row>
    <row r="232" spans="1:10" x14ac:dyDescent="0.2">
      <c r="A232" s="66" t="str">
        <f>IF(ROW(B230)&lt;=$L$3,INDEX(Data_Collection!B:B,PlotData!$K$3+ROW(B230)-1)&amp;" "&amp;INDEX(Data_Collection!C:C,PlotData!$K$3+ROW(B230)-1),"")</f>
        <v/>
      </c>
      <c r="B232" s="57" t="str">
        <f>IF(A232="","",IF(A232=0,ROUND(AVERAGE(B$3:B231),0),IF(ROW(C230)&lt;=$L$3,INDEX(Data_Collection!D:D,PlotData!$K$3+ROW(C230)-1),NA())))</f>
        <v/>
      </c>
      <c r="C232" s="57" t="str">
        <f>IF($A232=0,ROUND(AVERAGE(C$3:C231),0),IF($I232=$J232,IF(ROW(D230)&lt;=$L$3,INDEX(Data_Collection!E:E,PlotData!$K$3+ROW(D230)-1),""),""))</f>
        <v/>
      </c>
      <c r="D232" s="57" t="str">
        <f>IF($A232=0,ROUND(AVERAGE(D$3:D231),0),IF($I232=$J232,IF(ROW(E230)&lt;=$L$3,INDEX(Data_Collection!F:F,PlotData!$K$3+ROW(E230)-1),""),""))</f>
        <v/>
      </c>
      <c r="E232" s="57" t="str">
        <f>IF($A232=0,ROUND(AVERAGE(E$3:E231),0),IF($I232=$J232,IF(ROW(F230)&lt;=$L$3,INDEX(Data_Collection!G:G,PlotData!$K$3+ROW(F230)-1),""),""))</f>
        <v/>
      </c>
      <c r="F232" s="57" t="str">
        <f>IF($A232=0,ROUND(AVERAGE(F$3:F231),0),IF($I232=$J232,IF(ROW(G230)&lt;=$L$3,INDEX(Data_Collection!H:H,PlotData!$K$3+ROW(G230)-1),""),""))</f>
        <v/>
      </c>
      <c r="G232" s="57" t="str">
        <f>IF($A232=0,ROUND(AVERAGE(G$3:G231),0),IF($I232=$J232,IF(ROW(H230)&lt;=$L$3,INDEX(Data_Collection!I:I,PlotData!$K$3+ROW(H230)-1),""),""))</f>
        <v/>
      </c>
      <c r="H232" s="57" t="str">
        <f>IF($A232=0,ROUND(AVERAGE(H$3:H231),0),IF($I232=$J232,IF(ROW(I230)&lt;=$L$3,INDEX(Data_Collection!J:J,PlotData!$K$3+ROW(I230)-1),""),""))</f>
        <v/>
      </c>
      <c r="I232" s="57">
        <f>COUNT(B$3:B232)</f>
        <v>30</v>
      </c>
      <c r="J232" s="57">
        <f t="shared" si="3"/>
        <v>230</v>
      </c>
    </row>
    <row r="233" spans="1:10" x14ac:dyDescent="0.2">
      <c r="A233" s="66" t="str">
        <f>IF(ROW(B231)&lt;=$L$3,INDEX(Data_Collection!B:B,PlotData!$K$3+ROW(B231)-1)&amp;" "&amp;INDEX(Data_Collection!C:C,PlotData!$K$3+ROW(B231)-1),"")</f>
        <v/>
      </c>
      <c r="B233" s="57" t="str">
        <f>IF(A233="","",IF(A233=0,ROUND(AVERAGE(B$3:B232),0),IF(ROW(C231)&lt;=$L$3,INDEX(Data_Collection!D:D,PlotData!$K$3+ROW(C231)-1),NA())))</f>
        <v/>
      </c>
      <c r="C233" s="57" t="str">
        <f>IF($A233=0,ROUND(AVERAGE(C$3:C232),0),IF($I233=$J233,IF(ROW(D231)&lt;=$L$3,INDEX(Data_Collection!E:E,PlotData!$K$3+ROW(D231)-1),""),""))</f>
        <v/>
      </c>
      <c r="D233" s="57" t="str">
        <f>IF($A233=0,ROUND(AVERAGE(D$3:D232),0),IF($I233=$J233,IF(ROW(E231)&lt;=$L$3,INDEX(Data_Collection!F:F,PlotData!$K$3+ROW(E231)-1),""),""))</f>
        <v/>
      </c>
      <c r="E233" s="57" t="str">
        <f>IF($A233=0,ROUND(AVERAGE(E$3:E232),0),IF($I233=$J233,IF(ROW(F231)&lt;=$L$3,INDEX(Data_Collection!G:G,PlotData!$K$3+ROW(F231)-1),""),""))</f>
        <v/>
      </c>
      <c r="F233" s="57" t="str">
        <f>IF($A233=0,ROUND(AVERAGE(F$3:F232),0),IF($I233=$J233,IF(ROW(G231)&lt;=$L$3,INDEX(Data_Collection!H:H,PlotData!$K$3+ROW(G231)-1),""),""))</f>
        <v/>
      </c>
      <c r="G233" s="57" t="str">
        <f>IF($A233=0,ROUND(AVERAGE(G$3:G232),0),IF($I233=$J233,IF(ROW(H231)&lt;=$L$3,INDEX(Data_Collection!I:I,PlotData!$K$3+ROW(H231)-1),""),""))</f>
        <v/>
      </c>
      <c r="H233" s="57" t="str">
        <f>IF($A233=0,ROUND(AVERAGE(H$3:H232),0),IF($I233=$J233,IF(ROW(I231)&lt;=$L$3,INDEX(Data_Collection!J:J,PlotData!$K$3+ROW(I231)-1),""),""))</f>
        <v/>
      </c>
      <c r="I233" s="57">
        <f>COUNT(B$3:B233)</f>
        <v>30</v>
      </c>
      <c r="J233" s="57">
        <f t="shared" si="3"/>
        <v>231</v>
      </c>
    </row>
    <row r="234" spans="1:10" x14ac:dyDescent="0.2">
      <c r="A234" s="66" t="str">
        <f>IF(ROW(B232)&lt;=$L$3,INDEX(Data_Collection!B:B,PlotData!$K$3+ROW(B232)-1)&amp;" "&amp;INDEX(Data_Collection!C:C,PlotData!$K$3+ROW(B232)-1),"")</f>
        <v/>
      </c>
      <c r="B234" s="57" t="str">
        <f>IF(A234="","",IF(A234=0,ROUND(AVERAGE(B$3:B233),0),IF(ROW(C232)&lt;=$L$3,INDEX(Data_Collection!D:D,PlotData!$K$3+ROW(C232)-1),NA())))</f>
        <v/>
      </c>
      <c r="C234" s="57" t="str">
        <f>IF($A234=0,ROUND(AVERAGE(C$3:C233),0),IF($I234=$J234,IF(ROW(D232)&lt;=$L$3,INDEX(Data_Collection!E:E,PlotData!$K$3+ROW(D232)-1),""),""))</f>
        <v/>
      </c>
      <c r="D234" s="57" t="str">
        <f>IF($A234=0,ROUND(AVERAGE(D$3:D233),0),IF($I234=$J234,IF(ROW(E232)&lt;=$L$3,INDEX(Data_Collection!F:F,PlotData!$K$3+ROW(E232)-1),""),""))</f>
        <v/>
      </c>
      <c r="E234" s="57" t="str">
        <f>IF($A234=0,ROUND(AVERAGE(E$3:E233),0),IF($I234=$J234,IF(ROW(F232)&lt;=$L$3,INDEX(Data_Collection!G:G,PlotData!$K$3+ROW(F232)-1),""),""))</f>
        <v/>
      </c>
      <c r="F234" s="57" t="str">
        <f>IF($A234=0,ROUND(AVERAGE(F$3:F233),0),IF($I234=$J234,IF(ROW(G232)&lt;=$L$3,INDEX(Data_Collection!H:H,PlotData!$K$3+ROW(G232)-1),""),""))</f>
        <v/>
      </c>
      <c r="G234" s="57" t="str">
        <f>IF($A234=0,ROUND(AVERAGE(G$3:G233),0),IF($I234=$J234,IF(ROW(H232)&lt;=$L$3,INDEX(Data_Collection!I:I,PlotData!$K$3+ROW(H232)-1),""),""))</f>
        <v/>
      </c>
      <c r="H234" s="57" t="str">
        <f>IF($A234=0,ROUND(AVERAGE(H$3:H233),0),IF($I234=$J234,IF(ROW(I232)&lt;=$L$3,INDEX(Data_Collection!J:J,PlotData!$K$3+ROW(I232)-1),""),""))</f>
        <v/>
      </c>
      <c r="I234" s="57">
        <f>COUNT(B$3:B234)</f>
        <v>30</v>
      </c>
      <c r="J234" s="57">
        <f t="shared" si="3"/>
        <v>232</v>
      </c>
    </row>
    <row r="235" spans="1:10" x14ac:dyDescent="0.2">
      <c r="A235" s="66" t="str">
        <f>IF(ROW(B233)&lt;=$L$3,INDEX(Data_Collection!B:B,PlotData!$K$3+ROW(B233)-1)&amp;" "&amp;INDEX(Data_Collection!C:C,PlotData!$K$3+ROW(B233)-1),"")</f>
        <v/>
      </c>
      <c r="B235" s="57" t="str">
        <f>IF(A235="","",IF(A235=0,ROUND(AVERAGE(B$3:B234),0),IF(ROW(C233)&lt;=$L$3,INDEX(Data_Collection!D:D,PlotData!$K$3+ROW(C233)-1),NA())))</f>
        <v/>
      </c>
      <c r="C235" s="57" t="str">
        <f>IF($A235=0,ROUND(AVERAGE(C$3:C234),0),IF($I235=$J235,IF(ROW(D233)&lt;=$L$3,INDEX(Data_Collection!E:E,PlotData!$K$3+ROW(D233)-1),""),""))</f>
        <v/>
      </c>
      <c r="D235" s="57" t="str">
        <f>IF($A235=0,ROUND(AVERAGE(D$3:D234),0),IF($I235=$J235,IF(ROW(E233)&lt;=$L$3,INDEX(Data_Collection!F:F,PlotData!$K$3+ROW(E233)-1),""),""))</f>
        <v/>
      </c>
      <c r="E235" s="57" t="str">
        <f>IF($A235=0,ROUND(AVERAGE(E$3:E234),0),IF($I235=$J235,IF(ROW(F233)&lt;=$L$3,INDEX(Data_Collection!G:G,PlotData!$K$3+ROW(F233)-1),""),""))</f>
        <v/>
      </c>
      <c r="F235" s="57" t="str">
        <f>IF($A235=0,ROUND(AVERAGE(F$3:F234),0),IF($I235=$J235,IF(ROW(G233)&lt;=$L$3,INDEX(Data_Collection!H:H,PlotData!$K$3+ROW(G233)-1),""),""))</f>
        <v/>
      </c>
      <c r="G235" s="57" t="str">
        <f>IF($A235=0,ROUND(AVERAGE(G$3:G234),0),IF($I235=$J235,IF(ROW(H233)&lt;=$L$3,INDEX(Data_Collection!I:I,PlotData!$K$3+ROW(H233)-1),""),""))</f>
        <v/>
      </c>
      <c r="H235" s="57" t="str">
        <f>IF($A235=0,ROUND(AVERAGE(H$3:H234),0),IF($I235=$J235,IF(ROW(I233)&lt;=$L$3,INDEX(Data_Collection!J:J,PlotData!$K$3+ROW(I233)-1),""),""))</f>
        <v/>
      </c>
      <c r="I235" s="57">
        <f>COUNT(B$3:B235)</f>
        <v>30</v>
      </c>
      <c r="J235" s="57">
        <f t="shared" si="3"/>
        <v>233</v>
      </c>
    </row>
    <row r="236" spans="1:10" x14ac:dyDescent="0.2">
      <c r="A236" s="66" t="str">
        <f>IF(ROW(B234)&lt;=$L$3,INDEX(Data_Collection!B:B,PlotData!$K$3+ROW(B234)-1)&amp;" "&amp;INDEX(Data_Collection!C:C,PlotData!$K$3+ROW(B234)-1),"")</f>
        <v/>
      </c>
      <c r="B236" s="57" t="str">
        <f>IF(A236="","",IF(A236=0,ROUND(AVERAGE(B$3:B235),0),IF(ROW(C234)&lt;=$L$3,INDEX(Data_Collection!D:D,PlotData!$K$3+ROW(C234)-1),NA())))</f>
        <v/>
      </c>
      <c r="C236" s="57" t="str">
        <f>IF($A236=0,ROUND(AVERAGE(C$3:C235),0),IF($I236=$J236,IF(ROW(D234)&lt;=$L$3,INDEX(Data_Collection!E:E,PlotData!$K$3+ROW(D234)-1),""),""))</f>
        <v/>
      </c>
      <c r="D236" s="57" t="str">
        <f>IF($A236=0,ROUND(AVERAGE(D$3:D235),0),IF($I236=$J236,IF(ROW(E234)&lt;=$L$3,INDEX(Data_Collection!F:F,PlotData!$K$3+ROW(E234)-1),""),""))</f>
        <v/>
      </c>
      <c r="E236" s="57" t="str">
        <f>IF($A236=0,ROUND(AVERAGE(E$3:E235),0),IF($I236=$J236,IF(ROW(F234)&lt;=$L$3,INDEX(Data_Collection!G:G,PlotData!$K$3+ROW(F234)-1),""),""))</f>
        <v/>
      </c>
      <c r="F236" s="57" t="str">
        <f>IF($A236=0,ROUND(AVERAGE(F$3:F235),0),IF($I236=$J236,IF(ROW(G234)&lt;=$L$3,INDEX(Data_Collection!H:H,PlotData!$K$3+ROW(G234)-1),""),""))</f>
        <v/>
      </c>
      <c r="G236" s="57" t="str">
        <f>IF($A236=0,ROUND(AVERAGE(G$3:G235),0),IF($I236=$J236,IF(ROW(H234)&lt;=$L$3,INDEX(Data_Collection!I:I,PlotData!$K$3+ROW(H234)-1),""),""))</f>
        <v/>
      </c>
      <c r="H236" s="57" t="str">
        <f>IF($A236=0,ROUND(AVERAGE(H$3:H235),0),IF($I236=$J236,IF(ROW(I234)&lt;=$L$3,INDEX(Data_Collection!J:J,PlotData!$K$3+ROW(I234)-1),""),""))</f>
        <v/>
      </c>
      <c r="I236" s="57">
        <f>COUNT(B$3:B236)</f>
        <v>30</v>
      </c>
      <c r="J236" s="57">
        <f t="shared" si="3"/>
        <v>234</v>
      </c>
    </row>
    <row r="237" spans="1:10" x14ac:dyDescent="0.2">
      <c r="A237" s="66" t="str">
        <f>IF(ROW(B235)&lt;=$L$3,INDEX(Data_Collection!B:B,PlotData!$K$3+ROW(B235)-1)&amp;" "&amp;INDEX(Data_Collection!C:C,PlotData!$K$3+ROW(B235)-1),"")</f>
        <v/>
      </c>
      <c r="B237" s="57" t="str">
        <f>IF(A237="","",IF(A237=0,ROUND(AVERAGE(B$3:B236),0),IF(ROW(C235)&lt;=$L$3,INDEX(Data_Collection!D:D,PlotData!$K$3+ROW(C235)-1),NA())))</f>
        <v/>
      </c>
      <c r="C237" s="57" t="str">
        <f>IF($A237=0,ROUND(AVERAGE(C$3:C236),0),IF($I237=$J237,IF(ROW(D235)&lt;=$L$3,INDEX(Data_Collection!E:E,PlotData!$K$3+ROW(D235)-1),""),""))</f>
        <v/>
      </c>
      <c r="D237" s="57" t="str">
        <f>IF($A237=0,ROUND(AVERAGE(D$3:D236),0),IF($I237=$J237,IF(ROW(E235)&lt;=$L$3,INDEX(Data_Collection!F:F,PlotData!$K$3+ROW(E235)-1),""),""))</f>
        <v/>
      </c>
      <c r="E237" s="57" t="str">
        <f>IF($A237=0,ROUND(AVERAGE(E$3:E236),0),IF($I237=$J237,IF(ROW(F235)&lt;=$L$3,INDEX(Data_Collection!G:G,PlotData!$K$3+ROW(F235)-1),""),""))</f>
        <v/>
      </c>
      <c r="F237" s="57" t="str">
        <f>IF($A237=0,ROUND(AVERAGE(F$3:F236),0),IF($I237=$J237,IF(ROW(G235)&lt;=$L$3,INDEX(Data_Collection!H:H,PlotData!$K$3+ROW(G235)-1),""),""))</f>
        <v/>
      </c>
      <c r="G237" s="57" t="str">
        <f>IF($A237=0,ROUND(AVERAGE(G$3:G236),0),IF($I237=$J237,IF(ROW(H235)&lt;=$L$3,INDEX(Data_Collection!I:I,PlotData!$K$3+ROW(H235)-1),""),""))</f>
        <v/>
      </c>
      <c r="H237" s="57" t="str">
        <f>IF($A237=0,ROUND(AVERAGE(H$3:H236),0),IF($I237=$J237,IF(ROW(I235)&lt;=$L$3,INDEX(Data_Collection!J:J,PlotData!$K$3+ROW(I235)-1),""),""))</f>
        <v/>
      </c>
      <c r="I237" s="57">
        <f>COUNT(B$3:B237)</f>
        <v>30</v>
      </c>
      <c r="J237" s="57">
        <f t="shared" si="3"/>
        <v>235</v>
      </c>
    </row>
    <row r="238" spans="1:10" x14ac:dyDescent="0.2">
      <c r="A238" s="66" t="str">
        <f>IF(ROW(B236)&lt;=$L$3,INDEX(Data_Collection!B:B,PlotData!$K$3+ROW(B236)-1)&amp;" "&amp;INDEX(Data_Collection!C:C,PlotData!$K$3+ROW(B236)-1),"")</f>
        <v/>
      </c>
      <c r="B238" s="57" t="str">
        <f>IF(A238="","",IF(A238=0,ROUND(AVERAGE(B$3:B237),0),IF(ROW(C236)&lt;=$L$3,INDEX(Data_Collection!D:D,PlotData!$K$3+ROW(C236)-1),NA())))</f>
        <v/>
      </c>
      <c r="C238" s="57" t="str">
        <f>IF($A238=0,ROUND(AVERAGE(C$3:C237),0),IF($I238=$J238,IF(ROW(D236)&lt;=$L$3,INDEX(Data_Collection!E:E,PlotData!$K$3+ROW(D236)-1),""),""))</f>
        <v/>
      </c>
      <c r="D238" s="57" t="str">
        <f>IF($A238=0,ROUND(AVERAGE(D$3:D237),0),IF($I238=$J238,IF(ROW(E236)&lt;=$L$3,INDEX(Data_Collection!F:F,PlotData!$K$3+ROW(E236)-1),""),""))</f>
        <v/>
      </c>
      <c r="E238" s="57" t="str">
        <f>IF($A238=0,ROUND(AVERAGE(E$3:E237),0),IF($I238=$J238,IF(ROW(F236)&lt;=$L$3,INDEX(Data_Collection!G:G,PlotData!$K$3+ROW(F236)-1),""),""))</f>
        <v/>
      </c>
      <c r="F238" s="57" t="str">
        <f>IF($A238=0,ROUND(AVERAGE(F$3:F237),0),IF($I238=$J238,IF(ROW(G236)&lt;=$L$3,INDEX(Data_Collection!H:H,PlotData!$K$3+ROW(G236)-1),""),""))</f>
        <v/>
      </c>
      <c r="G238" s="57" t="str">
        <f>IF($A238=0,ROUND(AVERAGE(G$3:G237),0),IF($I238=$J238,IF(ROW(H236)&lt;=$L$3,INDEX(Data_Collection!I:I,PlotData!$K$3+ROW(H236)-1),""),""))</f>
        <v/>
      </c>
      <c r="H238" s="57" t="str">
        <f>IF($A238=0,ROUND(AVERAGE(H$3:H237),0),IF($I238=$J238,IF(ROW(I236)&lt;=$L$3,INDEX(Data_Collection!J:J,PlotData!$K$3+ROW(I236)-1),""),""))</f>
        <v/>
      </c>
      <c r="I238" s="57">
        <f>COUNT(B$3:B238)</f>
        <v>30</v>
      </c>
      <c r="J238" s="57">
        <f t="shared" si="3"/>
        <v>236</v>
      </c>
    </row>
    <row r="239" spans="1:10" x14ac:dyDescent="0.2">
      <c r="A239" s="66" t="str">
        <f>IF(ROW(B237)&lt;=$L$3,INDEX(Data_Collection!B:B,PlotData!$K$3+ROW(B237)-1)&amp;" "&amp;INDEX(Data_Collection!C:C,PlotData!$K$3+ROW(B237)-1),"")</f>
        <v/>
      </c>
      <c r="B239" s="57" t="str">
        <f>IF(A239="","",IF(A239=0,ROUND(AVERAGE(B$3:B238),0),IF(ROW(C237)&lt;=$L$3,INDEX(Data_Collection!D:D,PlotData!$K$3+ROW(C237)-1),NA())))</f>
        <v/>
      </c>
      <c r="C239" s="57" t="str">
        <f>IF($A239=0,ROUND(AVERAGE(C$3:C238),0),IF($I239=$J239,IF(ROW(D237)&lt;=$L$3,INDEX(Data_Collection!E:E,PlotData!$K$3+ROW(D237)-1),""),""))</f>
        <v/>
      </c>
      <c r="D239" s="57" t="str">
        <f>IF($A239=0,ROUND(AVERAGE(D$3:D238),0),IF($I239=$J239,IF(ROW(E237)&lt;=$L$3,INDEX(Data_Collection!F:F,PlotData!$K$3+ROW(E237)-1),""),""))</f>
        <v/>
      </c>
      <c r="E239" s="57" t="str">
        <f>IF($A239=0,ROUND(AVERAGE(E$3:E238),0),IF($I239=$J239,IF(ROW(F237)&lt;=$L$3,INDEX(Data_Collection!G:G,PlotData!$K$3+ROW(F237)-1),""),""))</f>
        <v/>
      </c>
      <c r="F239" s="57" t="str">
        <f>IF($A239=0,ROUND(AVERAGE(F$3:F238),0),IF($I239=$J239,IF(ROW(G237)&lt;=$L$3,INDEX(Data_Collection!H:H,PlotData!$K$3+ROW(G237)-1),""),""))</f>
        <v/>
      </c>
      <c r="G239" s="57" t="str">
        <f>IF($A239=0,ROUND(AVERAGE(G$3:G238),0),IF($I239=$J239,IF(ROW(H237)&lt;=$L$3,INDEX(Data_Collection!I:I,PlotData!$K$3+ROW(H237)-1),""),""))</f>
        <v/>
      </c>
      <c r="H239" s="57" t="str">
        <f>IF($A239=0,ROUND(AVERAGE(H$3:H238),0),IF($I239=$J239,IF(ROW(I237)&lt;=$L$3,INDEX(Data_Collection!J:J,PlotData!$K$3+ROW(I237)-1),""),""))</f>
        <v/>
      </c>
      <c r="I239" s="57">
        <f>COUNT(B$3:B239)</f>
        <v>30</v>
      </c>
      <c r="J239" s="57">
        <f t="shared" si="3"/>
        <v>237</v>
      </c>
    </row>
    <row r="240" spans="1:10" x14ac:dyDescent="0.2">
      <c r="A240" s="66" t="str">
        <f>IF(ROW(B238)&lt;=$L$3,INDEX(Data_Collection!B:B,PlotData!$K$3+ROW(B238)-1)&amp;" "&amp;INDEX(Data_Collection!C:C,PlotData!$K$3+ROW(B238)-1),"")</f>
        <v/>
      </c>
      <c r="B240" s="57" t="str">
        <f>IF(A240="","",IF(A240=0,ROUND(AVERAGE(B$3:B239),0),IF(ROW(C238)&lt;=$L$3,INDEX(Data_Collection!D:D,PlotData!$K$3+ROW(C238)-1),NA())))</f>
        <v/>
      </c>
      <c r="C240" s="57" t="str">
        <f>IF($A240=0,ROUND(AVERAGE(C$3:C239),0),IF($I240=$J240,IF(ROW(D238)&lt;=$L$3,INDEX(Data_Collection!E:E,PlotData!$K$3+ROW(D238)-1),""),""))</f>
        <v/>
      </c>
      <c r="D240" s="57" t="str">
        <f>IF($A240=0,ROUND(AVERAGE(D$3:D239),0),IF($I240=$J240,IF(ROW(E238)&lt;=$L$3,INDEX(Data_Collection!F:F,PlotData!$K$3+ROW(E238)-1),""),""))</f>
        <v/>
      </c>
      <c r="E240" s="57" t="str">
        <f>IF($A240=0,ROUND(AVERAGE(E$3:E239),0),IF($I240=$J240,IF(ROW(F238)&lt;=$L$3,INDEX(Data_Collection!G:G,PlotData!$K$3+ROW(F238)-1),""),""))</f>
        <v/>
      </c>
      <c r="F240" s="57" t="str">
        <f>IF($A240=0,ROUND(AVERAGE(F$3:F239),0),IF($I240=$J240,IF(ROW(G238)&lt;=$L$3,INDEX(Data_Collection!H:H,PlotData!$K$3+ROW(G238)-1),""),""))</f>
        <v/>
      </c>
      <c r="G240" s="57" t="str">
        <f>IF($A240=0,ROUND(AVERAGE(G$3:G239),0),IF($I240=$J240,IF(ROW(H238)&lt;=$L$3,INDEX(Data_Collection!I:I,PlotData!$K$3+ROW(H238)-1),""),""))</f>
        <v/>
      </c>
      <c r="H240" s="57" t="str">
        <f>IF($A240=0,ROUND(AVERAGE(H$3:H239),0),IF($I240=$J240,IF(ROW(I238)&lt;=$L$3,INDEX(Data_Collection!J:J,PlotData!$K$3+ROW(I238)-1),""),""))</f>
        <v/>
      </c>
      <c r="I240" s="57">
        <f>COUNT(B$3:B240)</f>
        <v>30</v>
      </c>
      <c r="J240" s="57">
        <f t="shared" si="3"/>
        <v>238</v>
      </c>
    </row>
    <row r="241" spans="1:10" x14ac:dyDescent="0.2">
      <c r="A241" s="66" t="str">
        <f>IF(ROW(B239)&lt;=$L$3,INDEX(Data_Collection!B:B,PlotData!$K$3+ROW(B239)-1)&amp;" "&amp;INDEX(Data_Collection!C:C,PlotData!$K$3+ROW(B239)-1),"")</f>
        <v/>
      </c>
      <c r="B241" s="57" t="str">
        <f>IF(A241="","",IF(A241=0,ROUND(AVERAGE(B$3:B240),0),IF(ROW(C239)&lt;=$L$3,INDEX(Data_Collection!D:D,PlotData!$K$3+ROW(C239)-1),NA())))</f>
        <v/>
      </c>
      <c r="C241" s="57" t="str">
        <f>IF($A241=0,ROUND(AVERAGE(C$3:C240),0),IF($I241=$J241,IF(ROW(D239)&lt;=$L$3,INDEX(Data_Collection!E:E,PlotData!$K$3+ROW(D239)-1),""),""))</f>
        <v/>
      </c>
      <c r="D241" s="57" t="str">
        <f>IF($A241=0,ROUND(AVERAGE(D$3:D240),0),IF($I241=$J241,IF(ROW(E239)&lt;=$L$3,INDEX(Data_Collection!F:F,PlotData!$K$3+ROW(E239)-1),""),""))</f>
        <v/>
      </c>
      <c r="E241" s="57" t="str">
        <f>IF($A241=0,ROUND(AVERAGE(E$3:E240),0),IF($I241=$J241,IF(ROW(F239)&lt;=$L$3,INDEX(Data_Collection!G:G,PlotData!$K$3+ROW(F239)-1),""),""))</f>
        <v/>
      </c>
      <c r="F241" s="57" t="str">
        <f>IF($A241=0,ROUND(AVERAGE(F$3:F240),0),IF($I241=$J241,IF(ROW(G239)&lt;=$L$3,INDEX(Data_Collection!H:H,PlotData!$K$3+ROW(G239)-1),""),""))</f>
        <v/>
      </c>
      <c r="G241" s="57" t="str">
        <f>IF($A241=0,ROUND(AVERAGE(G$3:G240),0),IF($I241=$J241,IF(ROW(H239)&lt;=$L$3,INDEX(Data_Collection!I:I,PlotData!$K$3+ROW(H239)-1),""),""))</f>
        <v/>
      </c>
      <c r="H241" s="57" t="str">
        <f>IF($A241=0,ROUND(AVERAGE(H$3:H240),0),IF($I241=$J241,IF(ROW(I239)&lt;=$L$3,INDEX(Data_Collection!J:J,PlotData!$K$3+ROW(I239)-1),""),""))</f>
        <v/>
      </c>
      <c r="I241" s="57">
        <f>COUNT(B$3:B241)</f>
        <v>30</v>
      </c>
      <c r="J241" s="57">
        <f t="shared" si="3"/>
        <v>239</v>
      </c>
    </row>
    <row r="242" spans="1:10" x14ac:dyDescent="0.2">
      <c r="A242" s="66" t="str">
        <f>IF(ROW(B240)&lt;=$L$3,INDEX(Data_Collection!B:B,PlotData!$K$3+ROW(B240)-1)&amp;" "&amp;INDEX(Data_Collection!C:C,PlotData!$K$3+ROW(B240)-1),"")</f>
        <v/>
      </c>
      <c r="B242" s="57" t="str">
        <f>IF(A242="","",IF(A242=0,ROUND(AVERAGE(B$3:B241),0),IF(ROW(C240)&lt;=$L$3,INDEX(Data_Collection!D:D,PlotData!$K$3+ROW(C240)-1),NA())))</f>
        <v/>
      </c>
      <c r="C242" s="57" t="str">
        <f>IF($A242=0,ROUND(AVERAGE(C$3:C241),0),IF($I242=$J242,IF(ROW(D240)&lt;=$L$3,INDEX(Data_Collection!E:E,PlotData!$K$3+ROW(D240)-1),""),""))</f>
        <v/>
      </c>
      <c r="D242" s="57" t="str">
        <f>IF($A242=0,ROUND(AVERAGE(D$3:D241),0),IF($I242=$J242,IF(ROW(E240)&lt;=$L$3,INDEX(Data_Collection!F:F,PlotData!$K$3+ROW(E240)-1),""),""))</f>
        <v/>
      </c>
      <c r="E242" s="57" t="str">
        <f>IF($A242=0,ROUND(AVERAGE(E$3:E241),0),IF($I242=$J242,IF(ROW(F240)&lt;=$L$3,INDEX(Data_Collection!G:G,PlotData!$K$3+ROW(F240)-1),""),""))</f>
        <v/>
      </c>
      <c r="F242" s="57" t="str">
        <f>IF($A242=0,ROUND(AVERAGE(F$3:F241),0),IF($I242=$J242,IF(ROW(G240)&lt;=$L$3,INDEX(Data_Collection!H:H,PlotData!$K$3+ROW(G240)-1),""),""))</f>
        <v/>
      </c>
      <c r="G242" s="57" t="str">
        <f>IF($A242=0,ROUND(AVERAGE(G$3:G241),0),IF($I242=$J242,IF(ROW(H240)&lt;=$L$3,INDEX(Data_Collection!I:I,PlotData!$K$3+ROW(H240)-1),""),""))</f>
        <v/>
      </c>
      <c r="H242" s="57" t="str">
        <f>IF($A242=0,ROUND(AVERAGE(H$3:H241),0),IF($I242=$J242,IF(ROW(I240)&lt;=$L$3,INDEX(Data_Collection!J:J,PlotData!$K$3+ROW(I240)-1),""),""))</f>
        <v/>
      </c>
      <c r="I242" s="57">
        <f>COUNT(B$3:B242)</f>
        <v>30</v>
      </c>
      <c r="J242" s="57">
        <f t="shared" si="3"/>
        <v>240</v>
      </c>
    </row>
    <row r="243" spans="1:10" x14ac:dyDescent="0.2">
      <c r="A243" s="66" t="str">
        <f>IF(ROW(B241)&lt;=$L$3,INDEX(Data_Collection!B:B,PlotData!$K$3+ROW(B241)-1)&amp;" "&amp;INDEX(Data_Collection!C:C,PlotData!$K$3+ROW(B241)-1),"")</f>
        <v/>
      </c>
      <c r="B243" s="57" t="str">
        <f>IF(A243="","",IF(A243=0,ROUND(AVERAGE(B$3:B242),0),IF(ROW(C241)&lt;=$L$3,INDEX(Data_Collection!D:D,PlotData!$K$3+ROW(C241)-1),NA())))</f>
        <v/>
      </c>
      <c r="C243" s="57" t="str">
        <f>IF($A243=0,ROUND(AVERAGE(C$3:C242),0),IF($I243=$J243,IF(ROW(D241)&lt;=$L$3,INDEX(Data_Collection!E:E,PlotData!$K$3+ROW(D241)-1),""),""))</f>
        <v/>
      </c>
      <c r="D243" s="57" t="str">
        <f>IF($A243=0,ROUND(AVERAGE(D$3:D242),0),IF($I243=$J243,IF(ROW(E241)&lt;=$L$3,INDEX(Data_Collection!F:F,PlotData!$K$3+ROW(E241)-1),""),""))</f>
        <v/>
      </c>
      <c r="E243" s="57" t="str">
        <f>IF($A243=0,ROUND(AVERAGE(E$3:E242),0),IF($I243=$J243,IF(ROW(F241)&lt;=$L$3,INDEX(Data_Collection!G:G,PlotData!$K$3+ROW(F241)-1),""),""))</f>
        <v/>
      </c>
      <c r="F243" s="57" t="str">
        <f>IF($A243=0,ROUND(AVERAGE(F$3:F242),0),IF($I243=$J243,IF(ROW(G241)&lt;=$L$3,INDEX(Data_Collection!H:H,PlotData!$K$3+ROW(G241)-1),""),""))</f>
        <v/>
      </c>
      <c r="G243" s="57" t="str">
        <f>IF($A243=0,ROUND(AVERAGE(G$3:G242),0),IF($I243=$J243,IF(ROW(H241)&lt;=$L$3,INDEX(Data_Collection!I:I,PlotData!$K$3+ROW(H241)-1),""),""))</f>
        <v/>
      </c>
      <c r="H243" s="57" t="str">
        <f>IF($A243=0,ROUND(AVERAGE(H$3:H242),0),IF($I243=$J243,IF(ROW(I241)&lt;=$L$3,INDEX(Data_Collection!J:J,PlotData!$K$3+ROW(I241)-1),""),""))</f>
        <v/>
      </c>
      <c r="I243" s="57">
        <f>COUNT(B$3:B243)</f>
        <v>30</v>
      </c>
      <c r="J243" s="57">
        <f t="shared" si="3"/>
        <v>241</v>
      </c>
    </row>
    <row r="244" spans="1:10" x14ac:dyDescent="0.2">
      <c r="A244" s="66" t="str">
        <f>IF(ROW(B242)&lt;=$L$3,INDEX(Data_Collection!B:B,PlotData!$K$3+ROW(B242)-1)&amp;" "&amp;INDEX(Data_Collection!C:C,PlotData!$K$3+ROW(B242)-1),"")</f>
        <v/>
      </c>
      <c r="B244" s="57" t="str">
        <f>IF(A244="","",IF(A244=0,ROUND(AVERAGE(B$3:B243),0),IF(ROW(C242)&lt;=$L$3,INDEX(Data_Collection!D:D,PlotData!$K$3+ROW(C242)-1),NA())))</f>
        <v/>
      </c>
      <c r="C244" s="57" t="str">
        <f>IF($A244=0,ROUND(AVERAGE(C$3:C243),0),IF($I244=$J244,IF(ROW(D242)&lt;=$L$3,INDEX(Data_Collection!E:E,PlotData!$K$3+ROW(D242)-1),""),""))</f>
        <v/>
      </c>
      <c r="D244" s="57" t="str">
        <f>IF($A244=0,ROUND(AVERAGE(D$3:D243),0),IF($I244=$J244,IF(ROW(E242)&lt;=$L$3,INDEX(Data_Collection!F:F,PlotData!$K$3+ROW(E242)-1),""),""))</f>
        <v/>
      </c>
      <c r="E244" s="57" t="str">
        <f>IF($A244=0,ROUND(AVERAGE(E$3:E243),0),IF($I244=$J244,IF(ROW(F242)&lt;=$L$3,INDEX(Data_Collection!G:G,PlotData!$K$3+ROW(F242)-1),""),""))</f>
        <v/>
      </c>
      <c r="F244" s="57" t="str">
        <f>IF($A244=0,ROUND(AVERAGE(F$3:F243),0),IF($I244=$J244,IF(ROW(G242)&lt;=$L$3,INDEX(Data_Collection!H:H,PlotData!$K$3+ROW(G242)-1),""),""))</f>
        <v/>
      </c>
      <c r="G244" s="57" t="str">
        <f>IF($A244=0,ROUND(AVERAGE(G$3:G243),0),IF($I244=$J244,IF(ROW(H242)&lt;=$L$3,INDEX(Data_Collection!I:I,PlotData!$K$3+ROW(H242)-1),""),""))</f>
        <v/>
      </c>
      <c r="H244" s="57" t="str">
        <f>IF($A244=0,ROUND(AVERAGE(H$3:H243),0),IF($I244=$J244,IF(ROW(I242)&lt;=$L$3,INDEX(Data_Collection!J:J,PlotData!$K$3+ROW(I242)-1),""),""))</f>
        <v/>
      </c>
      <c r="I244" s="57">
        <f>COUNT(B$3:B244)</f>
        <v>30</v>
      </c>
      <c r="J244" s="57">
        <f t="shared" si="3"/>
        <v>242</v>
      </c>
    </row>
    <row r="245" spans="1:10" x14ac:dyDescent="0.2">
      <c r="A245" s="66" t="str">
        <f>IF(ROW(B243)&lt;=$L$3,INDEX(Data_Collection!B:B,PlotData!$K$3+ROW(B243)-1)&amp;" "&amp;INDEX(Data_Collection!C:C,PlotData!$K$3+ROW(B243)-1),"")</f>
        <v/>
      </c>
      <c r="B245" s="57" t="str">
        <f>IF(A245="","",IF(A245=0,ROUND(AVERAGE(B$3:B244),0),IF(ROW(C243)&lt;=$L$3,INDEX(Data_Collection!D:D,PlotData!$K$3+ROW(C243)-1),NA())))</f>
        <v/>
      </c>
      <c r="C245" s="57" t="str">
        <f>IF($A245=0,ROUND(AVERAGE(C$3:C244),0),IF($I245=$J245,IF(ROW(D243)&lt;=$L$3,INDEX(Data_Collection!E:E,PlotData!$K$3+ROW(D243)-1),""),""))</f>
        <v/>
      </c>
      <c r="D245" s="57" t="str">
        <f>IF($A245=0,ROUND(AVERAGE(D$3:D244),0),IF($I245=$J245,IF(ROW(E243)&lt;=$L$3,INDEX(Data_Collection!F:F,PlotData!$K$3+ROW(E243)-1),""),""))</f>
        <v/>
      </c>
      <c r="E245" s="57" t="str">
        <f>IF($A245=0,ROUND(AVERAGE(E$3:E244),0),IF($I245=$J245,IF(ROW(F243)&lt;=$L$3,INDEX(Data_Collection!G:G,PlotData!$K$3+ROW(F243)-1),""),""))</f>
        <v/>
      </c>
      <c r="F245" s="57" t="str">
        <f>IF($A245=0,ROUND(AVERAGE(F$3:F244),0),IF($I245=$J245,IF(ROW(G243)&lt;=$L$3,INDEX(Data_Collection!H:H,PlotData!$K$3+ROW(G243)-1),""),""))</f>
        <v/>
      </c>
      <c r="G245" s="57" t="str">
        <f>IF($A245=0,ROUND(AVERAGE(G$3:G244),0),IF($I245=$J245,IF(ROW(H243)&lt;=$L$3,INDEX(Data_Collection!I:I,PlotData!$K$3+ROW(H243)-1),""),""))</f>
        <v/>
      </c>
      <c r="H245" s="57" t="str">
        <f>IF($A245=0,ROUND(AVERAGE(H$3:H244),0),IF($I245=$J245,IF(ROW(I243)&lt;=$L$3,INDEX(Data_Collection!J:J,PlotData!$K$3+ROW(I243)-1),""),""))</f>
        <v/>
      </c>
      <c r="I245" s="57">
        <f>COUNT(B$3:B245)</f>
        <v>30</v>
      </c>
      <c r="J245" s="57">
        <f t="shared" si="3"/>
        <v>243</v>
      </c>
    </row>
    <row r="246" spans="1:10" x14ac:dyDescent="0.2">
      <c r="A246" s="66" t="str">
        <f>IF(ROW(B244)&lt;=$L$3,INDEX(Data_Collection!B:B,PlotData!$K$3+ROW(B244)-1)&amp;" "&amp;INDEX(Data_Collection!C:C,PlotData!$K$3+ROW(B244)-1),"")</f>
        <v/>
      </c>
      <c r="B246" s="57" t="str">
        <f>IF(A246="","",IF(A246=0,ROUND(AVERAGE(B$3:B245),0),IF(ROW(C244)&lt;=$L$3,INDEX(Data_Collection!D:D,PlotData!$K$3+ROW(C244)-1),NA())))</f>
        <v/>
      </c>
      <c r="C246" s="57" t="str">
        <f>IF($A246=0,ROUND(AVERAGE(C$3:C245),0),IF($I246=$J246,IF(ROW(D244)&lt;=$L$3,INDEX(Data_Collection!E:E,PlotData!$K$3+ROW(D244)-1),""),""))</f>
        <v/>
      </c>
      <c r="D246" s="57" t="str">
        <f>IF($A246=0,ROUND(AVERAGE(D$3:D245),0),IF($I246=$J246,IF(ROW(E244)&lt;=$L$3,INDEX(Data_Collection!F:F,PlotData!$K$3+ROW(E244)-1),""),""))</f>
        <v/>
      </c>
      <c r="E246" s="57" t="str">
        <f>IF($A246=0,ROUND(AVERAGE(E$3:E245),0),IF($I246=$J246,IF(ROW(F244)&lt;=$L$3,INDEX(Data_Collection!G:G,PlotData!$K$3+ROW(F244)-1),""),""))</f>
        <v/>
      </c>
      <c r="F246" s="57" t="str">
        <f>IF($A246=0,ROUND(AVERAGE(F$3:F245),0),IF($I246=$J246,IF(ROW(G244)&lt;=$L$3,INDEX(Data_Collection!H:H,PlotData!$K$3+ROW(G244)-1),""),""))</f>
        <v/>
      </c>
      <c r="G246" s="57" t="str">
        <f>IF($A246=0,ROUND(AVERAGE(G$3:G245),0),IF($I246=$J246,IF(ROW(H244)&lt;=$L$3,INDEX(Data_Collection!I:I,PlotData!$K$3+ROW(H244)-1),""),""))</f>
        <v/>
      </c>
      <c r="H246" s="57" t="str">
        <f>IF($A246=0,ROUND(AVERAGE(H$3:H245),0),IF($I246=$J246,IF(ROW(I244)&lt;=$L$3,INDEX(Data_Collection!J:J,PlotData!$K$3+ROW(I244)-1),""),""))</f>
        <v/>
      </c>
      <c r="I246" s="57">
        <f>COUNT(B$3:B246)</f>
        <v>30</v>
      </c>
      <c r="J246" s="57">
        <f t="shared" si="3"/>
        <v>244</v>
      </c>
    </row>
    <row r="247" spans="1:10" x14ac:dyDescent="0.2">
      <c r="A247" s="66" t="str">
        <f>IF(ROW(B245)&lt;=$L$3,INDEX(Data_Collection!B:B,PlotData!$K$3+ROW(B245)-1)&amp;" "&amp;INDEX(Data_Collection!C:C,PlotData!$K$3+ROW(B245)-1),"")</f>
        <v/>
      </c>
      <c r="B247" s="57" t="str">
        <f>IF(A247="","",IF(A247=0,ROUND(AVERAGE(B$3:B246),0),IF(ROW(C245)&lt;=$L$3,INDEX(Data_Collection!D:D,PlotData!$K$3+ROW(C245)-1),NA())))</f>
        <v/>
      </c>
      <c r="C247" s="57" t="str">
        <f>IF($A247=0,ROUND(AVERAGE(C$3:C246),0),IF($I247=$J247,IF(ROW(D245)&lt;=$L$3,INDEX(Data_Collection!E:E,PlotData!$K$3+ROW(D245)-1),""),""))</f>
        <v/>
      </c>
      <c r="D247" s="57" t="str">
        <f>IF($A247=0,ROUND(AVERAGE(D$3:D246),0),IF($I247=$J247,IF(ROW(E245)&lt;=$L$3,INDEX(Data_Collection!F:F,PlotData!$K$3+ROW(E245)-1),""),""))</f>
        <v/>
      </c>
      <c r="E247" s="57" t="str">
        <f>IF($A247=0,ROUND(AVERAGE(E$3:E246),0),IF($I247=$J247,IF(ROW(F245)&lt;=$L$3,INDEX(Data_Collection!G:G,PlotData!$K$3+ROW(F245)-1),""),""))</f>
        <v/>
      </c>
      <c r="F247" s="57" t="str">
        <f>IF($A247=0,ROUND(AVERAGE(F$3:F246),0),IF($I247=$J247,IF(ROW(G245)&lt;=$L$3,INDEX(Data_Collection!H:H,PlotData!$K$3+ROW(G245)-1),""),""))</f>
        <v/>
      </c>
      <c r="G247" s="57" t="str">
        <f>IF($A247=0,ROUND(AVERAGE(G$3:G246),0),IF($I247=$J247,IF(ROW(H245)&lt;=$L$3,INDEX(Data_Collection!I:I,PlotData!$K$3+ROW(H245)-1),""),""))</f>
        <v/>
      </c>
      <c r="H247" s="57" t="str">
        <f>IF($A247=0,ROUND(AVERAGE(H$3:H246),0),IF($I247=$J247,IF(ROW(I245)&lt;=$L$3,INDEX(Data_Collection!J:J,PlotData!$K$3+ROW(I245)-1),""),""))</f>
        <v/>
      </c>
      <c r="I247" s="57">
        <f>COUNT(B$3:B247)</f>
        <v>30</v>
      </c>
      <c r="J247" s="57">
        <f t="shared" si="3"/>
        <v>245</v>
      </c>
    </row>
    <row r="248" spans="1:10" x14ac:dyDescent="0.2">
      <c r="A248" s="66" t="str">
        <f>IF(ROW(B246)&lt;=$L$3,INDEX(Data_Collection!B:B,PlotData!$K$3+ROW(B246)-1)&amp;" "&amp;INDEX(Data_Collection!C:C,PlotData!$K$3+ROW(B246)-1),"")</f>
        <v/>
      </c>
      <c r="B248" s="57" t="str">
        <f>IF(A248="","",IF(A248=0,ROUND(AVERAGE(B$3:B247),0),IF(ROW(C246)&lt;=$L$3,INDEX(Data_Collection!D:D,PlotData!$K$3+ROW(C246)-1),NA())))</f>
        <v/>
      </c>
      <c r="C248" s="57" t="str">
        <f>IF($A248=0,ROUND(AVERAGE(C$3:C247),0),IF($I248=$J248,IF(ROW(D246)&lt;=$L$3,INDEX(Data_Collection!E:E,PlotData!$K$3+ROW(D246)-1),""),""))</f>
        <v/>
      </c>
      <c r="D248" s="57" t="str">
        <f>IF($A248=0,ROUND(AVERAGE(D$3:D247),0),IF($I248=$J248,IF(ROW(E246)&lt;=$L$3,INDEX(Data_Collection!F:F,PlotData!$K$3+ROW(E246)-1),""),""))</f>
        <v/>
      </c>
      <c r="E248" s="57" t="str">
        <f>IF($A248=0,ROUND(AVERAGE(E$3:E247),0),IF($I248=$J248,IF(ROW(F246)&lt;=$L$3,INDEX(Data_Collection!G:G,PlotData!$K$3+ROW(F246)-1),""),""))</f>
        <v/>
      </c>
      <c r="F248" s="57" t="str">
        <f>IF($A248=0,ROUND(AVERAGE(F$3:F247),0),IF($I248=$J248,IF(ROW(G246)&lt;=$L$3,INDEX(Data_Collection!H:H,PlotData!$K$3+ROW(G246)-1),""),""))</f>
        <v/>
      </c>
      <c r="G248" s="57" t="str">
        <f>IF($A248=0,ROUND(AVERAGE(G$3:G247),0),IF($I248=$J248,IF(ROW(H246)&lt;=$L$3,INDEX(Data_Collection!I:I,PlotData!$K$3+ROW(H246)-1),""),""))</f>
        <v/>
      </c>
      <c r="H248" s="57" t="str">
        <f>IF($A248=0,ROUND(AVERAGE(H$3:H247),0),IF($I248=$J248,IF(ROW(I246)&lt;=$L$3,INDEX(Data_Collection!J:J,PlotData!$K$3+ROW(I246)-1),""),""))</f>
        <v/>
      </c>
      <c r="I248" s="57">
        <f>COUNT(B$3:B248)</f>
        <v>30</v>
      </c>
      <c r="J248" s="57">
        <f t="shared" si="3"/>
        <v>246</v>
      </c>
    </row>
    <row r="249" spans="1:10" x14ac:dyDescent="0.2">
      <c r="A249" s="66" t="str">
        <f>IF(ROW(B247)&lt;=$L$3,INDEX(Data_Collection!B:B,PlotData!$K$3+ROW(B247)-1)&amp;" "&amp;INDEX(Data_Collection!C:C,PlotData!$K$3+ROW(B247)-1),"")</f>
        <v/>
      </c>
      <c r="B249" s="57" t="str">
        <f>IF(A249="","",IF(A249=0,ROUND(AVERAGE(B$3:B248),0),IF(ROW(C247)&lt;=$L$3,INDEX(Data_Collection!D:D,PlotData!$K$3+ROW(C247)-1),NA())))</f>
        <v/>
      </c>
      <c r="C249" s="57" t="str">
        <f>IF($A249=0,ROUND(AVERAGE(C$3:C248),0),IF($I249=$J249,IF(ROW(D247)&lt;=$L$3,INDEX(Data_Collection!E:E,PlotData!$K$3+ROW(D247)-1),""),""))</f>
        <v/>
      </c>
      <c r="D249" s="57" t="str">
        <f>IF($A249=0,ROUND(AVERAGE(D$3:D248),0),IF($I249=$J249,IF(ROW(E247)&lt;=$L$3,INDEX(Data_Collection!F:F,PlotData!$K$3+ROW(E247)-1),""),""))</f>
        <v/>
      </c>
      <c r="E249" s="57" t="str">
        <f>IF($A249=0,ROUND(AVERAGE(E$3:E248),0),IF($I249=$J249,IF(ROW(F247)&lt;=$L$3,INDEX(Data_Collection!G:G,PlotData!$K$3+ROW(F247)-1),""),""))</f>
        <v/>
      </c>
      <c r="F249" s="57" t="str">
        <f>IF($A249=0,ROUND(AVERAGE(F$3:F248),0),IF($I249=$J249,IF(ROW(G247)&lt;=$L$3,INDEX(Data_Collection!H:H,PlotData!$K$3+ROW(G247)-1),""),""))</f>
        <v/>
      </c>
      <c r="G249" s="57" t="str">
        <f>IF($A249=0,ROUND(AVERAGE(G$3:G248),0),IF($I249=$J249,IF(ROW(H247)&lt;=$L$3,INDEX(Data_Collection!I:I,PlotData!$K$3+ROW(H247)-1),""),""))</f>
        <v/>
      </c>
      <c r="H249" s="57" t="str">
        <f>IF($A249=0,ROUND(AVERAGE(H$3:H248),0),IF($I249=$J249,IF(ROW(I247)&lt;=$L$3,INDEX(Data_Collection!J:J,PlotData!$K$3+ROW(I247)-1),""),""))</f>
        <v/>
      </c>
      <c r="I249" s="57">
        <f>COUNT(B$3:B249)</f>
        <v>30</v>
      </c>
      <c r="J249" s="57">
        <f t="shared" ref="J249:J252" si="4">ROW(C247)</f>
        <v>247</v>
      </c>
    </row>
    <row r="250" spans="1:10" x14ac:dyDescent="0.2">
      <c r="A250" s="66" t="str">
        <f>IF(ROW(B248)&lt;=$L$3,INDEX(Data_Collection!B:B,PlotData!$K$3+ROW(B248)-1)&amp;" "&amp;INDEX(Data_Collection!C:C,PlotData!$K$3+ROW(B248)-1),"")</f>
        <v/>
      </c>
      <c r="B250" s="57" t="str">
        <f>IF(A250="","",IF(A250=0,ROUND(AVERAGE(B$3:B249),0),IF(ROW(C248)&lt;=$L$3,INDEX(Data_Collection!D:D,PlotData!$K$3+ROW(C248)-1),NA())))</f>
        <v/>
      </c>
      <c r="C250" s="57" t="str">
        <f>IF($A250=0,ROUND(AVERAGE(C$3:C249),0),IF($I250=$J250,IF(ROW(D248)&lt;=$L$3,INDEX(Data_Collection!E:E,PlotData!$K$3+ROW(D248)-1),""),""))</f>
        <v/>
      </c>
      <c r="D250" s="57" t="str">
        <f>IF($A250=0,ROUND(AVERAGE(D$3:D249),0),IF($I250=$J250,IF(ROW(E248)&lt;=$L$3,INDEX(Data_Collection!F:F,PlotData!$K$3+ROW(E248)-1),""),""))</f>
        <v/>
      </c>
      <c r="E250" s="57" t="str">
        <f>IF($A250=0,ROUND(AVERAGE(E$3:E249),0),IF($I250=$J250,IF(ROW(F248)&lt;=$L$3,INDEX(Data_Collection!G:G,PlotData!$K$3+ROW(F248)-1),""),""))</f>
        <v/>
      </c>
      <c r="F250" s="57" t="str">
        <f>IF($A250=0,ROUND(AVERAGE(F$3:F249),0),IF($I250=$J250,IF(ROW(G248)&lt;=$L$3,INDEX(Data_Collection!H:H,PlotData!$K$3+ROW(G248)-1),""),""))</f>
        <v/>
      </c>
      <c r="G250" s="57" t="str">
        <f>IF($A250=0,ROUND(AVERAGE(G$3:G249),0),IF($I250=$J250,IF(ROW(H248)&lt;=$L$3,INDEX(Data_Collection!I:I,PlotData!$K$3+ROW(H248)-1),""),""))</f>
        <v/>
      </c>
      <c r="H250" s="57" t="str">
        <f>IF($A250=0,ROUND(AVERAGE(H$3:H249),0),IF($I250=$J250,IF(ROW(I248)&lt;=$L$3,INDEX(Data_Collection!J:J,PlotData!$K$3+ROW(I248)-1),""),""))</f>
        <v/>
      </c>
      <c r="I250" s="57">
        <f>COUNT(B$3:B250)</f>
        <v>30</v>
      </c>
      <c r="J250" s="57">
        <f t="shared" si="4"/>
        <v>248</v>
      </c>
    </row>
    <row r="251" spans="1:10" x14ac:dyDescent="0.2">
      <c r="A251" s="66" t="str">
        <f>IF(ROW(B249)&lt;=$L$3,INDEX(Data_Collection!B:B,PlotData!$K$3+ROW(B249)-1)&amp;" "&amp;INDEX(Data_Collection!C:C,PlotData!$K$3+ROW(B249)-1),"")</f>
        <v/>
      </c>
      <c r="B251" s="57" t="str">
        <f>IF(A251="","",IF(A251=0,ROUND(AVERAGE(B$3:B250),0),IF(ROW(C249)&lt;=$L$3,INDEX(Data_Collection!D:D,PlotData!$K$3+ROW(C249)-1),NA())))</f>
        <v/>
      </c>
      <c r="C251" s="57" t="str">
        <f>IF($A251=0,ROUND(AVERAGE(C$3:C250),0),IF($I251=$J251,IF(ROW(D249)&lt;=$L$3,INDEX(Data_Collection!E:E,PlotData!$K$3+ROW(D249)-1),""),""))</f>
        <v/>
      </c>
      <c r="D251" s="57" t="str">
        <f>IF($A251=0,ROUND(AVERAGE(D$3:D250),0),IF($I251=$J251,IF(ROW(E249)&lt;=$L$3,INDEX(Data_Collection!F:F,PlotData!$K$3+ROW(E249)-1),""),""))</f>
        <v/>
      </c>
      <c r="E251" s="57" t="str">
        <f>IF($A251=0,ROUND(AVERAGE(E$3:E250),0),IF($I251=$J251,IF(ROW(F249)&lt;=$L$3,INDEX(Data_Collection!G:G,PlotData!$K$3+ROW(F249)-1),""),""))</f>
        <v/>
      </c>
      <c r="F251" s="57" t="str">
        <f>IF($A251=0,ROUND(AVERAGE(F$3:F250),0),IF($I251=$J251,IF(ROW(G249)&lt;=$L$3,INDEX(Data_Collection!H:H,PlotData!$K$3+ROW(G249)-1),""),""))</f>
        <v/>
      </c>
      <c r="G251" s="57" t="str">
        <f>IF($A251=0,ROUND(AVERAGE(G$3:G250),0),IF($I251=$J251,IF(ROW(H249)&lt;=$L$3,INDEX(Data_Collection!I:I,PlotData!$K$3+ROW(H249)-1),""),""))</f>
        <v/>
      </c>
      <c r="H251" s="57" t="str">
        <f>IF($A251=0,ROUND(AVERAGE(H$3:H250),0),IF($I251=$J251,IF(ROW(I249)&lt;=$L$3,INDEX(Data_Collection!J:J,PlotData!$K$3+ROW(I249)-1),""),""))</f>
        <v/>
      </c>
      <c r="I251" s="57">
        <f>COUNT(B$3:B251)</f>
        <v>30</v>
      </c>
      <c r="J251" s="57">
        <f t="shared" si="4"/>
        <v>249</v>
      </c>
    </row>
    <row r="252" spans="1:10" x14ac:dyDescent="0.2">
      <c r="A252" s="66" t="str">
        <f>IF(ROW(B250)&lt;=$L$3,INDEX(Data_Collection!B:B,PlotData!$K$3+ROW(B250)-1)&amp;" "&amp;INDEX(Data_Collection!C:C,PlotData!$K$3+ROW(B250)-1),"")</f>
        <v/>
      </c>
      <c r="B252" s="57" t="str">
        <f>IF(A252="","",IF(A252=0,ROUND(AVERAGE(B$3:B251),0),IF(ROW(C250)&lt;=$L$3,INDEX(Data_Collection!D:D,PlotData!$K$3+ROW(C250)-1),NA())))</f>
        <v/>
      </c>
      <c r="C252" s="57" t="str">
        <f>IF($A252=0,ROUND(AVERAGE(C$3:C251),0),IF($I252=$J252,IF(ROW(D250)&lt;=$L$3,INDEX(Data_Collection!E:E,PlotData!$K$3+ROW(D250)-1),""),""))</f>
        <v/>
      </c>
      <c r="D252" s="57" t="str">
        <f>IF($A252=0,ROUND(AVERAGE(D$3:D251),0),IF($I252=$J252,IF(ROW(E250)&lt;=$L$3,INDEX(Data_Collection!F:F,PlotData!$K$3+ROW(E250)-1),""),""))</f>
        <v/>
      </c>
      <c r="E252" s="57" t="str">
        <f>IF($A252=0,ROUND(AVERAGE(E$3:E251),0),IF($I252=$J252,IF(ROW(F250)&lt;=$L$3,INDEX(Data_Collection!G:G,PlotData!$K$3+ROW(F250)-1),""),""))</f>
        <v/>
      </c>
      <c r="F252" s="57" t="str">
        <f>IF($A252=0,ROUND(AVERAGE(F$3:F251),0),IF($I252=$J252,IF(ROW(G250)&lt;=$L$3,INDEX(Data_Collection!H:H,PlotData!$K$3+ROW(G250)-1),""),""))</f>
        <v/>
      </c>
      <c r="G252" s="57" t="str">
        <f>IF($A252=0,ROUND(AVERAGE(G$3:G251),0),IF($I252=$J252,IF(ROW(H250)&lt;=$L$3,INDEX(Data_Collection!I:I,PlotData!$K$3+ROW(H250)-1),""),""))</f>
        <v/>
      </c>
      <c r="H252" s="57" t="str">
        <f>IF($A252=0,ROUND(AVERAGE(H$3:H251),0),IF($I252=$J252,IF(ROW(I250)&lt;=$L$3,INDEX(Data_Collection!J:J,PlotData!$K$3+ROW(I250)-1),""),""))</f>
        <v/>
      </c>
      <c r="I252" s="57">
        <f>COUNT(B$3:B252)</f>
        <v>30</v>
      </c>
      <c r="J252" s="57">
        <f t="shared" si="4"/>
        <v>250</v>
      </c>
    </row>
    <row r="253" spans="1:10" x14ac:dyDescent="0.2">
      <c r="A253" s="66" t="str">
        <f>IF(ROW(B251)&lt;=$L$3,INDEX(Data_Collection!C:C,PlotData!$K$3+ROW(B251)-1),"")</f>
        <v/>
      </c>
      <c r="B253" s="57" t="str">
        <f>IF(ROW(C251)&lt;=$L$3,INDEX(Data_Collection!D:D,PlotData!$K$3+ROW(C251)-1),"")</f>
        <v/>
      </c>
      <c r="C253" s="57" t="str">
        <f>IF(ROW(D251)&lt;=$L$3,INDEX(Data_Collection!E:E,PlotData!$K$3+ROW(D251)-1),"")</f>
        <v/>
      </c>
      <c r="D253" s="57" t="str">
        <f>IF(ROW(E251)&lt;=$L$3,INDEX(Data_Collection!F:F,PlotData!$K$3+ROW(E251)-1),"")</f>
        <v/>
      </c>
      <c r="E253" s="57" t="str">
        <f>IF(ROW(F251)&lt;=$L$3,INDEX(Data_Collection!G:G,PlotData!$K$3+ROW(F251)-1),"")</f>
        <v/>
      </c>
      <c r="F253" s="57" t="str">
        <f>IF(ROW(G251)&lt;=$L$3,INDEX(Data_Collection!H:H,PlotData!$K$3+ROW(G251)-1),"")</f>
        <v/>
      </c>
      <c r="G253" s="57" t="str">
        <f>IF(ROW(H251)&lt;=$L$3,INDEX(Data_Collection!I:I,PlotData!$K$3+ROW(H251)-1),"")</f>
        <v/>
      </c>
      <c r="H253" s="57" t="str">
        <f>IF(ROW(I251)&lt;=$L$3,INDEX(Data_Collection!J:J,PlotData!$K$3+ROW(I251)-1),"")</f>
        <v/>
      </c>
    </row>
  </sheetData>
  <sheetProtection password="CEBE" sheet="1" objects="1" scenarios="1" selectLockedCells="1" selectUnlockedCell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A r g o G u i d   x m l n s : x s i = " h t t p : / / w w w . w 3 . o r g / 2 0 0 1 / X M L S c h e m a - i n s t a n c e "   x m l n s : x s d = " h t t p : / / w w w . w 3 . o r g / 2 0 0 1 / X M L S c h e m a "   x m l n s = " h t t p : / / w w w . b o o z a l l e n . c o m / a r g o / g u i d " > 1 b d e 2 7 b c - c 6 1 6 - 4 e 4 2 - b c 4 c - 3 3 d d 5 7 1 4 4 4 8 0 < / A r g o G u i d > 
</file>

<file path=customXml/itemProps1.xml><?xml version="1.0" encoding="utf-8"?>
<ds:datastoreItem xmlns:ds="http://schemas.openxmlformats.org/officeDocument/2006/customXml" ds:itemID="{39B51335-0DA5-4A5D-841B-B89036F82C39}">
  <ds:schemaRefs>
    <ds:schemaRef ds:uri="http://www.w3.org/2001/XMLSchema"/>
    <ds:schemaRef ds:uri="http://www.boozallen.com/argo/gui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19</vt:i4>
      </vt:variant>
    </vt:vector>
  </HeadingPairs>
  <TitlesOfParts>
    <vt:vector size="25" baseType="lpstr">
      <vt:lpstr>Takt_Time</vt:lpstr>
      <vt:lpstr>Data_Collection</vt:lpstr>
      <vt:lpstr>SQDC</vt:lpstr>
      <vt:lpstr>Lean_Assessment</vt:lpstr>
      <vt:lpstr>Issue Resolution (process)</vt:lpstr>
      <vt:lpstr>PlotData</vt:lpstr>
      <vt:lpstr>AvailableTime</vt:lpstr>
      <vt:lpstr>Backlog</vt:lpstr>
      <vt:lpstr>BatchSize</vt:lpstr>
      <vt:lpstr>BatchSz</vt:lpstr>
      <vt:lpstr>ChangeOverTime</vt:lpstr>
      <vt:lpstr>CycleTime</vt:lpstr>
      <vt:lpstr>DownTime</vt:lpstr>
      <vt:lpstr>Multiplier</vt:lpstr>
      <vt:lpstr>Data_Collection!Print_Area</vt:lpstr>
      <vt:lpstr>'Issue Resolution (process)'!Print_Area</vt:lpstr>
      <vt:lpstr>Lean_Assessment!Print_Area</vt:lpstr>
      <vt:lpstr>Takt_Time!Print_Area</vt:lpstr>
      <vt:lpstr>Quota</vt:lpstr>
      <vt:lpstr>ReworkQty</vt:lpstr>
      <vt:lpstr>ScrapQty</vt:lpstr>
      <vt:lpstr>Takt_Time</vt:lpstr>
      <vt:lpstr>ThroughputY</vt:lpstr>
      <vt:lpstr>TimeSpan</vt:lpstr>
      <vt:lpstr>TYield</vt:lpstr>
    </vt:vector>
  </TitlesOfParts>
  <Company>Dbar-Innovations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Dunn</dc:creator>
  <cp:lastModifiedBy>Tom Dunn</cp:lastModifiedBy>
  <cp:lastPrinted>2026-07-16T10:13:43Z</cp:lastPrinted>
  <dcterms:created xsi:type="dcterms:W3CDTF">2006-12-01T20:50:10Z</dcterms:created>
  <dcterms:modified xsi:type="dcterms:W3CDTF">2026-07-16T12:16:52Z</dcterms:modified>
</cp:coreProperties>
</file>