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queryTables/queryTable1.xml" ContentType="application/vnd.openxmlformats-officedocument.spreadsheetml.queryTable+xml"/>
  <Override PartName="/xl/tables/table8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an\Downloads\"/>
    </mc:Choice>
  </mc:AlternateContent>
  <xr:revisionPtr revIDLastSave="0" documentId="13_ncr:1_{D8EEDE9F-548C-4BED-8FD5-D9C87822D73B}" xr6:coauthVersionLast="47" xr6:coauthVersionMax="47" xr10:uidLastSave="{00000000-0000-0000-0000-000000000000}"/>
  <bookViews>
    <workbookView xWindow="4725" yWindow="750" windowWidth="31245" windowHeight="20175" tabRatio="804" xr2:uid="{BFE26D08-7113-421F-91DF-0813C4848A9A}"/>
  </bookViews>
  <sheets>
    <sheet name="dashboard" sheetId="1" r:id="rId1"/>
    <sheet name="ISCARIOTE" sheetId="2" r:id="rId2"/>
    <sheet name="LEON" sheetId="6" r:id="rId3"/>
    <sheet name="CLUB_DE_TIRO" sheetId="9" state="hidden" r:id="rId4"/>
    <sheet name="HALCONES" sheetId="10" state="hidden" r:id="rId5"/>
    <sheet name="VIVES" sheetId="11" state="hidden" r:id="rId6"/>
    <sheet name="ARQUEROS_UNIDOS" sheetId="12" state="hidden" r:id="rId7"/>
    <sheet name="Anexar1" sheetId="20" state="hidden" r:id="rId8"/>
    <sheet name="ACUMULADO" sheetId="7" state="hidden" r:id="rId9"/>
    <sheet name="LISTAS" sheetId="5" state="hidden" r:id="rId10"/>
  </sheets>
  <definedNames>
    <definedName name="DatosExternos_1" localSheetId="7" hidden="1">Anexar1!$A$1:$J$164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13" i="1" l="1"/>
  <c r="D104" i="1"/>
  <c r="E104" i="1"/>
  <c r="H104" i="1"/>
  <c r="I104" i="1"/>
  <c r="L104" i="1"/>
  <c r="M104" i="1"/>
  <c r="P104" i="1"/>
  <c r="Q104" i="1"/>
  <c r="T104" i="1"/>
  <c r="U104" i="1"/>
  <c r="X104" i="1"/>
  <c r="Y104" i="1"/>
  <c r="D105" i="1"/>
  <c r="E105" i="1"/>
  <c r="H105" i="1"/>
  <c r="I105" i="1"/>
  <c r="L105" i="1"/>
  <c r="M105" i="1"/>
  <c r="P105" i="1"/>
  <c r="Q105" i="1"/>
  <c r="T105" i="1"/>
  <c r="U105" i="1"/>
  <c r="X105" i="1"/>
  <c r="Y105" i="1"/>
  <c r="D106" i="1"/>
  <c r="E106" i="1"/>
  <c r="H106" i="1"/>
  <c r="I106" i="1"/>
  <c r="L106" i="1"/>
  <c r="M106" i="1"/>
  <c r="P106" i="1"/>
  <c r="Q106" i="1"/>
  <c r="T106" i="1"/>
  <c r="U106" i="1"/>
  <c r="X106" i="1"/>
  <c r="Y106" i="1"/>
  <c r="D107" i="1"/>
  <c r="E107" i="1"/>
  <c r="H107" i="1"/>
  <c r="I107" i="1"/>
  <c r="L107" i="1"/>
  <c r="M107" i="1"/>
  <c r="P107" i="1"/>
  <c r="Q107" i="1"/>
  <c r="T107" i="1"/>
  <c r="U107" i="1"/>
  <c r="X107" i="1"/>
  <c r="Y107" i="1"/>
  <c r="D108" i="1"/>
  <c r="E108" i="1"/>
  <c r="H108" i="1"/>
  <c r="I108" i="1"/>
  <c r="L108" i="1"/>
  <c r="M108" i="1"/>
  <c r="P108" i="1"/>
  <c r="Q108" i="1"/>
  <c r="T108" i="1"/>
  <c r="U108" i="1"/>
  <c r="X108" i="1"/>
  <c r="Y108" i="1"/>
  <c r="D109" i="1"/>
  <c r="E109" i="1"/>
  <c r="H109" i="1"/>
  <c r="I109" i="1"/>
  <c r="L109" i="1"/>
  <c r="M109" i="1"/>
  <c r="P109" i="1"/>
  <c r="Q109" i="1"/>
  <c r="T109" i="1"/>
  <c r="U109" i="1"/>
  <c r="X109" i="1"/>
  <c r="Y109" i="1"/>
  <c r="D110" i="1"/>
  <c r="E110" i="1"/>
  <c r="H110" i="1"/>
  <c r="I110" i="1"/>
  <c r="L110" i="1"/>
  <c r="M110" i="1"/>
  <c r="P110" i="1"/>
  <c r="Q110" i="1"/>
  <c r="T110" i="1"/>
  <c r="U110" i="1"/>
  <c r="X110" i="1"/>
  <c r="Y110" i="1"/>
  <c r="D111" i="1"/>
  <c r="E111" i="1"/>
  <c r="H111" i="1"/>
  <c r="I111" i="1"/>
  <c r="L111" i="1"/>
  <c r="M111" i="1"/>
  <c r="P111" i="1"/>
  <c r="Q111" i="1"/>
  <c r="T111" i="1"/>
  <c r="U111" i="1"/>
  <c r="X111" i="1"/>
  <c r="Y111" i="1"/>
  <c r="D112" i="1"/>
  <c r="E112" i="1"/>
  <c r="H112" i="1"/>
  <c r="I112" i="1"/>
  <c r="L112" i="1"/>
  <c r="M112" i="1"/>
  <c r="P112" i="1"/>
  <c r="Q112" i="1"/>
  <c r="T112" i="1"/>
  <c r="U112" i="1"/>
  <c r="X112" i="1"/>
  <c r="Y112" i="1"/>
  <c r="D113" i="1"/>
  <c r="E113" i="1"/>
  <c r="H113" i="1"/>
  <c r="I113" i="1"/>
  <c r="L113" i="1"/>
  <c r="M113" i="1"/>
  <c r="P113" i="1"/>
  <c r="Q113" i="1"/>
  <c r="T113" i="1"/>
  <c r="U113" i="1"/>
  <c r="X113" i="1"/>
  <c r="Y113" i="1"/>
  <c r="D114" i="1"/>
  <c r="E114" i="1"/>
  <c r="H114" i="1"/>
  <c r="I114" i="1"/>
  <c r="L114" i="1"/>
  <c r="M114" i="1"/>
  <c r="P114" i="1"/>
  <c r="Q114" i="1"/>
  <c r="T114" i="1"/>
  <c r="U114" i="1"/>
  <c r="X114" i="1"/>
  <c r="Y114" i="1"/>
  <c r="D115" i="1"/>
  <c r="E115" i="1"/>
  <c r="H115" i="1"/>
  <c r="I115" i="1"/>
  <c r="L115" i="1"/>
  <c r="M115" i="1"/>
  <c r="P115" i="1"/>
  <c r="Q115" i="1"/>
  <c r="T115" i="1"/>
  <c r="U115" i="1"/>
  <c r="X115" i="1"/>
  <c r="Y115" i="1"/>
  <c r="J27" i="2"/>
  <c r="B79" i="1" a="1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5" i="2"/>
  <c r="L116" i="1"/>
  <c r="B31" i="1"/>
  <c r="B30" i="1"/>
  <c r="B29" i="1"/>
  <c r="B28" i="1"/>
  <c r="A20" i="5"/>
  <c r="B20" i="5" s="1" a="1"/>
  <c r="B20" i="5" s="1"/>
  <c r="A6" i="7"/>
  <c r="B6" i="7" s="1"/>
  <c r="A7" i="7"/>
  <c r="B7" i="7" s="1"/>
  <c r="A8" i="7"/>
  <c r="B8" i="7" s="1"/>
  <c r="A9" i="7"/>
  <c r="B9" i="7" s="1"/>
  <c r="A10" i="7"/>
  <c r="B10" i="7" s="1"/>
  <c r="A11" i="7"/>
  <c r="B11" i="7" s="1"/>
  <c r="A12" i="7"/>
  <c r="B12" i="7" s="1"/>
  <c r="A13" i="7"/>
  <c r="B13" i="7" s="1"/>
  <c r="A14" i="7"/>
  <c r="B14" i="7" s="1"/>
  <c r="A15" i="7"/>
  <c r="B15" i="7" s="1"/>
  <c r="A16" i="7"/>
  <c r="B16" i="7" s="1"/>
  <c r="A17" i="7"/>
  <c r="B17" i="7" s="1"/>
  <c r="A18" i="7"/>
  <c r="B18" i="7" s="1"/>
  <c r="A19" i="7"/>
  <c r="B19" i="7" s="1"/>
  <c r="A20" i="7"/>
  <c r="B20" i="7" s="1"/>
  <c r="A21" i="7"/>
  <c r="B21" i="7" s="1"/>
  <c r="A22" i="7"/>
  <c r="B22" i="7" s="1"/>
  <c r="A23" i="7"/>
  <c r="B23" i="7" s="1"/>
  <c r="A24" i="7"/>
  <c r="B24" i="7" s="1"/>
  <c r="A25" i="7"/>
  <c r="B25" i="7" s="1"/>
  <c r="A26" i="7"/>
  <c r="B26" i="7" s="1"/>
  <c r="A27" i="7"/>
  <c r="B27" i="7" s="1"/>
  <c r="A28" i="7"/>
  <c r="B28" i="7" s="1"/>
  <c r="A29" i="7"/>
  <c r="B29" i="7" s="1"/>
  <c r="A30" i="7"/>
  <c r="B30" i="7" s="1"/>
  <c r="A31" i="7"/>
  <c r="B31" i="7" s="1"/>
  <c r="A32" i="7"/>
  <c r="B32" i="7" s="1"/>
  <c r="A33" i="7"/>
  <c r="B33" i="7" s="1"/>
  <c r="A34" i="7"/>
  <c r="B34" i="7" s="1"/>
  <c r="A35" i="7"/>
  <c r="B35" i="7" s="1"/>
  <c r="A36" i="7"/>
  <c r="B36" i="7" s="1"/>
  <c r="A37" i="7"/>
  <c r="B37" i="7" s="1"/>
  <c r="A38" i="7"/>
  <c r="B38" i="7" s="1"/>
  <c r="A39" i="7"/>
  <c r="B39" i="7" s="1"/>
  <c r="A40" i="7"/>
  <c r="B40" i="7" s="1"/>
  <c r="A41" i="7"/>
  <c r="B41" i="7" s="1"/>
  <c r="A42" i="7"/>
  <c r="B42" i="7" s="1"/>
  <c r="A43" i="7"/>
  <c r="B43" i="7" s="1"/>
  <c r="A44" i="7"/>
  <c r="B44" i="7" s="1"/>
  <c r="A45" i="7"/>
  <c r="B45" i="7" s="1"/>
  <c r="A46" i="7"/>
  <c r="B46" i="7" s="1"/>
  <c r="A47" i="7"/>
  <c r="B47" i="7" s="1"/>
  <c r="A48" i="7"/>
  <c r="B48" i="7" s="1"/>
  <c r="A49" i="7"/>
  <c r="B49" i="7" s="1"/>
  <c r="A50" i="7"/>
  <c r="B50" i="7" s="1"/>
  <c r="A51" i="7"/>
  <c r="B51" i="7" s="1"/>
  <c r="A52" i="7"/>
  <c r="B52" i="7" s="1"/>
  <c r="A53" i="7"/>
  <c r="B53" i="7" s="1"/>
  <c r="A54" i="7"/>
  <c r="B54" i="7" s="1"/>
  <c r="A55" i="7"/>
  <c r="B55" i="7" s="1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B94" i="7" s="1"/>
  <c r="A95" i="7"/>
  <c r="A96" i="7"/>
  <c r="A97" i="7"/>
  <c r="A98" i="7"/>
  <c r="B98" i="7" s="1"/>
  <c r="A99" i="7"/>
  <c r="A100" i="7"/>
  <c r="A101" i="7"/>
  <c r="A102" i="7"/>
  <c r="B102" i="7" s="1"/>
  <c r="A103" i="7"/>
  <c r="A104" i="7"/>
  <c r="A105" i="7"/>
  <c r="A106" i="7"/>
  <c r="B106" i="7" s="1"/>
  <c r="A107" i="7"/>
  <c r="A108" i="7"/>
  <c r="A109" i="7"/>
  <c r="B109" i="7" s="1"/>
  <c r="A110" i="7"/>
  <c r="A111" i="7"/>
  <c r="A112" i="7"/>
  <c r="A113" i="7"/>
  <c r="B113" i="7" s="1"/>
  <c r="A114" i="7"/>
  <c r="A115" i="7"/>
  <c r="A116" i="7"/>
  <c r="A117" i="7"/>
  <c r="B117" i="7" s="1"/>
  <c r="A118" i="7"/>
  <c r="A119" i="7"/>
  <c r="A120" i="7"/>
  <c r="A121" i="7"/>
  <c r="B121" i="7" s="1"/>
  <c r="A122" i="7"/>
  <c r="A123" i="7"/>
  <c r="A124" i="7"/>
  <c r="A125" i="7"/>
  <c r="B125" i="7" s="1"/>
  <c r="A126" i="7"/>
  <c r="A127" i="7"/>
  <c r="A128" i="7"/>
  <c r="B128" i="7" s="1"/>
  <c r="A129" i="7"/>
  <c r="B129" i="7" s="1"/>
  <c r="A130" i="7"/>
  <c r="B130" i="7" s="1"/>
  <c r="A131" i="7"/>
  <c r="B131" i="7" s="1"/>
  <c r="A132" i="7"/>
  <c r="B132" i="7" s="1"/>
  <c r="A133" i="7"/>
  <c r="B133" i="7" s="1"/>
  <c r="A134" i="7"/>
  <c r="B134" i="7" s="1"/>
  <c r="A135" i="7"/>
  <c r="B135" i="7" s="1"/>
  <c r="A136" i="7"/>
  <c r="B136" i="7" s="1"/>
  <c r="A137" i="7"/>
  <c r="B137" i="7" s="1"/>
  <c r="A138" i="7"/>
  <c r="B138" i="7" s="1"/>
  <c r="A139" i="7"/>
  <c r="B139" i="7" s="1"/>
  <c r="A140" i="7"/>
  <c r="B140" i="7" s="1"/>
  <c r="A141" i="7"/>
  <c r="B141" i="7" s="1"/>
  <c r="A142" i="7"/>
  <c r="B142" i="7" s="1"/>
  <c r="A143" i="7"/>
  <c r="B143" i="7" s="1"/>
  <c r="A144" i="7"/>
  <c r="B144" i="7" s="1"/>
  <c r="A145" i="7"/>
  <c r="B145" i="7" s="1"/>
  <c r="A146" i="7"/>
  <c r="B146" i="7" s="1"/>
  <c r="A147" i="7"/>
  <c r="B147" i="7" s="1"/>
  <c r="A148" i="7"/>
  <c r="B148" i="7" s="1"/>
  <c r="A149" i="7"/>
  <c r="B149" i="7" s="1"/>
  <c r="A150" i="7"/>
  <c r="B150" i="7" s="1"/>
  <c r="A151" i="7"/>
  <c r="B151" i="7" s="1"/>
  <c r="A152" i="7"/>
  <c r="B152" i="7" s="1"/>
  <c r="A153" i="7"/>
  <c r="B153" i="7" s="1"/>
  <c r="A154" i="7"/>
  <c r="B154" i="7" s="1"/>
  <c r="A155" i="7"/>
  <c r="B155" i="7" s="1"/>
  <c r="A156" i="7"/>
  <c r="B156" i="7" s="1"/>
  <c r="A157" i="7"/>
  <c r="B157" i="7" s="1"/>
  <c r="A158" i="7"/>
  <c r="B158" i="7" s="1"/>
  <c r="A159" i="7"/>
  <c r="B159" i="7" s="1"/>
  <c r="A160" i="7"/>
  <c r="B160" i="7" s="1"/>
  <c r="A161" i="7"/>
  <c r="B161" i="7" s="1"/>
  <c r="A162" i="7"/>
  <c r="B162" i="7" s="1"/>
  <c r="A163" i="7"/>
  <c r="B163" i="7" s="1"/>
  <c r="A164" i="7"/>
  <c r="B164" i="7" s="1"/>
  <c r="A165" i="7"/>
  <c r="B165" i="7" s="1"/>
  <c r="A166" i="7"/>
  <c r="B166" i="7" s="1"/>
  <c r="A167" i="7"/>
  <c r="B167" i="7" s="1"/>
  <c r="A168" i="7"/>
  <c r="B168" i="7" s="1"/>
  <c r="A169" i="7"/>
  <c r="B169" i="7" s="1"/>
  <c r="A170" i="7"/>
  <c r="B170" i="7" s="1"/>
  <c r="A171" i="7"/>
  <c r="B171" i="7" s="1"/>
  <c r="A172" i="7"/>
  <c r="B172" i="7" s="1"/>
  <c r="A173" i="7"/>
  <c r="B173" i="7" s="1"/>
  <c r="A174" i="7"/>
  <c r="B174" i="7" s="1"/>
  <c r="A175" i="7"/>
  <c r="B175" i="7" s="1"/>
  <c r="A176" i="7"/>
  <c r="B176" i="7" s="1"/>
  <c r="A177" i="7"/>
  <c r="B177" i="7" s="1"/>
  <c r="A178" i="7"/>
  <c r="B178" i="7" s="1"/>
  <c r="A179" i="7"/>
  <c r="B179" i="7" s="1"/>
  <c r="A180" i="7"/>
  <c r="B180" i="7" s="1"/>
  <c r="A181" i="7"/>
  <c r="B181" i="7" s="1"/>
  <c r="A182" i="7"/>
  <c r="B182" i="7" s="1"/>
  <c r="A183" i="7"/>
  <c r="B183" i="7" s="1"/>
  <c r="A184" i="7"/>
  <c r="B184" i="7" s="1"/>
  <c r="A185" i="7"/>
  <c r="B185" i="7" s="1"/>
  <c r="A186" i="7"/>
  <c r="B186" i="7" s="1"/>
  <c r="A187" i="7"/>
  <c r="B187" i="7" s="1"/>
  <c r="A188" i="7"/>
  <c r="B188" i="7" s="1"/>
  <c r="A189" i="7"/>
  <c r="B189" i="7" s="1"/>
  <c r="A190" i="7"/>
  <c r="B190" i="7" s="1"/>
  <c r="A191" i="7"/>
  <c r="B191" i="7" s="1"/>
  <c r="A192" i="7"/>
  <c r="B192" i="7" s="1"/>
  <c r="A193" i="7"/>
  <c r="B193" i="7" s="1"/>
  <c r="A194" i="7"/>
  <c r="B194" i="7" s="1"/>
  <c r="A195" i="7"/>
  <c r="B195" i="7" s="1"/>
  <c r="A196" i="7"/>
  <c r="B196" i="7" s="1"/>
  <c r="A197" i="7"/>
  <c r="B197" i="7" s="1"/>
  <c r="A198" i="7"/>
  <c r="B198" i="7" s="1"/>
  <c r="A199" i="7"/>
  <c r="B199" i="7" s="1"/>
  <c r="A200" i="7"/>
  <c r="B200" i="7" s="1"/>
  <c r="A201" i="7"/>
  <c r="B201" i="7" s="1"/>
  <c r="I3" i="12"/>
  <c r="I1" i="12"/>
  <c r="I3" i="11"/>
  <c r="I1" i="11"/>
  <c r="I3" i="10"/>
  <c r="I1" i="10"/>
  <c r="I3" i="9"/>
  <c r="I1" i="9"/>
  <c r="L3" i="7"/>
  <c r="L2" i="7"/>
  <c r="I3" i="6"/>
  <c r="I1" i="6"/>
  <c r="I1" i="2"/>
  <c r="I3" i="2"/>
  <c r="I92" i="1" l="1"/>
  <c r="D103" i="1"/>
  <c r="Y103" i="1"/>
  <c r="E103" i="1"/>
  <c r="H103" i="1"/>
  <c r="X103" i="1"/>
  <c r="I103" i="1"/>
  <c r="L103" i="1"/>
  <c r="M103" i="1"/>
  <c r="P103" i="1"/>
  <c r="Q103" i="1"/>
  <c r="T103" i="1"/>
  <c r="U103" i="1"/>
  <c r="I80" i="1"/>
  <c r="D101" i="1"/>
  <c r="L102" i="1"/>
  <c r="Q102" i="1"/>
  <c r="T101" i="1"/>
  <c r="U101" i="1"/>
  <c r="M101" i="1"/>
  <c r="D102" i="1"/>
  <c r="P101" i="1"/>
  <c r="Q101" i="1"/>
  <c r="P102" i="1"/>
  <c r="E101" i="1"/>
  <c r="T102" i="1"/>
  <c r="M102" i="1"/>
  <c r="I102" i="1"/>
  <c r="Y101" i="1"/>
  <c r="E102" i="1"/>
  <c r="X101" i="1"/>
  <c r="H101" i="1"/>
  <c r="X102" i="1"/>
  <c r="L101" i="1"/>
  <c r="U102" i="1"/>
  <c r="I101" i="1"/>
  <c r="H102" i="1"/>
  <c r="Y102" i="1"/>
  <c r="I84" i="1"/>
  <c r="Q100" i="1"/>
  <c r="P100" i="1"/>
  <c r="E100" i="1"/>
  <c r="E99" i="1"/>
  <c r="E95" i="1"/>
  <c r="Y100" i="1"/>
  <c r="X100" i="1"/>
  <c r="I100" i="1"/>
  <c r="D100" i="1"/>
  <c r="T100" i="1"/>
  <c r="H100" i="1"/>
  <c r="U100" i="1"/>
  <c r="L100" i="1"/>
  <c r="M100" i="1"/>
  <c r="E87" i="1"/>
  <c r="I88" i="1"/>
  <c r="E91" i="1"/>
  <c r="E83" i="1"/>
  <c r="B79" i="1"/>
  <c r="P37" i="1" s="1"/>
  <c r="X98" i="1"/>
  <c r="X96" i="1"/>
  <c r="X94" i="1"/>
  <c r="X92" i="1"/>
  <c r="X90" i="1"/>
  <c r="X88" i="1"/>
  <c r="X86" i="1"/>
  <c r="X84" i="1"/>
  <c r="X82" i="1"/>
  <c r="X80" i="1"/>
  <c r="T98" i="1"/>
  <c r="T96" i="1"/>
  <c r="T94" i="1"/>
  <c r="T92" i="1"/>
  <c r="T90" i="1"/>
  <c r="T88" i="1"/>
  <c r="T86" i="1"/>
  <c r="T84" i="1"/>
  <c r="T82" i="1"/>
  <c r="T80" i="1"/>
  <c r="P98" i="1"/>
  <c r="P96" i="1"/>
  <c r="P94" i="1"/>
  <c r="P92" i="1"/>
  <c r="P90" i="1"/>
  <c r="P88" i="1"/>
  <c r="P86" i="1"/>
  <c r="P84" i="1"/>
  <c r="P82" i="1"/>
  <c r="P80" i="1"/>
  <c r="L98" i="1"/>
  <c r="L96" i="1"/>
  <c r="L94" i="1"/>
  <c r="L92" i="1"/>
  <c r="L90" i="1"/>
  <c r="L88" i="1"/>
  <c r="L86" i="1"/>
  <c r="L84" i="1"/>
  <c r="L82" i="1"/>
  <c r="L80" i="1"/>
  <c r="H96" i="1"/>
  <c r="H92" i="1"/>
  <c r="H88" i="1"/>
  <c r="H84" i="1"/>
  <c r="H80" i="1"/>
  <c r="I97" i="1"/>
  <c r="Y99" i="1"/>
  <c r="Y97" i="1"/>
  <c r="Y95" i="1"/>
  <c r="Y93" i="1"/>
  <c r="Y91" i="1"/>
  <c r="Y89" i="1"/>
  <c r="Y87" i="1"/>
  <c r="Y85" i="1"/>
  <c r="Y83" i="1"/>
  <c r="Y81" i="1"/>
  <c r="U99" i="1"/>
  <c r="X99" i="1"/>
  <c r="X97" i="1"/>
  <c r="X95" i="1"/>
  <c r="X93" i="1"/>
  <c r="X91" i="1"/>
  <c r="X89" i="1"/>
  <c r="X87" i="1"/>
  <c r="X85" i="1"/>
  <c r="X83" i="1"/>
  <c r="X81" i="1"/>
  <c r="T99" i="1"/>
  <c r="T97" i="1"/>
  <c r="T95" i="1"/>
  <c r="T93" i="1"/>
  <c r="Y98" i="1"/>
  <c r="Y90" i="1"/>
  <c r="Y82" i="1"/>
  <c r="U98" i="1"/>
  <c r="U94" i="1"/>
  <c r="T91" i="1"/>
  <c r="U88" i="1"/>
  <c r="U85" i="1"/>
  <c r="T83" i="1"/>
  <c r="U80" i="1"/>
  <c r="Q97" i="1"/>
  <c r="P95" i="1"/>
  <c r="Q92" i="1"/>
  <c r="Q89" i="1"/>
  <c r="P87" i="1"/>
  <c r="Q84" i="1"/>
  <c r="Q81" i="1"/>
  <c r="L99" i="1"/>
  <c r="M96" i="1"/>
  <c r="M93" i="1"/>
  <c r="L91" i="1"/>
  <c r="M88" i="1"/>
  <c r="M85" i="1"/>
  <c r="L83" i="1"/>
  <c r="M80" i="1"/>
  <c r="H95" i="1"/>
  <c r="H90" i="1"/>
  <c r="H85" i="1"/>
  <c r="I95" i="1"/>
  <c r="I91" i="1"/>
  <c r="I87" i="1"/>
  <c r="I83" i="1"/>
  <c r="E98" i="1"/>
  <c r="E94" i="1"/>
  <c r="E90" i="1"/>
  <c r="E86" i="1"/>
  <c r="E82" i="1"/>
  <c r="I96" i="1"/>
  <c r="Y96" i="1"/>
  <c r="Y88" i="1"/>
  <c r="Y80" i="1"/>
  <c r="U97" i="1"/>
  <c r="U93" i="1"/>
  <c r="U90" i="1"/>
  <c r="U87" i="1"/>
  <c r="T85" i="1"/>
  <c r="U82" i="1"/>
  <c r="Q99" i="1"/>
  <c r="P97" i="1"/>
  <c r="Q94" i="1"/>
  <c r="Q91" i="1"/>
  <c r="P89" i="1"/>
  <c r="Q86" i="1"/>
  <c r="Q83" i="1"/>
  <c r="P81" i="1"/>
  <c r="M98" i="1"/>
  <c r="M95" i="1"/>
  <c r="L93" i="1"/>
  <c r="M90" i="1"/>
  <c r="M87" i="1"/>
  <c r="L85" i="1"/>
  <c r="M82" i="1"/>
  <c r="H99" i="1"/>
  <c r="H94" i="1"/>
  <c r="H89" i="1"/>
  <c r="H83" i="1"/>
  <c r="I99" i="1"/>
  <c r="I94" i="1"/>
  <c r="I90" i="1"/>
  <c r="I86" i="1"/>
  <c r="I82" i="1"/>
  <c r="E97" i="1"/>
  <c r="E93" i="1"/>
  <c r="E89" i="1"/>
  <c r="E85" i="1"/>
  <c r="E81" i="1"/>
  <c r="H81" i="1"/>
  <c r="H86" i="1"/>
  <c r="H91" i="1"/>
  <c r="H97" i="1"/>
  <c r="L81" i="1"/>
  <c r="M83" i="1"/>
  <c r="M86" i="1"/>
  <c r="L89" i="1"/>
  <c r="M91" i="1"/>
  <c r="M94" i="1"/>
  <c r="L97" i="1"/>
  <c r="M99" i="1"/>
  <c r="Q82" i="1"/>
  <c r="P85" i="1"/>
  <c r="Q87" i="1"/>
  <c r="Q90" i="1"/>
  <c r="P93" i="1"/>
  <c r="Q95" i="1"/>
  <c r="Q98" i="1"/>
  <c r="T81" i="1"/>
  <c r="U83" i="1"/>
  <c r="U86" i="1"/>
  <c r="T89" i="1"/>
  <c r="U91" i="1"/>
  <c r="U95" i="1"/>
  <c r="Y84" i="1"/>
  <c r="Y92" i="1"/>
  <c r="E80" i="1"/>
  <c r="E84" i="1"/>
  <c r="E88" i="1"/>
  <c r="E92" i="1"/>
  <c r="E96" i="1"/>
  <c r="I81" i="1"/>
  <c r="I85" i="1"/>
  <c r="I89" i="1"/>
  <c r="I93" i="1"/>
  <c r="I98" i="1"/>
  <c r="H82" i="1"/>
  <c r="H87" i="1"/>
  <c r="H93" i="1"/>
  <c r="H98" i="1"/>
  <c r="M81" i="1"/>
  <c r="M84" i="1"/>
  <c r="L87" i="1"/>
  <c r="M89" i="1"/>
  <c r="M92" i="1"/>
  <c r="L95" i="1"/>
  <c r="M97" i="1"/>
  <c r="Q80" i="1"/>
  <c r="P83" i="1"/>
  <c r="Q85" i="1"/>
  <c r="Q88" i="1"/>
  <c r="P91" i="1"/>
  <c r="Q93" i="1"/>
  <c r="Q96" i="1"/>
  <c r="P99" i="1"/>
  <c r="U81" i="1"/>
  <c r="U84" i="1"/>
  <c r="T87" i="1"/>
  <c r="U89" i="1"/>
  <c r="U92" i="1"/>
  <c r="U96" i="1"/>
  <c r="Y86" i="1"/>
  <c r="Y94" i="1"/>
  <c r="B126" i="7"/>
  <c r="B122" i="7"/>
  <c r="B118" i="7"/>
  <c r="B114" i="7"/>
  <c r="B110" i="7"/>
  <c r="B90" i="7"/>
  <c r="B86" i="7"/>
  <c r="B82" i="7"/>
  <c r="B78" i="7"/>
  <c r="B74" i="7"/>
  <c r="B70" i="7"/>
  <c r="B66" i="7"/>
  <c r="B62" i="7"/>
  <c r="B58" i="7"/>
  <c r="I2" i="2"/>
  <c r="B107" i="7"/>
  <c r="B103" i="7"/>
  <c r="B99" i="7"/>
  <c r="B95" i="7"/>
  <c r="B91" i="7"/>
  <c r="B87" i="7"/>
  <c r="B63" i="7"/>
  <c r="B59" i="7"/>
  <c r="B101" i="7"/>
  <c r="B89" i="7"/>
  <c r="B73" i="7"/>
  <c r="B61" i="7"/>
  <c r="B97" i="7"/>
  <c r="B81" i="7"/>
  <c r="B77" i="7"/>
  <c r="B65" i="7"/>
  <c r="B57" i="7"/>
  <c r="B124" i="7"/>
  <c r="B120" i="7"/>
  <c r="B116" i="7"/>
  <c r="B112" i="7"/>
  <c r="B108" i="7"/>
  <c r="B104" i="7"/>
  <c r="B100" i="7"/>
  <c r="B96" i="7"/>
  <c r="B92" i="7"/>
  <c r="B88" i="7"/>
  <c r="B84" i="7"/>
  <c r="B80" i="7"/>
  <c r="B76" i="7"/>
  <c r="B72" i="7"/>
  <c r="B68" i="7"/>
  <c r="B64" i="7"/>
  <c r="B60" i="7"/>
  <c r="B56" i="7"/>
  <c r="B105" i="7"/>
  <c r="B93" i="7"/>
  <c r="B85" i="7"/>
  <c r="B69" i="7"/>
  <c r="B127" i="7"/>
  <c r="B123" i="7"/>
  <c r="B119" i="7"/>
  <c r="B115" i="7"/>
  <c r="B111" i="7"/>
  <c r="B83" i="7"/>
  <c r="B79" i="7"/>
  <c r="B75" i="7"/>
  <c r="B71" i="7"/>
  <c r="B67" i="7"/>
  <c r="D96" i="1"/>
  <c r="D99" i="1"/>
  <c r="D94" i="1"/>
  <c r="D93" i="1"/>
  <c r="D98" i="1"/>
  <c r="D95" i="1"/>
  <c r="D92" i="1"/>
  <c r="D97" i="1"/>
  <c r="D83" i="1"/>
  <c r="D82" i="1"/>
  <c r="D81" i="1"/>
  <c r="D80" i="1"/>
  <c r="I2" i="12"/>
  <c r="I2" i="11"/>
  <c r="I2" i="10"/>
  <c r="I2" i="9"/>
  <c r="I2" i="6"/>
  <c r="D85" i="1"/>
  <c r="D91" i="1"/>
  <c r="D90" i="1"/>
  <c r="D89" i="1"/>
  <c r="D88" i="1"/>
  <c r="D87" i="1"/>
  <c r="D86" i="1"/>
  <c r="D84" i="1"/>
  <c r="L1" i="7"/>
  <c r="M79" i="1" l="1"/>
  <c r="Y79" i="1"/>
  <c r="X79" i="1"/>
  <c r="P79" i="1"/>
  <c r="H79" i="1"/>
  <c r="U79" i="1"/>
  <c r="L79" i="1"/>
  <c r="I79" i="1"/>
  <c r="T79" i="1"/>
  <c r="Q79" i="1"/>
  <c r="E79" i="1"/>
  <c r="D79" i="1"/>
  <c r="F113" i="1" l="1"/>
  <c r="F111" i="1"/>
  <c r="F114" i="1"/>
  <c r="F105" i="1"/>
  <c r="F115" i="1"/>
  <c r="F107" i="1"/>
  <c r="F112" i="1"/>
  <c r="F108" i="1"/>
  <c r="F103" i="1"/>
  <c r="F104" i="1"/>
  <c r="F106" i="1"/>
  <c r="F109" i="1"/>
  <c r="F110" i="1"/>
  <c r="C29" i="1"/>
  <c r="R112" i="1"/>
  <c r="R115" i="1"/>
  <c r="R114" i="1"/>
  <c r="R106" i="1"/>
  <c r="R108" i="1"/>
  <c r="R105" i="1"/>
  <c r="R103" i="1"/>
  <c r="R109" i="1"/>
  <c r="R104" i="1"/>
  <c r="R111" i="1"/>
  <c r="R107" i="1"/>
  <c r="R110" i="1"/>
  <c r="R113" i="1"/>
  <c r="V95" i="1"/>
  <c r="W95" i="1" s="1"/>
  <c r="V109" i="1"/>
  <c r="V115" i="1"/>
  <c r="V103" i="1"/>
  <c r="W103" i="1" s="1"/>
  <c r="V107" i="1"/>
  <c r="V113" i="1"/>
  <c r="V111" i="1"/>
  <c r="V105" i="1"/>
  <c r="V108" i="1"/>
  <c r="V114" i="1"/>
  <c r="V104" i="1"/>
  <c r="W104" i="1" s="1"/>
  <c r="V110" i="1"/>
  <c r="V106" i="1"/>
  <c r="V112" i="1"/>
  <c r="Z94" i="1"/>
  <c r="AA94" i="1" s="1"/>
  <c r="Z113" i="1"/>
  <c r="Z111" i="1"/>
  <c r="Z103" i="1"/>
  <c r="Z109" i="1"/>
  <c r="Z105" i="1"/>
  <c r="Z115" i="1"/>
  <c r="Z110" i="1"/>
  <c r="Z114" i="1"/>
  <c r="Z112" i="1"/>
  <c r="Z108" i="1"/>
  <c r="Z104" i="1"/>
  <c r="Z106" i="1"/>
  <c r="Z107" i="1"/>
  <c r="N84" i="1"/>
  <c r="N110" i="1"/>
  <c r="O110" i="1" s="1"/>
  <c r="N113" i="1"/>
  <c r="O113" i="1" s="1"/>
  <c r="N112" i="1"/>
  <c r="O112" i="1" s="1"/>
  <c r="N114" i="1"/>
  <c r="O114" i="1" s="1"/>
  <c r="N106" i="1"/>
  <c r="O106" i="1" s="1"/>
  <c r="N104" i="1"/>
  <c r="O104" i="1" s="1"/>
  <c r="AB104" i="1" s="1"/>
  <c r="AC104" i="1" s="1"/>
  <c r="N109" i="1"/>
  <c r="O109" i="1" s="1"/>
  <c r="N108" i="1"/>
  <c r="O108" i="1" s="1"/>
  <c r="N107" i="1"/>
  <c r="O107" i="1" s="1"/>
  <c r="N105" i="1"/>
  <c r="O105" i="1" s="1"/>
  <c r="N115" i="1"/>
  <c r="O115" i="1" s="1"/>
  <c r="N103" i="1"/>
  <c r="O103" i="1" s="1"/>
  <c r="N111" i="1"/>
  <c r="O111" i="1" s="1"/>
  <c r="C27" i="1"/>
  <c r="J108" i="1"/>
  <c r="J115" i="1"/>
  <c r="J106" i="1"/>
  <c r="J114" i="1"/>
  <c r="J110" i="1"/>
  <c r="J112" i="1"/>
  <c r="J104" i="1"/>
  <c r="J107" i="1"/>
  <c r="J103" i="1"/>
  <c r="J111" i="1"/>
  <c r="J113" i="1"/>
  <c r="J109" i="1"/>
  <c r="J105" i="1"/>
  <c r="N80" i="1"/>
  <c r="Z80" i="1"/>
  <c r="R80" i="1"/>
  <c r="F93" i="1"/>
  <c r="G93" i="1" s="1"/>
  <c r="V80" i="1"/>
  <c r="C31" i="1"/>
  <c r="C26" i="1"/>
  <c r="D26" i="1" s="1"/>
  <c r="C28" i="1"/>
  <c r="C30" i="1"/>
  <c r="J80" i="1"/>
  <c r="J91" i="1"/>
  <c r="J79" i="1"/>
  <c r="F80" i="1"/>
  <c r="R79" i="1"/>
  <c r="S79" i="1" s="1"/>
  <c r="R102" i="1"/>
  <c r="R101" i="1"/>
  <c r="R100" i="1"/>
  <c r="V88" i="1"/>
  <c r="N88" i="1"/>
  <c r="V99" i="1"/>
  <c r="W99" i="1" s="1"/>
  <c r="N85" i="1"/>
  <c r="O85" i="1" s="1"/>
  <c r="N81" i="1"/>
  <c r="F96" i="1"/>
  <c r="F86" i="1"/>
  <c r="R86" i="1"/>
  <c r="S86" i="1" s="1"/>
  <c r="R95" i="1"/>
  <c r="S95" i="1" s="1"/>
  <c r="J97" i="1"/>
  <c r="K97" i="1" s="1"/>
  <c r="Z98" i="1"/>
  <c r="V86" i="1"/>
  <c r="W86" i="1" s="1"/>
  <c r="N94" i="1"/>
  <c r="O94" i="1" s="1"/>
  <c r="Z85" i="1"/>
  <c r="AA85" i="1" s="1"/>
  <c r="J95" i="1"/>
  <c r="K95" i="1" s="1"/>
  <c r="J86" i="1"/>
  <c r="F99" i="1"/>
  <c r="G99" i="1" s="1"/>
  <c r="N90" i="1"/>
  <c r="O90" i="1" s="1"/>
  <c r="N87" i="1"/>
  <c r="O87" i="1" s="1"/>
  <c r="V84" i="1"/>
  <c r="Z83" i="1"/>
  <c r="AA83" i="1" s="1"/>
  <c r="R81" i="1"/>
  <c r="S81" i="1" s="1"/>
  <c r="V89" i="1"/>
  <c r="W89" i="1" s="1"/>
  <c r="F94" i="1"/>
  <c r="F88" i="1"/>
  <c r="V82" i="1"/>
  <c r="W82" i="1" s="1"/>
  <c r="F100" i="1"/>
  <c r="F79" i="1"/>
  <c r="F102" i="1"/>
  <c r="F101" i="1"/>
  <c r="N79" i="1"/>
  <c r="N102" i="1"/>
  <c r="O102" i="1" s="1"/>
  <c r="N101" i="1"/>
  <c r="O101" i="1" s="1"/>
  <c r="N100" i="1"/>
  <c r="O100" i="1" s="1"/>
  <c r="Z92" i="1"/>
  <c r="AA92" i="1" s="1"/>
  <c r="R92" i="1"/>
  <c r="S92" i="1" s="1"/>
  <c r="J84" i="1"/>
  <c r="V83" i="1"/>
  <c r="W83" i="1" s="1"/>
  <c r="J89" i="1"/>
  <c r="R93" i="1"/>
  <c r="S93" i="1" s="1"/>
  <c r="F98" i="1"/>
  <c r="G98" i="1" s="1"/>
  <c r="F95" i="1"/>
  <c r="J88" i="1"/>
  <c r="J85" i="1"/>
  <c r="V81" i="1"/>
  <c r="W81" i="1" s="1"/>
  <c r="Z90" i="1"/>
  <c r="AA90" i="1" s="1"/>
  <c r="R98" i="1"/>
  <c r="S98" i="1" s="1"/>
  <c r="N86" i="1"/>
  <c r="O86" i="1" s="1"/>
  <c r="V97" i="1"/>
  <c r="W97" i="1" s="1"/>
  <c r="V85" i="1"/>
  <c r="W85" i="1" s="1"/>
  <c r="R85" i="1"/>
  <c r="S85" i="1" s="1"/>
  <c r="F82" i="1"/>
  <c r="Z89" i="1"/>
  <c r="AA89" i="1" s="1"/>
  <c r="Z96" i="1"/>
  <c r="R96" i="1"/>
  <c r="S96" i="1" s="1"/>
  <c r="J92" i="1"/>
  <c r="K92" i="1" s="1"/>
  <c r="J99" i="1"/>
  <c r="K99" i="1" s="1"/>
  <c r="J87" i="1"/>
  <c r="F92" i="1"/>
  <c r="G92" i="1" s="1"/>
  <c r="N98" i="1"/>
  <c r="O98" i="1" s="1"/>
  <c r="F97" i="1"/>
  <c r="G97" i="1" s="1"/>
  <c r="V79" i="1"/>
  <c r="W79" i="1" s="1"/>
  <c r="V102" i="1"/>
  <c r="W102" i="1" s="1"/>
  <c r="V101" i="1"/>
  <c r="W101" i="1" s="1"/>
  <c r="V100" i="1"/>
  <c r="W100" i="1" s="1"/>
  <c r="Z79" i="1"/>
  <c r="Z102" i="1"/>
  <c r="Z101" i="1"/>
  <c r="Z100" i="1"/>
  <c r="Z84" i="1"/>
  <c r="AA84" i="1" s="1"/>
  <c r="R84" i="1"/>
  <c r="S84" i="1" s="1"/>
  <c r="Z95" i="1"/>
  <c r="AA95" i="1" s="1"/>
  <c r="N91" i="1"/>
  <c r="O91" i="1" s="1"/>
  <c r="J98" i="1"/>
  <c r="K98" i="1" s="1"/>
  <c r="F83" i="1"/>
  <c r="F89" i="1"/>
  <c r="G89" i="1" s="1"/>
  <c r="Z97" i="1"/>
  <c r="R89" i="1"/>
  <c r="S89" i="1" s="1"/>
  <c r="J93" i="1"/>
  <c r="K93" i="1" s="1"/>
  <c r="Z82" i="1"/>
  <c r="R90" i="1"/>
  <c r="S90" i="1" s="1"/>
  <c r="J96" i="1"/>
  <c r="K96" i="1" s="1"/>
  <c r="V91" i="1"/>
  <c r="W91" i="1" s="1"/>
  <c r="N93" i="1"/>
  <c r="O93" i="1" s="1"/>
  <c r="J82" i="1"/>
  <c r="F84" i="1"/>
  <c r="N83" i="1"/>
  <c r="O83" i="1" s="1"/>
  <c r="Z88" i="1"/>
  <c r="AA88" i="1" s="1"/>
  <c r="R88" i="1"/>
  <c r="S88" i="1" s="1"/>
  <c r="Z99" i="1"/>
  <c r="R87" i="1"/>
  <c r="S87" i="1" s="1"/>
  <c r="N95" i="1"/>
  <c r="O95" i="1" s="1"/>
  <c r="F81" i="1"/>
  <c r="G81" i="1" s="1"/>
  <c r="Z86" i="1"/>
  <c r="AA86" i="1" s="1"/>
  <c r="N82" i="1"/>
  <c r="F28" i="1" s="1"/>
  <c r="F91" i="1"/>
  <c r="J102" i="1"/>
  <c r="J101" i="1"/>
  <c r="J100" i="1"/>
  <c r="K100" i="1" s="1"/>
  <c r="V96" i="1"/>
  <c r="W96" i="1" s="1"/>
  <c r="N96" i="1"/>
  <c r="O96" i="1" s="1"/>
  <c r="Z87" i="1"/>
  <c r="AA87" i="1" s="1"/>
  <c r="R97" i="1"/>
  <c r="S97" i="1" s="1"/>
  <c r="J81" i="1"/>
  <c r="R91" i="1"/>
  <c r="S91" i="1" s="1"/>
  <c r="F90" i="1"/>
  <c r="V90" i="1"/>
  <c r="W90" i="1" s="1"/>
  <c r="V93" i="1"/>
  <c r="W93" i="1" s="1"/>
  <c r="J94" i="1"/>
  <c r="K94" i="1" s="1"/>
  <c r="R99" i="1"/>
  <c r="V94" i="1"/>
  <c r="W94" i="1" s="1"/>
  <c r="R82" i="1"/>
  <c r="Z93" i="1"/>
  <c r="AA93" i="1" s="1"/>
  <c r="N99" i="1"/>
  <c r="O99" i="1" s="1"/>
  <c r="J83" i="1"/>
  <c r="R83" i="1"/>
  <c r="S83" i="1" s="1"/>
  <c r="R94" i="1"/>
  <c r="S94" i="1" s="1"/>
  <c r="N89" i="1"/>
  <c r="O89" i="1" s="1"/>
  <c r="V92" i="1"/>
  <c r="W92" i="1" s="1"/>
  <c r="N92" i="1"/>
  <c r="O92" i="1" s="1"/>
  <c r="Z91" i="1"/>
  <c r="AA91" i="1" s="1"/>
  <c r="J90" i="1"/>
  <c r="N97" i="1"/>
  <c r="O97" i="1" s="1"/>
  <c r="V87" i="1"/>
  <c r="W87" i="1" s="1"/>
  <c r="F85" i="1"/>
  <c r="V98" i="1"/>
  <c r="W98" i="1" s="1"/>
  <c r="Z81" i="1"/>
  <c r="AA81" i="1" s="1"/>
  <c r="F87" i="1"/>
  <c r="G87" i="1" s="1"/>
  <c r="W88" i="1"/>
  <c r="O84" i="1"/>
  <c r="AB103" i="1" l="1"/>
  <c r="AC103" i="1" s="1"/>
  <c r="AB101" i="1"/>
  <c r="AC101" i="1" s="1"/>
  <c r="A101" i="1" s="1"/>
  <c r="AB99" i="1"/>
  <c r="AB102" i="1"/>
  <c r="AC102" i="1" s="1"/>
  <c r="A102" i="1" s="1"/>
  <c r="F26" i="1"/>
  <c r="F27" i="1"/>
  <c r="F31" i="1"/>
  <c r="F30" i="1"/>
  <c r="AA82" i="1"/>
  <c r="O82" i="1"/>
  <c r="S82" i="1"/>
  <c r="F29" i="1"/>
  <c r="G95" i="1"/>
  <c r="AB95" i="1" s="1"/>
  <c r="G82" i="1"/>
  <c r="G88" i="1"/>
  <c r="G94" i="1"/>
  <c r="AB94" i="1" s="1"/>
  <c r="G100" i="1"/>
  <c r="AB100" i="1" s="1"/>
  <c r="G83" i="1"/>
  <c r="G96" i="1"/>
  <c r="AB96" i="1" s="1"/>
  <c r="G90" i="1"/>
  <c r="G86" i="1"/>
  <c r="G84" i="1"/>
  <c r="G85" i="1"/>
  <c r="G91" i="1"/>
  <c r="G79" i="1"/>
  <c r="K82" i="1"/>
  <c r="K84" i="1"/>
  <c r="K85" i="1"/>
  <c r="K87" i="1"/>
  <c r="AB87" i="1" s="1"/>
  <c r="K89" i="1"/>
  <c r="D28" i="1" s="1"/>
  <c r="K81" i="1"/>
  <c r="K91" i="1"/>
  <c r="K86" i="1"/>
  <c r="K90" i="1"/>
  <c r="K79" i="1"/>
  <c r="K83" i="1"/>
  <c r="K88" i="1"/>
  <c r="AB93" i="1"/>
  <c r="AB92" i="1"/>
  <c r="AB98" i="1"/>
  <c r="AB97" i="1"/>
  <c r="O80" i="1"/>
  <c r="G80" i="1"/>
  <c r="K80" i="1"/>
  <c r="W80" i="1"/>
  <c r="S80" i="1"/>
  <c r="AA80" i="1"/>
  <c r="W84" i="1"/>
  <c r="AA79" i="1"/>
  <c r="D31" i="1"/>
  <c r="D27" i="1"/>
  <c r="O88" i="1"/>
  <c r="O79" i="1"/>
  <c r="O81" i="1"/>
  <c r="AC99" i="1" l="1"/>
  <c r="AB86" i="1"/>
  <c r="AB82" i="1"/>
  <c r="AB91" i="1"/>
  <c r="AB83" i="1"/>
  <c r="AB81" i="1"/>
  <c r="AB84" i="1"/>
  <c r="AB89" i="1"/>
  <c r="AB90" i="1"/>
  <c r="AB85" i="1"/>
  <c r="AB88" i="1"/>
  <c r="AB79" i="1"/>
  <c r="AB80" i="1"/>
  <c r="D30" i="1"/>
  <c r="D29" i="1"/>
  <c r="AC95" i="1" l="1"/>
  <c r="AC100" i="1"/>
  <c r="AC96" i="1"/>
  <c r="AC98" i="1"/>
  <c r="AC97" i="1"/>
  <c r="A97" i="1" s="1"/>
  <c r="AC87" i="1"/>
  <c r="AC80" i="1"/>
  <c r="AC90" i="1"/>
  <c r="AC85" i="1"/>
  <c r="A85" i="1" s="1"/>
  <c r="AC91" i="1"/>
  <c r="A91" i="1" s="1"/>
  <c r="AC92" i="1"/>
  <c r="A92" i="1" s="1"/>
  <c r="AC94" i="1"/>
  <c r="A94" i="1" s="1"/>
  <c r="AC89" i="1"/>
  <c r="A89" i="1" s="1"/>
  <c r="AC82" i="1"/>
  <c r="A82" i="1" s="1"/>
  <c r="AC93" i="1"/>
  <c r="A93" i="1" s="1"/>
  <c r="AC88" i="1"/>
  <c r="A88" i="1" s="1"/>
  <c r="AC86" i="1"/>
  <c r="A86" i="1" s="1"/>
  <c r="AC84" i="1"/>
  <c r="A84" i="1" s="1"/>
  <c r="AC83" i="1"/>
  <c r="A83" i="1" s="1"/>
  <c r="AC81" i="1"/>
  <c r="A81" i="1" s="1"/>
  <c r="AC79" i="1"/>
  <c r="A79" i="1" s="1"/>
  <c r="D21" i="1"/>
  <c r="A98" i="1"/>
  <c r="A95" i="1"/>
  <c r="A99" i="1"/>
  <c r="A100" i="1"/>
  <c r="A96" i="1"/>
  <c r="A87" i="1"/>
  <c r="A90" i="1"/>
  <c r="A80" i="1"/>
  <c r="A130" i="5" l="1" a="1"/>
  <c r="D19" i="1"/>
  <c r="K26" i="1" l="1"/>
  <c r="P26" i="1" s="1"/>
  <c r="K22" i="1"/>
  <c r="K32" i="1"/>
  <c r="P32" i="1" s="1"/>
  <c r="K29" i="1"/>
  <c r="P29" i="1" s="1"/>
  <c r="K25" i="1"/>
  <c r="K23" i="1"/>
  <c r="K24" i="1"/>
  <c r="K16" i="1"/>
  <c r="K27" i="1"/>
  <c r="P27" i="1" s="1"/>
  <c r="K21" i="1"/>
  <c r="K33" i="1"/>
  <c r="P33" i="1" s="1"/>
  <c r="K36" i="1"/>
  <c r="P36" i="1" s="1"/>
  <c r="K20" i="1"/>
  <c r="K35" i="1"/>
  <c r="P35" i="1" s="1"/>
  <c r="K19" i="1"/>
  <c r="K18" i="1"/>
  <c r="K34" i="1"/>
  <c r="P34" i="1" s="1"/>
  <c r="K17" i="1"/>
  <c r="K31" i="1"/>
  <c r="P31" i="1" s="1"/>
  <c r="K30" i="1"/>
  <c r="P30" i="1" s="1"/>
  <c r="K28" i="1"/>
  <c r="P28" i="1" s="1"/>
  <c r="A130" i="5"/>
  <c r="J16" i="1" s="1"/>
  <c r="J28" i="1"/>
  <c r="J38" i="1"/>
  <c r="J25" i="1"/>
  <c r="J29" i="1"/>
  <c r="J22" i="1"/>
  <c r="J30" i="1"/>
  <c r="J27" i="1"/>
  <c r="J31" i="1"/>
  <c r="J24" i="1"/>
  <c r="J32" i="1"/>
  <c r="J17" i="1"/>
  <c r="J33" i="1"/>
  <c r="J18" i="1"/>
  <c r="J34" i="1"/>
  <c r="J21" i="1"/>
  <c r="J19" i="1"/>
  <c r="J35" i="1"/>
  <c r="J20" i="1"/>
  <c r="J36" i="1"/>
  <c r="J37" i="1"/>
  <c r="J23" i="1"/>
  <c r="J26" i="1"/>
  <c r="P19" i="1" l="1"/>
  <c r="B92" i="5"/>
  <c r="P20" i="1"/>
  <c r="B93" i="5"/>
  <c r="P18" i="1"/>
  <c r="B91" i="5"/>
  <c r="P21" i="1"/>
  <c r="B94" i="5"/>
  <c r="P16" i="1"/>
  <c r="B89" i="5"/>
  <c r="P24" i="1"/>
  <c r="B97" i="5"/>
  <c r="P23" i="1"/>
  <c r="B96" i="5"/>
  <c r="P25" i="1"/>
  <c r="B98" i="5"/>
  <c r="P17" i="1"/>
  <c r="B90" i="5"/>
  <c r="P22" i="1"/>
  <c r="B95" i="5"/>
  <c r="C97" i="5" l="1"/>
  <c r="D97" i="5" s="1"/>
  <c r="E97" i="5" s="1"/>
  <c r="F97" i="5" s="1"/>
  <c r="G97" i="5" s="1"/>
  <c r="H97" i="5" s="1"/>
  <c r="C96" i="5"/>
  <c r="D96" i="5" s="1"/>
  <c r="E96" i="5" s="1"/>
  <c r="F96" i="5" s="1"/>
  <c r="G96" i="5" s="1"/>
  <c r="H96" i="5" s="1"/>
  <c r="C91" i="5"/>
  <c r="D91" i="5" s="1"/>
  <c r="E91" i="5" s="1"/>
  <c r="F91" i="5" s="1"/>
  <c r="G91" i="5" s="1"/>
  <c r="H91" i="5" s="1"/>
  <c r="J83" i="5"/>
  <c r="C89" i="5"/>
  <c r="C95" i="5"/>
  <c r="D95" i="5" s="1"/>
  <c r="E95" i="5" s="1"/>
  <c r="F95" i="5" s="1"/>
  <c r="G95" i="5" s="1"/>
  <c r="H95" i="5" s="1"/>
  <c r="C98" i="5"/>
  <c r="D98" i="5" s="1"/>
  <c r="E98" i="5" s="1"/>
  <c r="F98" i="5" s="1"/>
  <c r="G98" i="5" s="1"/>
  <c r="H98" i="5" s="1"/>
  <c r="C90" i="5"/>
  <c r="D90" i="5" s="1"/>
  <c r="E90" i="5" s="1"/>
  <c r="F90" i="5" s="1"/>
  <c r="G90" i="5" s="1"/>
  <c r="H90" i="5" s="1"/>
  <c r="C92" i="5"/>
  <c r="D92" i="5" s="1"/>
  <c r="E92" i="5" s="1"/>
  <c r="F92" i="5" s="1"/>
  <c r="G92" i="5" s="1"/>
  <c r="H92" i="5" s="1"/>
  <c r="C94" i="5"/>
  <c r="D94" i="5" s="1"/>
  <c r="E94" i="5" s="1"/>
  <c r="F94" i="5" s="1"/>
  <c r="G94" i="5" s="1"/>
  <c r="H94" i="5" s="1"/>
  <c r="C93" i="5"/>
  <c r="D93" i="5" s="1"/>
  <c r="E93" i="5" s="1"/>
  <c r="F93" i="5" s="1"/>
  <c r="G93" i="5" s="1"/>
  <c r="H93" i="5" s="1"/>
  <c r="D89" i="5" l="1"/>
  <c r="E89" i="5" s="1"/>
  <c r="F89" i="5" s="1"/>
  <c r="G89" i="5" s="1"/>
  <c r="H89" i="5" s="1"/>
  <c r="W107" i="1"/>
  <c r="AB107" i="1" s="1"/>
  <c r="AC107" i="1" s="1"/>
  <c r="W109" i="1"/>
  <c r="AB109" i="1" s="1"/>
  <c r="AC109" i="1" s="1"/>
  <c r="W105" i="1"/>
  <c r="AB105" i="1" s="1"/>
  <c r="AC105" i="1" s="1"/>
  <c r="W114" i="1"/>
  <c r="AB114" i="1" s="1"/>
  <c r="AC114" i="1" s="1"/>
  <c r="W111" i="1"/>
  <c r="AB111" i="1" s="1"/>
  <c r="AC111" i="1" s="1"/>
  <c r="W113" i="1"/>
  <c r="AB113" i="1" s="1"/>
  <c r="AC113" i="1" s="1"/>
  <c r="W112" i="1"/>
  <c r="AB112" i="1" s="1"/>
  <c r="AC112" i="1" s="1"/>
  <c r="W106" i="1"/>
  <c r="AB106" i="1" s="1"/>
  <c r="AC106" i="1" s="1"/>
  <c r="W110" i="1"/>
  <c r="AB110" i="1" s="1"/>
  <c r="AC110" i="1" s="1"/>
  <c r="W108" i="1"/>
  <c r="AB108" i="1" s="1"/>
  <c r="AC108" i="1" s="1"/>
  <c r="W115" i="1"/>
  <c r="AB115" i="1" s="1"/>
  <c r="AC115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0841097-8CED-4142-9012-34BB78533F3D}" keepAlive="1" name="Consulta - Anexar1" description="Conexión a la consulta 'Anexar1' en el libro." type="5" refreshedVersion="7" background="1" saveData="1">
    <dbPr connection="Provider=Microsoft.Mashup.OleDb.1;Data Source=$Workbook$;Location=Anexar1;Extended Properties=&quot;&quot;" command="SELECT * FROM [Anexar1]"/>
  </connection>
  <connection id="2" xr16:uid="{53A528D6-32B1-4C64-954F-F5BD6D342778}" keepAlive="1" name="Consulta - arqueros unidos" description="Conexión a la consulta 'arqueros unidos' en el libro." type="5" refreshedVersion="7" background="1" saveData="1">
    <dbPr connection="Provider=Microsoft.Mashup.OleDb.1;Data Source=$Workbook$;Location=&quot;arqueros unidos&quot;;Extended Properties=&quot;&quot;" command="SELECT * FROM [arqueros unidos]"/>
  </connection>
  <connection id="3" xr16:uid="{FD2B1765-C772-42B4-955D-D653987C620B}" keepAlive="1" name="Consulta - club de tiro" description="Conexión a la consulta 'club de tiro' en el libro." type="5" refreshedVersion="0" background="1">
    <dbPr connection="Provider=Microsoft.Mashup.OleDb.1;Data Source=$Workbook$;Location=&quot;club de tiro&quot;;Extended Properties=&quot;&quot;" command="SELECT * FROM [club de tiro]"/>
  </connection>
  <connection id="4" xr16:uid="{A381330E-3DCA-4255-96AC-E5C9C3F4D9F5}" keepAlive="1" name="Consulta - halcones" description="Conexión a la consulta 'halcones' en el libro." type="5" refreshedVersion="0" background="1">
    <dbPr connection="Provider=Microsoft.Mashup.OleDb.1;Data Source=$Workbook$;Location=halcones;Extended Properties=&quot;&quot;" command="SELECT * FROM [halcones]"/>
  </connection>
  <connection id="5" xr16:uid="{ACE3CC62-8B07-49A3-AEFD-772FA346C94E}" keepAlive="1" name="Consulta - iscariote" description="Conexión a la consulta 'iscariote' en el libro." type="5" refreshedVersion="0" background="1">
    <dbPr connection="Provider=Microsoft.Mashup.OleDb.1;Data Source=$Workbook$;Location=iscariote;Extended Properties=&quot;&quot;" command="SELECT * FROM [iscariote]"/>
  </connection>
  <connection id="6" xr16:uid="{F7D49E61-BCED-4CF3-98F2-9C6B2D56063A}" keepAlive="1" name="Consulta - leon" description="Conexión a la consulta 'leon' en el libro." type="5" refreshedVersion="0" background="1">
    <dbPr connection="Provider=Microsoft.Mashup.OleDb.1;Data Source=$Workbook$;Location=leon;Extended Properties=&quot;&quot;" command="SELECT * FROM [leon]"/>
  </connection>
  <connection id="7" xr16:uid="{906C1342-12AF-4D4B-9770-CAB4132EB72B}" keepAlive="1" name="Consulta - vives" description="Conexión a la consulta 'vives' en el libro." type="5" refreshedVersion="0" background="1">
    <dbPr connection="Provider=Microsoft.Mashup.OleDb.1;Data Source=$Workbook$;Location=vives;Extended Properties=&quot;&quot;" command="SELECT * FROM [vives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<sst xmlns="http://schemas.openxmlformats.org/spreadsheetml/2006/main" count="2907" uniqueCount="226">
  <si>
    <t>SLAM DEL BAJIO 2026</t>
  </si>
  <si>
    <t>SELECCIONA TU CATEGORIA</t>
  </si>
  <si>
    <t>SCOPE DAMAS</t>
  </si>
  <si>
    <t>SELECCIONA TU NOMBRE</t>
  </si>
  <si>
    <t xml:space="preserve">SOFIA SOLER </t>
  </si>
  <si>
    <t>POSICION EN LA TABLA</t>
  </si>
  <si>
    <t>PUNTOS ACUMULADOS</t>
  </si>
  <si>
    <t>RESULTADO</t>
  </si>
  <si>
    <t xml:space="preserve">PROMEDIO </t>
  </si>
  <si>
    <t>POSICION</t>
  </si>
  <si>
    <t>ISCARIOTE</t>
  </si>
  <si>
    <t>LEON</t>
  </si>
  <si>
    <t>11s</t>
  </si>
  <si>
    <t>PUNTOS</t>
  </si>
  <si>
    <t>CLUB DE TIRO</t>
  </si>
  <si>
    <t>HALCONES</t>
  </si>
  <si>
    <t>VIVES</t>
  </si>
  <si>
    <t>ARQUEROS UNIDOS</t>
  </si>
  <si>
    <t>ACUMULADO</t>
  </si>
  <si>
    <t>ISCARIOTE 22 DE FEBRERO 2026</t>
  </si>
  <si>
    <t>Inscritos</t>
  </si>
  <si>
    <t>Asistentes</t>
  </si>
  <si>
    <t>Inscripciones Pagadas</t>
  </si>
  <si>
    <t>NOMBRE DEL PARTICIPANTE</t>
  </si>
  <si>
    <t>CATEGORIA</t>
  </si>
  <si>
    <t>PAGADO</t>
  </si>
  <si>
    <t># PATRULLA</t>
  </si>
  <si>
    <t>11</t>
  </si>
  <si>
    <t>10</t>
  </si>
  <si>
    <t>8</t>
  </si>
  <si>
    <t>5</t>
  </si>
  <si>
    <t>0</t>
  </si>
  <si>
    <t>TOTAL</t>
  </si>
  <si>
    <t xml:space="preserve">RAUL LOPEZ CAMACHO </t>
  </si>
  <si>
    <t xml:space="preserve">BABY SHOOTER </t>
  </si>
  <si>
    <t>SI</t>
  </si>
  <si>
    <t>MANUEL LOPEZ CAMACHO</t>
  </si>
  <si>
    <t>JULIAN GONZALEZ</t>
  </si>
  <si>
    <t>ANDRES BERRONDO</t>
  </si>
  <si>
    <t>ALBERTO BERRONDO</t>
  </si>
  <si>
    <t>LUCIANA BERRONDO</t>
  </si>
  <si>
    <t>MAXIMO RICO</t>
  </si>
  <si>
    <t>JOSE MARIA HELGUERA</t>
  </si>
  <si>
    <t>JAVIER GONZALEZ DE COSSIO</t>
  </si>
  <si>
    <t>JAVIER MORALES RANGEL</t>
  </si>
  <si>
    <t>LONGBOW</t>
  </si>
  <si>
    <t>HEINZ UBELE</t>
  </si>
  <si>
    <t>EDGAR IVAN GUERRERO</t>
  </si>
  <si>
    <t>IVAN A LA TORRRE</t>
  </si>
  <si>
    <t>ANGELICA THELMA VARELA</t>
  </si>
  <si>
    <t>RODOLFO GONZALEZ</t>
  </si>
  <si>
    <t>MASTER MIXTA</t>
  </si>
  <si>
    <t xml:space="preserve">ENRIQUE VILLEGAS </t>
  </si>
  <si>
    <t>MARTIN FLORES</t>
  </si>
  <si>
    <t>LUIS LOPEZ RODRIGUEZ</t>
  </si>
  <si>
    <t>OLDAIR ZAMORA NAVA</t>
  </si>
  <si>
    <t>AGUSTIN CARDONA CHAVEZ</t>
  </si>
  <si>
    <t xml:space="preserve">MERLIN GUZMAN </t>
  </si>
  <si>
    <t xml:space="preserve">IVO PALACIOS </t>
  </si>
  <si>
    <t xml:space="preserve">LUIS PAULO AGUILAR </t>
  </si>
  <si>
    <t>PINES CONOCIDAS</t>
  </si>
  <si>
    <t>JUAN PABLO VERGARA</t>
  </si>
  <si>
    <t xml:space="preserve">EDUARDO LOPEZ </t>
  </si>
  <si>
    <t>CHRISTIAN ARELLANOS</t>
  </si>
  <si>
    <t xml:space="preserve">JOSS DEL LLANO </t>
  </si>
  <si>
    <t>DANIEL GONZALEZ</t>
  </si>
  <si>
    <t xml:space="preserve">GIL SANCHEZ ROJO </t>
  </si>
  <si>
    <t>LUIS FERNANDEZ</t>
  </si>
  <si>
    <t>DIEGO AGUILAR</t>
  </si>
  <si>
    <t>EDUARDO PANIAGUA</t>
  </si>
  <si>
    <t xml:space="preserve">CARLOS GALVAN </t>
  </si>
  <si>
    <t>EDGAR GUTIERREZ</t>
  </si>
  <si>
    <t>LUIS DE ALBA CAMPOS</t>
  </si>
  <si>
    <t>JOSE LUIS AGUILAR</t>
  </si>
  <si>
    <t>ENRIQUE DORANTES</t>
  </si>
  <si>
    <t>ENRIQUE B BONFIL</t>
  </si>
  <si>
    <t>SERGIO SANCHEZ FONSECA</t>
  </si>
  <si>
    <t>MARIO GONZALES</t>
  </si>
  <si>
    <t>DANIEL HERRERA</t>
  </si>
  <si>
    <t>ALFREDO ARMENTA CHAPARRO</t>
  </si>
  <si>
    <t xml:space="preserve">CARMEN RODRIGUEZ </t>
  </si>
  <si>
    <t>PINES DAMAS</t>
  </si>
  <si>
    <t>PAOLA MARQUEZ</t>
  </si>
  <si>
    <t xml:space="preserve">ANA TOSCANO </t>
  </si>
  <si>
    <t>ESMERALDA RODRIGUEZ</t>
  </si>
  <si>
    <t>FERNANDO VIVES</t>
  </si>
  <si>
    <t>PINES DESCONOCIDAS</t>
  </si>
  <si>
    <t>BRUNO ZANELLA</t>
  </si>
  <si>
    <t>ARMANDO ALMARAZ</t>
  </si>
  <si>
    <t>JORGE MARTINEZ TANUS</t>
  </si>
  <si>
    <t xml:space="preserve">EZEQUIEL RAMIREZ </t>
  </si>
  <si>
    <t>ROBERTO GONZALEZ R</t>
  </si>
  <si>
    <t>ALEX RODRIGUEZ</t>
  </si>
  <si>
    <t>DANI DANUZ</t>
  </si>
  <si>
    <t>SCOPE CONOCIDAS</t>
  </si>
  <si>
    <t xml:space="preserve">JULIO SOLER </t>
  </si>
  <si>
    <t xml:space="preserve">HORACIO DE LA TORRE </t>
  </si>
  <si>
    <t xml:space="preserve">MIGUEL BAGUNDO </t>
  </si>
  <si>
    <t xml:space="preserve">DIEGO CORONEL </t>
  </si>
  <si>
    <t xml:space="preserve">JAVIER OTAKE </t>
  </si>
  <si>
    <t>JUAN PABLO ROMERO</t>
  </si>
  <si>
    <t xml:space="preserve">JAVIER VELASCO </t>
  </si>
  <si>
    <t xml:space="preserve">IAN TINOCO </t>
  </si>
  <si>
    <t>FELIPE MANTILLA</t>
  </si>
  <si>
    <t>OMAR ZAMORA LIRA</t>
  </si>
  <si>
    <t>NO</t>
  </si>
  <si>
    <t>JUAN CARLOS DOMINGUEZ</t>
  </si>
  <si>
    <t>PATRICIO RODRIGUEZ</t>
  </si>
  <si>
    <t>ADRIANA SANTOS</t>
  </si>
  <si>
    <t>ANGELICA MENDOZA</t>
  </si>
  <si>
    <t xml:space="preserve">TATIANA NUÑEZ RUIZ </t>
  </si>
  <si>
    <t xml:space="preserve">NATALIA ESQUEDA </t>
  </si>
  <si>
    <t xml:space="preserve">SCOPE DAMAS </t>
  </si>
  <si>
    <t>ANGELICA BOLAÑOS</t>
  </si>
  <si>
    <t xml:space="preserve">JULIAN IZQUIERDO </t>
  </si>
  <si>
    <t>SCOPE DESCONOCIDAS</t>
  </si>
  <si>
    <t xml:space="preserve">ERICK JUAREZ </t>
  </si>
  <si>
    <t xml:space="preserve">ALEJANDRO CORONEL </t>
  </si>
  <si>
    <t>SHADI RAMOS</t>
  </si>
  <si>
    <t>JOSAFAT SAMANO</t>
  </si>
  <si>
    <t>MANU SAAD</t>
  </si>
  <si>
    <t xml:space="preserve">ANTONIO CABRERA </t>
  </si>
  <si>
    <t xml:space="preserve">EDUARDO COPCA ISLAS </t>
  </si>
  <si>
    <t>SERGIO UGALDE</t>
  </si>
  <si>
    <t xml:space="preserve">EMMANUEL MORENO </t>
  </si>
  <si>
    <t>PAUL VILLAFAÑA</t>
  </si>
  <si>
    <t>PEPE HELGUERA</t>
  </si>
  <si>
    <t xml:space="preserve">OLIVERIO NOVOA </t>
  </si>
  <si>
    <t xml:space="preserve">JOAQUIN GONZALEZ </t>
  </si>
  <si>
    <t>SUB 14 POLEAS</t>
  </si>
  <si>
    <t xml:space="preserve">ANNA ISABEL ESPARZA </t>
  </si>
  <si>
    <t>MARIANO GONZALEZ</t>
  </si>
  <si>
    <t>EMILIO QUINTANA</t>
  </si>
  <si>
    <t>MATEO GALVAN</t>
  </si>
  <si>
    <t>SUB 18 POLEAS</t>
  </si>
  <si>
    <t>SANTIAGO QUINTANA</t>
  </si>
  <si>
    <t>ANUAR BRAVO</t>
  </si>
  <si>
    <t>SUB 18 TRADICIONAL</t>
  </si>
  <si>
    <t>ENRIQUE WOGE</t>
  </si>
  <si>
    <t>TRADICIONAL A</t>
  </si>
  <si>
    <t xml:space="preserve">SERGIO DE LA ROCHA </t>
  </si>
  <si>
    <t>MANUEL LOPEZ KAVANAGH</t>
  </si>
  <si>
    <t xml:space="preserve">TRADICIONAL A </t>
  </si>
  <si>
    <t>SALVADOR ANAYA</t>
  </si>
  <si>
    <t>CUITLAHUAC VARGAS</t>
  </si>
  <si>
    <t>ENRIQUE DE LA PARRA</t>
  </si>
  <si>
    <t>JOSE LUIS RANGEL</t>
  </si>
  <si>
    <t>HUGO BARRAGAN</t>
  </si>
  <si>
    <t>JORGE ELHERS</t>
  </si>
  <si>
    <t xml:space="preserve">LUIS PAZ </t>
  </si>
  <si>
    <t>TRADICIONAL B</t>
  </si>
  <si>
    <t>HECTOR CORTEZ</t>
  </si>
  <si>
    <t>EDHER GONZALEZ</t>
  </si>
  <si>
    <t xml:space="preserve">JORGE DOMINGUEZ </t>
  </si>
  <si>
    <t xml:space="preserve">CARLOS AVILA </t>
  </si>
  <si>
    <t xml:space="preserve">MANUEL CORRAL </t>
  </si>
  <si>
    <t>LUIS FERNANDO URQUIZA</t>
  </si>
  <si>
    <t>JAVIER QUINTANILLA</t>
  </si>
  <si>
    <t>JOSE LUIS URBIOLA</t>
  </si>
  <si>
    <t xml:space="preserve">GASPAR GUTIERREZ PEREZ </t>
  </si>
  <si>
    <t xml:space="preserve">MARTIN DEL LLANO </t>
  </si>
  <si>
    <t>MARISOL ENRIQUEZ</t>
  </si>
  <si>
    <t>TRADICIONAL DAMAS</t>
  </si>
  <si>
    <t xml:space="preserve">ROSY MURO </t>
  </si>
  <si>
    <t xml:space="preserve">TERE DUARTE </t>
  </si>
  <si>
    <t xml:space="preserve">NORMA RUIZ MENDOZA </t>
  </si>
  <si>
    <t>SOFIA GONZALEZ</t>
  </si>
  <si>
    <t xml:space="preserve">EDWIN </t>
  </si>
  <si>
    <t>MARIA JOSE HELGUERA</t>
  </si>
  <si>
    <t xml:space="preserve">ABDI SANTIAGO </t>
  </si>
  <si>
    <t>JOSE A BERRONDO</t>
  </si>
  <si>
    <t>LEON 15 de marzo 2026</t>
  </si>
  <si>
    <t xml:space="preserve">RAMON RAMIREZ </t>
  </si>
  <si>
    <t>JUAN PEREZ LORA</t>
  </si>
  <si>
    <t>JAIME GONZALES PEREZ</t>
  </si>
  <si>
    <t>BABY SHOOTER</t>
  </si>
  <si>
    <t>EDUARDO PAZ</t>
  </si>
  <si>
    <t>CLUB DE TIRO 15 de marzo 2026</t>
  </si>
  <si>
    <t>manuel muñoz</t>
  </si>
  <si>
    <t>HALCONES 15 de marzo 2026</t>
  </si>
  <si>
    <t>VIVES 15 de marzo 2026</t>
  </si>
  <si>
    <t>ARQUEROS UNIDOS 15 de marzo 2026</t>
  </si>
  <si>
    <t>sebastian izquierdo</t>
  </si>
  <si>
    <t>ISCARIOTE 15 de marzo 2026</t>
  </si>
  <si>
    <t>CATEGORIAS</t>
  </si>
  <si>
    <t>HASTA FECHA 4</t>
  </si>
  <si>
    <t>AU</t>
  </si>
  <si>
    <t>X</t>
  </si>
  <si>
    <t>ABIE DURAN</t>
  </si>
  <si>
    <t>si</t>
  </si>
  <si>
    <t>ADRIAN LOPEZ</t>
  </si>
  <si>
    <t>AlLFONSO ESPARZA</t>
  </si>
  <si>
    <t>AMPARO GUADALUPE DE LA CRUZ</t>
  </si>
  <si>
    <t>ARCHIBALDO ARANDA</t>
  </si>
  <si>
    <t>ARTURO NAÑEZ</t>
  </si>
  <si>
    <t>BRENDA ARRIAGA</t>
  </si>
  <si>
    <t>CARLOS TUEME</t>
  </si>
  <si>
    <t>DIEGO MARQUEZ</t>
  </si>
  <si>
    <t>ELENA NAÑEZ</t>
  </si>
  <si>
    <t>FRANCISCO JAVIER LUNA</t>
  </si>
  <si>
    <t>FRANCISCO MARTINEZ</t>
  </si>
  <si>
    <t>HECTOR PEREZ</t>
  </si>
  <si>
    <t>ICHIRO TANAKA</t>
  </si>
  <si>
    <t>JAIME DURON</t>
  </si>
  <si>
    <t>JORGE JUAN MARTINEZ</t>
  </si>
  <si>
    <t>JOSE ENRRIQUE PANTOJA</t>
  </si>
  <si>
    <t>JUAN LEOS</t>
  </si>
  <si>
    <t>LEONEL GONZALEZ</t>
  </si>
  <si>
    <t>LISANDRO VILLA</t>
  </si>
  <si>
    <t>LUIS MARIO RAMIREZ</t>
  </si>
  <si>
    <t>MARIANO RIVERA</t>
  </si>
  <si>
    <t>MARIO ISSEU RAMIREZ</t>
  </si>
  <si>
    <t>MAYRA DOMINGO</t>
  </si>
  <si>
    <t>MIGUEL ANGELVENTURA</t>
  </si>
  <si>
    <t>NATSUMI TANAKA</t>
  </si>
  <si>
    <t>OSCAR OCTAVIO MARQUEZ</t>
  </si>
  <si>
    <t>OSCAR QUINTANA</t>
  </si>
  <si>
    <t>RODRIGO RAMIREZ</t>
  </si>
  <si>
    <t>SALVADOR MARINEZ</t>
  </si>
  <si>
    <t>SEBASTIAN HERNANDEZ</t>
  </si>
  <si>
    <t>SOCORRO GARCIA</t>
  </si>
  <si>
    <t>SOFIA ARRATE BALTAZAR</t>
  </si>
  <si>
    <t>VICTOR ALFONSO RAMIREZ</t>
  </si>
  <si>
    <t>YAVIER VILLALOBOS</t>
  </si>
  <si>
    <t>FRANCISCO MARINEZ</t>
  </si>
  <si>
    <t>ARQUERO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</si>
</sst>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;General;General;"/>
  </numFmts>
  <fonts count="18" x14ac:knownFonts="1">
    <font>
      <sz val="11"/>
      <color theme="1"/>
      <name val="Calibri"/>
      <family val="2"/>
      <scheme val="minor"/>
    </font>
    <font>
      <sz val="22"/>
      <color theme="1"/>
      <name val="Courier New"/>
      <family val="3"/>
    </font>
    <font>
      <sz val="10"/>
      <color theme="1"/>
      <name val="Courier New"/>
      <family val="3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/>
      <name val="BankGothic Md BT"/>
      <family val="2"/>
    </font>
    <font>
      <sz val="16"/>
      <color theme="1"/>
      <name val="BankGothic Md BT"/>
      <family val="2"/>
    </font>
    <font>
      <sz val="48"/>
      <color theme="0"/>
      <name val="BankGothic Lt BT"/>
      <family val="2"/>
    </font>
    <font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48"/>
      <color theme="0"/>
      <name val="BankGothic Md BT"/>
      <family val="2"/>
    </font>
    <font>
      <sz val="16"/>
      <color theme="1"/>
      <name val="Calibri"/>
      <family val="2"/>
      <scheme val="minor"/>
    </font>
    <font>
      <sz val="22"/>
      <color theme="0"/>
      <name val="BankGothic Lt BT"/>
      <family val="2"/>
    </font>
    <font>
      <sz val="12"/>
      <color theme="1"/>
      <name val="BankGothic Md BT"/>
      <family val="2"/>
    </font>
    <font>
      <sz val="11"/>
      <color theme="1"/>
      <name val="BankGothic Lt BT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 vertical="center"/>
    </xf>
    <xf numFmtId="16" fontId="0" fillId="0" borderId="0" xfId="0" applyNumberFormat="1"/>
    <xf numFmtId="0" fontId="0" fillId="5" borderId="0" xfId="0" applyFill="1"/>
    <xf numFmtId="0" fontId="0" fillId="5" borderId="0" xfId="0" applyFill="1" applyAlignment="1">
      <alignment vertical="center"/>
    </xf>
    <xf numFmtId="0" fontId="0" fillId="5" borderId="0" xfId="0" applyFill="1" applyAlignment="1">
      <alignment horizontal="center" vertical="center"/>
    </xf>
    <xf numFmtId="164" fontId="0" fillId="5" borderId="0" xfId="0" applyNumberFormat="1" applyFill="1"/>
    <xf numFmtId="0" fontId="0" fillId="6" borderId="0" xfId="0" applyFill="1"/>
    <xf numFmtId="0" fontId="0" fillId="6" borderId="1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6" borderId="9" xfId="0" applyFill="1" applyBorder="1"/>
    <xf numFmtId="0" fontId="0" fillId="6" borderId="11" xfId="0" applyFill="1" applyBorder="1"/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4" fillId="6" borderId="2" xfId="0" applyFont="1" applyFill="1" applyBorder="1" applyAlignment="1">
      <alignment horizontal="left"/>
    </xf>
    <xf numFmtId="0" fontId="0" fillId="4" borderId="0" xfId="0" applyFill="1" applyAlignment="1">
      <alignment horizontal="left"/>
    </xf>
    <xf numFmtId="0" fontId="11" fillId="6" borderId="9" xfId="0" applyFont="1" applyFill="1" applyBorder="1"/>
    <xf numFmtId="0" fontId="6" fillId="6" borderId="24" xfId="0" applyFont="1" applyFill="1" applyBorder="1" applyAlignment="1">
      <alignment horizontal="center" vertical="center" textRotation="180"/>
    </xf>
    <xf numFmtId="0" fontId="6" fillId="6" borderId="25" xfId="0" applyFont="1" applyFill="1" applyBorder="1" applyAlignment="1">
      <alignment horizontal="center" vertical="center" textRotation="180"/>
    </xf>
    <xf numFmtId="0" fontId="12" fillId="6" borderId="26" xfId="0" applyFont="1" applyFill="1" applyBorder="1" applyAlignment="1">
      <alignment horizontal="center" vertical="center" textRotation="180"/>
    </xf>
    <xf numFmtId="0" fontId="6" fillId="6" borderId="26" xfId="0" applyFont="1" applyFill="1" applyBorder="1" applyAlignment="1">
      <alignment horizontal="center" vertical="center" textRotation="180"/>
    </xf>
    <xf numFmtId="0" fontId="6" fillId="6" borderId="27" xfId="0" applyFont="1" applyFill="1" applyBorder="1" applyAlignment="1">
      <alignment horizontal="center" vertical="center" textRotation="180"/>
    </xf>
    <xf numFmtId="0" fontId="11" fillId="6" borderId="29" xfId="0" applyFont="1" applyFill="1" applyBorder="1" applyAlignment="1">
      <alignment horizontal="center" vertical="center"/>
    </xf>
    <xf numFmtId="0" fontId="0" fillId="6" borderId="30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6" fillId="6" borderId="24" xfId="0" applyFont="1" applyFill="1" applyBorder="1" applyAlignment="1">
      <alignment horizontal="center" vertical="center" textRotation="180" wrapText="1"/>
    </xf>
    <xf numFmtId="0" fontId="7" fillId="3" borderId="25" xfId="0" applyFont="1" applyFill="1" applyBorder="1" applyAlignment="1">
      <alignment horizontal="center" vertical="center" textRotation="180"/>
    </xf>
    <xf numFmtId="0" fontId="7" fillId="3" borderId="28" xfId="0" applyFont="1" applyFill="1" applyBorder="1" applyAlignment="1">
      <alignment horizontal="center" vertical="center" textRotation="180"/>
    </xf>
    <xf numFmtId="0" fontId="5" fillId="3" borderId="1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right" vertical="center" wrapText="1"/>
    </xf>
    <xf numFmtId="0" fontId="1" fillId="2" borderId="0" xfId="0" applyFont="1" applyFill="1" applyAlignment="1">
      <alignment horizontal="center" vertical="center"/>
    </xf>
    <xf numFmtId="0" fontId="5" fillId="7" borderId="4" xfId="0" applyFont="1" applyFill="1" applyBorder="1" applyAlignment="1">
      <alignment horizontal="left"/>
    </xf>
    <xf numFmtId="0" fontId="5" fillId="7" borderId="5" xfId="0" applyFont="1" applyFill="1" applyBorder="1" applyAlignment="1">
      <alignment horizontal="center"/>
    </xf>
    <xf numFmtId="0" fontId="5" fillId="7" borderId="20" xfId="0" applyFont="1" applyFill="1" applyBorder="1" applyAlignment="1">
      <alignment horizontal="left"/>
    </xf>
    <xf numFmtId="0" fontId="5" fillId="7" borderId="0" xfId="0" applyFont="1" applyFill="1" applyAlignment="1">
      <alignment horizontal="center"/>
    </xf>
    <xf numFmtId="0" fontId="5" fillId="7" borderId="12" xfId="0" applyFont="1" applyFill="1" applyBorder="1" applyAlignment="1">
      <alignment horizontal="left"/>
    </xf>
    <xf numFmtId="0" fontId="5" fillId="7" borderId="13" xfId="0" applyFont="1" applyFill="1" applyBorder="1" applyAlignment="1">
      <alignment horizontal="center"/>
    </xf>
    <xf numFmtId="0" fontId="10" fillId="5" borderId="0" xfId="0" applyFont="1" applyFill="1" applyAlignment="1">
      <alignment vertical="center"/>
    </xf>
    <xf numFmtId="0" fontId="13" fillId="5" borderId="0" xfId="0" applyFont="1" applyFill="1" applyAlignment="1">
      <alignment horizontal="left" vertical="center" wrapText="1"/>
    </xf>
    <xf numFmtId="0" fontId="5" fillId="7" borderId="0" xfId="0" applyFont="1" applyFill="1" applyAlignment="1">
      <alignment horizontal="center"/>
    </xf>
    <xf numFmtId="0" fontId="5" fillId="7" borderId="13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5" fillId="7" borderId="6" xfId="0" applyFont="1" applyFill="1" applyBorder="1" applyAlignment="1">
      <alignment horizontal="center"/>
    </xf>
    <xf numFmtId="0" fontId="5" fillId="7" borderId="21" xfId="0" applyFont="1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 wrapText="1"/>
    </xf>
    <xf numFmtId="0" fontId="5" fillId="7" borderId="0" xfId="0" applyFont="1" applyFill="1" applyAlignment="1">
      <alignment horizontal="center" wrapText="1"/>
    </xf>
    <xf numFmtId="0" fontId="8" fillId="5" borderId="0" xfId="0" applyFont="1" applyFill="1" applyAlignment="1">
      <alignment horizontal="right"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right" vertical="center" wrapText="1"/>
    </xf>
    <xf numFmtId="0" fontId="1" fillId="2" borderId="0" xfId="0" applyFont="1" applyFill="1" applyAlignment="1">
      <alignment horizontal="center" vertical="center"/>
    </xf>
    <xf numFmtId="0" fontId="0" fillId="2" borderId="0" xfId="0" applyNumberFormat="1" applyFill="1"/>
    <xf numFmtId="0" fontId="0" fillId="0" borderId="0" xfId="0" applyNumberFormat="1"/>
    <xf numFmtId="0" fontId="5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0" xfId="0" applyFill="1" applyBorder="1"/>
    <xf numFmtId="0" fontId="0" fillId="4" borderId="21" xfId="0" applyFill="1" applyBorder="1"/>
    <xf numFmtId="0" fontId="0" fillId="4" borderId="20" xfId="0" applyFill="1" applyBorder="1"/>
    <xf numFmtId="0" fontId="0" fillId="4" borderId="12" xfId="0" applyFill="1" applyBorder="1"/>
    <xf numFmtId="0" fontId="0" fillId="4" borderId="13" xfId="0" applyFill="1" applyBorder="1"/>
    <xf numFmtId="0" fontId="0" fillId="4" borderId="14" xfId="0" applyFill="1" applyBorder="1"/>
    <xf numFmtId="0" fontId="14" fillId="4" borderId="32" xfId="0" applyFont="1" applyFill="1" applyBorder="1" applyAlignment="1">
      <alignment horizontal="center"/>
    </xf>
    <xf numFmtId="0" fontId="14" fillId="4" borderId="32" xfId="0" applyFont="1" applyFill="1" applyBorder="1" applyAlignment="1">
      <alignment horizontal="center"/>
    </xf>
    <xf numFmtId="0" fontId="14" fillId="4" borderId="33" xfId="0" applyFont="1" applyFill="1" applyBorder="1" applyAlignment="1">
      <alignment horizontal="center"/>
    </xf>
    <xf numFmtId="0" fontId="14" fillId="4" borderId="34" xfId="0" applyFont="1" applyFill="1" applyBorder="1" applyAlignment="1">
      <alignment horizontal="center"/>
    </xf>
    <xf numFmtId="0" fontId="15" fillId="8" borderId="4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0" fillId="9" borderId="20" xfId="0" applyFill="1" applyBorder="1" applyAlignment="1">
      <alignment horizontal="center"/>
    </xf>
    <xf numFmtId="0" fontId="0" fillId="10" borderId="20" xfId="0" applyFill="1" applyBorder="1" applyAlignment="1">
      <alignment horizontal="center"/>
    </xf>
    <xf numFmtId="0" fontId="0" fillId="11" borderId="20" xfId="0" applyFill="1" applyBorder="1" applyAlignment="1">
      <alignment horizontal="center"/>
    </xf>
    <xf numFmtId="0" fontId="0" fillId="5" borderId="0" xfId="0" applyFont="1" applyFill="1" applyAlignment="1">
      <alignment horizontal="center" vertical="center"/>
    </xf>
    <xf numFmtId="0" fontId="16" fillId="2" borderId="4" xfId="0" applyFont="1" applyFill="1" applyBorder="1" applyAlignment="1" applyProtection="1">
      <alignment horizontal="center" vertical="center"/>
      <protection locked="0"/>
    </xf>
    <xf numFmtId="0" fontId="16" fillId="2" borderId="5" xfId="0" applyFont="1" applyFill="1" applyBorder="1" applyAlignment="1" applyProtection="1">
      <alignment horizontal="center" vertical="center"/>
      <protection locked="0"/>
    </xf>
    <xf numFmtId="0" fontId="16" fillId="2" borderId="6" xfId="0" applyFont="1" applyFill="1" applyBorder="1" applyAlignment="1" applyProtection="1">
      <alignment horizontal="center" vertical="center"/>
      <protection locked="0"/>
    </xf>
    <xf numFmtId="0" fontId="16" fillId="2" borderId="12" xfId="0" applyFont="1" applyFill="1" applyBorder="1" applyAlignment="1" applyProtection="1">
      <alignment horizontal="center" vertical="center"/>
      <protection locked="0"/>
    </xf>
    <xf numFmtId="0" fontId="16" fillId="2" borderId="13" xfId="0" applyFont="1" applyFill="1" applyBorder="1" applyAlignment="1" applyProtection="1">
      <alignment horizontal="center" vertical="center"/>
      <protection locked="0"/>
    </xf>
    <xf numFmtId="0" fontId="16" fillId="2" borderId="14" xfId="0" applyFont="1" applyFill="1" applyBorder="1" applyAlignment="1" applyProtection="1">
      <alignment horizontal="center" vertical="center"/>
      <protection locked="0"/>
    </xf>
    <xf numFmtId="0" fontId="17" fillId="2" borderId="4" xfId="0" applyFont="1" applyFill="1" applyBorder="1" applyAlignment="1" applyProtection="1">
      <alignment horizontal="center" vertical="center"/>
      <protection locked="0"/>
    </xf>
    <xf numFmtId="0" fontId="17" fillId="2" borderId="5" xfId="0" applyFont="1" applyFill="1" applyBorder="1" applyAlignment="1" applyProtection="1">
      <alignment horizontal="center" vertical="center"/>
      <protection locked="0"/>
    </xf>
    <xf numFmtId="0" fontId="17" fillId="2" borderId="6" xfId="0" applyFont="1" applyFill="1" applyBorder="1" applyAlignment="1" applyProtection="1">
      <alignment horizontal="center" vertical="center"/>
      <protection locked="0"/>
    </xf>
    <xf numFmtId="0" fontId="17" fillId="2" borderId="12" xfId="0" applyFont="1" applyFill="1" applyBorder="1" applyAlignment="1" applyProtection="1">
      <alignment horizontal="center" vertical="center"/>
      <protection locked="0"/>
    </xf>
    <xf numFmtId="0" fontId="17" fillId="2" borderId="13" xfId="0" applyFont="1" applyFill="1" applyBorder="1" applyAlignment="1" applyProtection="1">
      <alignment horizontal="center" vertical="center"/>
      <protection locked="0"/>
    </xf>
    <xf numFmtId="0" fontId="17" fillId="2" borderId="14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90"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numFmt numFmtId="0" formatCode="General"/>
      <fill>
        <patternFill patternType="solid">
          <fgColor indexed="64"/>
          <bgColor theme="0" tint="-4.9989318521683403E-2"/>
        </patternFill>
      </fill>
    </dxf>
    <dxf>
      <numFmt numFmtId="0" formatCode="General"/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600"/>
              <a:t>PROGRESO DE LOS PUNTOS PRIMEROS 6 LUGARES</a:t>
            </a:r>
          </a:p>
        </c:rich>
      </c:tx>
      <c:layout>
        <c:manualLayout>
          <c:xMode val="edge"/>
          <c:yMode val="edge"/>
          <c:x val="0.32937427125734192"/>
          <c:y val="2.6367826416128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2.1455084571680053E-2"/>
          <c:y val="1.8964617168554708E-2"/>
          <c:w val="0.85695664226100376"/>
          <c:h val="0.90776820872880593"/>
        </c:manualLayout>
      </c:layout>
      <c:lineChart>
        <c:grouping val="standard"/>
        <c:varyColors val="0"/>
        <c:ser>
          <c:idx val="0"/>
          <c:order val="0"/>
          <c:tx>
            <c:strRef>
              <c:f>LISTAS!$B$89</c:f>
              <c:strCache>
                <c:ptCount val="1"/>
                <c:pt idx="0">
                  <c:v>SERGIO DE LA ROCHA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LISTAS!$C$89:$H$89</c:f>
              <c:numCache>
                <c:formatCode>General</c:formatCode>
                <c:ptCount val="6"/>
                <c:pt idx="0">
                  <c:v>14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6-47E0-B845-F7E2B4BD2B01}"/>
            </c:ext>
          </c:extLst>
        </c:ser>
        <c:ser>
          <c:idx val="1"/>
          <c:order val="1"/>
          <c:tx>
            <c:strRef>
              <c:f>LISTAS!$B$90</c:f>
              <c:strCache>
                <c:ptCount val="1"/>
                <c:pt idx="0">
                  <c:v>SALVADOR ANAYA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LISTAS!$C$90:$H$90</c:f>
              <c:numCache>
                <c:formatCode>General</c:formatCode>
                <c:ptCount val="6"/>
                <c:pt idx="0">
                  <c:v>12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96-47E0-B845-F7E2B4BD2B01}"/>
            </c:ext>
          </c:extLst>
        </c:ser>
        <c:ser>
          <c:idx val="2"/>
          <c:order val="2"/>
          <c:tx>
            <c:strRef>
              <c:f>LISTAS!$B$91</c:f>
              <c:strCache>
                <c:ptCount val="1"/>
                <c:pt idx="0">
                  <c:v>MANUEL LOPEZ KAVANAGH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LISTAS!$C$91:$H$91</c:f>
              <c:numCache>
                <c:formatCode>General</c:formatCode>
                <c:ptCount val="6"/>
                <c:pt idx="0">
                  <c:v>13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96-47E0-B845-F7E2B4BD2B01}"/>
            </c:ext>
          </c:extLst>
        </c:ser>
        <c:ser>
          <c:idx val="3"/>
          <c:order val="3"/>
          <c:tx>
            <c:strRef>
              <c:f>LISTAS!$B$92</c:f>
              <c:strCache>
                <c:ptCount val="1"/>
                <c:pt idx="0">
                  <c:v>CUITLAHUAC VARGAS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LISTAS!$C$92:$H$92</c:f>
              <c:numCache>
                <c:formatCode>General</c:formatCode>
                <c:ptCount val="6"/>
                <c:pt idx="0">
                  <c:v>11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96-47E0-B845-F7E2B4BD2B01}"/>
            </c:ext>
          </c:extLst>
        </c:ser>
        <c:ser>
          <c:idx val="4"/>
          <c:order val="4"/>
          <c:tx>
            <c:strRef>
              <c:f>LISTAS!$B$93</c:f>
              <c:strCache>
                <c:ptCount val="1"/>
                <c:pt idx="0">
                  <c:v>ENRIQUE DE LA PARRA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LISTAS!$C$93:$H$93</c:f>
              <c:numCache>
                <c:formatCode>General</c:formatCode>
                <c:ptCount val="6"/>
                <c:pt idx="0">
                  <c:v>10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96-47E0-B845-F7E2B4BD2B01}"/>
            </c:ext>
          </c:extLst>
        </c:ser>
        <c:ser>
          <c:idx val="5"/>
          <c:order val="5"/>
          <c:tx>
            <c:strRef>
              <c:f>LISTAS!$B$94</c:f>
              <c:strCache>
                <c:ptCount val="1"/>
                <c:pt idx="0">
                  <c:v>ENRIQUE WOGE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LISTAS!$C$94:$H$94</c:f>
              <c:numCache>
                <c:formatCode>General</c:formatCode>
                <c:ptCount val="6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96-47E0-B845-F7E2B4BD2B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1151231"/>
        <c:axId val="91148319"/>
      </c:lineChart>
      <c:catAx>
        <c:axId val="9115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148319"/>
        <c:crosses val="autoZero"/>
        <c:auto val="1"/>
        <c:lblAlgn val="ctr"/>
        <c:lblOffset val="100"/>
        <c:noMultiLvlLbl val="0"/>
      </c:catAx>
      <c:valAx>
        <c:axId val="9114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151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sz="1050"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PROGRESO DE LOS PUNTOS PRIMEROS 6 LUGARES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2.8228713870174737E-2"/>
          <c:y val="0.11958374029400129"/>
          <c:w val="0.92225758420141979"/>
          <c:h val="0.83154545529515478"/>
        </c:manualLayout>
      </c:layout>
      <c:lineChart>
        <c:grouping val="standard"/>
        <c:varyColors val="0"/>
        <c:ser>
          <c:idx val="0"/>
          <c:order val="0"/>
          <c:tx>
            <c:strRef>
              <c:f>LISTAS!$B$89</c:f>
              <c:strCache>
                <c:ptCount val="1"/>
                <c:pt idx="0">
                  <c:v>SERGIO DE LA ROCHA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LISTAS!$C$89:$H$89</c:f>
              <c:numCache>
                <c:formatCode>General</c:formatCode>
                <c:ptCount val="6"/>
                <c:pt idx="0">
                  <c:v>14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F-4974-BA09-3E867B35A635}"/>
            </c:ext>
          </c:extLst>
        </c:ser>
        <c:ser>
          <c:idx val="1"/>
          <c:order val="1"/>
          <c:tx>
            <c:strRef>
              <c:f>LISTAS!$B$90</c:f>
              <c:strCache>
                <c:ptCount val="1"/>
                <c:pt idx="0">
                  <c:v>SALVADOR ANAYA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LISTAS!$C$90:$H$90</c:f>
              <c:numCache>
                <c:formatCode>General</c:formatCode>
                <c:ptCount val="6"/>
                <c:pt idx="0">
                  <c:v>12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F-4974-BA09-3E867B35A635}"/>
            </c:ext>
          </c:extLst>
        </c:ser>
        <c:ser>
          <c:idx val="2"/>
          <c:order val="2"/>
          <c:tx>
            <c:strRef>
              <c:f>LISTAS!$B$91</c:f>
              <c:strCache>
                <c:ptCount val="1"/>
                <c:pt idx="0">
                  <c:v>MANUEL LOPEZ KAVANAGH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LISTAS!$C$91:$H$91</c:f>
              <c:numCache>
                <c:formatCode>General</c:formatCode>
                <c:ptCount val="6"/>
                <c:pt idx="0">
                  <c:v>13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8F-4974-BA09-3E867B35A635}"/>
            </c:ext>
          </c:extLst>
        </c:ser>
        <c:ser>
          <c:idx val="3"/>
          <c:order val="3"/>
          <c:tx>
            <c:strRef>
              <c:f>LISTAS!$B$92</c:f>
              <c:strCache>
                <c:ptCount val="1"/>
                <c:pt idx="0">
                  <c:v>CUITLAHUAC VARGAS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LISTAS!$C$92:$H$92</c:f>
              <c:numCache>
                <c:formatCode>General</c:formatCode>
                <c:ptCount val="6"/>
                <c:pt idx="0">
                  <c:v>11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8F-4974-BA09-3E867B35A635}"/>
            </c:ext>
          </c:extLst>
        </c:ser>
        <c:ser>
          <c:idx val="4"/>
          <c:order val="4"/>
          <c:tx>
            <c:strRef>
              <c:f>LISTAS!$B$93</c:f>
              <c:strCache>
                <c:ptCount val="1"/>
                <c:pt idx="0">
                  <c:v>ENRIQUE DE LA PARRA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LISTAS!$C$93:$H$93</c:f>
              <c:numCache>
                <c:formatCode>General</c:formatCode>
                <c:ptCount val="6"/>
                <c:pt idx="0">
                  <c:v>10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8F-4974-BA09-3E867B35A635}"/>
            </c:ext>
          </c:extLst>
        </c:ser>
        <c:ser>
          <c:idx val="5"/>
          <c:order val="5"/>
          <c:tx>
            <c:strRef>
              <c:f>LISTAS!$B$94</c:f>
              <c:strCache>
                <c:ptCount val="1"/>
                <c:pt idx="0">
                  <c:v>ENRIQUE WOGE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LISTAS!$C$94:$H$94</c:f>
              <c:numCache>
                <c:formatCode>General</c:formatCode>
                <c:ptCount val="6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8F-4974-BA09-3E867B35A6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1151231"/>
        <c:axId val="91148319"/>
      </c:lineChart>
      <c:catAx>
        <c:axId val="9115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148319"/>
        <c:crosses val="autoZero"/>
        <c:auto val="1"/>
        <c:lblAlgn val="ctr"/>
        <c:lblOffset val="100"/>
        <c:noMultiLvlLbl val="0"/>
      </c:catAx>
      <c:valAx>
        <c:axId val="9114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151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741188</xdr:colOff>
      <xdr:row>38</xdr:row>
      <xdr:rowOff>68035</xdr:rowOff>
    </xdr:from>
    <xdr:to>
      <xdr:col>29</xdr:col>
      <xdr:colOff>27215</xdr:colOff>
      <xdr:row>75</xdr:row>
      <xdr:rowOff>103253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BDEC86E-9D06-433C-AB05-618B7A109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136073</xdr:colOff>
      <xdr:row>12</xdr:row>
      <xdr:rowOff>37770</xdr:rowOff>
    </xdr:from>
    <xdr:to>
      <xdr:col>27</xdr:col>
      <xdr:colOff>462642</xdr:colOff>
      <xdr:row>36</xdr:row>
      <xdr:rowOff>61002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95483F-CB10-47E8-9CC7-7B5FC1008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t="16743" b="16731"/>
        <a:stretch/>
      </xdr:blipFill>
      <xdr:spPr>
        <a:xfrm>
          <a:off x="13022037" y="2323770"/>
          <a:ext cx="5510891" cy="4744911"/>
        </a:xfrm>
        <a:prstGeom prst="rect">
          <a:avLst/>
        </a:prstGeom>
      </xdr:spPr>
    </xdr:pic>
    <xdr:clientData/>
  </xdr:twoCellAnchor>
  <xdr:twoCellAnchor editAs="oneCell">
    <xdr:from>
      <xdr:col>1</xdr:col>
      <xdr:colOff>1159329</xdr:colOff>
      <xdr:row>0</xdr:row>
      <xdr:rowOff>111579</xdr:rowOff>
    </xdr:from>
    <xdr:to>
      <xdr:col>5</xdr:col>
      <xdr:colOff>152400</xdr:colOff>
      <xdr:row>13</xdr:row>
      <xdr:rowOff>130551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524693-B59F-4BE5-A4AA-0CC50C5E7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t="16743" b="16731"/>
        <a:stretch/>
      </xdr:blipFill>
      <xdr:spPr>
        <a:xfrm>
          <a:off x="1921329" y="111579"/>
          <a:ext cx="2898321" cy="2495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1071561</xdr:colOff>
      <xdr:row>100</xdr:row>
      <xdr:rowOff>4761</xdr:rowOff>
    </xdr:from>
    <xdr:to>
      <xdr:col>10</xdr:col>
      <xdr:colOff>304799</xdr:colOff>
      <xdr:row>124</xdr:row>
      <xdr:rowOff>161924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2F4CCD-D407-4ECD-A13F-1C8159E4F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5C382F42-3FA2-4D21-8CAA-A94AE6CAEDFE}" autoFormatId="16" applyNumberFormats="0" applyBorderFormats="0" applyFontFormats="0" applyPatternFormats="0" applyAlignmentFormats="0" applyWidthHeightFormats="0">
  <queryTableRefresh nextId="11">
    <queryTableFields count="10">
      <queryTableField id="1" name="NOMBRE DEL PARTICIPANTE" tableColumnId="1"/>
      <queryTableField id="2" name="CATEGORIA" tableColumnId="2"/>
      <queryTableField id="3" name="PAGADO" tableColumnId="3"/>
      <queryTableField id="4" name="# PATRULLA" tableColumnId="4"/>
      <queryTableField id="5" name="11" tableColumnId="5"/>
      <queryTableField id="6" name="10" tableColumnId="6"/>
      <queryTableField id="7" name="8" tableColumnId="7"/>
      <queryTableField id="8" name="5" tableColumnId="8"/>
      <queryTableField id="9" name="0" tableColumnId="9"/>
      <queryTableField id="10" name="TOTAL" tableColumnId="10"/>
    </queryTableFields>
  </queryTableRefresh>
</queryTable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859DE60-A6BB-4A86-A484-452B3E51FDF9}" name="Tabla3" displayName="Tabla3" ref="A4:J200" totalsRowShown="0" headerRowDxfId="89" dataDxfId="88">
  <autoFilter ref="A4:J200" xr:uid="{B859DE60-A6BB-4A86-A484-452B3E51FDF9}"/>
  <tableColumns count="10">
    <tableColumn id="1" xr3:uid="{737C9913-5D26-45F0-A924-391131BC36CC}" name="NOMBRE DEL PARTICIPANTE" dataDxfId="87"/>
    <tableColumn id="2" xr3:uid="{6B4BDDFD-E652-4188-AC40-C09CC1CC9B7F}" name="CATEGORIA" dataDxfId="86"/>
    <tableColumn id="3" xr3:uid="{B842BED1-064E-428E-A4E8-433816EB9525}" name="PAGADO" dataDxfId="85"/>
    <tableColumn id="4" xr3:uid="{AC340B2C-BF78-4067-95D0-02C7E9671C12}" name="# PATRULLA" dataDxfId="84"/>
    <tableColumn id="5" xr3:uid="{05DD28C2-D5DF-4EA0-836E-51751805D51C}" name="11" dataDxfId="83"/>
    <tableColumn id="6" xr3:uid="{D4C5CB07-1740-4CAA-8D2E-88079BB54BBB}" name="10" dataDxfId="82"/>
    <tableColumn id="7" xr3:uid="{1FA5107C-EDEB-4B5D-B747-9BEDDE52CD6B}" name="8" dataDxfId="81"/>
    <tableColumn id="8" xr3:uid="{3B91E16A-883C-4911-9438-08FC11760465}" name="5" dataDxfId="80"/>
    <tableColumn id="9" xr3:uid="{ADD989FA-65A8-49A2-BE46-F99346EC9499}" name="0" dataDxfId="79"/>
    <tableColumn id="10" xr3:uid="{0CEDD4D0-A898-48E9-95AF-80EC39989712}" name="TOTAL" dataDxfId="78">
      <calculatedColumnFormula>+(Tabla3[[#This Row],[11]]*11)+(Tabla3[[#This Row],[10]]*10)+(Tabla3[[#This Row],[8]]*8)+(Tabla3[[#This Row],[5]]*5)+(Tabla3[[#This Row],[0]]*0)</calculatedColumnFormula>
    </tableColumn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06C82A8-D102-4B11-93E8-F69606CBF75F}" name="Tabla35" displayName="Tabla35" ref="A4:J200" totalsRowShown="0" headerRowDxfId="77" dataDxfId="76">
  <autoFilter ref="A4:J200" xr:uid="{B859DE60-A6BB-4A86-A484-452B3E51FDF9}"/>
  <tableColumns count="10">
    <tableColumn id="1" xr3:uid="{5B9983E4-E627-4DC6-92F2-2FC3EA1D8045}" name="NOMBRE DEL PARTICIPANTE" dataDxfId="75"/>
    <tableColumn id="2" xr3:uid="{76C68FC4-FA9A-4F6A-AACE-9042942BF247}" name="CATEGORIA" dataDxfId="74"/>
    <tableColumn id="3" xr3:uid="{CE4FBB01-4BF7-436F-A410-7009AB70CF0E}" name="PAGADO" dataDxfId="73"/>
    <tableColumn id="4" xr3:uid="{3F78C114-406F-4019-9DFF-2EADB3AEEF15}" name="# PATRULLA" dataDxfId="72"/>
    <tableColumn id="5" xr3:uid="{B31D6E3F-438F-43EB-87B1-9C5D44A091E8}" name="11" dataDxfId="71"/>
    <tableColumn id="6" xr3:uid="{E3DB78E0-FB30-4350-81EA-59113F0314BF}" name="10" dataDxfId="70"/>
    <tableColumn id="7" xr3:uid="{0B7C4E40-3CA7-4E87-B41D-F98CF200D9F3}" name="8" dataDxfId="69"/>
    <tableColumn id="8" xr3:uid="{9B3509F3-C3C6-498E-B6D8-385587D3D4EA}" name="5" dataDxfId="68"/>
    <tableColumn id="9" xr3:uid="{C1DE998C-D92E-4A07-8411-816AD013A797}" name="0" dataDxfId="67"/>
    <tableColumn id="10" xr3:uid="{9FB08665-0946-4F86-B692-A45F6F644A66}" name="TOTAL" dataDxfId="66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9539C79-0866-4BDF-B9CA-9CF60E65B125}" name="Tabla358" displayName="Tabla358" ref="A4:J200" totalsRowShown="0" headerRowDxfId="65" dataDxfId="64">
  <autoFilter ref="A4:J200" xr:uid="{B859DE60-A6BB-4A86-A484-452B3E51FDF9}"/>
  <tableColumns count="10">
    <tableColumn id="1" xr3:uid="{868E773E-087F-4D77-ABDA-5D07DF6A6697}" name="NOMBRE DEL PARTICIPANTE" dataDxfId="63"/>
    <tableColumn id="2" xr3:uid="{767DB1CA-5BB2-4FF5-8023-E76E509B09DB}" name="CATEGORIA" dataDxfId="62"/>
    <tableColumn id="3" xr3:uid="{0369C1A1-5A09-42CE-812E-F82CA0518039}" name="PAGADO" dataDxfId="61"/>
    <tableColumn id="4" xr3:uid="{938E4C12-9C0B-4001-A23B-616CC8F4982D}" name="# PATRULLA" dataDxfId="60"/>
    <tableColumn id="5" xr3:uid="{DEA14932-6907-4FD9-B0C7-9CB46253A8DA}" name="11" dataDxfId="59"/>
    <tableColumn id="6" xr3:uid="{0D13D1D7-3C9B-44A9-A0CC-454346AAF235}" name="10" dataDxfId="58"/>
    <tableColumn id="7" xr3:uid="{B0A31FDA-F7E1-4DB5-8F06-1F6C9882617E}" name="8" dataDxfId="57"/>
    <tableColumn id="8" xr3:uid="{E77CB307-67EA-440A-A67A-7B037E603B3D}" name="5" dataDxfId="56"/>
    <tableColumn id="9" xr3:uid="{2A4F464A-C68B-4DC9-9B71-1F434068FB2E}" name="0" dataDxfId="55"/>
    <tableColumn id="10" xr3:uid="{746D7FDB-52E3-4F43-AD20-91E05A3446C0}" name="TOTAL" dataDxfId="54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A984A2C-42F3-4123-8BD9-2A825DAB01CD}" name="Tabla3589" displayName="Tabla3589" ref="A4:J200" totalsRowShown="0" headerRowDxfId="53" dataDxfId="52">
  <autoFilter ref="A4:J200" xr:uid="{B859DE60-A6BB-4A86-A484-452B3E51FDF9}"/>
  <tableColumns count="10">
    <tableColumn id="1" xr3:uid="{7326DCF4-CC05-40BE-AC0C-78E06901063A}" name="NOMBRE DEL PARTICIPANTE" dataDxfId="51"/>
    <tableColumn id="2" xr3:uid="{9C8B7886-B5A1-4694-8457-AEFB355F00C5}" name="CATEGORIA" dataDxfId="50"/>
    <tableColumn id="3" xr3:uid="{8F60A355-DD1C-4B04-BCE1-215019FD51CF}" name="PAGADO" dataDxfId="49"/>
    <tableColumn id="4" xr3:uid="{A153DFCF-315C-4971-A2AE-67A3E4CBB456}" name="# PATRULLA" dataDxfId="48"/>
    <tableColumn id="5" xr3:uid="{B1BC6ABA-A0E8-4278-B444-D640F9476D12}" name="11" dataDxfId="47"/>
    <tableColumn id="6" xr3:uid="{0B8D14D0-6371-472B-A1AB-380A7D709B90}" name="10" dataDxfId="46"/>
    <tableColumn id="7" xr3:uid="{262E4EE3-73F7-42D0-BBE2-5DB744D2A65F}" name="8" dataDxfId="45"/>
    <tableColumn id="8" xr3:uid="{F0498C59-7E53-4172-A6B4-AA1BC027C57E}" name="5" dataDxfId="44"/>
    <tableColumn id="9" xr3:uid="{BFE99404-315D-482C-AEF3-320E89CB5A98}" name="0" dataDxfId="43"/>
    <tableColumn id="10" xr3:uid="{6D8F8188-12A5-4178-8E54-42F40958F917}" name="TOTAL" dataDxfId="42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E6AEBF07-F812-421A-97B2-49E1E1BAEE89}" name="Tabla358910" displayName="Tabla358910" ref="A4:J200" totalsRowShown="0" headerRowDxfId="41" dataDxfId="40">
  <autoFilter ref="A4:J200" xr:uid="{B859DE60-A6BB-4A86-A484-452B3E51FDF9}"/>
  <tableColumns count="10">
    <tableColumn id="1" xr3:uid="{476F1CBD-1CFA-4A22-BDD6-C41CAB5EB127}" name="NOMBRE DEL PARTICIPANTE" dataDxfId="39"/>
    <tableColumn id="2" xr3:uid="{5C3B5CA1-87CF-4B29-84B8-F4A8D4A13F87}" name="CATEGORIA" dataDxfId="38"/>
    <tableColumn id="3" xr3:uid="{27413838-AF06-4E10-87BD-6DCC6C92D268}" name="PAGADO" dataDxfId="37"/>
    <tableColumn id="4" xr3:uid="{CC9B042E-1A38-4EFC-95F1-1872BFE5AE9D}" name="# PATRULLA" dataDxfId="36"/>
    <tableColumn id="5" xr3:uid="{B42C5805-9D50-4050-80A3-9CE4EE869411}" name="11" dataDxfId="35"/>
    <tableColumn id="6" xr3:uid="{399F315A-CF6F-4791-97AD-F8A528137374}" name="10" dataDxfId="34"/>
    <tableColumn id="7" xr3:uid="{0B3589A0-C18B-4718-B883-04EFD6B589B5}" name="8" dataDxfId="33"/>
    <tableColumn id="8" xr3:uid="{4D950C62-4F6B-4046-B5C4-4851D5007E3D}" name="5" dataDxfId="32"/>
    <tableColumn id="9" xr3:uid="{83E2CBB8-9491-4BCE-B5BA-636245EFF37E}" name="0" dataDxfId="31"/>
    <tableColumn id="10" xr3:uid="{963A9737-0B52-474A-8EA6-2EBD3BF73A67}" name="TOTAL" dataDxfId="30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60696A6-4B92-4723-B925-1FCFD047D287}" name="Tabla35891011" displayName="Tabla35891011" ref="A4:J200" totalsRowShown="0" headerRowDxfId="29" dataDxfId="28">
  <autoFilter ref="A4:J200" xr:uid="{B859DE60-A6BB-4A86-A484-452B3E51FDF9}"/>
  <tableColumns count="10">
    <tableColumn id="1" xr3:uid="{970410BF-76CD-43B6-8ECB-42CF7C678A91}" name="NOMBRE DEL PARTICIPANTE" dataDxfId="27"/>
    <tableColumn id="2" xr3:uid="{70741E2A-A56E-423D-866C-582A59D4E513}" name="CATEGORIA" dataDxfId="26"/>
    <tableColumn id="3" xr3:uid="{B6C5100C-7BF6-4CFC-AD7D-B98304CA4FE4}" name="PAGADO" dataDxfId="25"/>
    <tableColumn id="4" xr3:uid="{715AC766-E9C1-43F9-8ECC-652EBF1C08BA}" name="# PATRULLA" dataDxfId="24"/>
    <tableColumn id="5" xr3:uid="{272D68DC-BF1A-4B8C-B62F-4C1A7E65AD6B}" name="11" dataDxfId="23"/>
    <tableColumn id="6" xr3:uid="{3D54CE28-B827-4A2E-82A9-90B331690B8D}" name="10" dataDxfId="22"/>
    <tableColumn id="7" xr3:uid="{5235B476-E41E-4AF0-8BED-04B5E7C79482}" name="8" dataDxfId="21"/>
    <tableColumn id="8" xr3:uid="{32733F65-44E0-4A85-AA5D-2D1413462BD0}" name="5" dataDxfId="20"/>
    <tableColumn id="9" xr3:uid="{DE02EA77-A0DF-4821-916A-CD5A4B6F5803}" name="0" dataDxfId="19"/>
    <tableColumn id="10" xr3:uid="{DD83F824-CE66-45A8-8053-C099E765AC45}" name="TOTAL" dataDxfId="18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2445F830-AB5B-43C0-9D8C-AB50C39135DB}" name="Anexar1" displayName="Anexar1" ref="A1:J164" tableType="queryTable" totalsRowShown="0">
  <autoFilter ref="A1:J164" xr:uid="{2445F830-AB5B-43C0-9D8C-AB50C39135DB}">
    <filterColumn colId="1">
      <filters>
        <filter val="TRADICIONAL A"/>
      </filters>
    </filterColumn>
  </autoFilter>
  <tableColumns count="10">
    <tableColumn id="1" xr3:uid="{900617A2-388B-45CE-9AD7-1364724A8BA7}" uniqueName="1" name="NOMBRE DEL PARTICIPANTE" queryTableFieldId="1" dataDxfId="17"/>
    <tableColumn id="2" xr3:uid="{3A67B5E6-4A0E-4187-983B-06955FA8B210}" uniqueName="2" name="CATEGORIA" queryTableFieldId="2" dataDxfId="16"/>
    <tableColumn id="3" xr3:uid="{354944B2-090C-4720-8B4F-F87793834F37}" uniqueName="3" name="PAGADO" queryTableFieldId="3" dataDxfId="15"/>
    <tableColumn id="4" xr3:uid="{B4FFAE42-36C3-4F13-B9D6-AECBD9F213AE}" uniqueName="4" name="# PATRULLA" queryTableFieldId="4"/>
    <tableColumn id="5" xr3:uid="{BDBA8B4D-DE36-4B6D-805F-58335647998F}" uniqueName="5" name="11" queryTableFieldId="5"/>
    <tableColumn id="6" xr3:uid="{84588C10-B434-4B82-864B-55935B26F793}" uniqueName="6" name="10" queryTableFieldId="6"/>
    <tableColumn id="7" xr3:uid="{12A8527E-692D-462F-B08B-4C0B09DEE4AF}" uniqueName="7" name="8" queryTableFieldId="7"/>
    <tableColumn id="8" xr3:uid="{076AE77F-38A0-45CB-87D0-759B2106EAC4}" uniqueName="8" name="5" queryTableFieldId="8"/>
    <tableColumn id="9" xr3:uid="{AFAD51FC-80EA-4611-8E81-E6316B5505BB}" uniqueName="9" name="0" queryTableFieldId="9"/>
    <tableColumn id="10" xr3:uid="{2A25BF24-9FC9-40BF-BA82-73AD1DB34935}" uniqueName="10" name="TOTAL" queryTableFieldId="10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4D21D13-0868-403B-A900-10FE7A7C013B}" name="Tabla356" displayName="Tabla356" ref="A5:M201" totalsRowShown="0" headerRowDxfId="14" dataDxfId="13">
  <autoFilter ref="A5:M201" xr:uid="{B859DE60-A6BB-4A86-A484-452B3E51FDF9}"/>
  <tableColumns count="13">
    <tableColumn id="1" xr3:uid="{CFDFB215-FD9A-49E4-9A8D-20CB25A3F2EE}" name="NOMBRE DEL PARTICIPANTE" dataDxfId="12">
      <calculatedColumnFormula>+Anexar1!A2</calculatedColumnFormula>
    </tableColumn>
    <tableColumn id="11" xr3:uid="{9DD7AEE9-685F-4B0B-A8FB-0B6EF1301AAF}" name="ISCARIOTE" dataDxfId="11">
      <calculatedColumnFormula>+VLOOKUP(Tabla356[[#This Row],[NOMBRE DEL PARTICIPANTE]],Tabla3[#All],10,0)</calculatedColumnFormula>
    </tableColumn>
    <tableColumn id="12" xr3:uid="{24F1BAED-18CA-43E8-9D34-9FDC2749FF1D}" name="LEON" dataDxfId="10"/>
    <tableColumn id="13" xr3:uid="{BEC927D9-60C9-4408-B9FF-45D4C3CDDE1C}" name="CLUB DE TIRO" dataDxfId="9"/>
    <tableColumn id="14" xr3:uid="{60F52FA1-B94F-4B10-BA2B-31BE713C99D9}" name="HALCONES" dataDxfId="8"/>
    <tableColumn id="15" xr3:uid="{E90ECA80-2220-4089-A47B-6DD7A0B00D87}" name="VIVES" dataDxfId="7"/>
    <tableColumn id="2" xr3:uid="{01F800B3-F49A-4455-9E6F-DB68566636BC}" name="ARQUEROS UNIDOS" dataDxfId="6"/>
    <tableColumn id="5" xr3:uid="{7FC0C4AD-4C6A-42E5-B5EE-95C0D7F6ED97}" name="11" dataDxfId="5"/>
    <tableColumn id="6" xr3:uid="{AAAC2963-076B-49FA-9AB6-482675FC0B8D}" name="10" dataDxfId="4"/>
    <tableColumn id="7" xr3:uid="{8DD9B9C5-794F-4742-A6E9-00E9BB1FA1BE}" name="8" dataDxfId="3"/>
    <tableColumn id="8" xr3:uid="{6AE25894-BAB0-4E73-A431-BD875924E42D}" name="5" dataDxfId="2"/>
    <tableColumn id="9" xr3:uid="{9DE47A06-3E4A-497B-8F81-B4233520A4CD}" name="0" dataDxfId="1"/>
    <tableColumn id="10" xr3:uid="{413D46D4-40F3-4E2D-89F2-88E70CF235D2}" name="TOTAL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3FC66-96E4-4401-B1AA-40C6E7D09CC6}">
  <dimension ref="A1:AD166"/>
  <sheetViews>
    <sheetView tabSelected="1" zoomScale="70" zoomScaleNormal="70" workbookViewId="0">
      <selection activeCell="D17" sqref="D17:G18"/>
    </sheetView>
  </sheetViews>
  <sheetFormatPr baseColWidth="10" defaultColWidth="11.42578125" defaultRowHeight="15" x14ac:dyDescent="0.25"/>
  <cols>
    <col min="1" max="1" width="11.42578125" style="6"/>
    <col min="2" max="2" width="29.140625" style="24" bestFit="1" customWidth="1"/>
    <col min="3" max="3" width="12.5703125" style="6" customWidth="1"/>
    <col min="4" max="9" width="8.28515625" style="6" customWidth="1"/>
    <col min="10" max="10" width="14.42578125" style="6" customWidth="1"/>
    <col min="11" max="21" width="8.28515625" style="6" customWidth="1"/>
    <col min="22" max="22" width="11.5703125" style="6" customWidth="1"/>
    <col min="23" max="23" width="8.28515625" style="6" customWidth="1"/>
    <col min="24" max="24" width="11.140625" style="6" customWidth="1"/>
    <col min="25" max="25" width="6.85546875" style="6" customWidth="1"/>
    <col min="26" max="16384" width="11.42578125" style="6"/>
  </cols>
  <sheetData>
    <row r="1" spans="1:30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ht="15" customHeight="1" x14ac:dyDescent="0.25">
      <c r="A3" s="9"/>
      <c r="B3" s="9"/>
      <c r="C3" s="9"/>
      <c r="D3" s="9"/>
      <c r="E3" s="9"/>
      <c r="F3" s="9"/>
      <c r="G3" s="9"/>
      <c r="H3" s="49" t="s">
        <v>0</v>
      </c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9"/>
    </row>
    <row r="4" spans="1:30" x14ac:dyDescent="0.25">
      <c r="A4" s="9"/>
      <c r="B4" s="9"/>
      <c r="C4" s="9"/>
      <c r="D4" s="9"/>
      <c r="E4" s="9"/>
      <c r="F4" s="9"/>
      <c r="G4" s="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9"/>
    </row>
    <row r="5" spans="1:30" x14ac:dyDescent="0.25">
      <c r="A5" s="9"/>
      <c r="B5" s="9"/>
      <c r="C5" s="9"/>
      <c r="D5" s="9"/>
      <c r="E5" s="9"/>
      <c r="F5" s="9"/>
      <c r="G5" s="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9"/>
    </row>
    <row r="6" spans="1:30" x14ac:dyDescent="0.25">
      <c r="A6" s="9"/>
      <c r="B6" s="9"/>
      <c r="C6" s="9"/>
      <c r="D6" s="9"/>
      <c r="E6" s="9"/>
      <c r="F6" s="9"/>
      <c r="G6" s="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9"/>
    </row>
    <row r="7" spans="1:30" x14ac:dyDescent="0.25">
      <c r="A7" s="9"/>
      <c r="B7" s="9"/>
      <c r="C7" s="9"/>
      <c r="D7" s="9"/>
      <c r="E7" s="9"/>
      <c r="F7" s="9"/>
      <c r="G7" s="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9"/>
    </row>
    <row r="8" spans="1:30" x14ac:dyDescent="0.25">
      <c r="A8" s="9"/>
      <c r="B8" s="9"/>
      <c r="C8" s="9"/>
      <c r="D8" s="9"/>
      <c r="E8" s="9"/>
      <c r="F8" s="9"/>
      <c r="G8" s="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9"/>
    </row>
    <row r="9" spans="1:30" x14ac:dyDescent="0.25">
      <c r="A9" s="9"/>
      <c r="B9" s="9"/>
      <c r="C9" s="9"/>
      <c r="D9" s="9"/>
      <c r="E9" s="9"/>
      <c r="F9" s="9"/>
      <c r="G9" s="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9"/>
    </row>
    <row r="10" spans="1:30" ht="15" customHeight="1" x14ac:dyDescent="0.25">
      <c r="A10" s="48"/>
      <c r="B10" s="48"/>
      <c r="C10" s="48"/>
      <c r="D10" s="48"/>
      <c r="E10" s="48"/>
      <c r="F10" s="48"/>
      <c r="G10" s="48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9"/>
    </row>
    <row r="11" spans="1:30" ht="15" customHeight="1" x14ac:dyDescent="0.25">
      <c r="A11" s="48"/>
      <c r="B11" s="48"/>
      <c r="C11" s="48"/>
      <c r="D11" s="48"/>
      <c r="E11" s="48"/>
      <c r="F11" s="48"/>
      <c r="G11" s="48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9"/>
    </row>
    <row r="12" spans="1:30" ht="15" customHeight="1" thickBot="1" x14ac:dyDescent="0.3">
      <c r="A12" s="48"/>
      <c r="B12" s="48"/>
      <c r="C12" s="48"/>
      <c r="D12" s="48"/>
      <c r="E12" s="48"/>
      <c r="F12" s="48"/>
      <c r="G12" s="48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9"/>
    </row>
    <row r="13" spans="1:30" ht="15" customHeight="1" x14ac:dyDescent="0.25">
      <c r="A13" s="48"/>
      <c r="B13" s="48"/>
      <c r="C13" s="48"/>
      <c r="D13" s="48"/>
      <c r="E13" s="48"/>
      <c r="F13" s="48"/>
      <c r="G13" s="48"/>
      <c r="H13" s="48"/>
      <c r="I13" s="48"/>
      <c r="J13" s="86" t="str">
        <f>+D15</f>
        <v>TRADICIONAL A</v>
      </c>
      <c r="K13" s="87"/>
      <c r="L13" s="87"/>
      <c r="M13" s="87"/>
      <c r="N13" s="87"/>
      <c r="O13" s="87"/>
      <c r="P13" s="87"/>
      <c r="Q13" s="88"/>
      <c r="R13" s="48"/>
      <c r="S13" s="48"/>
      <c r="T13" s="48"/>
      <c r="U13" s="48"/>
      <c r="V13" s="48"/>
      <c r="W13" s="48"/>
      <c r="X13" s="48"/>
      <c r="Y13" s="9"/>
      <c r="Z13" s="9"/>
      <c r="AA13" s="9"/>
      <c r="AB13" s="9"/>
      <c r="AC13" s="9"/>
      <c r="AD13" s="9"/>
    </row>
    <row r="14" spans="1:30" ht="15.75" customHeight="1" thickBot="1" x14ac:dyDescent="0.3">
      <c r="A14" s="9"/>
      <c r="B14" s="21"/>
      <c r="C14" s="9"/>
      <c r="D14" s="9"/>
      <c r="E14" s="9"/>
      <c r="F14" s="9"/>
      <c r="G14" s="9"/>
      <c r="H14" s="9"/>
      <c r="I14" s="9"/>
      <c r="J14" s="89"/>
      <c r="K14" s="90"/>
      <c r="L14" s="90"/>
      <c r="M14" s="90"/>
      <c r="N14" s="90"/>
      <c r="O14" s="90"/>
      <c r="P14" s="90"/>
      <c r="Q14" s="91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ht="21.75" thickBot="1" x14ac:dyDescent="0.4">
      <c r="A15" s="10"/>
      <c r="B15" s="58" t="s">
        <v>1</v>
      </c>
      <c r="C15" s="58"/>
      <c r="D15" s="96" t="s">
        <v>139</v>
      </c>
      <c r="E15" s="97"/>
      <c r="F15" s="97"/>
      <c r="G15" s="98"/>
      <c r="H15" s="11"/>
      <c r="I15" s="11"/>
      <c r="J15" s="82" t="s">
        <v>9</v>
      </c>
      <c r="K15" s="83" t="s">
        <v>225</v>
      </c>
      <c r="L15" s="84"/>
      <c r="M15" s="84"/>
      <c r="N15" s="85"/>
      <c r="O15" s="83" t="s">
        <v>13</v>
      </c>
      <c r="P15" s="84"/>
      <c r="Q15" s="85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ht="15.75" thickBot="1" x14ac:dyDescent="0.3">
      <c r="A16" s="10"/>
      <c r="B16" s="58"/>
      <c r="C16" s="58"/>
      <c r="D16" s="99"/>
      <c r="E16" s="100"/>
      <c r="F16" s="100"/>
      <c r="G16" s="101"/>
      <c r="H16" s="11"/>
      <c r="I16" s="11"/>
      <c r="J16" s="92">
        <f>+LISTAS!A130</f>
        <v>1</v>
      </c>
      <c r="K16" s="75" t="str">
        <f>IF(LISTAS!B130=0,"",LISTAS!B130)</f>
        <v xml:space="preserve">SERGIO DE LA ROCHA </v>
      </c>
      <c r="L16" s="75"/>
      <c r="M16" s="75"/>
      <c r="N16" s="75"/>
      <c r="O16" s="76"/>
      <c r="P16" s="76">
        <f>+IFERROR(VLOOKUP(K16,$B$79:$AB$100,27,0),"")</f>
        <v>28</v>
      </c>
      <c r="Q16" s="77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x14ac:dyDescent="0.25">
      <c r="A17" s="9"/>
      <c r="B17" s="58" t="s">
        <v>3</v>
      </c>
      <c r="C17" s="58"/>
      <c r="D17" s="102" t="s">
        <v>141</v>
      </c>
      <c r="E17" s="103"/>
      <c r="F17" s="103"/>
      <c r="G17" s="104"/>
      <c r="H17" s="95"/>
      <c r="I17" s="11"/>
      <c r="J17" s="93">
        <f>+LISTAS!A131</f>
        <v>2</v>
      </c>
      <c r="K17" s="75" t="str">
        <f>IF(LISTAS!B131=0,"",LISTAS!B131)</f>
        <v>SALVADOR ANAYA</v>
      </c>
      <c r="L17" s="75"/>
      <c r="M17" s="75"/>
      <c r="N17" s="75"/>
      <c r="O17" s="76"/>
      <c r="P17" s="76">
        <f t="shared" ref="P17:P37" si="0">+IFERROR(VLOOKUP(K17,$B$79:$AB$100,27,0),"")</f>
        <v>25</v>
      </c>
      <c r="Q17" s="77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ht="15.75" thickBot="1" x14ac:dyDescent="0.3">
      <c r="A18" s="10"/>
      <c r="B18" s="58"/>
      <c r="C18" s="58"/>
      <c r="D18" s="105"/>
      <c r="E18" s="106"/>
      <c r="F18" s="106"/>
      <c r="G18" s="107"/>
      <c r="H18" s="95"/>
      <c r="I18" s="11"/>
      <c r="J18" s="94">
        <f>+LISTAS!A132</f>
        <v>3</v>
      </c>
      <c r="K18" s="75" t="str">
        <f>IF(LISTAS!B132=0,"",LISTAS!B132)</f>
        <v>MANUEL LOPEZ KAVANAGH</v>
      </c>
      <c r="L18" s="75"/>
      <c r="M18" s="75"/>
      <c r="N18" s="75"/>
      <c r="O18" s="76"/>
      <c r="P18" s="76">
        <f t="shared" si="0"/>
        <v>22</v>
      </c>
      <c r="Q18" s="77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x14ac:dyDescent="0.25">
      <c r="A19" s="10"/>
      <c r="B19" s="58" t="s">
        <v>5</v>
      </c>
      <c r="C19" s="58"/>
      <c r="D19" s="59">
        <f>+VLOOKUP(D17,B79:AC97,28,0)</f>
        <v>3</v>
      </c>
      <c r="E19" s="60"/>
      <c r="F19" s="60"/>
      <c r="G19" s="61"/>
      <c r="H19" s="11"/>
      <c r="I19" s="11"/>
      <c r="J19" s="74">
        <f>+LISTAS!A133</f>
        <v>3</v>
      </c>
      <c r="K19" s="75" t="str">
        <f>IF(LISTAS!B133=0,"",LISTAS!B133)</f>
        <v>CUITLAHUAC VARGAS</v>
      </c>
      <c r="L19" s="75"/>
      <c r="M19" s="75"/>
      <c r="N19" s="75"/>
      <c r="O19" s="76"/>
      <c r="P19" s="76">
        <f t="shared" si="0"/>
        <v>22</v>
      </c>
      <c r="Q19" s="77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 x14ac:dyDescent="0.25">
      <c r="A20" s="9"/>
      <c r="B20" s="58"/>
      <c r="C20" s="58"/>
      <c r="D20" s="62"/>
      <c r="E20" s="63"/>
      <c r="F20" s="63"/>
      <c r="G20" s="64"/>
      <c r="H20" s="11"/>
      <c r="I20" s="11"/>
      <c r="J20" s="74">
        <f>+LISTAS!A134</f>
        <v>3</v>
      </c>
      <c r="K20" s="75" t="str">
        <f>IF(LISTAS!B134=0,"",LISTAS!B134)</f>
        <v>ENRIQUE DE LA PARRA</v>
      </c>
      <c r="L20" s="75"/>
      <c r="M20" s="75"/>
      <c r="N20" s="75"/>
      <c r="O20" s="76"/>
      <c r="P20" s="76">
        <f t="shared" si="0"/>
        <v>22</v>
      </c>
      <c r="Q20" s="77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 x14ac:dyDescent="0.25">
      <c r="A21" s="9"/>
      <c r="B21" s="58" t="s">
        <v>6</v>
      </c>
      <c r="C21" s="58"/>
      <c r="D21" s="65">
        <f>+VLOOKUP(D17,B78:AB91,27,0)</f>
        <v>22</v>
      </c>
      <c r="E21" s="66"/>
      <c r="F21" s="66"/>
      <c r="G21" s="67"/>
      <c r="H21" s="11"/>
      <c r="I21" s="11"/>
      <c r="J21" s="74">
        <f>+LISTAS!A135</f>
        <v>6</v>
      </c>
      <c r="K21" s="75" t="str">
        <f>IF(LISTAS!B135=0,"",LISTAS!B135)</f>
        <v>ENRIQUE WOGE</v>
      </c>
      <c r="L21" s="75"/>
      <c r="M21" s="75"/>
      <c r="N21" s="75"/>
      <c r="O21" s="76"/>
      <c r="P21" s="76">
        <f t="shared" si="0"/>
        <v>16</v>
      </c>
      <c r="Q21" s="77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 x14ac:dyDescent="0.25">
      <c r="A22" s="9"/>
      <c r="B22" s="58"/>
      <c r="C22" s="58"/>
      <c r="D22" s="62"/>
      <c r="E22" s="63"/>
      <c r="F22" s="63"/>
      <c r="G22" s="64"/>
      <c r="H22" s="11"/>
      <c r="I22" s="11"/>
      <c r="J22" s="74">
        <f>+LISTAS!A136</f>
        <v>6</v>
      </c>
      <c r="K22" s="75" t="str">
        <f>IF(LISTAS!B136=0,"",LISTAS!B136)</f>
        <v>MIGUEL ANGELVENTURA</v>
      </c>
      <c r="L22" s="75"/>
      <c r="M22" s="75"/>
      <c r="N22" s="75"/>
      <c r="O22" s="76"/>
      <c r="P22" s="76">
        <f t="shared" si="0"/>
        <v>16</v>
      </c>
      <c r="Q22" s="77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x14ac:dyDescent="0.25">
      <c r="A23" s="9"/>
      <c r="B23" s="21"/>
      <c r="C23" s="9"/>
      <c r="D23" s="9"/>
      <c r="E23" s="9"/>
      <c r="F23" s="9"/>
      <c r="G23" s="9"/>
      <c r="H23" s="9"/>
      <c r="I23" s="9"/>
      <c r="J23" s="74">
        <f>+LISTAS!A137</f>
        <v>8</v>
      </c>
      <c r="K23" s="75" t="str">
        <f>IF(LISTAS!B137=0,"",LISTAS!B137)</f>
        <v>HUGO BARRAGAN</v>
      </c>
      <c r="L23" s="75"/>
      <c r="M23" s="75"/>
      <c r="N23" s="75"/>
      <c r="O23" s="76"/>
      <c r="P23" s="76">
        <f t="shared" si="0"/>
        <v>15</v>
      </c>
      <c r="Q23" s="77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ht="15.75" thickBot="1" x14ac:dyDescent="0.3">
      <c r="A24" s="9"/>
      <c r="B24" s="21"/>
      <c r="C24" s="9"/>
      <c r="D24" s="9"/>
      <c r="E24" s="9"/>
      <c r="F24" s="9"/>
      <c r="G24" s="9"/>
      <c r="H24" s="9"/>
      <c r="I24" s="9"/>
      <c r="J24" s="74">
        <f>+LISTAS!A138</f>
        <v>9</v>
      </c>
      <c r="K24" s="75" t="str">
        <f>IF(LISTAS!B138=0,"",LISTAS!B138)</f>
        <v>LEONEL GONZALEZ</v>
      </c>
      <c r="L24" s="75"/>
      <c r="M24" s="75"/>
      <c r="N24" s="75"/>
      <c r="O24" s="76"/>
      <c r="P24" s="76">
        <f t="shared" si="0"/>
        <v>10</v>
      </c>
      <c r="Q24" s="77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x14ac:dyDescent="0.25">
      <c r="A25" s="9"/>
      <c r="B25" s="42"/>
      <c r="C25" s="43" t="s">
        <v>7</v>
      </c>
      <c r="D25" s="56" t="s">
        <v>8</v>
      </c>
      <c r="E25" s="56"/>
      <c r="F25" s="52" t="s">
        <v>9</v>
      </c>
      <c r="G25" s="53"/>
      <c r="H25" s="9"/>
      <c r="I25" s="9"/>
      <c r="J25" s="74">
        <f>+LISTAS!A139</f>
        <v>10</v>
      </c>
      <c r="K25" s="75" t="str">
        <f>IF(LISTAS!B139=0,"",LISTAS!B139)</f>
        <v>JOSE LUIS RANGEL</v>
      </c>
      <c r="L25" s="75"/>
      <c r="M25" s="75"/>
      <c r="N25" s="75"/>
      <c r="O25" s="76"/>
      <c r="P25" s="76">
        <f t="shared" si="0"/>
        <v>9</v>
      </c>
      <c r="Q25" s="77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x14ac:dyDescent="0.25">
      <c r="A26" s="9"/>
      <c r="B26" s="44" t="s">
        <v>10</v>
      </c>
      <c r="C26" s="45">
        <f>+VLOOKUP(D$17,B$79:D$97,3,0)</f>
        <v>275</v>
      </c>
      <c r="D26" s="57">
        <f t="shared" ref="D26:D31" si="1">+C26/25</f>
        <v>11</v>
      </c>
      <c r="E26" s="57"/>
      <c r="F26" s="50">
        <f>+VLOOKUP(D17,B79:AA102,5,0)</f>
        <v>3</v>
      </c>
      <c r="G26" s="54"/>
      <c r="H26" s="9"/>
      <c r="I26" s="9"/>
      <c r="J26" s="74">
        <f>+LISTAS!A140</f>
        <v>11</v>
      </c>
      <c r="K26" s="75" t="str">
        <f>IF(LISTAS!B140=0,"",LISTAS!B140)</f>
        <v>JOSE ENRRIQUE PANTOJA</v>
      </c>
      <c r="L26" s="75"/>
      <c r="M26" s="75"/>
      <c r="N26" s="75"/>
      <c r="O26" s="76"/>
      <c r="P26" s="76">
        <f t="shared" si="0"/>
        <v>8</v>
      </c>
      <c r="Q26" s="77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x14ac:dyDescent="0.25">
      <c r="A27" s="9"/>
      <c r="B27" s="44" t="s">
        <v>11</v>
      </c>
      <c r="C27" s="45">
        <f>+VLOOKUP(D$17,B$79:H$97,7,0)</f>
        <v>276</v>
      </c>
      <c r="D27" s="50">
        <f t="shared" si="1"/>
        <v>11.04</v>
      </c>
      <c r="E27" s="50"/>
      <c r="F27" s="50">
        <f>+VLOOKUP(D17,B79:AC97,9,0)</f>
        <v>7</v>
      </c>
      <c r="G27" s="54"/>
      <c r="H27" s="9"/>
      <c r="I27" s="9"/>
      <c r="J27" s="74">
        <f>+LISTAS!A141</f>
        <v>12</v>
      </c>
      <c r="K27" s="75" t="str">
        <f>IF(LISTAS!B141=0,"",LISTAS!B141)</f>
        <v>JORGE ELHERS</v>
      </c>
      <c r="L27" s="75"/>
      <c r="M27" s="75"/>
      <c r="N27" s="75"/>
      <c r="O27" s="76"/>
      <c r="P27" s="76">
        <f t="shared" si="0"/>
        <v>7</v>
      </c>
      <c r="Q27" s="77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x14ac:dyDescent="0.25">
      <c r="A28" s="9"/>
      <c r="B28" s="44" t="str">
        <f>+L78</f>
        <v>CLUB DE TIRO</v>
      </c>
      <c r="C28" s="45">
        <f>+VLOOKUP(D$17,B$79:L$97,11,0)</f>
        <v>0</v>
      </c>
      <c r="D28" s="50">
        <f t="shared" si="1"/>
        <v>0</v>
      </c>
      <c r="E28" s="50"/>
      <c r="F28" s="50">
        <f>+VLOOKUP($D$17,$B$79:$AC$97,13,0)</f>
        <v>0</v>
      </c>
      <c r="G28" s="54"/>
      <c r="H28" s="9"/>
      <c r="I28" s="9"/>
      <c r="J28" s="74" t="str">
        <f>+LISTAS!A142</f>
        <v/>
      </c>
      <c r="K28" s="75" t="str">
        <f>IF(LISTAS!B142=0,"",LISTAS!B142)</f>
        <v xml:space="preserve">EDWIN </v>
      </c>
      <c r="L28" s="75"/>
      <c r="M28" s="75"/>
      <c r="N28" s="75"/>
      <c r="O28" s="76"/>
      <c r="P28" s="76" t="str">
        <f t="shared" si="0"/>
        <v/>
      </c>
      <c r="Q28" s="77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x14ac:dyDescent="0.25">
      <c r="A29" s="9"/>
      <c r="B29" s="44" t="str">
        <f>+P78</f>
        <v>HALCONES</v>
      </c>
      <c r="C29" s="45">
        <f>+VLOOKUP(D$17,B$79:P$97,15,0)</f>
        <v>0</v>
      </c>
      <c r="D29" s="50">
        <f t="shared" si="1"/>
        <v>0</v>
      </c>
      <c r="E29" s="50"/>
      <c r="F29" s="50">
        <f>+VLOOKUP($D$17,$B$79:$AC$97,17,0)</f>
        <v>0</v>
      </c>
      <c r="G29" s="54"/>
      <c r="H29" s="9"/>
      <c r="I29" s="9"/>
      <c r="J29" s="74" t="str">
        <f>+LISTAS!A143</f>
        <v/>
      </c>
      <c r="K29" s="75" t="str">
        <f>IF(LISTAS!B143=0,"",LISTAS!B143)</f>
        <v/>
      </c>
      <c r="L29" s="75"/>
      <c r="M29" s="75"/>
      <c r="N29" s="75"/>
      <c r="O29" s="76"/>
      <c r="P29" s="76" t="str">
        <f t="shared" si="0"/>
        <v/>
      </c>
      <c r="Q29" s="77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x14ac:dyDescent="0.25">
      <c r="A30" s="9"/>
      <c r="B30" s="44" t="str">
        <f>+T78</f>
        <v>VIVES</v>
      </c>
      <c r="C30" s="45">
        <f>+VLOOKUP(D$17,B$79:T$97,19,0)</f>
        <v>0</v>
      </c>
      <c r="D30" s="50">
        <f t="shared" si="1"/>
        <v>0</v>
      </c>
      <c r="E30" s="50"/>
      <c r="F30" s="50">
        <f>+VLOOKUP($D$17,$B$79:$Z$97,21,0)</f>
        <v>0</v>
      </c>
      <c r="G30" s="54"/>
      <c r="H30" s="9"/>
      <c r="I30" s="9"/>
      <c r="J30" s="74" t="str">
        <f>+LISTAS!A144</f>
        <v/>
      </c>
      <c r="K30" s="75" t="str">
        <f>IF(LISTAS!B144=0,"",LISTAS!B144)</f>
        <v/>
      </c>
      <c r="L30" s="75"/>
      <c r="M30" s="75"/>
      <c r="N30" s="75"/>
      <c r="O30" s="76"/>
      <c r="P30" s="76" t="str">
        <f t="shared" si="0"/>
        <v/>
      </c>
      <c r="Q30" s="77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ht="15.75" thickBot="1" x14ac:dyDescent="0.3">
      <c r="A31" s="9"/>
      <c r="B31" s="46" t="str">
        <f>+X78</f>
        <v>ARQUEROS UNIDOS</v>
      </c>
      <c r="C31" s="47">
        <f>+VLOOKUP(D$17,B$79:X$97,23,0)</f>
        <v>0</v>
      </c>
      <c r="D31" s="51">
        <f t="shared" si="1"/>
        <v>0</v>
      </c>
      <c r="E31" s="51"/>
      <c r="F31" s="51">
        <f>+VLOOKUP($D$17,$B$79:$Z$97,25,0)</f>
        <v>0</v>
      </c>
      <c r="G31" s="55"/>
      <c r="H31" s="9"/>
      <c r="I31" s="9"/>
      <c r="J31" s="74" t="str">
        <f>+LISTAS!A145</f>
        <v/>
      </c>
      <c r="K31" s="75" t="str">
        <f>IF(LISTAS!B145=0,"",LISTAS!B145)</f>
        <v/>
      </c>
      <c r="L31" s="75"/>
      <c r="M31" s="75"/>
      <c r="N31" s="75"/>
      <c r="O31" s="76"/>
      <c r="P31" s="76" t="str">
        <f t="shared" si="0"/>
        <v/>
      </c>
      <c r="Q31" s="77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x14ac:dyDescent="0.25">
      <c r="A32" s="9"/>
      <c r="B32" s="72"/>
      <c r="C32" s="73"/>
      <c r="D32" s="73"/>
      <c r="E32" s="73"/>
      <c r="F32" s="73"/>
      <c r="G32" s="73"/>
      <c r="H32" s="9"/>
      <c r="I32" s="9"/>
      <c r="J32" s="74" t="str">
        <f>+LISTAS!A146</f>
        <v/>
      </c>
      <c r="K32" s="75" t="str">
        <f>IF(LISTAS!B146=0,"",LISTAS!B146)</f>
        <v/>
      </c>
      <c r="L32" s="75"/>
      <c r="M32" s="75"/>
      <c r="N32" s="75"/>
      <c r="O32" s="76"/>
      <c r="P32" s="76" t="str">
        <f t="shared" si="0"/>
        <v/>
      </c>
      <c r="Q32" s="77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x14ac:dyDescent="0.25">
      <c r="A33" s="9"/>
      <c r="B33" s="72"/>
      <c r="C33" s="73"/>
      <c r="D33" s="73"/>
      <c r="E33" s="73"/>
      <c r="F33" s="73"/>
      <c r="G33" s="73"/>
      <c r="H33" s="9"/>
      <c r="I33" s="9"/>
      <c r="J33" s="74" t="str">
        <f>+LISTAS!A147</f>
        <v/>
      </c>
      <c r="K33" s="75" t="str">
        <f>IF(LISTAS!B147=0,"",LISTAS!B147)</f>
        <v/>
      </c>
      <c r="L33" s="75"/>
      <c r="M33" s="75"/>
      <c r="N33" s="75"/>
      <c r="O33" s="76"/>
      <c r="P33" s="76" t="str">
        <f t="shared" si="0"/>
        <v/>
      </c>
      <c r="Q33" s="77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x14ac:dyDescent="0.25">
      <c r="A34" s="9"/>
      <c r="B34" s="72"/>
      <c r="C34" s="73"/>
      <c r="D34" s="73"/>
      <c r="E34" s="73"/>
      <c r="F34" s="73"/>
      <c r="G34" s="73"/>
      <c r="H34" s="9"/>
      <c r="I34" s="9"/>
      <c r="J34" s="74" t="str">
        <f>+LISTAS!A148</f>
        <v/>
      </c>
      <c r="K34" s="75" t="str">
        <f>IF(LISTAS!B148=0,"",LISTAS!B148)</f>
        <v/>
      </c>
      <c r="L34" s="75"/>
      <c r="M34" s="75"/>
      <c r="N34" s="75"/>
      <c r="O34" s="76"/>
      <c r="P34" s="76" t="str">
        <f t="shared" si="0"/>
        <v/>
      </c>
      <c r="Q34" s="77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x14ac:dyDescent="0.25">
      <c r="A35" s="9"/>
      <c r="B35" s="72"/>
      <c r="C35" s="73"/>
      <c r="D35" s="73"/>
      <c r="E35" s="73"/>
      <c r="F35" s="73"/>
      <c r="G35" s="73"/>
      <c r="H35" s="9"/>
      <c r="I35" s="9"/>
      <c r="J35" s="74" t="str">
        <f>+LISTAS!A149</f>
        <v/>
      </c>
      <c r="K35" s="75" t="str">
        <f>IF(LISTAS!B149=0,"",LISTAS!B149)</f>
        <v/>
      </c>
      <c r="L35" s="75"/>
      <c r="M35" s="75"/>
      <c r="N35" s="75"/>
      <c r="O35" s="76"/>
      <c r="P35" s="76" t="str">
        <f t="shared" si="0"/>
        <v/>
      </c>
      <c r="Q35" s="77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x14ac:dyDescent="0.25">
      <c r="A36" s="9"/>
      <c r="B36" s="72"/>
      <c r="C36" s="73"/>
      <c r="D36" s="73"/>
      <c r="E36" s="73"/>
      <c r="F36" s="73"/>
      <c r="G36" s="73"/>
      <c r="H36" s="9"/>
      <c r="I36" s="9"/>
      <c r="J36" s="74" t="str">
        <f>+LISTAS!A150</f>
        <v/>
      </c>
      <c r="K36" s="75" t="str">
        <f>IF(LISTAS!B150=0,"",LISTAS!B150)</f>
        <v/>
      </c>
      <c r="L36" s="75"/>
      <c r="M36" s="75"/>
      <c r="N36" s="75"/>
      <c r="O36" s="76"/>
      <c r="P36" s="76" t="str">
        <f t="shared" si="0"/>
        <v/>
      </c>
      <c r="Q36" s="77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x14ac:dyDescent="0.25">
      <c r="A37" s="9"/>
      <c r="B37" s="72"/>
      <c r="C37" s="73"/>
      <c r="D37" s="73"/>
      <c r="E37" s="73"/>
      <c r="F37" s="73"/>
      <c r="G37" s="73"/>
      <c r="H37" s="9"/>
      <c r="I37" s="9"/>
      <c r="J37" s="78" t="str">
        <f>+LISTAS!A151</f>
        <v/>
      </c>
      <c r="K37" s="76"/>
      <c r="L37" s="76"/>
      <c r="M37" s="76"/>
      <c r="N37" s="76"/>
      <c r="O37" s="76"/>
      <c r="P37" s="76" t="str">
        <f t="shared" si="0"/>
        <v/>
      </c>
      <c r="Q37" s="77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ht="15.75" thickBot="1" x14ac:dyDescent="0.3">
      <c r="A38" s="9"/>
      <c r="B38" s="72"/>
      <c r="C38" s="73"/>
      <c r="D38" s="73"/>
      <c r="E38" s="73"/>
      <c r="F38" s="73"/>
      <c r="G38" s="73"/>
      <c r="H38" s="9"/>
      <c r="I38" s="9"/>
      <c r="J38" s="79" t="str">
        <f>+LISTAS!A152</f>
        <v/>
      </c>
      <c r="K38" s="80"/>
      <c r="L38" s="80"/>
      <c r="M38" s="80"/>
      <c r="N38" s="80"/>
      <c r="O38" s="80"/>
      <c r="P38" s="80"/>
      <c r="Q38" s="81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x14ac:dyDescent="0.25">
      <c r="A39" s="9"/>
      <c r="B39" s="21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x14ac:dyDescent="0.25">
      <c r="A40" s="9"/>
      <c r="B40" s="21"/>
      <c r="C40" s="9"/>
      <c r="D40" s="12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x14ac:dyDescent="0.25">
      <c r="A41" s="9"/>
      <c r="B41" s="21"/>
      <c r="C41" s="9"/>
      <c r="D41" s="12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x14ac:dyDescent="0.25">
      <c r="A42" s="9"/>
      <c r="B42" s="21"/>
      <c r="C42" s="9"/>
      <c r="D42" s="12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x14ac:dyDescent="0.25">
      <c r="A43" s="9"/>
      <c r="B43" s="21"/>
      <c r="C43" s="9"/>
      <c r="D43" s="12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x14ac:dyDescent="0.25">
      <c r="A44" s="9"/>
      <c r="B44" s="21"/>
      <c r="C44" s="9"/>
      <c r="D44" s="12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x14ac:dyDescent="0.25">
      <c r="A45" s="9"/>
      <c r="B45" s="21"/>
      <c r="C45" s="9"/>
      <c r="D45" s="12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x14ac:dyDescent="0.25">
      <c r="A46" s="9"/>
      <c r="B46" s="21"/>
      <c r="C46" s="9"/>
      <c r="D46" s="12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x14ac:dyDescent="0.25">
      <c r="A47" s="9"/>
      <c r="B47" s="21"/>
      <c r="C47" s="9"/>
      <c r="D47" s="12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x14ac:dyDescent="0.25">
      <c r="A48" s="9"/>
      <c r="B48" s="21"/>
      <c r="C48" s="9"/>
      <c r="D48" s="12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x14ac:dyDescent="0.25">
      <c r="A49" s="9"/>
      <c r="B49" s="21"/>
      <c r="C49" s="9"/>
      <c r="D49" s="1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x14ac:dyDescent="0.25">
      <c r="A50" s="9"/>
      <c r="B50" s="21"/>
      <c r="C50" s="9"/>
      <c r="D50" s="1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x14ac:dyDescent="0.25">
      <c r="A51" s="9"/>
      <c r="B51" s="21"/>
      <c r="C51" s="9"/>
      <c r="D51" s="1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x14ac:dyDescent="0.25">
      <c r="A52" s="9"/>
      <c r="B52" s="21"/>
      <c r="C52" s="9"/>
      <c r="D52" s="1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 x14ac:dyDescent="0.25">
      <c r="A53" s="9"/>
      <c r="B53" s="21"/>
      <c r="C53" s="9"/>
      <c r="D53" s="1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 x14ac:dyDescent="0.25">
      <c r="A54" s="9"/>
      <c r="B54" s="21"/>
      <c r="C54" s="9"/>
      <c r="D54" s="1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 x14ac:dyDescent="0.25">
      <c r="A55" s="9"/>
      <c r="B55" s="21"/>
      <c r="C55" s="9"/>
      <c r="D55" s="1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 x14ac:dyDescent="0.25">
      <c r="A56" s="9"/>
      <c r="B56" s="21"/>
      <c r="C56" s="9"/>
      <c r="D56" s="1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 x14ac:dyDescent="0.25">
      <c r="A57" s="9"/>
      <c r="B57" s="21"/>
      <c r="C57" s="9"/>
      <c r="D57" s="1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 x14ac:dyDescent="0.25">
      <c r="A58" s="9"/>
      <c r="B58" s="21"/>
      <c r="C58" s="9"/>
      <c r="D58" s="1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spans="1:30" x14ac:dyDescent="0.25">
      <c r="A59" s="9"/>
      <c r="B59" s="21"/>
      <c r="C59" s="9"/>
      <c r="D59" s="1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 x14ac:dyDescent="0.25">
      <c r="A60" s="9"/>
      <c r="B60" s="21"/>
      <c r="C60" s="9"/>
      <c r="D60" s="1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 x14ac:dyDescent="0.25">
      <c r="A61" s="9"/>
      <c r="B61" s="21"/>
      <c r="C61" s="9"/>
      <c r="D61" s="1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 x14ac:dyDescent="0.25">
      <c r="A62" s="9"/>
      <c r="B62" s="21"/>
      <c r="C62" s="9"/>
      <c r="D62" s="1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 x14ac:dyDescent="0.25">
      <c r="A63" s="9"/>
      <c r="B63" s="21"/>
      <c r="C63" s="9"/>
      <c r="D63" s="1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 x14ac:dyDescent="0.25">
      <c r="A64" s="9"/>
      <c r="B64" s="21"/>
      <c r="C64" s="9"/>
      <c r="D64" s="1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x14ac:dyDescent="0.25">
      <c r="A65" s="9"/>
      <c r="B65" s="21"/>
      <c r="C65" s="9"/>
      <c r="D65" s="1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x14ac:dyDescent="0.25">
      <c r="A66" s="9"/>
      <c r="B66" s="21"/>
      <c r="C66" s="9"/>
      <c r="D66" s="1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x14ac:dyDescent="0.25">
      <c r="A67" s="9"/>
      <c r="B67" s="21"/>
      <c r="C67" s="9"/>
      <c r="D67" s="1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x14ac:dyDescent="0.25">
      <c r="A68" s="9"/>
      <c r="B68" s="21"/>
      <c r="C68" s="9"/>
      <c r="D68" s="1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x14ac:dyDescent="0.25">
      <c r="A69" s="9"/>
      <c r="B69" s="21"/>
      <c r="C69" s="9"/>
      <c r="D69" s="1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x14ac:dyDescent="0.25">
      <c r="A70" s="9"/>
      <c r="B70" s="21"/>
      <c r="C70" s="9"/>
      <c r="D70" s="1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x14ac:dyDescent="0.25">
      <c r="A71" s="9"/>
      <c r="B71" s="21"/>
      <c r="C71" s="9"/>
      <c r="D71" s="1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spans="1:30" x14ac:dyDescent="0.25">
      <c r="A72" s="9"/>
      <c r="B72" s="21"/>
      <c r="C72" s="9"/>
      <c r="D72" s="1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 x14ac:dyDescent="0.25">
      <c r="A73" s="9"/>
      <c r="B73" s="21"/>
      <c r="C73" s="9"/>
      <c r="D73" s="1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 x14ac:dyDescent="0.25">
      <c r="A74" s="9"/>
      <c r="B74" s="21"/>
      <c r="C74" s="9"/>
      <c r="D74" s="1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 x14ac:dyDescent="0.25">
      <c r="A75" s="9"/>
      <c r="B75" s="21"/>
      <c r="C75" s="9"/>
      <c r="D75" s="1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 x14ac:dyDescent="0.25">
      <c r="A76" s="9"/>
      <c r="B76" s="21"/>
      <c r="C76" s="9"/>
      <c r="D76" s="1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 ht="15.75" thickBot="1" x14ac:dyDescent="0.3">
      <c r="A77" s="9"/>
      <c r="B77" s="21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 ht="89.25" thickBot="1" x14ac:dyDescent="0.3">
      <c r="A78" s="9"/>
      <c r="B78" s="22"/>
      <c r="C78" s="13"/>
      <c r="D78" s="26" t="s">
        <v>10</v>
      </c>
      <c r="E78" s="27" t="s">
        <v>12</v>
      </c>
      <c r="F78" s="27" t="s">
        <v>9</v>
      </c>
      <c r="G78" s="28" t="s">
        <v>13</v>
      </c>
      <c r="H78" s="27" t="s">
        <v>11</v>
      </c>
      <c r="I78" s="27" t="s">
        <v>12</v>
      </c>
      <c r="J78" s="27" t="s">
        <v>9</v>
      </c>
      <c r="K78" s="29" t="s">
        <v>13</v>
      </c>
      <c r="L78" s="27" t="s">
        <v>14</v>
      </c>
      <c r="M78" s="27" t="s">
        <v>12</v>
      </c>
      <c r="N78" s="27" t="s">
        <v>9</v>
      </c>
      <c r="O78" s="29" t="s">
        <v>13</v>
      </c>
      <c r="P78" s="30" t="s">
        <v>15</v>
      </c>
      <c r="Q78" s="27" t="s">
        <v>12</v>
      </c>
      <c r="R78" s="27" t="s">
        <v>9</v>
      </c>
      <c r="S78" s="29" t="s">
        <v>13</v>
      </c>
      <c r="T78" s="30" t="s">
        <v>16</v>
      </c>
      <c r="U78" s="27" t="s">
        <v>12</v>
      </c>
      <c r="V78" s="27" t="s">
        <v>9</v>
      </c>
      <c r="W78" s="27" t="s">
        <v>13</v>
      </c>
      <c r="X78" s="35" t="s">
        <v>17</v>
      </c>
      <c r="Y78" s="27" t="s">
        <v>12</v>
      </c>
      <c r="Z78" s="27" t="s">
        <v>9</v>
      </c>
      <c r="AA78" s="29" t="s">
        <v>13</v>
      </c>
      <c r="AB78" s="36" t="s">
        <v>18</v>
      </c>
      <c r="AC78" s="37" t="s">
        <v>9</v>
      </c>
      <c r="AD78" s="9"/>
    </row>
    <row r="79" spans="1:30" x14ac:dyDescent="0.25">
      <c r="A79" s="9">
        <f>+AC79</f>
        <v>6</v>
      </c>
      <c r="B79" s="23" t="str" cm="1">
        <f t="array" ref="B79:B91">+IFERROR(_xlfn._xlws.FILTER(Anexar1!A2:A210,Anexar1!B2:B210=D15),"")</f>
        <v>ENRIQUE WOGE</v>
      </c>
      <c r="C79" s="25"/>
      <c r="D79" s="31">
        <f>+IFERROR(VLOOKUP(B79,ISCARIOTE!A:J,10,0),"")</f>
        <v>322</v>
      </c>
      <c r="E79" s="32">
        <f>+IFERROR(VLOOKUP($B79,ISCARIOTE!$A:$J,5,0),"")</f>
        <v>1</v>
      </c>
      <c r="F79" s="32">
        <f>+IF(D79&gt;0,(IFERROR(RANK(D79,D$79:D$134,0)+ COUNTIFS(D$79:D$134, D79, E$79:E$134,"&gt;"&amp;E79),"")),0)</f>
        <v>1</v>
      </c>
      <c r="G79" s="33">
        <f>+IFERROR(VLOOKUP($F79,LISTAS!$C$42:$D$64,2,0),"")</f>
        <v>16</v>
      </c>
      <c r="H79" s="34">
        <f>+IFERROR(VLOOKUP($B79,LEON!$A:$J,10,0),"")</f>
        <v>0</v>
      </c>
      <c r="I79" s="32">
        <f>+IFERROR(VLOOKUP($B79,LEON!$A:$J,5,0),"")</f>
        <v>0</v>
      </c>
      <c r="J79" s="32">
        <f>+IF(H79&gt;0,(IFERROR(RANK(H79,H$79:H$134,0)+ COUNTIFS(H$79:H$134, H79, I$79:I$134,"&gt;"&amp;I79),"")),0)</f>
        <v>0</v>
      </c>
      <c r="K79" s="33" t="str">
        <f>+IFERROR(VLOOKUP($J79,LISTAS!$C$42:$D$64,2,0),"")</f>
        <v/>
      </c>
      <c r="L79" s="34">
        <f>+IFERROR(VLOOKUP($B79,CLUB_DE_TIRO!$A:$J,10,0),"")</f>
        <v>0</v>
      </c>
      <c r="M79" s="32">
        <f>+IFERROR(VLOOKUP($B79,CLUB_DE_TIRO!$A:$J,5,0),"")</f>
        <v>0</v>
      </c>
      <c r="N79" s="32">
        <f>+IF(L79&gt;0,(IFERROR(RANK(L79,L$79:L$134,0)+ COUNTIFS(L$79:L$134, L79, M$79:M$134,"&gt;"&amp;M79),"")),0)</f>
        <v>0</v>
      </c>
      <c r="O79" s="33" t="str">
        <f>+IFERROR(VLOOKUP($N79,LISTAS!$C$42:$D$64,2,0),"")</f>
        <v/>
      </c>
      <c r="P79" s="34">
        <f>+IFERROR(VLOOKUP($B79,HALCONES!$A:$J,10,0),"")</f>
        <v>0</v>
      </c>
      <c r="Q79" s="32">
        <f>+IFERROR(VLOOKUP($B79,HALCONES!$A:$J,5,0),"")</f>
        <v>0</v>
      </c>
      <c r="R79" s="32">
        <f>+IF(P79&gt;0,(IFERROR(RANK(P79,P$79:P$134,0)+ COUNTIFS(P$79:P$134, P79, Q$79:Q$134,"&gt;"&amp;Q79),"")),0)</f>
        <v>0</v>
      </c>
      <c r="S79" s="33" t="str">
        <f>+IFERROR(VLOOKUP($R79,LISTAS!$C$42:$D$64,2,0),"")</f>
        <v/>
      </c>
      <c r="T79" s="34">
        <f>+IFERROR(VLOOKUP($B79,VIVES!$A:$J,10,0),"")</f>
        <v>0</v>
      </c>
      <c r="U79" s="32">
        <f>+IFERROR(VLOOKUP($B79,VIVES!$A:$J,5,0),"")</f>
        <v>0</v>
      </c>
      <c r="V79" s="32">
        <f>+IF(T79&gt;0,(IFERROR(RANK(T79,T$79:T$134,0)+ COUNTIFS(T$79:T$134, T79, U$79:U$134,"&gt;"&amp;U79),"")),0)</f>
        <v>0</v>
      </c>
      <c r="W79" s="33" t="str">
        <f>+IFERROR(VLOOKUP(V79,LISTAS!$C$66:$D$87,2,0),"")</f>
        <v/>
      </c>
      <c r="X79" s="34">
        <f>+IFERROR(VLOOKUP($B79,ARQUEROS_UNIDOS!$A:$J,10,0),"")</f>
        <v>0</v>
      </c>
      <c r="Y79" s="32">
        <f>+IFERROR(VLOOKUP($B79,ARQUEROS_UNIDOS!$A:$J,5,0),"")</f>
        <v>0</v>
      </c>
      <c r="Z79" s="32">
        <f>+IF(X79&gt;0,(IFERROR(RANK(X79,X$79:X$134,0)+ COUNTIFS(X$79:X$134, X79, Y$79:Y$134,"&gt;"&amp;Y79),"")),0)</f>
        <v>0</v>
      </c>
      <c r="AA79" s="33" t="str">
        <f>+IFERROR(VLOOKUP(Z79,LISTAS!$I$42:$J$63,2,0),"")</f>
        <v/>
      </c>
      <c r="AB79" s="38">
        <f t="shared" ref="AB79:AB102" si="2">IF((IFERROR(_xlfn.AGGREGATE(14,6,N(G79)/(N(G79)&gt;0),1),0)+IFERROR(_xlfn.AGGREGATE(14,6,N(K79)/(N(K79)&gt;0),1),0)+IFERROR(_xlfn.AGGREGATE(14,6,N(O79)/(N(O79)&gt;0),1),0)+IFERROR(_xlfn.AGGREGATE(14,6,N(S79)/(N(S79)&gt;0),1),0)+IFERROR(_xlfn.AGGREGATE(14,6,N(W79)/(N(W79)&gt;0),1),0)+N(AA79))=0,"",(IFERROR(_xlfn.AGGREGATE(14,6,N(G79)/(N(G79)&gt;0),1),0)+IFERROR(_xlfn.AGGREGATE(14,6,N(K79)/(N(K79)&gt;0),1),0)+IFERROR(_xlfn.AGGREGATE(14,6,N(O79)/(N(O79)&gt;0),1),0)+IFERROR(_xlfn.AGGREGATE(14,6,N(S79)/(N(S79)&gt;0),1),0)+IFERROR(_xlfn.AGGREGATE(14,6,N(W79)/(N(W79)&gt;0),1),0)+N(AA79)))</f>
        <v>16</v>
      </c>
      <c r="AC79" s="39">
        <f>+IFERROR(_xlfn.RANK.EQ(AB79,AB$79:AB$101,0),"")</f>
        <v>6</v>
      </c>
      <c r="AD79" s="9"/>
    </row>
    <row r="80" spans="1:30" x14ac:dyDescent="0.25">
      <c r="A80" s="9">
        <f t="shared" ref="A80:A102" si="3">+AC80</f>
        <v>1</v>
      </c>
      <c r="B80" s="23" t="str">
        <v xml:space="preserve">SERGIO DE LA ROCHA </v>
      </c>
      <c r="C80" s="19"/>
      <c r="D80" s="16">
        <f>+IFERROR(VLOOKUP(B80,ISCARIOTE!A:J,10,0),"")</f>
        <v>284</v>
      </c>
      <c r="E80" s="14">
        <f>+IFERROR(VLOOKUP($B80,ISCARIOTE!$A:$J,5,0),"")</f>
        <v>2</v>
      </c>
      <c r="F80" s="14">
        <f>+IF(D80&gt;0,(IFERROR(RANK(D80,D$79:D$134,0)+ COUNTIFS(D$79:D$134, D80, E$79:E$134,"&gt;"&amp;E80),"")),0)</f>
        <v>2</v>
      </c>
      <c r="G80" s="17">
        <f>+IFERROR(VLOOKUP($F80,LISTAS!$C$42:$D$64,2,0),"")</f>
        <v>14</v>
      </c>
      <c r="H80" s="15">
        <f>+IFERROR(VLOOKUP($B80,LEON!$A:$J,10,0),"")</f>
        <v>365</v>
      </c>
      <c r="I80" s="14">
        <f>+IFERROR(VLOOKUP($B80,LEON!$A:$J,5,0),"")</f>
        <v>0</v>
      </c>
      <c r="J80" s="14">
        <f>+IF(H80&gt;0,(IFERROR(RANK(H80,H$79:H$134,H30)+ COUNTIFS(H$79:H$134, H80, I$79:I$134,"&gt;"&amp;I80),"")),0)</f>
        <v>2</v>
      </c>
      <c r="K80" s="17">
        <f>+IFERROR(VLOOKUP($J80,LISTAS!$C$42:$D$64,2,0),"")</f>
        <v>14</v>
      </c>
      <c r="L80" s="15">
        <f>+IFERROR(VLOOKUP($B80,CLUB_DE_TIRO!$A:$J,10,0),"")</f>
        <v>0</v>
      </c>
      <c r="M80" s="14">
        <f>+IFERROR(VLOOKUP($B80,CLUB_DE_TIRO!$A:$J,5,0),"")</f>
        <v>0</v>
      </c>
      <c r="N80" s="14">
        <f>+IF(L80&gt;0,(IFERROR(RANK(L80,L$79:L$134,0)+ COUNTIFS(L$79:L$134, L80, M$79:M$134,"&gt;"&amp;M80),"")),0)</f>
        <v>0</v>
      </c>
      <c r="O80" s="17" t="str">
        <f>+IFERROR(VLOOKUP($N80,LISTAS!$C$42:$D$64,2,0),"")</f>
        <v/>
      </c>
      <c r="P80" s="15">
        <f>+IFERROR(VLOOKUP($B80,HALCONES!$A:$J,10,0),"")</f>
        <v>0</v>
      </c>
      <c r="Q80" s="14">
        <f>+IFERROR(VLOOKUP($B80,HALCONES!$A:$J,5,0),"")</f>
        <v>0</v>
      </c>
      <c r="R80" s="14">
        <f>+IF(P80&gt;0,(IFERROR(RANK(P80,P$79:P$134,0)+ COUNTIFS(P$79:P$134, P80, Q$79:Q$134,"&gt;"&amp;Q80),"")),0)</f>
        <v>0</v>
      </c>
      <c r="S80" s="17" t="str">
        <f>+IFERROR(VLOOKUP($R80,LISTAS!$C$42:$D$64,2,0),"")</f>
        <v/>
      </c>
      <c r="T80" s="15">
        <f>+IFERROR(VLOOKUP($B80,VIVES!$A:$J,10,0),"")</f>
        <v>0</v>
      </c>
      <c r="U80" s="14">
        <f>+IFERROR(VLOOKUP($B80,VIVES!$A:$J,5,0),"")</f>
        <v>0</v>
      </c>
      <c r="V80" s="14">
        <f>+IF(T80&gt;0,(IFERROR(RANK(T80,T$79:T$134,0)+ COUNTIFS(T$79:T$134, T80, U$79:U$134,"&gt;"&amp;U80),"")),0)</f>
        <v>0</v>
      </c>
      <c r="W80" s="17" t="str">
        <f>+IFERROR(VLOOKUP(V80,LISTAS!$C$66:$D$87,2,0),"")</f>
        <v/>
      </c>
      <c r="X80" s="15">
        <f>+IFERROR(VLOOKUP($B80,ARQUEROS_UNIDOS!$A:$J,10,0),"")</f>
        <v>0</v>
      </c>
      <c r="Y80" s="14">
        <f>+IFERROR(VLOOKUP($B80,ARQUEROS_UNIDOS!$A:$J,5,0),"")</f>
        <v>0</v>
      </c>
      <c r="Z80" s="14">
        <f>+IF(X80&gt;0,(IFERROR(RANK(X80,X$79:X$134,0)+ COUNTIFS(X$79:X$134, X80, Y$79:Y$134,"&gt;"&amp;Y80),"")),0)</f>
        <v>0</v>
      </c>
      <c r="AA80" s="17" t="str">
        <f>+IFERROR(VLOOKUP(Z80,LISTAS!$I$42:$J$63,2,0),"")</f>
        <v/>
      </c>
      <c r="AB80" s="18">
        <f t="shared" si="2"/>
        <v>28</v>
      </c>
      <c r="AC80" s="39">
        <f t="shared" ref="AC80:AC115" si="4">+IFERROR(_xlfn.RANK.EQ(AB80,AB$79:AB$101,0),"")</f>
        <v>1</v>
      </c>
      <c r="AD80" s="9"/>
    </row>
    <row r="81" spans="1:30" x14ac:dyDescent="0.25">
      <c r="A81" s="9">
        <f t="shared" si="3"/>
        <v>3</v>
      </c>
      <c r="B81" s="23" t="str">
        <v>MANUEL LOPEZ KAVANAGH</v>
      </c>
      <c r="C81" s="19"/>
      <c r="D81" s="16">
        <f>+IFERROR(VLOOKUP(B81,ISCARIOTE!A:J,10,0),"")</f>
        <v>275</v>
      </c>
      <c r="E81" s="14">
        <f>+IFERROR(VLOOKUP($B81,ISCARIOTE!$A:$J,5,0),"")</f>
        <v>0</v>
      </c>
      <c r="F81" s="14">
        <f>+IF(D81&gt;0,(IFERROR(RANK(D81,D$79:D$134,0)+ COUNTIFS(D$79:D$134, D81, E$79:E$134,"&gt;"&amp;E81),"")),0)</f>
        <v>3</v>
      </c>
      <c r="G81" s="17">
        <f>+IFERROR(VLOOKUP($F81,LISTAS!$C$42:$D$64,2,0),"")</f>
        <v>13</v>
      </c>
      <c r="H81" s="15">
        <f>+IFERROR(VLOOKUP($B81,LEON!$A:$J,10,0),"")</f>
        <v>276</v>
      </c>
      <c r="I81" s="14">
        <f>+IFERROR(VLOOKUP($B81,LEON!$A:$J,5,0),"")</f>
        <v>3</v>
      </c>
      <c r="J81" s="14">
        <f>+IF(H81&gt;0,(IFERROR(RANK(H81,H$79:H$134,0)+ COUNTIFS(H$79:H$134, H81, I$79:I$134,"&gt;"&amp;I81),"")),0)</f>
        <v>7</v>
      </c>
      <c r="K81" s="17">
        <f>+IFERROR(VLOOKUP($J81,LISTAS!$C$42:$D$64,2,0),"")</f>
        <v>9</v>
      </c>
      <c r="L81" s="15">
        <f>+IFERROR(VLOOKUP($B81,CLUB_DE_TIRO!$A:$J,10,0),"")</f>
        <v>0</v>
      </c>
      <c r="M81" s="14">
        <f>+IFERROR(VLOOKUP($B81,CLUB_DE_TIRO!$A:$J,5,0),"")</f>
        <v>0</v>
      </c>
      <c r="N81" s="14">
        <f>+IF(L81&gt;0,(IFERROR(RANK(L81,L$79:L$134,0)+ COUNTIFS(L$79:L$134, L81, M$79:M$134,"&gt;"&amp;M81),"")),0)</f>
        <v>0</v>
      </c>
      <c r="O81" s="17" t="str">
        <f>+IFERROR(VLOOKUP($N81,LISTAS!$C$42:$D$64,2,0),"")</f>
        <v/>
      </c>
      <c r="P81" s="15">
        <f>+IFERROR(VLOOKUP($B81,HALCONES!$A:$J,10,0),"")</f>
        <v>0</v>
      </c>
      <c r="Q81" s="14">
        <f>+IFERROR(VLOOKUP($B81,HALCONES!$A:$J,5,0),"")</f>
        <v>0</v>
      </c>
      <c r="R81" s="14">
        <f>+IF(P81&gt;0,(IFERROR(RANK(P81,P$79:P$134,0)+ COUNTIFS(P$79:P$134, P81, Q$79:Q$134,"&gt;"&amp;Q81),"")),0)</f>
        <v>0</v>
      </c>
      <c r="S81" s="17" t="str">
        <f>+IFERROR(VLOOKUP($R81,LISTAS!$C$42:$D$64,2,0),"")</f>
        <v/>
      </c>
      <c r="T81" s="15">
        <f>+IFERROR(VLOOKUP($B81,VIVES!$A:$J,10,0),"")</f>
        <v>0</v>
      </c>
      <c r="U81" s="14">
        <f>+IFERROR(VLOOKUP($B81,VIVES!$A:$J,5,0),"")</f>
        <v>0</v>
      </c>
      <c r="V81" s="14">
        <f>+IF(T81&gt;0,(IFERROR(RANK(T81,T$79:T$134,0)+ COUNTIFS(T$79:T$134, T81, U$79:U$134,"&gt;"&amp;U81),"")),0)</f>
        <v>0</v>
      </c>
      <c r="W81" s="17" t="str">
        <f>+IFERROR(VLOOKUP(V81,LISTAS!$C$66:$D$87,2,0),"")</f>
        <v/>
      </c>
      <c r="X81" s="15">
        <f>+IFERROR(VLOOKUP($B81,ARQUEROS_UNIDOS!$A:$J,10,0),"")</f>
        <v>0</v>
      </c>
      <c r="Y81" s="14">
        <f>+IFERROR(VLOOKUP($B81,ARQUEROS_UNIDOS!$A:$J,5,0),"")</f>
        <v>0</v>
      </c>
      <c r="Z81" s="14">
        <f>+IF(X81&gt;0,(IFERROR(RANK(X81,X$79:X$134,0)+ COUNTIFS(X$79:X$134, X81, Y$79:Y$134,"&gt;"&amp;Y81),"")),0)</f>
        <v>0</v>
      </c>
      <c r="AA81" s="17" t="str">
        <f>+IFERROR(VLOOKUP(Z81,LISTAS!$I$42:$J$63,2,0),"")</f>
        <v/>
      </c>
      <c r="AB81" s="18">
        <f t="shared" si="2"/>
        <v>22</v>
      </c>
      <c r="AC81" s="39">
        <f t="shared" si="4"/>
        <v>3</v>
      </c>
      <c r="AD81" s="9"/>
    </row>
    <row r="82" spans="1:30" x14ac:dyDescent="0.25">
      <c r="A82" s="9">
        <f t="shared" si="3"/>
        <v>2</v>
      </c>
      <c r="B82" s="23" t="str">
        <v>SALVADOR ANAYA</v>
      </c>
      <c r="C82" s="19"/>
      <c r="D82" s="16">
        <f>+IFERROR(VLOOKUP(B82,ISCARIOTE!A:J,10,0),"")</f>
        <v>272</v>
      </c>
      <c r="E82" s="14">
        <f>+IFERROR(VLOOKUP($B82,ISCARIOTE!$A:$J,5,0),"")</f>
        <v>1</v>
      </c>
      <c r="F82" s="14">
        <f>+IF(D82&gt;0,(IFERROR(RANK(D82,D$79:D$134,0)+ COUNTIFS(D$79:D$134, D82, E$79:E$134,"&gt;"&amp;E82),"")),0)</f>
        <v>4</v>
      </c>
      <c r="G82" s="17">
        <f>+IFERROR(VLOOKUP($F82,LISTAS!$C$42:$D$64,2,0),"")</f>
        <v>12</v>
      </c>
      <c r="H82" s="15">
        <f>+IFERROR(VLOOKUP($B82,LEON!$A:$J,10,0),"")</f>
        <v>364</v>
      </c>
      <c r="I82" s="14">
        <f>+IFERROR(VLOOKUP($B82,LEON!$A:$J,5,0),"")</f>
        <v>3</v>
      </c>
      <c r="J82" s="14">
        <f>+IF(H82&gt;0,(IFERROR(RANK(H82,H$79:H$134,0)+ COUNTIFS(H$79:H$134, H82, I$79:I$134,"&gt;"&amp;I82),"")),0)</f>
        <v>3</v>
      </c>
      <c r="K82" s="17">
        <f>+IFERROR(VLOOKUP($J82,LISTAS!$C$42:$D$64,2,0),"")</f>
        <v>13</v>
      </c>
      <c r="L82" s="15">
        <f>+IFERROR(VLOOKUP($B82,CLUB_DE_TIRO!$A:$J,10,0),"")</f>
        <v>0</v>
      </c>
      <c r="M82" s="14">
        <f>+IFERROR(VLOOKUP($B82,CLUB_DE_TIRO!$A:$J,5,0),"")</f>
        <v>0</v>
      </c>
      <c r="N82" s="14">
        <f>+IF(L82&gt;0,(IFERROR(RANK(L82,L$79:L$134,0)+ COUNTIFS(L$79:L$134, L82, M$79:M$134,"&gt;"&amp;M82),"")),0)</f>
        <v>0</v>
      </c>
      <c r="O82" s="17" t="str">
        <f>+IFERROR(VLOOKUP($N82,LISTAS!$C$42:$D$64,2,0),"")</f>
        <v/>
      </c>
      <c r="P82" s="15">
        <f>+IFERROR(VLOOKUP($B82,HALCONES!$A:$J,10,0),"")</f>
        <v>0</v>
      </c>
      <c r="Q82" s="14">
        <f>+IFERROR(VLOOKUP($B82,HALCONES!$A:$J,5,0),"")</f>
        <v>0</v>
      </c>
      <c r="R82" s="14">
        <f>+IF(P82&gt;0,(IFERROR(RANK(P82,P$79:P$134,0)+ COUNTIFS(P$79:P$134, P82, Q$79:Q$134,"&gt;"&amp;Q82),"")),0)</f>
        <v>0</v>
      </c>
      <c r="S82" s="17" t="str">
        <f>+IFERROR(VLOOKUP($R82,LISTAS!$C$42:$D$64,2,0),"")</f>
        <v/>
      </c>
      <c r="T82" s="15">
        <f>+IFERROR(VLOOKUP($B82,VIVES!$A:$J,10,0),"")</f>
        <v>0</v>
      </c>
      <c r="U82" s="14">
        <f>+IFERROR(VLOOKUP($B82,VIVES!$A:$J,5,0),"")</f>
        <v>0</v>
      </c>
      <c r="V82" s="14">
        <f>+IF(T82&gt;0,(IFERROR(RANK(T82,T$79:T$134,0)+ COUNTIFS(T$79:T$134, T82, U$79:U$134,"&gt;"&amp;U82),"")),0)</f>
        <v>0</v>
      </c>
      <c r="W82" s="17" t="str">
        <f>+IFERROR(VLOOKUP(V82,LISTAS!$C$66:$D$87,2,0),"")</f>
        <v/>
      </c>
      <c r="X82" s="15">
        <f>+IFERROR(VLOOKUP($B82,ARQUEROS_UNIDOS!$A:$J,10,0),"")</f>
        <v>0</v>
      </c>
      <c r="Y82" s="14">
        <f>+IFERROR(VLOOKUP($B82,ARQUEROS_UNIDOS!$A:$J,5,0),"")</f>
        <v>0</v>
      </c>
      <c r="Z82" s="14">
        <f>+IF(X82&gt;0,(IFERROR(RANK(X82,X$79:X$134,0)+ COUNTIFS(X$79:X$134, X82, Y$79:Y$134,"&gt;"&amp;Y82),"")),0)</f>
        <v>0</v>
      </c>
      <c r="AA82" s="17" t="str">
        <f>+IFERROR(VLOOKUP(Z82,LISTAS!$I$42:$J$63,2,0),"")</f>
        <v/>
      </c>
      <c r="AB82" s="18">
        <f t="shared" si="2"/>
        <v>25</v>
      </c>
      <c r="AC82" s="39">
        <f t="shared" si="4"/>
        <v>2</v>
      </c>
      <c r="AD82" s="9"/>
    </row>
    <row r="83" spans="1:30" x14ac:dyDescent="0.25">
      <c r="A83" s="9">
        <f t="shared" si="3"/>
        <v>3</v>
      </c>
      <c r="B83" s="23" t="str">
        <v>CUITLAHUAC VARGAS</v>
      </c>
      <c r="C83" s="19"/>
      <c r="D83" s="16">
        <f>+IFERROR(VLOOKUP(B83,ISCARIOTE!A:J,10,0),"")</f>
        <v>264</v>
      </c>
      <c r="E83" s="14">
        <f>+IFERROR(VLOOKUP($B83,ISCARIOTE!$A:$J,5,0),"")</f>
        <v>1</v>
      </c>
      <c r="F83" s="14">
        <f>+IF(D83&gt;0,(IFERROR(RANK(D83,D$79:D$134,0)+ COUNTIFS(D$79:D$134, D83, E$79:E$134,"&gt;"&amp;E83),"")),0)</f>
        <v>5</v>
      </c>
      <c r="G83" s="17">
        <f>+IFERROR(VLOOKUP($F83,LISTAS!$C$42:$D$64,2,0),"")</f>
        <v>11</v>
      </c>
      <c r="H83" s="15">
        <f>+IFERROR(VLOOKUP($B83,LEON!$A:$J,10,0),"")</f>
        <v>298</v>
      </c>
      <c r="I83" s="14">
        <f>+IFERROR(VLOOKUP($B83,LEON!$A:$J,5,0),"")</f>
        <v>1</v>
      </c>
      <c r="J83" s="14">
        <f>+IF(H83&gt;0,(IFERROR(RANK(H83,H$79:H$134,0)+ COUNTIFS(H$79:H$134, H83, I$79:I$134,"&gt;"&amp;I83),"")),0)</f>
        <v>5</v>
      </c>
      <c r="K83" s="17">
        <f>+IFERROR(VLOOKUP($J83,LISTAS!$C$42:$D$64,2,0),"")</f>
        <v>11</v>
      </c>
      <c r="L83" s="15">
        <f>+IFERROR(VLOOKUP($B83,CLUB_DE_TIRO!$A:$J,10,0),"")</f>
        <v>0</v>
      </c>
      <c r="M83" s="14">
        <f>+IFERROR(VLOOKUP($B83,CLUB_DE_TIRO!$A:$J,5,0),"")</f>
        <v>0</v>
      </c>
      <c r="N83" s="14">
        <f>+IF(L83&gt;0,(IFERROR(RANK(L83,L$79:L$134,0)+ COUNTIFS(L$79:L$134, L83, M$79:M$134,"&gt;"&amp;M83),"")),0)</f>
        <v>0</v>
      </c>
      <c r="O83" s="17" t="str">
        <f>+IFERROR(VLOOKUP($N83,LISTAS!$C$42:$D$64,2,0),"")</f>
        <v/>
      </c>
      <c r="P83" s="15">
        <f>+IFERROR(VLOOKUP($B83,HALCONES!$A:$J,10,0),"")</f>
        <v>0</v>
      </c>
      <c r="Q83" s="14">
        <f>+IFERROR(VLOOKUP($B83,HALCONES!$A:$J,5,0),"")</f>
        <v>0</v>
      </c>
      <c r="R83" s="14">
        <f>+IF(P83&gt;0,(IFERROR(RANK(P83,P$79:P$134,0)+ COUNTIFS(P$79:P$134, P83, Q$79:Q$134,"&gt;"&amp;Q83),"")),0)</f>
        <v>0</v>
      </c>
      <c r="S83" s="17" t="str">
        <f>+IFERROR(VLOOKUP($R83,LISTAS!$C$42:$D$64,2,0),"")</f>
        <v/>
      </c>
      <c r="T83" s="15">
        <f>+IFERROR(VLOOKUP($B83,VIVES!$A:$J,10,0),"")</f>
        <v>0</v>
      </c>
      <c r="U83" s="14">
        <f>+IFERROR(VLOOKUP($B83,VIVES!$A:$J,5,0),"")</f>
        <v>0</v>
      </c>
      <c r="V83" s="14">
        <f>+IF(T83&gt;0,(IFERROR(RANK(T83,T$79:T$134,0)+ COUNTIFS(T$79:T$134, T83, U$79:U$134,"&gt;"&amp;U83),"")),0)</f>
        <v>0</v>
      </c>
      <c r="W83" s="17" t="str">
        <f>+IFERROR(VLOOKUP(V83,LISTAS!$C$66:$D$87,2,0),"")</f>
        <v/>
      </c>
      <c r="X83" s="15">
        <f>+IFERROR(VLOOKUP($B83,ARQUEROS_UNIDOS!$A:$J,10,0),"")</f>
        <v>0</v>
      </c>
      <c r="Y83" s="14">
        <f>+IFERROR(VLOOKUP($B83,ARQUEROS_UNIDOS!$A:$J,5,0),"")</f>
        <v>0</v>
      </c>
      <c r="Z83" s="14">
        <f>+IF(X83&gt;0,(IFERROR(RANK(X83,X$79:X$134,0)+ COUNTIFS(X$79:X$134, X83, Y$79:Y$134,"&gt;"&amp;Y83),"")),0)</f>
        <v>0</v>
      </c>
      <c r="AA83" s="17" t="str">
        <f>+IFERROR(VLOOKUP(Z83,LISTAS!$I$42:$J$63,2,0),"")</f>
        <v/>
      </c>
      <c r="AB83" s="18">
        <f t="shared" si="2"/>
        <v>22</v>
      </c>
      <c r="AC83" s="39">
        <f t="shared" si="4"/>
        <v>3</v>
      </c>
      <c r="AD83" s="9"/>
    </row>
    <row r="84" spans="1:30" x14ac:dyDescent="0.25">
      <c r="A84" s="9">
        <f t="shared" si="3"/>
        <v>3</v>
      </c>
      <c r="B84" s="23" t="str">
        <v>ENRIQUE DE LA PARRA</v>
      </c>
      <c r="C84" s="19"/>
      <c r="D84" s="16">
        <f>+IFERROR(VLOOKUP(B84,ISCARIOTE!A:J,10,0),"")</f>
        <v>253</v>
      </c>
      <c r="E84" s="14">
        <f>+IFERROR(VLOOKUP($B84,ISCARIOTE!$A:$J,5,0),"")</f>
        <v>0</v>
      </c>
      <c r="F84" s="14">
        <f>+IF(D84&gt;0,(IFERROR(RANK(D84,D$79:D$134,0)+ COUNTIFS(D$79:D$134, D84, E$79:E$134,"&gt;"&amp;E84),"")),0)</f>
        <v>6</v>
      </c>
      <c r="G84" s="17">
        <f>+IFERROR(VLOOKUP($F84,LISTAS!$C$42:$D$64,2,0),"")</f>
        <v>10</v>
      </c>
      <c r="H84" s="15">
        <f>+IFERROR(VLOOKUP($B84,LEON!$A:$J,10,0),"")</f>
        <v>323</v>
      </c>
      <c r="I84" s="14">
        <f>+IFERROR(VLOOKUP($B84,LEON!$A:$J,5,0),"")</f>
        <v>1</v>
      </c>
      <c r="J84" s="14">
        <f>+IF(H84&gt;0,(IFERROR(RANK(H84,H$79:H$134,0)+ COUNTIFS(H$79:H$134, H84, I$79:I$134,"&gt;"&amp;I84),"")),0)</f>
        <v>4</v>
      </c>
      <c r="K84" s="17">
        <f>+IFERROR(VLOOKUP($J84,LISTAS!$C$42:$D$64,2,0),"")</f>
        <v>12</v>
      </c>
      <c r="L84" s="15">
        <f>+IFERROR(VLOOKUP($B84,CLUB_DE_TIRO!$A:$J,10,0),"")</f>
        <v>0</v>
      </c>
      <c r="M84" s="14">
        <f>+IFERROR(VLOOKUP($B84,CLUB_DE_TIRO!$A:$J,5,0),"")</f>
        <v>0</v>
      </c>
      <c r="N84" s="14">
        <f>+IF(L84&gt;0,(IFERROR(RANK(L84,L$79:L$134,0)+ COUNTIFS(L$79:L$134, L84, M$79:M$134,"&gt;"&amp;M84),"")),0)</f>
        <v>0</v>
      </c>
      <c r="O84" s="17" t="str">
        <f>+IFERROR(VLOOKUP($N84,LISTAS!$C$42:$D$64,2,0),"")</f>
        <v/>
      </c>
      <c r="P84" s="15">
        <f>+IFERROR(VLOOKUP($B84,HALCONES!$A:$J,10,0),"")</f>
        <v>0</v>
      </c>
      <c r="Q84" s="14">
        <f>+IFERROR(VLOOKUP($B84,HALCONES!$A:$J,5,0),"")</f>
        <v>0</v>
      </c>
      <c r="R84" s="14">
        <f>+IF(P84&gt;0,(IFERROR(RANK(P84,P$79:P$134,0)+ COUNTIFS(P$79:P$134, P84, Q$79:Q$134,"&gt;"&amp;Q84),"")),0)</f>
        <v>0</v>
      </c>
      <c r="S84" s="17" t="str">
        <f>+IFERROR(VLOOKUP($R84,LISTAS!$C$42:$D$64,2,0),"")</f>
        <v/>
      </c>
      <c r="T84" s="15">
        <f>+IFERROR(VLOOKUP($B84,VIVES!$A:$J,10,0),"")</f>
        <v>0</v>
      </c>
      <c r="U84" s="14">
        <f>+IFERROR(VLOOKUP($B84,VIVES!$A:$J,5,0),"")</f>
        <v>0</v>
      </c>
      <c r="V84" s="14">
        <f>+IF(T84&gt;0,(IFERROR(RANK(T84,T$79:T$134,0)+ COUNTIFS(T$79:T$134, T84, U$79:U$134,"&gt;"&amp;U84),"")),0)</f>
        <v>0</v>
      </c>
      <c r="W84" s="17" t="str">
        <f>+IFERROR(VLOOKUP(V84,LISTAS!$C$66:$D$87,2,0),"")</f>
        <v/>
      </c>
      <c r="X84" s="15">
        <f>+IFERROR(VLOOKUP($B84,ARQUEROS_UNIDOS!$A:$J,10,0),"")</f>
        <v>0</v>
      </c>
      <c r="Y84" s="14">
        <f>+IFERROR(VLOOKUP($B84,ARQUEROS_UNIDOS!$A:$J,5,0),"")</f>
        <v>0</v>
      </c>
      <c r="Z84" s="14">
        <f>+IF(X84&gt;0,(IFERROR(RANK(X84,X$79:X$134,0)+ COUNTIFS(X$79:X$134, X84, Y$79:Y$134,"&gt;"&amp;Y84),"")),0)</f>
        <v>0</v>
      </c>
      <c r="AA84" s="17" t="str">
        <f>+IFERROR(VLOOKUP(Z84,LISTAS!$I$42:$J$63,2,0),"")</f>
        <v/>
      </c>
      <c r="AB84" s="18">
        <f t="shared" si="2"/>
        <v>22</v>
      </c>
      <c r="AC84" s="39">
        <f t="shared" si="4"/>
        <v>3</v>
      </c>
      <c r="AD84" s="9"/>
    </row>
    <row r="85" spans="1:30" x14ac:dyDescent="0.25">
      <c r="A85" s="9">
        <f t="shared" si="3"/>
        <v>10</v>
      </c>
      <c r="B85" s="23" t="str">
        <v>JOSE LUIS RANGEL</v>
      </c>
      <c r="C85" s="19"/>
      <c r="D85" s="16">
        <f>+IFERROR(VLOOKUP(B85,ISCARIOTE!A:J,10,0),"")</f>
        <v>213</v>
      </c>
      <c r="E85" s="14">
        <f>+IFERROR(VLOOKUP($B85,ISCARIOTE!$A:$J,5,0),"")</f>
        <v>1</v>
      </c>
      <c r="F85" s="14">
        <f>+IF(D85&gt;0,(IFERROR(RANK(D85,D$79:D$134,0)+ COUNTIFS(D$79:D$134, D85, E$79:E$134,"&gt;"&amp;E85),"")),0)</f>
        <v>7</v>
      </c>
      <c r="G85" s="17">
        <f>+IFERROR(VLOOKUP($F85,LISTAS!$C$42:$D$64,2,0),"")</f>
        <v>9</v>
      </c>
      <c r="H85" s="15">
        <f>+IFERROR(VLOOKUP($B85,LEON!$A:$J,10,0),"")</f>
        <v>0</v>
      </c>
      <c r="I85" s="14">
        <f>+IFERROR(VLOOKUP($B85,LEON!$A:$J,5,0),"")</f>
        <v>0</v>
      </c>
      <c r="J85" s="14">
        <f>+IF(H85&gt;0,(IFERROR(RANK(H85,H$79:H$134,0)+ COUNTIFS(H$79:H$134, H85, I$79:I$134,"&gt;"&amp;I85),"")),0)</f>
        <v>0</v>
      </c>
      <c r="K85" s="17" t="str">
        <f>+IFERROR(VLOOKUP($J85,LISTAS!$C$42:$D$64,2,0),"")</f>
        <v/>
      </c>
      <c r="L85" s="15">
        <f>+IFERROR(VLOOKUP($B85,CLUB_DE_TIRO!$A:$J,10,0),"")</f>
        <v>0</v>
      </c>
      <c r="M85" s="14">
        <f>+IFERROR(VLOOKUP($B85,CLUB_DE_TIRO!$A:$J,5,0),"")</f>
        <v>0</v>
      </c>
      <c r="N85" s="14">
        <f>+IF(L85&gt;0,(IFERROR(RANK(L85,L$79:L$134,0)+ COUNTIFS(L$79:L$134, L85, M$79:M$134,"&gt;"&amp;M85),"")),0)</f>
        <v>0</v>
      </c>
      <c r="O85" s="17" t="str">
        <f>+IFERROR(VLOOKUP($N85,LISTAS!$C$42:$D$64,2,0),"")</f>
        <v/>
      </c>
      <c r="P85" s="15">
        <f>+IFERROR(VLOOKUP($B85,HALCONES!$A:$J,10,0),"")</f>
        <v>0</v>
      </c>
      <c r="Q85" s="14">
        <f>+IFERROR(VLOOKUP($B85,HALCONES!$A:$J,5,0),"")</f>
        <v>0</v>
      </c>
      <c r="R85" s="14">
        <f>+IF(P85&gt;0,(IFERROR(RANK(P85,P$79:P$134,0)+ COUNTIFS(P$79:P$134, P85, Q$79:Q$134,"&gt;"&amp;Q85),"")),0)</f>
        <v>0</v>
      </c>
      <c r="S85" s="17" t="str">
        <f>+IFERROR(VLOOKUP($R85,LISTAS!$C$42:$D$64,2,0),"")</f>
        <v/>
      </c>
      <c r="T85" s="15">
        <f>+IFERROR(VLOOKUP($B85,VIVES!$A:$J,10,0),"")</f>
        <v>0</v>
      </c>
      <c r="U85" s="14">
        <f>+IFERROR(VLOOKUP($B85,VIVES!$A:$J,5,0),"")</f>
        <v>0</v>
      </c>
      <c r="V85" s="14">
        <f>+IF(T85&gt;0,(IFERROR(RANK(T85,T$79:T$134,0)+ COUNTIFS(T$79:T$134, T85, U$79:U$134,"&gt;"&amp;U85),"")),0)</f>
        <v>0</v>
      </c>
      <c r="W85" s="17" t="str">
        <f>+IFERROR(VLOOKUP(V85,LISTAS!$C$66:$D$87,2,0),"")</f>
        <v/>
      </c>
      <c r="X85" s="15">
        <f>+IFERROR(VLOOKUP($B85,ARQUEROS_UNIDOS!$A:$J,10,0),"")</f>
        <v>0</v>
      </c>
      <c r="Y85" s="14">
        <f>+IFERROR(VLOOKUP($B85,ARQUEROS_UNIDOS!$A:$J,5,0),"")</f>
        <v>0</v>
      </c>
      <c r="Z85" s="14">
        <f>+IF(X85&gt;0,(IFERROR(RANK(X85,X$79:X$134,0)+ COUNTIFS(X$79:X$134, X85, Y$79:Y$134,"&gt;"&amp;Y85),"")),0)</f>
        <v>0</v>
      </c>
      <c r="AA85" s="17" t="str">
        <f>+IFERROR(VLOOKUP(Z85,LISTAS!$I$42:$J$63,2,0),"")</f>
        <v/>
      </c>
      <c r="AB85" s="18">
        <f t="shared" si="2"/>
        <v>9</v>
      </c>
      <c r="AC85" s="39">
        <f t="shared" si="4"/>
        <v>10</v>
      </c>
      <c r="AD85" s="9"/>
    </row>
    <row r="86" spans="1:30" x14ac:dyDescent="0.25">
      <c r="A86" s="9">
        <f t="shared" si="3"/>
        <v>8</v>
      </c>
      <c r="B86" s="23" t="str">
        <v>HUGO BARRAGAN</v>
      </c>
      <c r="C86" s="19"/>
      <c r="D86" s="16">
        <f>+IFERROR(VLOOKUP(B86,ISCARIOTE!A:J,10,0),"")</f>
        <v>197</v>
      </c>
      <c r="E86" s="14">
        <f>+IFERROR(VLOOKUP($B86,ISCARIOTE!$A:$J,5,0),"")</f>
        <v>0</v>
      </c>
      <c r="F86" s="14">
        <f>+IF(D86&gt;0,(IFERROR(RANK(D86,D$79:D$134,0)+ COUNTIFS(D$79:D$134, D86, E$79:E$134,"&gt;"&amp;E86),"")),0)</f>
        <v>8</v>
      </c>
      <c r="G86" s="17">
        <f>+IFERROR(VLOOKUP($F86,LISTAS!$C$42:$D$64,2,0),"")</f>
        <v>8</v>
      </c>
      <c r="H86" s="15">
        <f>+IFERROR(VLOOKUP($B86,LEON!$A:$J,10,0),"")</f>
        <v>236</v>
      </c>
      <c r="I86" s="14">
        <f>+IFERROR(VLOOKUP($B86,LEON!$A:$J,5,0),"")</f>
        <v>1</v>
      </c>
      <c r="J86" s="14">
        <f>+IF(H86&gt;0,(IFERROR(RANK(H86,H$79:H$134,0)+ COUNTIFS(H$79:H$134, H86, I$79:I$134,"&gt;"&amp;I86),"")),0)</f>
        <v>9</v>
      </c>
      <c r="K86" s="17">
        <f>+IFERROR(VLOOKUP($J86,LISTAS!$C$42:$D$64,2,0),"")</f>
        <v>7</v>
      </c>
      <c r="L86" s="15">
        <f>+IFERROR(VLOOKUP($B86,CLUB_DE_TIRO!$A:$J,10,0),"")</f>
        <v>0</v>
      </c>
      <c r="M86" s="14">
        <f>+IFERROR(VLOOKUP($B86,CLUB_DE_TIRO!$A:$J,5,0),"")</f>
        <v>0</v>
      </c>
      <c r="N86" s="14">
        <f>+IF(L86&gt;0,(IFERROR(RANK(L86,L$79:L$134,0)+ COUNTIFS(L$79:L$134, L86, M$79:M$134,"&gt;"&amp;M86),"")),0)</f>
        <v>0</v>
      </c>
      <c r="O86" s="17" t="str">
        <f>+IFERROR(VLOOKUP($N86,LISTAS!$C$42:$D$64,2,0),"")</f>
        <v/>
      </c>
      <c r="P86" s="15">
        <f>+IFERROR(VLOOKUP($B86,HALCONES!$A:$J,10,0),"")</f>
        <v>0</v>
      </c>
      <c r="Q86" s="14">
        <f>+IFERROR(VLOOKUP($B86,HALCONES!$A:$J,5,0),"")</f>
        <v>0</v>
      </c>
      <c r="R86" s="14">
        <f>+IF(P86&gt;0,(IFERROR(RANK(P86,P$79:P$134,0)+ COUNTIFS(P$79:P$134, P86, Q$79:Q$134,"&gt;"&amp;Q86),"")),0)</f>
        <v>0</v>
      </c>
      <c r="S86" s="17" t="str">
        <f>+IFERROR(VLOOKUP($R86,LISTAS!$C$42:$D$64,2,0),"")</f>
        <v/>
      </c>
      <c r="T86" s="15">
        <f>+IFERROR(VLOOKUP($B86,VIVES!$A:$J,10,0),"")</f>
        <v>0</v>
      </c>
      <c r="U86" s="14">
        <f>+IFERROR(VLOOKUP($B86,VIVES!$A:$J,5,0),"")</f>
        <v>0</v>
      </c>
      <c r="V86" s="14">
        <f>+IF(T86&gt;0,(IFERROR(RANK(T86,T$79:T$134,0)+ COUNTIFS(T$79:T$134, T86, U$79:U$134,"&gt;"&amp;U86),"")),0)</f>
        <v>0</v>
      </c>
      <c r="W86" s="17" t="str">
        <f>+IFERROR(VLOOKUP(V86,LISTAS!$C$66:$D$87,2,0),"")</f>
        <v/>
      </c>
      <c r="X86" s="15">
        <f>+IFERROR(VLOOKUP($B86,ARQUEROS_UNIDOS!$A:$J,10,0),"")</f>
        <v>0</v>
      </c>
      <c r="Y86" s="14">
        <f>+IFERROR(VLOOKUP($B86,ARQUEROS_UNIDOS!$A:$J,5,0),"")</f>
        <v>0</v>
      </c>
      <c r="Z86" s="14">
        <f>+IF(X86&gt;0,(IFERROR(RANK(X86,X$79:X$134,0)+ COUNTIFS(X$79:X$134, X86, Y$79:Y$134,"&gt;"&amp;Y86),"")),0)</f>
        <v>0</v>
      </c>
      <c r="AA86" s="17" t="str">
        <f>+IFERROR(VLOOKUP(Z86,LISTAS!$I$42:$J$63,2,0),"")</f>
        <v/>
      </c>
      <c r="AB86" s="18">
        <f t="shared" si="2"/>
        <v>15</v>
      </c>
      <c r="AC86" s="39">
        <f t="shared" si="4"/>
        <v>8</v>
      </c>
      <c r="AD86" s="9"/>
    </row>
    <row r="87" spans="1:30" x14ac:dyDescent="0.25">
      <c r="A87" s="9">
        <f t="shared" si="3"/>
        <v>12</v>
      </c>
      <c r="B87" s="23" t="str">
        <v>JORGE ELHERS</v>
      </c>
      <c r="C87" s="19"/>
      <c r="D87" s="16">
        <f>+IFERROR(VLOOKUP(B87,ISCARIOTE!A:J,10,0),"")</f>
        <v>186</v>
      </c>
      <c r="E87" s="14">
        <f>+IFERROR(VLOOKUP($B87,ISCARIOTE!$A:$J,5,0),"")</f>
        <v>1</v>
      </c>
      <c r="F87" s="14">
        <f>+IF(D87&gt;0,(IFERROR(RANK(D87,D$79:D$134,0)+ COUNTIFS(D$79:D$134, D87, E$79:E$134,"&gt;"&amp;E87),"")),0)</f>
        <v>9</v>
      </c>
      <c r="G87" s="17">
        <f>+IFERROR(VLOOKUP($F87,LISTAS!$C$42:$D$64,2,0),"")</f>
        <v>7</v>
      </c>
      <c r="H87" s="15">
        <f>+IFERROR(VLOOKUP($B87,LEON!$A:$J,10,0),"")</f>
        <v>0</v>
      </c>
      <c r="I87" s="14">
        <f>+IFERROR(VLOOKUP($B87,LEON!$A:$J,5,0),"")</f>
        <v>0</v>
      </c>
      <c r="J87" s="14">
        <f>+IF(H87&gt;0,(IFERROR(RANK(H87,H$79:H$134,0)+ COUNTIFS(H$79:H$134, H87, I$79:I$134,"&gt;"&amp;I87),"")),0)</f>
        <v>0</v>
      </c>
      <c r="K87" s="17" t="str">
        <f>+IFERROR(VLOOKUP($J87,LISTAS!$C$42:$D$64,2,0),"")</f>
        <v/>
      </c>
      <c r="L87" s="15">
        <f>+IFERROR(VLOOKUP($B87,CLUB_DE_TIRO!$A:$J,10,0),"")</f>
        <v>0</v>
      </c>
      <c r="M87" s="14">
        <f>+IFERROR(VLOOKUP($B87,CLUB_DE_TIRO!$A:$J,5,0),"")</f>
        <v>0</v>
      </c>
      <c r="N87" s="14">
        <f>+IF(L87&gt;0,(IFERROR(RANK(L87,L$79:L$134,0)+ COUNTIFS(L$79:L$134, L87, M$79:M$134,"&gt;"&amp;M87),"")),0)</f>
        <v>0</v>
      </c>
      <c r="O87" s="17" t="str">
        <f>+IFERROR(VLOOKUP($N87,LISTAS!$C$42:$D$64,2,0),"")</f>
        <v/>
      </c>
      <c r="P87" s="15">
        <f>+IFERROR(VLOOKUP($B87,HALCONES!$A:$J,10,0),"")</f>
        <v>0</v>
      </c>
      <c r="Q87" s="14">
        <f>+IFERROR(VLOOKUP($B87,HALCONES!$A:$J,5,0),"")</f>
        <v>0</v>
      </c>
      <c r="R87" s="14">
        <f>+IF(P87&gt;0,(IFERROR(RANK(P87,P$79:P$134,0)+ COUNTIFS(P$79:P$134, P87, Q$79:Q$134,"&gt;"&amp;Q87),"")),0)</f>
        <v>0</v>
      </c>
      <c r="S87" s="17" t="str">
        <f>+IFERROR(VLOOKUP($R87,LISTAS!$C$42:$D$64,2,0),"")</f>
        <v/>
      </c>
      <c r="T87" s="15">
        <f>+IFERROR(VLOOKUP($B87,VIVES!$A:$J,10,0),"")</f>
        <v>0</v>
      </c>
      <c r="U87" s="14">
        <f>+IFERROR(VLOOKUP($B87,VIVES!$A:$J,5,0),"")</f>
        <v>0</v>
      </c>
      <c r="V87" s="14">
        <f>+IF(T87&gt;0,(IFERROR(RANK(T87,T$79:T$134,0)+ COUNTIFS(T$79:T$134, T87, U$79:U$134,"&gt;"&amp;U87),"")),0)</f>
        <v>0</v>
      </c>
      <c r="W87" s="17" t="str">
        <f>+IFERROR(VLOOKUP(V87,LISTAS!$C$66:$D$87,2,0),"")</f>
        <v/>
      </c>
      <c r="X87" s="15">
        <f>+IFERROR(VLOOKUP($B87,ARQUEROS_UNIDOS!$A:$J,10,0),"")</f>
        <v>0</v>
      </c>
      <c r="Y87" s="14">
        <f>+IFERROR(VLOOKUP($B87,ARQUEROS_UNIDOS!$A:$J,5,0),"")</f>
        <v>0</v>
      </c>
      <c r="Z87" s="14">
        <f>+IF(X87&gt;0,(IFERROR(RANK(X87,X$79:X$134,0)+ COUNTIFS(X$79:X$134, X87, Y$79:Y$134,"&gt;"&amp;Y87),"")),0)</f>
        <v>0</v>
      </c>
      <c r="AA87" s="17" t="str">
        <f>+IFERROR(VLOOKUP(Z87,LISTAS!$I$42:$J$63,2,0),"")</f>
        <v/>
      </c>
      <c r="AB87" s="18">
        <f t="shared" si="2"/>
        <v>7</v>
      </c>
      <c r="AC87" s="39">
        <f t="shared" si="4"/>
        <v>12</v>
      </c>
      <c r="AD87" s="9"/>
    </row>
    <row r="88" spans="1:30" x14ac:dyDescent="0.25">
      <c r="A88" s="9" t="str">
        <f t="shared" si="3"/>
        <v/>
      </c>
      <c r="B88" s="23" t="str">
        <v xml:space="preserve">EDWIN </v>
      </c>
      <c r="C88" s="19"/>
      <c r="D88" s="16">
        <f>+IFERROR(VLOOKUP(B88,ISCARIOTE!A:J,10,0),"")</f>
        <v>0</v>
      </c>
      <c r="E88" s="14">
        <f>+IFERROR(VLOOKUP($B88,ISCARIOTE!$A:$J,5,0),"")</f>
        <v>0</v>
      </c>
      <c r="F88" s="14">
        <f>+IF(D88&gt;0,(IFERROR(RANK(D88,D$79:D$134,0)+ COUNTIFS(D$79:D$134, D88, E$79:E$134,"&gt;"&amp;E88),"")),0)</f>
        <v>0</v>
      </c>
      <c r="G88" s="17" t="str">
        <f>+IFERROR(VLOOKUP($F88,LISTAS!$C$42:$D$64,2,0),"")</f>
        <v/>
      </c>
      <c r="H88" s="15">
        <f>+IFERROR(VLOOKUP($B88,LEON!$A:$J,10,0),"")</f>
        <v>0</v>
      </c>
      <c r="I88" s="14">
        <f>+IFERROR(VLOOKUP($B88,LEON!$A:$J,5,0),"")</f>
        <v>0</v>
      </c>
      <c r="J88" s="14">
        <f>+IF(H88&gt;0,(IFERROR(RANK(H88,H$79:H$134,0)+ COUNTIFS(H$79:H$134, H88, I$79:I$134,"&gt;"&amp;I88),"")),0)</f>
        <v>0</v>
      </c>
      <c r="K88" s="17" t="str">
        <f>+IFERROR(VLOOKUP($J88,LISTAS!$C$42:$D$64,2,0),"")</f>
        <v/>
      </c>
      <c r="L88" s="15">
        <f>+IFERROR(VLOOKUP($B88,CLUB_DE_TIRO!$A:$J,10,0),"")</f>
        <v>0</v>
      </c>
      <c r="M88" s="14">
        <f>+IFERROR(VLOOKUP($B88,CLUB_DE_TIRO!$A:$J,5,0),"")</f>
        <v>0</v>
      </c>
      <c r="N88" s="14">
        <f>+IF(L88&gt;0,(IFERROR(RANK(L88,L$79:L$134,0)+ COUNTIFS(L$79:L$134, L88, M$79:M$134,"&gt;"&amp;M88),"")),0)</f>
        <v>0</v>
      </c>
      <c r="O88" s="17" t="str">
        <f>+IFERROR(VLOOKUP($N88,LISTAS!$C$42:$D$64,2,0),"")</f>
        <v/>
      </c>
      <c r="P88" s="15">
        <f>+IFERROR(VLOOKUP($B88,HALCONES!$A:$J,10,0),"")</f>
        <v>0</v>
      </c>
      <c r="Q88" s="14">
        <f>+IFERROR(VLOOKUP($B88,HALCONES!$A:$J,5,0),"")</f>
        <v>0</v>
      </c>
      <c r="R88" s="14">
        <f>+IF(P88&gt;0,(IFERROR(RANK(P88,P$79:P$134,0)+ COUNTIFS(P$79:P$134, P88, Q$79:Q$134,"&gt;"&amp;Q88),"")),0)</f>
        <v>0</v>
      </c>
      <c r="S88" s="17" t="str">
        <f>+IFERROR(VLOOKUP($R88,LISTAS!$C$42:$D$64,2,0),"")</f>
        <v/>
      </c>
      <c r="T88" s="15">
        <f>+IFERROR(VLOOKUP($B88,VIVES!$A:$J,10,0),"")</f>
        <v>0</v>
      </c>
      <c r="U88" s="14">
        <f>+IFERROR(VLOOKUP($B88,VIVES!$A:$J,5,0),"")</f>
        <v>0</v>
      </c>
      <c r="V88" s="14">
        <f>+IF(T88&gt;0,(IFERROR(RANK(T88,T$79:T$134,0)+ COUNTIFS(T$79:T$134, T88, U$79:U$134,"&gt;"&amp;U88),"")),0)</f>
        <v>0</v>
      </c>
      <c r="W88" s="17" t="str">
        <f>+IFERROR(VLOOKUP(V88,LISTAS!$C$66:$D$87,2,0),"")</f>
        <v/>
      </c>
      <c r="X88" s="15">
        <f>+IFERROR(VLOOKUP($B88,ARQUEROS_UNIDOS!$A:$J,10,0),"")</f>
        <v>0</v>
      </c>
      <c r="Y88" s="14">
        <f>+IFERROR(VLOOKUP($B88,ARQUEROS_UNIDOS!$A:$J,5,0),"")</f>
        <v>0</v>
      </c>
      <c r="Z88" s="14">
        <f>+IF(X88&gt;0,(IFERROR(RANK(X88,X$79:X$134,0)+ COUNTIFS(X$79:X$134, X88, Y$79:Y$134,"&gt;"&amp;Y88),"")),0)</f>
        <v>0</v>
      </c>
      <c r="AA88" s="17" t="str">
        <f>+IFERROR(VLOOKUP(Z88,LISTAS!$I$42:$J$63,2,0),"")</f>
        <v/>
      </c>
      <c r="AB88" s="18" t="str">
        <f t="shared" si="2"/>
        <v/>
      </c>
      <c r="AC88" s="39" t="str">
        <f t="shared" si="4"/>
        <v/>
      </c>
      <c r="AD88" s="9"/>
    </row>
    <row r="89" spans="1:30" x14ac:dyDescent="0.25">
      <c r="A89" s="9">
        <f t="shared" si="3"/>
        <v>11</v>
      </c>
      <c r="B89" s="23" t="str">
        <v>JOSE ENRRIQUE PANTOJA</v>
      </c>
      <c r="C89" s="19"/>
      <c r="D89" s="16" t="str">
        <f>+IFERROR(VLOOKUP(B89,ISCARIOTE!A:J,10,0),"")</f>
        <v/>
      </c>
      <c r="E89" s="14" t="str">
        <f>+IFERROR(VLOOKUP($B89,ISCARIOTE!$A:$J,5,0),"")</f>
        <v/>
      </c>
      <c r="F89" s="14" t="str">
        <f>+IF(D89&gt;0,(IFERROR(RANK(D89,D$79:D$134,0)+ COUNTIFS(D$79:D$134, D89, E$79:E$134,"&gt;"&amp;E89),"")),0)</f>
        <v/>
      </c>
      <c r="G89" s="17" t="str">
        <f>+IFERROR(VLOOKUP($F89,LISTAS!$C$42:$D$64,2,0),"")</f>
        <v/>
      </c>
      <c r="H89" s="15">
        <f>+IFERROR(VLOOKUP($B89,LEON!$A:$J,10,0),"")</f>
        <v>260</v>
      </c>
      <c r="I89" s="14">
        <f>+IFERROR(VLOOKUP($B89,LEON!$A:$J,5,0),"")</f>
        <v>2</v>
      </c>
      <c r="J89" s="14">
        <f>+IF(H89&gt;0,(IFERROR(RANK(H89,H$79:H$134,0)+ COUNTIFS(H$79:H$134, H89, I$79:I$134,"&gt;"&amp;I89),"")),0)</f>
        <v>8</v>
      </c>
      <c r="K89" s="17">
        <f>+IFERROR(VLOOKUP($J89,LISTAS!$C$42:$D$64,2,0),"")</f>
        <v>8</v>
      </c>
      <c r="L89" s="15" t="str">
        <f>+IFERROR(VLOOKUP($B89,CLUB_DE_TIRO!$A:$J,10,0),"")</f>
        <v/>
      </c>
      <c r="M89" s="14" t="str">
        <f>+IFERROR(VLOOKUP($B89,CLUB_DE_TIRO!$A:$J,5,0),"")</f>
        <v/>
      </c>
      <c r="N89" s="14" t="str">
        <f>+IF(L89&gt;0,(IFERROR(RANK(L89,L$79:L$134,0)+ COUNTIFS(L$79:L$134, L89, M$79:M$134,"&gt;"&amp;M89),"")),0)</f>
        <v/>
      </c>
      <c r="O89" s="17" t="str">
        <f>+IFERROR(VLOOKUP($N89,LISTAS!$C$42:$D$64,2,0),"")</f>
        <v/>
      </c>
      <c r="P89" s="15" t="str">
        <f>+IFERROR(VLOOKUP($B89,HALCONES!$A:$J,10,0),"")</f>
        <v/>
      </c>
      <c r="Q89" s="14" t="str">
        <f>+IFERROR(VLOOKUP($B89,HALCONES!$A:$J,5,0),"")</f>
        <v/>
      </c>
      <c r="R89" s="14" t="str">
        <f>+IF(P89&gt;0,(IFERROR(RANK(P89,P$79:P$134,0)+ COUNTIFS(P$79:P$134, P89, Q$79:Q$134,"&gt;"&amp;Q89),"")),0)</f>
        <v/>
      </c>
      <c r="S89" s="17" t="str">
        <f>+IFERROR(VLOOKUP($R89,LISTAS!$C$42:$D$64,2,0),"")</f>
        <v/>
      </c>
      <c r="T89" s="15" t="str">
        <f>+IFERROR(VLOOKUP($B89,VIVES!$A:$J,10,0),"")</f>
        <v/>
      </c>
      <c r="U89" s="14" t="str">
        <f>+IFERROR(VLOOKUP($B89,VIVES!$A:$J,5,0),"")</f>
        <v/>
      </c>
      <c r="V89" s="14" t="str">
        <f>+IF(T89&gt;0,(IFERROR(RANK(T89,T$79:T$134,0)+ COUNTIFS(T$79:T$134, T89, U$79:U$134,"&gt;"&amp;U89),"")),0)</f>
        <v/>
      </c>
      <c r="W89" s="17" t="str">
        <f>+IFERROR(VLOOKUP(V89,LISTAS!$C$66:$D$87,2,0),"")</f>
        <v/>
      </c>
      <c r="X89" s="15" t="str">
        <f>+IFERROR(VLOOKUP($B89,ARQUEROS_UNIDOS!$A:$J,10,0),"")</f>
        <v/>
      </c>
      <c r="Y89" s="14" t="str">
        <f>+IFERROR(VLOOKUP($B89,ARQUEROS_UNIDOS!$A:$J,5,0),"")</f>
        <v/>
      </c>
      <c r="Z89" s="14" t="str">
        <f>+IF(X89&gt;0,(IFERROR(RANK(X89,X$79:X$134,0)+ COUNTIFS(X$79:X$134, X89, Y$79:Y$134,"&gt;"&amp;Y89),"")),0)</f>
        <v/>
      </c>
      <c r="AA89" s="17" t="str">
        <f>+IFERROR(VLOOKUP(Z89,LISTAS!$I$42:$J$63,2,0),"")</f>
        <v/>
      </c>
      <c r="AB89" s="18">
        <f t="shared" si="2"/>
        <v>8</v>
      </c>
      <c r="AC89" s="39">
        <f t="shared" si="4"/>
        <v>11</v>
      </c>
      <c r="AD89" s="9"/>
    </row>
    <row r="90" spans="1:30" x14ac:dyDescent="0.25">
      <c r="A90" s="9">
        <f t="shared" si="3"/>
        <v>9</v>
      </c>
      <c r="B90" s="23" t="str">
        <v>LEONEL GONZALEZ</v>
      </c>
      <c r="C90" s="19"/>
      <c r="D90" s="16" t="str">
        <f>+IFERROR(VLOOKUP(B90,ISCARIOTE!A:J,10,0),"")</f>
        <v/>
      </c>
      <c r="E90" s="14" t="str">
        <f>+IFERROR(VLOOKUP($B90,ISCARIOTE!$A:$J,5,0),"")</f>
        <v/>
      </c>
      <c r="F90" s="14" t="str">
        <f>+IF(D90&gt;0,(IFERROR(RANK(D90,D$79:D$134,0)+ COUNTIFS(D$79:D$134, D90, E$79:E$134,"&gt;"&amp;E90),"")),0)</f>
        <v/>
      </c>
      <c r="G90" s="17" t="str">
        <f>+IFERROR(VLOOKUP($F90,LISTAS!$C$42:$D$64,2,0),"")</f>
        <v/>
      </c>
      <c r="H90" s="15">
        <f>+IFERROR(VLOOKUP($B90,LEON!$A:$J,10,0),"")</f>
        <v>293</v>
      </c>
      <c r="I90" s="14">
        <f>+IFERROR(VLOOKUP($B90,LEON!$A:$J,5,0),"")</f>
        <v>0</v>
      </c>
      <c r="J90" s="14">
        <f>+IF(H90&gt;0,(IFERROR(RANK(H90,H$79:H$134,0)+ COUNTIFS(H$79:H$134, H90, I$79:I$134,"&gt;"&amp;I90),"")),0)</f>
        <v>6</v>
      </c>
      <c r="K90" s="17">
        <f>+IFERROR(VLOOKUP($J90,LISTAS!$C$42:$D$64,2,0),"")</f>
        <v>10</v>
      </c>
      <c r="L90" s="15" t="str">
        <f>+IFERROR(VLOOKUP($B90,CLUB_DE_TIRO!$A:$J,10,0),"")</f>
        <v/>
      </c>
      <c r="M90" s="14" t="str">
        <f>+IFERROR(VLOOKUP($B90,CLUB_DE_TIRO!$A:$J,5,0),"")</f>
        <v/>
      </c>
      <c r="N90" s="14" t="str">
        <f>+IF(L90&gt;0,(IFERROR(RANK(L90,L$79:L$134,0)+ COUNTIFS(L$79:L$134, L90, M$79:M$134,"&gt;"&amp;M90),"")),0)</f>
        <v/>
      </c>
      <c r="O90" s="17" t="str">
        <f>+IFERROR(VLOOKUP($N90,LISTAS!$C$42:$D$64,2,0),"")</f>
        <v/>
      </c>
      <c r="P90" s="15" t="str">
        <f>+IFERROR(VLOOKUP($B90,HALCONES!$A:$J,10,0),"")</f>
        <v/>
      </c>
      <c r="Q90" s="14" t="str">
        <f>+IFERROR(VLOOKUP($B90,HALCONES!$A:$J,5,0),"")</f>
        <v/>
      </c>
      <c r="R90" s="14" t="str">
        <f>+IF(P90&gt;0,(IFERROR(RANK(P90,P$79:P$134,0)+ COUNTIFS(P$79:P$134, P90, Q$79:Q$134,"&gt;"&amp;Q90),"")),0)</f>
        <v/>
      </c>
      <c r="S90" s="17" t="str">
        <f>+IFERROR(VLOOKUP($R90,LISTAS!$C$42:$D$64,2,0),"")</f>
        <v/>
      </c>
      <c r="T90" s="15" t="str">
        <f>+IFERROR(VLOOKUP($B90,VIVES!$A:$J,10,0),"")</f>
        <v/>
      </c>
      <c r="U90" s="14" t="str">
        <f>+IFERROR(VLOOKUP($B90,VIVES!$A:$J,5,0),"")</f>
        <v/>
      </c>
      <c r="V90" s="14" t="str">
        <f>+IF(T90&gt;0,(IFERROR(RANK(T90,T$79:T$134,0)+ COUNTIFS(T$79:T$134, T90, U$79:U$134,"&gt;"&amp;U90),"")),0)</f>
        <v/>
      </c>
      <c r="W90" s="17" t="str">
        <f>+IFERROR(VLOOKUP(V90,LISTAS!$C$66:$D$87,2,0),"")</f>
        <v/>
      </c>
      <c r="X90" s="15" t="str">
        <f>+IFERROR(VLOOKUP($B90,ARQUEROS_UNIDOS!$A:$J,10,0),"")</f>
        <v/>
      </c>
      <c r="Y90" s="14" t="str">
        <f>+IFERROR(VLOOKUP($B90,ARQUEROS_UNIDOS!$A:$J,5,0),"")</f>
        <v/>
      </c>
      <c r="Z90" s="14" t="str">
        <f>+IF(X90&gt;0,(IFERROR(RANK(X90,X$79:X$134,0)+ COUNTIFS(X$79:X$134, X90, Y$79:Y$134,"&gt;"&amp;Y90),"")),0)</f>
        <v/>
      </c>
      <c r="AA90" s="17" t="str">
        <f>+IFERROR(VLOOKUP(Z90,LISTAS!$I$42:$J$63,2,0),"")</f>
        <v/>
      </c>
      <c r="AB90" s="18">
        <f t="shared" si="2"/>
        <v>10</v>
      </c>
      <c r="AC90" s="39">
        <f t="shared" si="4"/>
        <v>9</v>
      </c>
      <c r="AD90" s="9"/>
    </row>
    <row r="91" spans="1:30" x14ac:dyDescent="0.25">
      <c r="A91" s="9">
        <f t="shared" si="3"/>
        <v>6</v>
      </c>
      <c r="B91" s="23" t="str">
        <v>MIGUEL ANGELVENTURA</v>
      </c>
      <c r="C91" s="19"/>
      <c r="D91" s="16" t="str">
        <f>+IFERROR(VLOOKUP(B91,ISCARIOTE!A:J,10,0),"")</f>
        <v/>
      </c>
      <c r="E91" s="14" t="str">
        <f>+IFERROR(VLOOKUP($B91,ISCARIOTE!$A:$J,5,0),"")</f>
        <v/>
      </c>
      <c r="F91" s="14" t="str">
        <f>+IF(D91&gt;0,(IFERROR(RANK(D91,D$79:D$134,0)+ COUNTIFS(D$79:D$134, D91, E$79:E$134,"&gt;"&amp;E91),"")),0)</f>
        <v/>
      </c>
      <c r="G91" s="17" t="str">
        <f>+IFERROR(VLOOKUP($F91,LISTAS!$C$42:$D$64,2,0),"")</f>
        <v/>
      </c>
      <c r="H91" s="15">
        <f>+IFERROR(VLOOKUP($B91,LEON!$A:$J,10,0),"")</f>
        <v>411</v>
      </c>
      <c r="I91" s="14">
        <f>+IFERROR(VLOOKUP($B91,LEON!$A:$J,5,0),"")</f>
        <v>8</v>
      </c>
      <c r="J91" s="14">
        <f>+IF(H91&gt;0,(IFERROR(RANK(H91,H$79:H$134,0)+ COUNTIFS(H$79:H$134, H91, I$79:I$134,"&gt;"&amp;I91),"")),0)</f>
        <v>1</v>
      </c>
      <c r="K91" s="17">
        <f>+IFERROR(VLOOKUP($J91,LISTAS!$C$42:$D$64,2,0),"")</f>
        <v>16</v>
      </c>
      <c r="L91" s="15" t="str">
        <f>+IFERROR(VLOOKUP($B91,CLUB_DE_TIRO!$A:$J,10,0),"")</f>
        <v/>
      </c>
      <c r="M91" s="14" t="str">
        <f>+IFERROR(VLOOKUP($B91,CLUB_DE_TIRO!$A:$J,5,0),"")</f>
        <v/>
      </c>
      <c r="N91" s="14" t="str">
        <f>+IF(L91&gt;0,(IFERROR(RANK(L91,L$79:L$134,0)+ COUNTIFS(L$79:L$134, L91, M$79:M$134,"&gt;"&amp;M91),"")),0)</f>
        <v/>
      </c>
      <c r="O91" s="17" t="str">
        <f>+IFERROR(VLOOKUP($N91,LISTAS!$C$42:$D$64,2,0),"")</f>
        <v/>
      </c>
      <c r="P91" s="15" t="str">
        <f>+IFERROR(VLOOKUP($B91,HALCONES!$A:$J,10,0),"")</f>
        <v/>
      </c>
      <c r="Q91" s="14" t="str">
        <f>+IFERROR(VLOOKUP($B91,HALCONES!$A:$J,5,0),"")</f>
        <v/>
      </c>
      <c r="R91" s="14" t="str">
        <f>+IF(P91&gt;0,(IFERROR(RANK(P91,P$79:P$134,0)+ COUNTIFS(P$79:P$134, P91, Q$79:Q$134,"&gt;"&amp;Q91),"")),0)</f>
        <v/>
      </c>
      <c r="S91" s="17" t="str">
        <f>+IFERROR(VLOOKUP($R91,LISTAS!$C$42:$D$64,2,0),"")</f>
        <v/>
      </c>
      <c r="T91" s="15" t="str">
        <f>+IFERROR(VLOOKUP($B91,VIVES!$A:$J,10,0),"")</f>
        <v/>
      </c>
      <c r="U91" s="14" t="str">
        <f>+IFERROR(VLOOKUP($B91,VIVES!$A:$J,5,0),"")</f>
        <v/>
      </c>
      <c r="V91" s="14" t="str">
        <f>+IF(T91&gt;0,(IFERROR(RANK(T91,T$79:T$134,0)+ COUNTIFS(T$79:T$134, T91, U$79:U$134,"&gt;"&amp;U91),"")),0)</f>
        <v/>
      </c>
      <c r="W91" s="17" t="str">
        <f>+IFERROR(VLOOKUP(V91,LISTAS!$C$66:$D$87,2,0),"")</f>
        <v/>
      </c>
      <c r="X91" s="15" t="str">
        <f>+IFERROR(VLOOKUP($B91,ARQUEROS_UNIDOS!$A:$J,10,0),"")</f>
        <v/>
      </c>
      <c r="Y91" s="14" t="str">
        <f>+IFERROR(VLOOKUP($B91,ARQUEROS_UNIDOS!$A:$J,5,0),"")</f>
        <v/>
      </c>
      <c r="Z91" s="14" t="str">
        <f>+IF(X91&gt;0,(IFERROR(RANK(X91,X$79:X$134,0)+ COUNTIFS(X$79:X$134, X91, Y$79:Y$134,"&gt;"&amp;Y91),"")),0)</f>
        <v/>
      </c>
      <c r="AA91" s="17" t="str">
        <f>+IFERROR(VLOOKUP(Z91,LISTAS!$I$42:$J$63,2,0),"")</f>
        <v/>
      </c>
      <c r="AB91" s="18">
        <f t="shared" si="2"/>
        <v>16</v>
      </c>
      <c r="AC91" s="39">
        <f t="shared" si="4"/>
        <v>6</v>
      </c>
      <c r="AD91" s="9"/>
    </row>
    <row r="92" spans="1:30" x14ac:dyDescent="0.25">
      <c r="A92" s="9" t="str">
        <f t="shared" si="3"/>
        <v/>
      </c>
      <c r="B92" s="23"/>
      <c r="C92" s="19"/>
      <c r="D92" s="16" t="str">
        <f>+IFERROR(VLOOKUP(B92,ISCARIOTE!A:J,10,0),"")</f>
        <v/>
      </c>
      <c r="E92" s="14" t="str">
        <f>+IFERROR(VLOOKUP($B92,ISCARIOTE!$A:$J,5,0),"")</f>
        <v/>
      </c>
      <c r="F92" s="14" t="str">
        <f>+IF(D92&gt;0,(IFERROR(RANK(D92,D$79:D$134,0)+ COUNTIFS(D$79:D$134, D92, E$79:E$134,"&gt;"&amp;E92),"")),0)</f>
        <v/>
      </c>
      <c r="G92" s="17" t="str">
        <f>+IFERROR(VLOOKUP($F92,LISTAS!$C$42:$D$64,2,0),"")</f>
        <v/>
      </c>
      <c r="H92" s="15" t="str">
        <f>+IFERROR(VLOOKUP($B92,LEON!$A:$J,10,0),"")</f>
        <v/>
      </c>
      <c r="I92" s="14" t="str">
        <f>+IFERROR(VLOOKUP($B92,LEON!$A:$J,5,0),"")</f>
        <v/>
      </c>
      <c r="J92" s="14" t="str">
        <f>+IF(H92&gt;0,(IFERROR(RANK(H92,H$79:H$134,0)+ COUNTIFS(H$79:H$134, H92, I$79:I$134,"&gt;"&amp;I92),"")),0)</f>
        <v/>
      </c>
      <c r="K92" s="17" t="str">
        <f>+IFERROR(VLOOKUP($J92,LISTAS!$C$42:$D$64,2,0),"")</f>
        <v/>
      </c>
      <c r="L92" s="15" t="str">
        <f>+IFERROR(VLOOKUP($B92,CLUB_DE_TIRO!$A:$J,10,0),"")</f>
        <v/>
      </c>
      <c r="M92" s="14" t="str">
        <f>+IFERROR(VLOOKUP($B92,CLUB_DE_TIRO!$A:$J,5,0),"")</f>
        <v/>
      </c>
      <c r="N92" s="14" t="str">
        <f>+IF(L92&gt;0,(IFERROR(RANK(L92,L$79:L$134,0)+ COUNTIFS(L$79:L$134, L92, M$79:M$134,"&gt;"&amp;M92),"")),0)</f>
        <v/>
      </c>
      <c r="O92" s="17" t="str">
        <f>+IFERROR(VLOOKUP($N92,LISTAS!$C$42:$D$64,2,0),"")</f>
        <v/>
      </c>
      <c r="P92" s="15" t="str">
        <f>+IFERROR(VLOOKUP($B92,HALCONES!$A:$J,10,0),"")</f>
        <v/>
      </c>
      <c r="Q92" s="14" t="str">
        <f>+IFERROR(VLOOKUP($B92,HALCONES!$A:$J,5,0),"")</f>
        <v/>
      </c>
      <c r="R92" s="14" t="str">
        <f>+IF(P92&gt;0,(IFERROR(RANK(P92,P$79:P$134,0)+ COUNTIFS(P$79:P$134, P92, Q$79:Q$134,"&gt;"&amp;Q92),"")),0)</f>
        <v/>
      </c>
      <c r="S92" s="17" t="str">
        <f>+IFERROR(VLOOKUP($R92,LISTAS!$C$42:$D$64,2,0),"")</f>
        <v/>
      </c>
      <c r="T92" s="15" t="str">
        <f>+IFERROR(VLOOKUP($B92,VIVES!$A:$J,10,0),"")</f>
        <v/>
      </c>
      <c r="U92" s="14" t="str">
        <f>+IFERROR(VLOOKUP($B92,VIVES!$A:$J,5,0),"")</f>
        <v/>
      </c>
      <c r="V92" s="14" t="str">
        <f>+IF(T92&gt;0,(IFERROR(RANK(T92,T$79:T$134,0)+ COUNTIFS(T$79:T$134, T92, U$79:U$134,"&gt;"&amp;U92),"")),0)</f>
        <v/>
      </c>
      <c r="W92" s="17" t="str">
        <f>+IFERROR(VLOOKUP(V92,LISTAS!$C$66:$D$87,2,0),"")</f>
        <v/>
      </c>
      <c r="X92" s="15" t="str">
        <f>+IFERROR(VLOOKUP($B92,ARQUEROS_UNIDOS!$A:$J,10,0),"")</f>
        <v/>
      </c>
      <c r="Y92" s="14" t="str">
        <f>+IFERROR(VLOOKUP($B92,ARQUEROS_UNIDOS!$A:$J,5,0),"")</f>
        <v/>
      </c>
      <c r="Z92" s="14" t="str">
        <f>+IF(X92&gt;0,(IFERROR(RANK(X92,X$79:X$134,0)+ COUNTIFS(X$79:X$134, X92, Y$79:Y$134,"&gt;"&amp;Y92),"")),0)</f>
        <v/>
      </c>
      <c r="AA92" s="17" t="str">
        <f>+IFERROR(VLOOKUP(Z92,LISTAS!$I$42:$J$63,2,0),"")</f>
        <v/>
      </c>
      <c r="AB92" s="18" t="str">
        <f t="shared" si="2"/>
        <v/>
      </c>
      <c r="AC92" s="39" t="str">
        <f t="shared" si="4"/>
        <v/>
      </c>
      <c r="AD92" s="9"/>
    </row>
    <row r="93" spans="1:30" x14ac:dyDescent="0.25">
      <c r="A93" s="9" t="str">
        <f t="shared" si="3"/>
        <v/>
      </c>
      <c r="B93" s="23"/>
      <c r="C93" s="19"/>
      <c r="D93" s="16" t="str">
        <f>+IFERROR(VLOOKUP(B93,ISCARIOTE!A:J,10,0),"")</f>
        <v/>
      </c>
      <c r="E93" s="14" t="str">
        <f>+IFERROR(VLOOKUP($B93,ISCARIOTE!$A:$J,5,0),"")</f>
        <v/>
      </c>
      <c r="F93" s="14" t="str">
        <f>+IF(D93&gt;0,(IFERROR(RANK(D93,D$79:D$134,0)+ COUNTIFS(D$79:D$134, D93, E$79:E$134,"&gt;"&amp;E93),"")),0)</f>
        <v/>
      </c>
      <c r="G93" s="17" t="str">
        <f>+IFERROR(VLOOKUP($F93,LISTAS!$C$42:$D$64,2,0),"")</f>
        <v/>
      </c>
      <c r="H93" s="15" t="str">
        <f>+IFERROR(VLOOKUP($B93,LEON!$A:$J,10,0),"")</f>
        <v/>
      </c>
      <c r="I93" s="14" t="str">
        <f>+IFERROR(VLOOKUP($B93,LEON!$A:$J,5,0),"")</f>
        <v/>
      </c>
      <c r="J93" s="14" t="str">
        <f>+IF(H93&gt;0,(IFERROR(RANK(H93,H$79:H$134,0)+ COUNTIFS(H$79:H$134, H93, I$79:I$134,"&gt;"&amp;I93),"")),0)</f>
        <v/>
      </c>
      <c r="K93" s="17" t="str">
        <f>+IFERROR(VLOOKUP($J93,LISTAS!$C$42:$D$64,2,0),"")</f>
        <v/>
      </c>
      <c r="L93" s="15" t="str">
        <f>+IFERROR(VLOOKUP($B93,CLUB_DE_TIRO!$A:$J,10,0),"")</f>
        <v/>
      </c>
      <c r="M93" s="14" t="str">
        <f>+IFERROR(VLOOKUP($B93,CLUB_DE_TIRO!$A:$J,5,0),"")</f>
        <v/>
      </c>
      <c r="N93" s="14" t="str">
        <f>+IF(L93&gt;0,(IFERROR(RANK(L93,L$79:L$134,0)+ COUNTIFS(L$79:L$134, L93, M$79:M$134,"&gt;"&amp;M93),"")),0)</f>
        <v/>
      </c>
      <c r="O93" s="17" t="str">
        <f>+IFERROR(VLOOKUP($N93,LISTAS!$C$42:$D$64,2,0),"")</f>
        <v/>
      </c>
      <c r="P93" s="15" t="str">
        <f>+IFERROR(VLOOKUP($B93,HALCONES!$A:$J,10,0),"")</f>
        <v/>
      </c>
      <c r="Q93" s="14" t="str">
        <f>+IFERROR(VLOOKUP($B93,HALCONES!$A:$J,5,0),"")</f>
        <v/>
      </c>
      <c r="R93" s="14" t="str">
        <f>+IF(P93&gt;0,(IFERROR(RANK(P93,P$79:P$134,0)+ COUNTIFS(P$79:P$134, P93, Q$79:Q$134,"&gt;"&amp;Q93),"")),0)</f>
        <v/>
      </c>
      <c r="S93" s="17" t="str">
        <f>+IFERROR(VLOOKUP($R93,LISTAS!$C$42:$D$64,2,0),"")</f>
        <v/>
      </c>
      <c r="T93" s="15" t="str">
        <f>+IFERROR(VLOOKUP($B93,VIVES!$A:$J,10,0),"")</f>
        <v/>
      </c>
      <c r="U93" s="14" t="str">
        <f>+IFERROR(VLOOKUP($B93,VIVES!$A:$J,5,0),"")</f>
        <v/>
      </c>
      <c r="V93" s="14" t="str">
        <f>+IF(T93&gt;0,(IFERROR(RANK(T93,T$79:T$134,0)+ COUNTIFS(T$79:T$134, T93, U$79:U$134,"&gt;"&amp;U93),"")),0)</f>
        <v/>
      </c>
      <c r="W93" s="17" t="str">
        <f>+IFERROR(VLOOKUP(V93,LISTAS!$C$66:$D$87,2,0),"")</f>
        <v/>
      </c>
      <c r="X93" s="15" t="str">
        <f>+IFERROR(VLOOKUP($B93,ARQUEROS_UNIDOS!$A:$J,10,0),"")</f>
        <v/>
      </c>
      <c r="Y93" s="14" t="str">
        <f>+IFERROR(VLOOKUP($B93,ARQUEROS_UNIDOS!$A:$J,5,0),"")</f>
        <v/>
      </c>
      <c r="Z93" s="14" t="str">
        <f>+IF(X93&gt;0,(IFERROR(RANK(X93,X$79:X$134,0)+ COUNTIFS(X$79:X$134, X93, Y$79:Y$134,"&gt;"&amp;Y93),"")),0)</f>
        <v/>
      </c>
      <c r="AA93" s="17" t="str">
        <f>+IFERROR(VLOOKUP(Z93,LISTAS!$I$42:$J$63,2,0),"")</f>
        <v/>
      </c>
      <c r="AB93" s="18" t="str">
        <f t="shared" si="2"/>
        <v/>
      </c>
      <c r="AC93" s="39" t="str">
        <f t="shared" si="4"/>
        <v/>
      </c>
      <c r="AD93" s="9"/>
    </row>
    <row r="94" spans="1:30" x14ac:dyDescent="0.25">
      <c r="A94" s="9" t="str">
        <f t="shared" si="3"/>
        <v/>
      </c>
      <c r="B94" s="23"/>
      <c r="C94" s="20"/>
      <c r="D94" s="16" t="str">
        <f>+IFERROR(VLOOKUP(B94,ISCARIOTE!A:J,10,0),"")</f>
        <v/>
      </c>
      <c r="E94" s="14" t="str">
        <f>+IFERROR(VLOOKUP($B94,ISCARIOTE!$A:$J,5,0),"")</f>
        <v/>
      </c>
      <c r="F94" s="14" t="str">
        <f>+IF(D94&gt;0,(IFERROR(RANK(D94,D$79:D$134,0)+ COUNTIFS(D$79:D$134, D94, E$79:E$134,"&gt;"&amp;E94),"")),0)</f>
        <v/>
      </c>
      <c r="G94" s="17" t="str">
        <f>+IFERROR(VLOOKUP($F94,LISTAS!$C$42:$D$64,2,0),"")</f>
        <v/>
      </c>
      <c r="H94" s="15" t="str">
        <f>+IFERROR(VLOOKUP($B94,LEON!$A:$J,10,0),"")</f>
        <v/>
      </c>
      <c r="I94" s="14" t="str">
        <f>+IFERROR(VLOOKUP($B94,LEON!$A:$J,5,0),"")</f>
        <v/>
      </c>
      <c r="J94" s="14" t="str">
        <f>+IF(H94&gt;0,(IFERROR(RANK(H94,H$79:H$134,0)+ COUNTIFS(H$79:H$134, H94, I$79:I$134,"&gt;"&amp;I94),"")),0)</f>
        <v/>
      </c>
      <c r="K94" s="17" t="str">
        <f>+IFERROR(VLOOKUP($J94,LISTAS!$C$42:$D$64,2,0),"")</f>
        <v/>
      </c>
      <c r="L94" s="15" t="str">
        <f>+IFERROR(VLOOKUP($B94,CLUB_DE_TIRO!$A:$J,10,0),"")</f>
        <v/>
      </c>
      <c r="M94" s="14" t="str">
        <f>+IFERROR(VLOOKUP($B94,CLUB_DE_TIRO!$A:$J,5,0),"")</f>
        <v/>
      </c>
      <c r="N94" s="14" t="str">
        <f>+IF(L94&gt;0,(IFERROR(RANK(L94,L$79:L$134,0)+ COUNTIFS(L$79:L$134, L94, M$79:M$134,"&gt;"&amp;M94),"")),0)</f>
        <v/>
      </c>
      <c r="O94" s="17" t="str">
        <f>+IFERROR(VLOOKUP($N94,LISTAS!$C$42:$D$64,2,0),"")</f>
        <v/>
      </c>
      <c r="P94" s="15" t="str">
        <f>+IFERROR(VLOOKUP($B94,HALCONES!$A:$J,10,0),"")</f>
        <v/>
      </c>
      <c r="Q94" s="14" t="str">
        <f>+IFERROR(VLOOKUP($B94,HALCONES!$A:$J,5,0),"")</f>
        <v/>
      </c>
      <c r="R94" s="14" t="str">
        <f>+IF(P94&gt;0,(IFERROR(RANK(P94,P$79:P$134,0)+ COUNTIFS(P$79:P$134, P94, Q$79:Q$134,"&gt;"&amp;Q94),"")),0)</f>
        <v/>
      </c>
      <c r="S94" s="17" t="str">
        <f>+IFERROR(VLOOKUP($R94,LISTAS!$C$42:$D$64,2,0),"")</f>
        <v/>
      </c>
      <c r="T94" s="15" t="str">
        <f>+IFERROR(VLOOKUP($B94,VIVES!$A:$J,10,0),"")</f>
        <v/>
      </c>
      <c r="U94" s="14" t="str">
        <f>+IFERROR(VLOOKUP($B94,VIVES!$A:$J,5,0),"")</f>
        <v/>
      </c>
      <c r="V94" s="14" t="str">
        <f>+IF(T94&gt;0,(IFERROR(RANK(T94,T$79:T$134,0)+ COUNTIFS(T$79:T$134, T94, U$79:U$134,"&gt;"&amp;U94),"")),0)</f>
        <v/>
      </c>
      <c r="W94" s="17" t="str">
        <f>+IFERROR(VLOOKUP(V94,LISTAS!$C$66:$D$87,2,0),"")</f>
        <v/>
      </c>
      <c r="X94" s="15" t="str">
        <f>+IFERROR(VLOOKUP($B94,ARQUEROS_UNIDOS!$A:$J,10,0),"")</f>
        <v/>
      </c>
      <c r="Y94" s="14" t="str">
        <f>+IFERROR(VLOOKUP($B94,ARQUEROS_UNIDOS!$A:$J,5,0),"")</f>
        <v/>
      </c>
      <c r="Z94" s="14" t="str">
        <f>+IF(X94&gt;0,(IFERROR(RANK(X94,X$79:X$134,0)+ COUNTIFS(X$79:X$134, X94, Y$79:Y$134,"&gt;"&amp;Y94),"")),0)</f>
        <v/>
      </c>
      <c r="AA94" s="17" t="str">
        <f>+IFERROR(VLOOKUP(Z94,LISTAS!$I$42:$J$63,2,0),"")</f>
        <v/>
      </c>
      <c r="AB94" s="18" t="str">
        <f t="shared" si="2"/>
        <v/>
      </c>
      <c r="AC94" s="39" t="str">
        <f t="shared" si="4"/>
        <v/>
      </c>
      <c r="AD94" s="9"/>
    </row>
    <row r="95" spans="1:30" x14ac:dyDescent="0.25">
      <c r="A95" s="9" t="str">
        <f t="shared" si="3"/>
        <v/>
      </c>
      <c r="B95" s="23"/>
      <c r="C95" s="19"/>
      <c r="D95" s="16" t="str">
        <f>+IFERROR(VLOOKUP(B95,ISCARIOTE!A:J,10,0),"")</f>
        <v/>
      </c>
      <c r="E95" s="14" t="str">
        <f>+IFERROR(VLOOKUP($B95,ISCARIOTE!$A:$J,5,0),"")</f>
        <v/>
      </c>
      <c r="F95" s="14" t="str">
        <f>+IF(D95&gt;0,(IFERROR(RANK(D95,D$79:D$134,0)+ COUNTIFS(D$79:D$134, D95, E$79:E$134,"&gt;"&amp;E95),"")),0)</f>
        <v/>
      </c>
      <c r="G95" s="17" t="str">
        <f>+IFERROR(VLOOKUP($F95,LISTAS!$C$42:$D$64,2,0),"")</f>
        <v/>
      </c>
      <c r="H95" s="15" t="str">
        <f>+IFERROR(VLOOKUP($B95,LEON!$A:$J,10,0),"")</f>
        <v/>
      </c>
      <c r="I95" s="14" t="str">
        <f>+IFERROR(VLOOKUP($B95,LEON!$A:$J,5,0),"")</f>
        <v/>
      </c>
      <c r="J95" s="14" t="str">
        <f>+IF(H95&gt;0,(IFERROR(RANK(H95,H$79:H$134,0)+ COUNTIFS(H$79:H$134, H95, I$79:I$134,"&gt;"&amp;I95),"")),0)</f>
        <v/>
      </c>
      <c r="K95" s="17" t="str">
        <f>+IFERROR(VLOOKUP($J95,LISTAS!$C$42:$D$64,2,0),"")</f>
        <v/>
      </c>
      <c r="L95" s="15" t="str">
        <f>+IFERROR(VLOOKUP($B95,CLUB_DE_TIRO!$A:$J,10,0),"")</f>
        <v/>
      </c>
      <c r="M95" s="14" t="str">
        <f>+IFERROR(VLOOKUP($B95,CLUB_DE_TIRO!$A:$J,5,0),"")</f>
        <v/>
      </c>
      <c r="N95" s="14" t="str">
        <f>+IF(L95&gt;0,(IFERROR(RANK(L95,L$79:L$134,0)+ COUNTIFS(L$79:L$134, L95, M$79:M$134,"&gt;"&amp;M95),"")),0)</f>
        <v/>
      </c>
      <c r="O95" s="17" t="str">
        <f>+IFERROR(VLOOKUP($N95,LISTAS!$C$42:$D$64,2,0),"")</f>
        <v/>
      </c>
      <c r="P95" s="15" t="str">
        <f>+IFERROR(VLOOKUP($B95,HALCONES!$A:$J,10,0),"")</f>
        <v/>
      </c>
      <c r="Q95" s="14" t="str">
        <f>+IFERROR(VLOOKUP($B95,HALCONES!$A:$J,5,0),"")</f>
        <v/>
      </c>
      <c r="R95" s="14" t="str">
        <f>+IF(P95&gt;0,(IFERROR(RANK(P95,P$79:P$134,0)+ COUNTIFS(P$79:P$134, P95, Q$79:Q$134,"&gt;"&amp;Q95),"")),0)</f>
        <v/>
      </c>
      <c r="S95" s="17" t="str">
        <f>+IFERROR(VLOOKUP($R95,LISTAS!$C$42:$D$64,2,0),"")</f>
        <v/>
      </c>
      <c r="T95" s="15" t="str">
        <f>+IFERROR(VLOOKUP($B95,VIVES!$A:$J,10,0),"")</f>
        <v/>
      </c>
      <c r="U95" s="14" t="str">
        <f>+IFERROR(VLOOKUP($B95,VIVES!$A:$J,5,0),"")</f>
        <v/>
      </c>
      <c r="V95" s="14" t="str">
        <f>+IF(T95&gt;0,(IFERROR(RANK(T95,T$79:T$134,0)+ COUNTIFS(T$79:T$134, T95, U$79:U$134,"&gt;"&amp;U95),"")),0)</f>
        <v/>
      </c>
      <c r="W95" s="17" t="str">
        <f>+IFERROR(VLOOKUP(V95,LISTAS!$C$66:$D$87,2,0),"")</f>
        <v/>
      </c>
      <c r="X95" s="15" t="str">
        <f>+IFERROR(VLOOKUP($B95,ARQUEROS_UNIDOS!$A:$J,10,0),"")</f>
        <v/>
      </c>
      <c r="Y95" s="14" t="str">
        <f>+IFERROR(VLOOKUP($B95,ARQUEROS_UNIDOS!$A:$J,5,0),"")</f>
        <v/>
      </c>
      <c r="Z95" s="14" t="str">
        <f>+IF(X95&gt;0,(IFERROR(RANK(X95,X$79:X$134,0)+ COUNTIFS(X$79:X$134, X95, Y$79:Y$134,"&gt;"&amp;Y95),"")),0)</f>
        <v/>
      </c>
      <c r="AA95" s="17" t="str">
        <f>+IFERROR(VLOOKUP(Z95,LISTAS!$I$42:$J$63,2,0),"")</f>
        <v/>
      </c>
      <c r="AB95" s="18" t="str">
        <f t="shared" si="2"/>
        <v/>
      </c>
      <c r="AC95" s="39" t="str">
        <f t="shared" si="4"/>
        <v/>
      </c>
      <c r="AD95" s="9"/>
    </row>
    <row r="96" spans="1:30" x14ac:dyDescent="0.25">
      <c r="A96" s="9" t="str">
        <f t="shared" si="3"/>
        <v/>
      </c>
      <c r="B96" s="23"/>
      <c r="C96" s="19"/>
      <c r="D96" s="16" t="str">
        <f>+IFERROR(VLOOKUP(B96,ISCARIOTE!A:J,10,0),"")</f>
        <v/>
      </c>
      <c r="E96" s="14" t="str">
        <f>+IFERROR(VLOOKUP($B96,ISCARIOTE!$A:$J,5,0),"")</f>
        <v/>
      </c>
      <c r="F96" s="14" t="str">
        <f>+IF(D96&gt;0,(IFERROR(RANK(D96,D$79:D$134,0)+ COUNTIFS(D$79:D$134, D96, E$79:E$134,"&gt;"&amp;E96),"")),0)</f>
        <v/>
      </c>
      <c r="G96" s="17" t="str">
        <f>+IFERROR(VLOOKUP($F96,LISTAS!$C$42:$D$64,2,0),"")</f>
        <v/>
      </c>
      <c r="H96" s="15" t="str">
        <f>+IFERROR(VLOOKUP($B96,LEON!$A:$J,10,0),"")</f>
        <v/>
      </c>
      <c r="I96" s="14" t="str">
        <f>+IFERROR(VLOOKUP($B96,LEON!$A:$J,5,0),"")</f>
        <v/>
      </c>
      <c r="J96" s="14" t="str">
        <f>+IF(H96&gt;0,(IFERROR(RANK(H96,H$79:H$134,0)+ COUNTIFS(H$79:H$134, H96, I$79:I$134,"&gt;"&amp;I96),"")),0)</f>
        <v/>
      </c>
      <c r="K96" s="17" t="str">
        <f>+IFERROR(VLOOKUP($J96,LISTAS!$C$42:$D$64,2,0),"")</f>
        <v/>
      </c>
      <c r="L96" s="15" t="str">
        <f>+IFERROR(VLOOKUP($B96,CLUB_DE_TIRO!$A:$J,10,0),"")</f>
        <v/>
      </c>
      <c r="M96" s="14" t="str">
        <f>+IFERROR(VLOOKUP($B96,CLUB_DE_TIRO!$A:$J,5,0),"")</f>
        <v/>
      </c>
      <c r="N96" s="14" t="str">
        <f>+IF(L96&gt;0,(IFERROR(RANK(L96,L$79:L$134,0)+ COUNTIFS(L$79:L$134, L96, M$79:M$134,"&gt;"&amp;M96),"")),0)</f>
        <v/>
      </c>
      <c r="O96" s="17" t="str">
        <f>+IFERROR(VLOOKUP($N96,LISTAS!$C$42:$D$64,2,0),"")</f>
        <v/>
      </c>
      <c r="P96" s="15" t="str">
        <f>+IFERROR(VLOOKUP($B96,HALCONES!$A:$J,10,0),"")</f>
        <v/>
      </c>
      <c r="Q96" s="14" t="str">
        <f>+IFERROR(VLOOKUP($B96,HALCONES!$A:$J,5,0),"")</f>
        <v/>
      </c>
      <c r="R96" s="14" t="str">
        <f>+IF(P96&gt;0,(IFERROR(RANK(P96,P$79:P$134,0)+ COUNTIFS(P$79:P$134, P96, Q$79:Q$134,"&gt;"&amp;Q96),"")),0)</f>
        <v/>
      </c>
      <c r="S96" s="17" t="str">
        <f>+IFERROR(VLOOKUP($R96,LISTAS!$C$42:$D$64,2,0),"")</f>
        <v/>
      </c>
      <c r="T96" s="15" t="str">
        <f>+IFERROR(VLOOKUP($B96,VIVES!$A:$J,10,0),"")</f>
        <v/>
      </c>
      <c r="U96" s="14" t="str">
        <f>+IFERROR(VLOOKUP($B96,VIVES!$A:$J,5,0),"")</f>
        <v/>
      </c>
      <c r="V96" s="14" t="str">
        <f>+IF(T96&gt;0,(IFERROR(RANK(T96,T$79:T$134,0)+ COUNTIFS(T$79:T$134, T96, U$79:U$134,"&gt;"&amp;U96),"")),0)</f>
        <v/>
      </c>
      <c r="W96" s="17" t="str">
        <f>+IFERROR(VLOOKUP(V96,LISTAS!$C$66:$D$87,2,0),"")</f>
        <v/>
      </c>
      <c r="X96" s="15" t="str">
        <f>+IFERROR(VLOOKUP($B96,ARQUEROS_UNIDOS!$A:$J,10,0),"")</f>
        <v/>
      </c>
      <c r="Y96" s="14" t="str">
        <f>+IFERROR(VLOOKUP($B96,ARQUEROS_UNIDOS!$A:$J,5,0),"")</f>
        <v/>
      </c>
      <c r="Z96" s="14" t="str">
        <f>+IF(X96&gt;0,(IFERROR(RANK(X96,X$79:X$134,0)+ COUNTIFS(X$79:X$134, X96, Y$79:Y$134,"&gt;"&amp;Y96),"")),0)</f>
        <v/>
      </c>
      <c r="AA96" s="17"/>
      <c r="AB96" s="18" t="str">
        <f t="shared" si="2"/>
        <v/>
      </c>
      <c r="AC96" s="39" t="str">
        <f t="shared" si="4"/>
        <v/>
      </c>
      <c r="AD96" s="9"/>
    </row>
    <row r="97" spans="1:30" x14ac:dyDescent="0.25">
      <c r="A97" s="9" t="str">
        <f t="shared" si="3"/>
        <v/>
      </c>
      <c r="B97" s="23"/>
      <c r="C97" s="20"/>
      <c r="D97" s="16" t="str">
        <f>+IFERROR(VLOOKUP(B97,ISCARIOTE!A:J,10,0),"")</f>
        <v/>
      </c>
      <c r="E97" s="14" t="str">
        <f>+IFERROR(VLOOKUP($B97,ISCARIOTE!$A:$J,5,0),"")</f>
        <v/>
      </c>
      <c r="F97" s="14" t="str">
        <f>+IF(D97&gt;0,(IFERROR(RANK(D97,D$79:D$134,0)+ COUNTIFS(D$79:D$134, D97, E$79:E$134,"&gt;"&amp;E97),"")),0)</f>
        <v/>
      </c>
      <c r="G97" s="17" t="str">
        <f>+IFERROR(VLOOKUP($F97,LISTAS!$C$42:$D$64,2,0),"")</f>
        <v/>
      </c>
      <c r="H97" s="15" t="str">
        <f>+IFERROR(VLOOKUP($B97,LEON!$A:$J,10,0),"")</f>
        <v/>
      </c>
      <c r="I97" s="14" t="str">
        <f>+IFERROR(VLOOKUP($B97,LEON!$A:$J,5,0),"")</f>
        <v/>
      </c>
      <c r="J97" s="14" t="str">
        <f>+IF(H97&gt;0,(IFERROR(RANK(H97,H$79:H$134,0)+ COUNTIFS(H$79:H$134, H97, I$79:I$134,"&gt;"&amp;I97),"")),0)</f>
        <v/>
      </c>
      <c r="K97" s="17" t="str">
        <f>+IFERROR(VLOOKUP($J97,LISTAS!$C$42:$D$64,2,0),"")</f>
        <v/>
      </c>
      <c r="L97" s="15" t="str">
        <f>+IFERROR(VLOOKUP($B97,CLUB_DE_TIRO!$A:$J,10,0),"")</f>
        <v/>
      </c>
      <c r="M97" s="14" t="str">
        <f>+IFERROR(VLOOKUP($B97,CLUB_DE_TIRO!$A:$J,5,0),"")</f>
        <v/>
      </c>
      <c r="N97" s="14" t="str">
        <f>+IF(L97&gt;0,(IFERROR(RANK(L97,L$79:L$134,0)+ COUNTIFS(L$79:L$134, L97, M$79:M$134,"&gt;"&amp;M97),"")),0)</f>
        <v/>
      </c>
      <c r="O97" s="17" t="str">
        <f>+IFERROR(VLOOKUP($N97,LISTAS!$C$42:$D$64,2,0),"")</f>
        <v/>
      </c>
      <c r="P97" s="15" t="str">
        <f>+IFERROR(VLOOKUP($B97,HALCONES!$A:$J,10,0),"")</f>
        <v/>
      </c>
      <c r="Q97" s="14" t="str">
        <f>+IFERROR(VLOOKUP($B97,HALCONES!$A:$J,5,0),"")</f>
        <v/>
      </c>
      <c r="R97" s="14" t="str">
        <f>+IF(P97&gt;0,(IFERROR(RANK(P97,P$79:P$134,0)+ COUNTIFS(P$79:P$134, P97, Q$79:Q$134,"&gt;"&amp;Q97),"")),0)</f>
        <v/>
      </c>
      <c r="S97" s="17" t="str">
        <f>+IFERROR(VLOOKUP($R97,LISTAS!$C$42:$D$64,2,0),"")</f>
        <v/>
      </c>
      <c r="T97" s="15" t="str">
        <f>+IFERROR(VLOOKUP($B97,VIVES!$A:$J,10,0),"")</f>
        <v/>
      </c>
      <c r="U97" s="14" t="str">
        <f>+IFERROR(VLOOKUP($B97,VIVES!$A:$J,5,0),"")</f>
        <v/>
      </c>
      <c r="V97" s="14" t="str">
        <f>+IF(T97&gt;0,(IFERROR(RANK(T97,T$79:T$134,0)+ COUNTIFS(T$79:T$134, T97, U$79:U$134,"&gt;"&amp;U97),"")),0)</f>
        <v/>
      </c>
      <c r="W97" s="17" t="str">
        <f>+IFERROR(VLOOKUP(V97,LISTAS!$C$66:$D$87,2,0),"")</f>
        <v/>
      </c>
      <c r="X97" s="15" t="str">
        <f>+IFERROR(VLOOKUP($B97,ARQUEROS_UNIDOS!$A:$J,10,0),"")</f>
        <v/>
      </c>
      <c r="Y97" s="14" t="str">
        <f>+IFERROR(VLOOKUP($B97,ARQUEROS_UNIDOS!$A:$J,5,0),"")</f>
        <v/>
      </c>
      <c r="Z97" s="14" t="str">
        <f>+IF(X97&gt;0,(IFERROR(RANK(X97,X$79:X$134,0)+ COUNTIFS(X$79:X$134, X97, Y$79:Y$134,"&gt;"&amp;Y97),"")),0)</f>
        <v/>
      </c>
      <c r="AA97" s="17"/>
      <c r="AB97" s="18" t="str">
        <f t="shared" si="2"/>
        <v/>
      </c>
      <c r="AC97" s="39" t="str">
        <f t="shared" si="4"/>
        <v/>
      </c>
      <c r="AD97" s="9"/>
    </row>
    <row r="98" spans="1:30" x14ac:dyDescent="0.25">
      <c r="A98" s="9" t="str">
        <f t="shared" si="3"/>
        <v/>
      </c>
      <c r="B98" s="23"/>
      <c r="C98" s="19"/>
      <c r="D98" s="16" t="str">
        <f>+IFERROR(VLOOKUP(B98,ISCARIOTE!A:J,10,0),"")</f>
        <v/>
      </c>
      <c r="E98" s="14" t="str">
        <f>+IFERROR(VLOOKUP($B98,ISCARIOTE!$A:$J,5,0),"")</f>
        <v/>
      </c>
      <c r="F98" s="14" t="str">
        <f>+IF(D98&gt;0,(IFERROR(RANK(D98,D$79:D$134,0)+ COUNTIFS(D$79:D$134, D98, E$79:E$134,"&gt;"&amp;E98),"")),0)</f>
        <v/>
      </c>
      <c r="G98" s="17" t="str">
        <f>+IFERROR(VLOOKUP($F98,LISTAS!$C$42:$D$64,2,0),"")</f>
        <v/>
      </c>
      <c r="H98" s="15" t="str">
        <f>+IFERROR(VLOOKUP($B98,LEON!$A:$J,10,0),"")</f>
        <v/>
      </c>
      <c r="I98" s="14" t="str">
        <f>+IFERROR(VLOOKUP($B98,LEON!$A:$J,5,0),"")</f>
        <v/>
      </c>
      <c r="J98" s="14" t="str">
        <f>+IF(H98&gt;0,(IFERROR(RANK(H98,H$79:H$134,0)+ COUNTIFS(H$79:H$134, H98, I$79:I$134,"&gt;"&amp;I98),"")),0)</f>
        <v/>
      </c>
      <c r="K98" s="17" t="str">
        <f>+IFERROR(VLOOKUP($J98,LISTAS!$C$42:$D$64,2,0),"")</f>
        <v/>
      </c>
      <c r="L98" s="15" t="str">
        <f>+IFERROR(VLOOKUP($B98,CLUB_DE_TIRO!$A:$J,10,0),"")</f>
        <v/>
      </c>
      <c r="M98" s="14" t="str">
        <f>+IFERROR(VLOOKUP($B98,CLUB_DE_TIRO!$A:$J,5,0),"")</f>
        <v/>
      </c>
      <c r="N98" s="14" t="str">
        <f>+IF(L98&gt;0,(IFERROR(RANK(L98,L$79:L$134,0)+ COUNTIFS(L$79:L$134, L98, M$79:M$134,"&gt;"&amp;M98),"")),0)</f>
        <v/>
      </c>
      <c r="O98" s="17" t="str">
        <f>+IFERROR(VLOOKUP($N98,LISTAS!$C$42:$D$64,2,0),"")</f>
        <v/>
      </c>
      <c r="P98" s="15" t="str">
        <f>+IFERROR(VLOOKUP($B98,HALCONES!$A:$J,10,0),"")</f>
        <v/>
      </c>
      <c r="Q98" s="14" t="str">
        <f>+IFERROR(VLOOKUP($B98,HALCONES!$A:$J,5,0),"")</f>
        <v/>
      </c>
      <c r="R98" s="14" t="str">
        <f>+IF(P98&gt;0,(IFERROR(RANK(P98,P$79:P$134,0)+ COUNTIFS(P$79:P$134, P98, Q$79:Q$134,"&gt;"&amp;Q98),"")),0)</f>
        <v/>
      </c>
      <c r="S98" s="17" t="str">
        <f>+IFERROR(VLOOKUP($R98,LISTAS!$C$42:$D$64,2,0),"")</f>
        <v/>
      </c>
      <c r="T98" s="15" t="str">
        <f>+IFERROR(VLOOKUP($B98,VIVES!$A:$J,10,0),"")</f>
        <v/>
      </c>
      <c r="U98" s="14" t="str">
        <f>+IFERROR(VLOOKUP($B98,VIVES!$A:$J,5,0),"")</f>
        <v/>
      </c>
      <c r="V98" s="14" t="str">
        <f>+IF(T98&gt;0,(IFERROR(RANK(T98,T$79:T$134,0)+ COUNTIFS(T$79:T$134, T98, U$79:U$134,"&gt;"&amp;U98),"")),0)</f>
        <v/>
      </c>
      <c r="W98" s="17" t="str">
        <f>+IFERROR(VLOOKUP(V98,LISTAS!$C$66:$D$87,2,0),"")</f>
        <v/>
      </c>
      <c r="X98" s="15" t="str">
        <f>+IFERROR(VLOOKUP($B98,ARQUEROS_UNIDOS!$A:$J,10,0),"")</f>
        <v/>
      </c>
      <c r="Y98" s="14" t="str">
        <f>+IFERROR(VLOOKUP($B98,ARQUEROS_UNIDOS!$A:$J,5,0),"")</f>
        <v/>
      </c>
      <c r="Z98" s="14" t="str">
        <f>+IF(X98&gt;0,(IFERROR(RANK(X98,X$79:X$134,0)+ COUNTIFS(X$79:X$134, X98, Y$79:Y$134,"&gt;"&amp;Y98),"")),0)</f>
        <v/>
      </c>
      <c r="AA98" s="17"/>
      <c r="AB98" s="18" t="str">
        <f t="shared" si="2"/>
        <v/>
      </c>
      <c r="AC98" s="39" t="str">
        <f t="shared" si="4"/>
        <v/>
      </c>
      <c r="AD98" s="9"/>
    </row>
    <row r="99" spans="1:30" x14ac:dyDescent="0.25">
      <c r="A99" s="9" t="str">
        <f t="shared" si="3"/>
        <v/>
      </c>
      <c r="B99" s="23"/>
      <c r="C99" s="19"/>
      <c r="D99" s="16" t="str">
        <f>+IFERROR(VLOOKUP(B99,ISCARIOTE!A:J,10,0),"")</f>
        <v/>
      </c>
      <c r="E99" s="14" t="str">
        <f>+IFERROR(VLOOKUP($B99,ISCARIOTE!$A:$J,5,0),"")</f>
        <v/>
      </c>
      <c r="F99" s="14" t="str">
        <f>+IF(D99&gt;0,(IFERROR(RANK(D99,D$79:D$134,0)+ COUNTIFS(D$79:D$134, D99, E$79:E$134,"&gt;"&amp;E99),"")),0)</f>
        <v/>
      </c>
      <c r="G99" s="17" t="str">
        <f>+IFERROR(VLOOKUP($F99,LISTAS!$C$42:$D$64,2,0),"")</f>
        <v/>
      </c>
      <c r="H99" s="15" t="str">
        <f>+IFERROR(VLOOKUP($B99,LEON!$A:$J,10,0),"")</f>
        <v/>
      </c>
      <c r="I99" s="14" t="str">
        <f>+IFERROR(VLOOKUP($B99,LEON!$A:$J,5,0),"")</f>
        <v/>
      </c>
      <c r="J99" s="14" t="str">
        <f>+IF(H99&gt;0,(IFERROR(RANK(H99,H$79:H$134,0)+ COUNTIFS(H$79:H$134, H99, I$79:I$134,"&gt;"&amp;I99),"")),0)</f>
        <v/>
      </c>
      <c r="K99" s="17" t="str">
        <f>+IFERROR(VLOOKUP($J99,LISTAS!$C$42:$D$64,2,0),"")</f>
        <v/>
      </c>
      <c r="L99" s="15" t="str">
        <f>+IFERROR(VLOOKUP($B99,CLUB_DE_TIRO!$A:$J,10,0),"")</f>
        <v/>
      </c>
      <c r="M99" s="14" t="str">
        <f>+IFERROR(VLOOKUP($B99,CLUB_DE_TIRO!$A:$J,5,0),"")</f>
        <v/>
      </c>
      <c r="N99" s="14" t="str">
        <f>+IF(L99&gt;0,(IFERROR(RANK(L99,L$79:L$134,0)+ COUNTIFS(L$79:L$134, L99, M$79:M$134,"&gt;"&amp;M99),"")),0)</f>
        <v/>
      </c>
      <c r="O99" s="17" t="str">
        <f>+IFERROR(VLOOKUP($N99,LISTAS!$C$42:$D$64,2,0),"")</f>
        <v/>
      </c>
      <c r="P99" s="15" t="str">
        <f>+IFERROR(VLOOKUP($B99,HALCONES!$A:$J,10,0),"")</f>
        <v/>
      </c>
      <c r="Q99" s="14" t="str">
        <f>+IFERROR(VLOOKUP($B99,HALCONES!$A:$J,5,0),"")</f>
        <v/>
      </c>
      <c r="R99" s="14" t="str">
        <f>+IF(P99&gt;0,(IFERROR(RANK(P99,P$79:P$134,0)+ COUNTIFS(P$79:P$134, P99, Q$79:Q$134,"&gt;"&amp;Q99),"")),0)</f>
        <v/>
      </c>
      <c r="S99" s="17"/>
      <c r="T99" s="15" t="str">
        <f>+IFERROR(VLOOKUP($B99,VIVES!$A:$J,10,0),"")</f>
        <v/>
      </c>
      <c r="U99" s="14" t="str">
        <f>+IFERROR(VLOOKUP($B99,VIVES!$A:$J,5,0),"")</f>
        <v/>
      </c>
      <c r="V99" s="14" t="str">
        <f>+IF(T99&gt;0,(IFERROR(RANK(T99,T$79:T$134,0)+ COUNTIFS(T$79:T$134, T99, U$79:U$134,"&gt;"&amp;U99),"")),0)</f>
        <v/>
      </c>
      <c r="W99" s="17" t="str">
        <f>+IFERROR(VLOOKUP($V99,LISTAS!C62:E83,3,0),"")</f>
        <v/>
      </c>
      <c r="X99" s="15" t="str">
        <f>+IFERROR(VLOOKUP($B99,ARQUEROS_UNIDOS!$A:$J,10,0),"")</f>
        <v/>
      </c>
      <c r="Y99" s="14" t="str">
        <f>+IFERROR(VLOOKUP($B99,ARQUEROS_UNIDOS!$A:$J,5,0),"")</f>
        <v/>
      </c>
      <c r="Z99" s="14" t="str">
        <f>+IF(X99&gt;0,(IFERROR(RANK(X99,X$79:X$134,0)+ COUNTIFS(X$79:X$134, X99, Y$79:Y$134,"&gt;"&amp;Y99),"")),0)</f>
        <v/>
      </c>
      <c r="AA99" s="17"/>
      <c r="AB99" s="18" t="str">
        <f t="shared" si="2"/>
        <v/>
      </c>
      <c r="AC99" s="39" t="str">
        <f t="shared" si="4"/>
        <v/>
      </c>
      <c r="AD99" s="9"/>
    </row>
    <row r="100" spans="1:30" x14ac:dyDescent="0.25">
      <c r="A100" s="9" t="str">
        <f t="shared" si="3"/>
        <v/>
      </c>
      <c r="B100" s="23"/>
      <c r="C100" s="19"/>
      <c r="D100" s="16" t="str">
        <f>+IFERROR(VLOOKUP(B100,ISCARIOTE!A:J,10,0),"")</f>
        <v/>
      </c>
      <c r="E100" s="14" t="str">
        <f>+IFERROR(VLOOKUP($B100,ISCARIOTE!$A:$J,5,0),"")</f>
        <v/>
      </c>
      <c r="F100" s="14" t="str">
        <f>+IF(D100&gt;0,(IFERROR(RANK(D100,D$79:D$134,0)+ COUNTIFS(D$79:D$134, D100, E$79:E$134,"&gt;"&amp;E100),"")),0)</f>
        <v/>
      </c>
      <c r="G100" s="17" t="str">
        <f>+IFERROR(VLOOKUP($F100,LISTAS!$C$42:$D$64,2,0),"")</f>
        <v/>
      </c>
      <c r="H100" s="15" t="str">
        <f>+IFERROR(VLOOKUP($B100,LEON!$A:$J,10,0),"")</f>
        <v/>
      </c>
      <c r="I100" s="14" t="str">
        <f>+IFERROR(VLOOKUP($B100,LEON!$A:$J,5,0),"")</f>
        <v/>
      </c>
      <c r="J100" s="14" t="str">
        <f>+IF(H100&gt;0,(IFERROR(RANK(H100,H$79:H$134,0)+ COUNTIFS(H$79:H$134, H100, I$79:I$134,"&gt;"&amp;I100),"")),0)</f>
        <v/>
      </c>
      <c r="K100" s="17" t="str">
        <f>+IFERROR(VLOOKUP($J100,LISTAS!$C$42:$D$64,2,0),"")</f>
        <v/>
      </c>
      <c r="L100" s="15" t="str">
        <f>+IFERROR(VLOOKUP($B100,CLUB_DE_TIRO!$A:$J,10,0),"")</f>
        <v/>
      </c>
      <c r="M100" s="14" t="str">
        <f>+IFERROR(VLOOKUP($B100,CLUB_DE_TIRO!$A:$J,5,0),"")</f>
        <v/>
      </c>
      <c r="N100" s="14" t="str">
        <f>+IF(L100&gt;0,(IFERROR(RANK(L100,L$79:L$134,0)+ COUNTIFS(L$79:L$134, L100, M$79:M$134,"&gt;"&amp;M100),"")),0)</f>
        <v/>
      </c>
      <c r="O100" s="17" t="str">
        <f>+IFERROR(VLOOKUP($N100,LISTAS!$C$42:$D$64,2,0),"")</f>
        <v/>
      </c>
      <c r="P100" s="15" t="str">
        <f>+IFERROR(VLOOKUP($B100,HALCONES!$A:$J,10,0),"")</f>
        <v/>
      </c>
      <c r="Q100" s="14" t="str">
        <f>+IFERROR(VLOOKUP($B100,HALCONES!$A:$J,5,0),"")</f>
        <v/>
      </c>
      <c r="R100" s="14" t="str">
        <f>+IF(P100&gt;0,(IFERROR(RANK(P100,P$79:P$134,0)+ COUNTIFS(P$79:P$134, P100, Q$79:Q$134,"&gt;"&amp;Q100),"")),0)</f>
        <v/>
      </c>
      <c r="S100" s="17"/>
      <c r="T100" s="15" t="str">
        <f>+IFERROR(VLOOKUP($B100,VIVES!$A:$J,10,0),"")</f>
        <v/>
      </c>
      <c r="U100" s="14" t="str">
        <f>+IFERROR(VLOOKUP($B100,VIVES!$A:$J,5,0),"")</f>
        <v/>
      </c>
      <c r="V100" s="14" t="str">
        <f>+IF(T100&gt;0,(IFERROR(RANK(T100,T$79:T$134,0)+ COUNTIFS(T$79:T$134, T100, U$79:U$134,"&gt;"&amp;U100),"")),0)</f>
        <v/>
      </c>
      <c r="W100" s="17" t="str">
        <f>+IFERROR(VLOOKUP($V100,LISTAS!C63:E84,3,0),"")</f>
        <v/>
      </c>
      <c r="X100" s="15" t="str">
        <f>+IFERROR(VLOOKUP($B100,ARQUEROS_UNIDOS!$A:$J,10,0),"")</f>
        <v/>
      </c>
      <c r="Y100" s="14" t="str">
        <f>+IFERROR(VLOOKUP($B100,ARQUEROS_UNIDOS!$A:$J,5,0),"")</f>
        <v/>
      </c>
      <c r="Z100" s="14" t="str">
        <f>+IF(X100&gt;0,(IFERROR(RANK(X100,X$79:X$134,0)+ COUNTIFS(X$79:X$134, X100, Y$79:Y$134,"&gt;"&amp;Y100),"")),0)</f>
        <v/>
      </c>
      <c r="AA100" s="17"/>
      <c r="AB100" s="18" t="str">
        <f t="shared" si="2"/>
        <v/>
      </c>
      <c r="AC100" s="39" t="str">
        <f t="shared" si="4"/>
        <v/>
      </c>
      <c r="AD100" s="9"/>
    </row>
    <row r="101" spans="1:30" x14ac:dyDescent="0.25">
      <c r="A101" s="9" t="str">
        <f t="shared" si="3"/>
        <v/>
      </c>
      <c r="B101" s="23"/>
      <c r="C101" s="19"/>
      <c r="D101" s="16" t="str">
        <f>+IFERROR(VLOOKUP(B101,ISCARIOTE!A:J,10,0),"")</f>
        <v/>
      </c>
      <c r="E101" s="14" t="str">
        <f>+IFERROR(VLOOKUP($B101,ISCARIOTE!$A:$J,5,0),"")</f>
        <v/>
      </c>
      <c r="F101" s="14" t="str">
        <f>+IF(D101&gt;0,(IFERROR(RANK(D101,D$79:D$134,0)+ COUNTIFS(D$79:D$134, D101, E$79:E$134,"&gt;"&amp;E101),"")),0)</f>
        <v/>
      </c>
      <c r="G101" s="17"/>
      <c r="H101" s="15" t="str">
        <f>+IFERROR(VLOOKUP($B101,LEON!$A:$J,10,0),"")</f>
        <v/>
      </c>
      <c r="I101" s="14" t="str">
        <f>+IFERROR(VLOOKUP($B101,LEON!$A:$J,5,0),"")</f>
        <v/>
      </c>
      <c r="J101" s="14" t="str">
        <f>+IF(H101&gt;0,(IFERROR(RANK(H101,H$79:H$134,0)+ COUNTIFS(H$79:H$134, H101, I$79:I$134,"&gt;"&amp;I101),"")),0)</f>
        <v/>
      </c>
      <c r="K101" s="17"/>
      <c r="L101" s="15" t="str">
        <f>+IFERROR(VLOOKUP($B101,CLUB_DE_TIRO!$A:$J,10,0),"")</f>
        <v/>
      </c>
      <c r="M101" s="14" t="str">
        <f>+IFERROR(VLOOKUP($B101,CLUB_DE_TIRO!$A:$J,5,0),"")</f>
        <v/>
      </c>
      <c r="N101" s="14" t="str">
        <f>+IF(L101&gt;0,(IFERROR(RANK(L101,L$79:L$134,0)+ COUNTIFS(L$79:L$134, L101, M$79:M$134,"&gt;"&amp;M101),"")),0)</f>
        <v/>
      </c>
      <c r="O101" s="17" t="str">
        <f>+IFERROR(VLOOKUP($N101,LISTAS!$C$42:$D$64,2,0),"")</f>
        <v/>
      </c>
      <c r="P101" s="15" t="str">
        <f>+IFERROR(VLOOKUP($B101,HALCONES!$A:$J,10,0),"")</f>
        <v/>
      </c>
      <c r="Q101" s="14" t="str">
        <f>+IFERROR(VLOOKUP($B101,HALCONES!$A:$J,5,0),"")</f>
        <v/>
      </c>
      <c r="R101" s="14" t="str">
        <f>+IF(P101&gt;0,(IFERROR(RANK(P101,P$79:P$134,0)+ COUNTIFS(P$79:P$134, P101, Q$79:Q$134,"&gt;"&amp;Q101),"")),0)</f>
        <v/>
      </c>
      <c r="S101" s="17"/>
      <c r="T101" s="15" t="str">
        <f>+IFERROR(VLOOKUP($B101,VIVES!$A:$J,10,0),"")</f>
        <v/>
      </c>
      <c r="U101" s="14" t="str">
        <f>+IFERROR(VLOOKUP($B101,VIVES!$A:$J,5,0),"")</f>
        <v/>
      </c>
      <c r="V101" s="14" t="str">
        <f>+IF(T101&gt;0,(IFERROR(RANK(T101,T$79:T$134,0)+ COUNTIFS(T$79:T$134, T101, U$79:U$134,"&gt;"&amp;U101),"")),0)</f>
        <v/>
      </c>
      <c r="W101" s="17" t="str">
        <f>+IFERROR(VLOOKUP($V101,LISTAS!C64:E85,3,0),"")</f>
        <v/>
      </c>
      <c r="X101" s="15" t="str">
        <f>+IFERROR(VLOOKUP($B101,ARQUEROS_UNIDOS!$A:$J,10,0),"")</f>
        <v/>
      </c>
      <c r="Y101" s="14" t="str">
        <f>+IFERROR(VLOOKUP($B101,ARQUEROS_UNIDOS!$A:$J,5,0),"")</f>
        <v/>
      </c>
      <c r="Z101" s="14" t="str">
        <f>+IF(X101&gt;0,(IFERROR(RANK(X101,X$79:X$134,0)+ COUNTIFS(X$79:X$134, X101, Y$79:Y$134,"&gt;"&amp;Y101),"")),0)</f>
        <v/>
      </c>
      <c r="AA101" s="17"/>
      <c r="AB101" s="18" t="str">
        <f t="shared" si="2"/>
        <v/>
      </c>
      <c r="AC101" s="39" t="str">
        <f t="shared" si="4"/>
        <v/>
      </c>
      <c r="AD101" s="9"/>
    </row>
    <row r="102" spans="1:30" x14ac:dyDescent="0.25">
      <c r="A102" s="9" t="str">
        <f t="shared" si="3"/>
        <v/>
      </c>
      <c r="B102" s="23"/>
      <c r="C102" s="19"/>
      <c r="D102" s="16" t="str">
        <f>+IFERROR(VLOOKUP(B102,ISCARIOTE!A:J,10,0),"")</f>
        <v/>
      </c>
      <c r="E102" s="14" t="str">
        <f>+IFERROR(VLOOKUP($B102,ISCARIOTE!$A:$J,5,0),"")</f>
        <v/>
      </c>
      <c r="F102" s="14" t="str">
        <f>+IF(D102&gt;0,(IFERROR(RANK(D102,D$79:D$134,0)+ COUNTIFS(D$79:D$134, D102, E$79:E$134,"&gt;"&amp;E102),"")),0)</f>
        <v/>
      </c>
      <c r="G102" s="17"/>
      <c r="H102" s="15" t="str">
        <f>+IFERROR(VLOOKUP($B102,LEON!$A:$J,10,0),"")</f>
        <v/>
      </c>
      <c r="I102" s="14" t="str">
        <f>+IFERROR(VLOOKUP($B102,LEON!$A:$J,5,0),"")</f>
        <v/>
      </c>
      <c r="J102" s="14" t="str">
        <f>+IF(H102&gt;0,(IFERROR(RANK(H102,H$79:H$134,0)+ COUNTIFS(H$79:H$134, H102, I$79:I$134,"&gt;"&amp;I102),"")),0)</f>
        <v/>
      </c>
      <c r="K102" s="17"/>
      <c r="L102" s="15" t="str">
        <f>+IFERROR(VLOOKUP($B102,CLUB_DE_TIRO!$A:$J,10,0),"")</f>
        <v/>
      </c>
      <c r="M102" s="14" t="str">
        <f>+IFERROR(VLOOKUP($B102,CLUB_DE_TIRO!$A:$J,5,0),"")</f>
        <v/>
      </c>
      <c r="N102" s="14" t="str">
        <f>+IF(L102&gt;0,(IFERROR(RANK(L102,L$79:L$134,0)+ COUNTIFS(L$79:L$134, L102, M$79:M$134,"&gt;"&amp;M102),"")),0)</f>
        <v/>
      </c>
      <c r="O102" s="17" t="str">
        <f>+IFERROR(VLOOKUP($N102,LISTAS!$C$42:$D$64,2,0),"")</f>
        <v/>
      </c>
      <c r="P102" s="15" t="str">
        <f>+IFERROR(VLOOKUP($B102,HALCONES!$A:$J,10,0),"")</f>
        <v/>
      </c>
      <c r="Q102" s="14" t="str">
        <f>+IFERROR(VLOOKUP($B102,HALCONES!$A:$J,5,0),"")</f>
        <v/>
      </c>
      <c r="R102" s="14" t="str">
        <f>+IF(P102&gt;0,(IFERROR(RANK(P102,P$79:P$134,0)+ COUNTIFS(P$79:P$134, P102, Q$79:Q$134,"&gt;"&amp;Q102),"")),0)</f>
        <v/>
      </c>
      <c r="S102" s="17"/>
      <c r="T102" s="15" t="str">
        <f>+IFERROR(VLOOKUP($B102,VIVES!$A:$J,10,0),"")</f>
        <v/>
      </c>
      <c r="U102" s="14" t="str">
        <f>+IFERROR(VLOOKUP($B102,VIVES!$A:$J,5,0),"")</f>
        <v/>
      </c>
      <c r="V102" s="14" t="str">
        <f>+IF(T102&gt;0,(IFERROR(RANK(T102,T$79:T$134,0)+ COUNTIFS(T$79:T$134, T102, U$79:U$134,"&gt;"&amp;U102),"")),0)</f>
        <v/>
      </c>
      <c r="W102" s="17" t="str">
        <f>+IFERROR(VLOOKUP($V102,LISTAS!C65:E86,3,0),"")</f>
        <v/>
      </c>
      <c r="X102" s="15" t="str">
        <f>+IFERROR(VLOOKUP($B102,ARQUEROS_UNIDOS!$A:$J,10,0),"")</f>
        <v/>
      </c>
      <c r="Y102" s="14" t="str">
        <f>+IFERROR(VLOOKUP($B102,ARQUEROS_UNIDOS!$A:$J,5,0),"")</f>
        <v/>
      </c>
      <c r="Z102" s="14" t="str">
        <f>+IF(X102&gt;0,(IFERROR(RANK(X102,X$79:X$134,0)+ COUNTIFS(X$79:X$134, X102, Y$79:Y$134,"&gt;"&amp;Y102),"")),0)</f>
        <v/>
      </c>
      <c r="AA102" s="17"/>
      <c r="AB102" s="18" t="str">
        <f t="shared" si="2"/>
        <v/>
      </c>
      <c r="AC102" s="39" t="str">
        <f t="shared" si="4"/>
        <v/>
      </c>
      <c r="AD102" s="9"/>
    </row>
    <row r="103" spans="1:30" x14ac:dyDescent="0.25">
      <c r="A103" s="9"/>
      <c r="B103" s="23"/>
      <c r="C103" s="19"/>
      <c r="D103" s="16" t="str">
        <f>+IFERROR(VLOOKUP(B103,ISCARIOTE!A:J,10,0),"")</f>
        <v/>
      </c>
      <c r="E103" s="14" t="str">
        <f>+IFERROR(VLOOKUP($B103,ISCARIOTE!$A:$J,5,0),"")</f>
        <v/>
      </c>
      <c r="F103" s="14" t="str">
        <f t="shared" ref="F103:F115" si="5">+IF(D103&gt;0,(IFERROR(RANK(D103,D$79:D$134,0)+ COUNTIFS(D$79:D$134, D103, E$79:E$134,"&gt;"&amp;E103),"")),0)</f>
        <v/>
      </c>
      <c r="G103" s="17"/>
      <c r="H103" s="15" t="str">
        <f>+IFERROR(VLOOKUP($B103,LEON!$A:$J,10,0),"")</f>
        <v/>
      </c>
      <c r="I103" s="14" t="str">
        <f>+IFERROR(VLOOKUP($B103,LEON!$A:$J,5,0),"")</f>
        <v/>
      </c>
      <c r="J103" s="14" t="str">
        <f t="shared" ref="J103:J115" si="6">+IF(H103&gt;0,(IFERROR(RANK(H103,H$79:H$134,0)+ COUNTIFS(H$79:H$134, H103, I$79:I$134,"&gt;"&amp;I103),"")),0)</f>
        <v/>
      </c>
      <c r="K103" s="17"/>
      <c r="L103" s="15" t="str">
        <f>+IFERROR(VLOOKUP($B103,CLUB_DE_TIRO!$A:$J,10,0),"")</f>
        <v/>
      </c>
      <c r="M103" s="14" t="str">
        <f>+IFERROR(VLOOKUP($B103,CLUB_DE_TIRO!$A:$J,5,0),"")</f>
        <v/>
      </c>
      <c r="N103" s="14" t="str">
        <f t="shared" ref="N103:N115" si="7">+IF(L103&gt;0,(IFERROR(RANK(L103,L$79:L$134,0)+ COUNTIFS(L$79:L$134, L103, M$79:M$134,"&gt;"&amp;M103),"")),0)</f>
        <v/>
      </c>
      <c r="O103" s="17" t="str">
        <f>+IFERROR(VLOOKUP($N103,LISTAS!$C$42:$D$64,2,0),"")</f>
        <v/>
      </c>
      <c r="P103" s="15" t="str">
        <f>+IFERROR(VLOOKUP($B103,HALCONES!$A:$J,10,0),"")</f>
        <v/>
      </c>
      <c r="Q103" s="14" t="str">
        <f>+IFERROR(VLOOKUP($B103,HALCONES!$A:$J,5,0),"")</f>
        <v/>
      </c>
      <c r="R103" s="14" t="str">
        <f t="shared" ref="R103:R115" si="8">+IF(P103&gt;0,(IFERROR(RANK(P103,P$79:P$134,0)+ COUNTIFS(P$79:P$134, P103, Q$79:Q$134,"&gt;"&amp;Q103),"")),0)</f>
        <v/>
      </c>
      <c r="S103" s="17"/>
      <c r="T103" s="15" t="str">
        <f>+IFERROR(VLOOKUP($B103,VIVES!$A:$J,10,0),"")</f>
        <v/>
      </c>
      <c r="U103" s="14" t="str">
        <f>+IFERROR(VLOOKUP($B103,VIVES!$A:$J,5,0),"")</f>
        <v/>
      </c>
      <c r="V103" s="14" t="str">
        <f t="shared" ref="V103:V115" si="9">+IF(T103&gt;0,(IFERROR(RANK(T103,T$79:T$134,0)+ COUNTIFS(T$79:T$134, T103, U$79:U$134,"&gt;"&amp;U103),"")),0)</f>
        <v/>
      </c>
      <c r="W103" s="17" t="str">
        <f>+IFERROR(VLOOKUP($V103,LISTAS!C66:E87,3,0),"")</f>
        <v/>
      </c>
      <c r="X103" s="15" t="str">
        <f>+IFERROR(VLOOKUP($B103,ARQUEROS_UNIDOS!$A:$J,10,0),"")</f>
        <v/>
      </c>
      <c r="Y103" s="14" t="str">
        <f>+IFERROR(VLOOKUP($B103,ARQUEROS_UNIDOS!$A:$J,5,0),"")</f>
        <v/>
      </c>
      <c r="Z103" s="14" t="str">
        <f t="shared" ref="Z103:Z115" si="10">+IF(X103&gt;0,(IFERROR(RANK(X103,X$79:X$134,0)+ COUNTIFS(X$79:X$134, X103, Y$79:Y$134,"&gt;"&amp;Y103),"")),0)</f>
        <v/>
      </c>
      <c r="AA103" s="17"/>
      <c r="AB103" s="18" t="str">
        <f t="shared" ref="AB103:AB115" si="11">IF((IFERROR(_xlfn.AGGREGATE(14,6,N(G103)/(N(G103)&gt;0),1),0)+IFERROR(_xlfn.AGGREGATE(14,6,N(K103)/(N(K103)&gt;0),1),0)+IFERROR(_xlfn.AGGREGATE(14,6,N(O103)/(N(O103)&gt;0),1),0)+IFERROR(_xlfn.AGGREGATE(14,6,N(S103)/(N(S103)&gt;0),1),0)+IFERROR(_xlfn.AGGREGATE(14,6,N(W103)/(N(W103)&gt;0),1),0)+N(AA103))=0,"",(IFERROR(_xlfn.AGGREGATE(14,6,N(G103)/(N(G103)&gt;0),1),0)+IFERROR(_xlfn.AGGREGATE(14,6,N(K103)/(N(K103)&gt;0),1),0)+IFERROR(_xlfn.AGGREGATE(14,6,N(O103)/(N(O103)&gt;0),1),0)+IFERROR(_xlfn.AGGREGATE(14,6,N(S103)/(N(S103)&gt;0),1),0)+IFERROR(_xlfn.AGGREGATE(14,6,N(W103)/(N(W103)&gt;0),1),0)+N(AA103)))</f>
        <v/>
      </c>
      <c r="AC103" s="39" t="str">
        <f t="shared" si="4"/>
        <v/>
      </c>
      <c r="AD103" s="9"/>
    </row>
    <row r="104" spans="1:30" x14ac:dyDescent="0.25">
      <c r="A104" s="9"/>
      <c r="B104" s="23"/>
      <c r="C104" s="19"/>
      <c r="D104" s="16" t="str">
        <f>+IFERROR(VLOOKUP(B104,ISCARIOTE!A:J,10,0),"")</f>
        <v/>
      </c>
      <c r="E104" s="14" t="str">
        <f>+IFERROR(VLOOKUP($B104,ISCARIOTE!$A:$J,5,0),"")</f>
        <v/>
      </c>
      <c r="F104" s="14" t="str">
        <f t="shared" si="5"/>
        <v/>
      </c>
      <c r="G104" s="17"/>
      <c r="H104" s="15" t="str">
        <f>+IFERROR(VLOOKUP($B104,LEON!$A:$J,10,0),"")</f>
        <v/>
      </c>
      <c r="I104" s="14" t="str">
        <f>+IFERROR(VLOOKUP($B104,LEON!$A:$J,5,0),"")</f>
        <v/>
      </c>
      <c r="J104" s="14" t="str">
        <f t="shared" si="6"/>
        <v/>
      </c>
      <c r="K104" s="17"/>
      <c r="L104" s="15" t="str">
        <f>+IFERROR(VLOOKUP($B104,CLUB_DE_TIRO!$A:$J,10,0),"")</f>
        <v/>
      </c>
      <c r="M104" s="14" t="str">
        <f>+IFERROR(VLOOKUP($B104,CLUB_DE_TIRO!$A:$J,5,0),"")</f>
        <v/>
      </c>
      <c r="N104" s="14" t="str">
        <f t="shared" si="7"/>
        <v/>
      </c>
      <c r="O104" s="17" t="str">
        <f>+IFERROR(VLOOKUP($N104,LISTAS!$C$42:$D$64,2,0),"")</f>
        <v/>
      </c>
      <c r="P104" s="15" t="str">
        <f>+IFERROR(VLOOKUP($B104,HALCONES!$A:$J,10,0),"")</f>
        <v/>
      </c>
      <c r="Q104" s="14" t="str">
        <f>+IFERROR(VLOOKUP($B104,HALCONES!$A:$J,5,0),"")</f>
        <v/>
      </c>
      <c r="R104" s="14" t="str">
        <f t="shared" si="8"/>
        <v/>
      </c>
      <c r="S104" s="17"/>
      <c r="T104" s="15" t="str">
        <f>+IFERROR(VLOOKUP($B104,VIVES!$A:$J,10,0),"")</f>
        <v/>
      </c>
      <c r="U104" s="14" t="str">
        <f>+IFERROR(VLOOKUP($B104,VIVES!$A:$J,5,0),"")</f>
        <v/>
      </c>
      <c r="V104" s="14" t="str">
        <f t="shared" si="9"/>
        <v/>
      </c>
      <c r="W104" s="17" t="str">
        <f>+IFERROR(VLOOKUP($V104,LISTAS!C67:E88,3,0),"")</f>
        <v/>
      </c>
      <c r="X104" s="15" t="str">
        <f>+IFERROR(VLOOKUP($B104,ARQUEROS_UNIDOS!$A:$J,10,0),"")</f>
        <v/>
      </c>
      <c r="Y104" s="14" t="str">
        <f>+IFERROR(VLOOKUP($B104,ARQUEROS_UNIDOS!$A:$J,5,0),"")</f>
        <v/>
      </c>
      <c r="Z104" s="14" t="str">
        <f t="shared" si="10"/>
        <v/>
      </c>
      <c r="AA104" s="17"/>
      <c r="AB104" s="18" t="str">
        <f t="shared" si="11"/>
        <v/>
      </c>
      <c r="AC104" s="39" t="str">
        <f t="shared" si="4"/>
        <v/>
      </c>
      <c r="AD104" s="9"/>
    </row>
    <row r="105" spans="1:30" x14ac:dyDescent="0.25">
      <c r="A105" s="9"/>
      <c r="B105" s="23"/>
      <c r="C105" s="19"/>
      <c r="D105" s="16" t="str">
        <f>+IFERROR(VLOOKUP(B105,ISCARIOTE!A:J,10,0),"")</f>
        <v/>
      </c>
      <c r="E105" s="14" t="str">
        <f>+IFERROR(VLOOKUP($B105,ISCARIOTE!$A:$J,5,0),"")</f>
        <v/>
      </c>
      <c r="F105" s="14" t="str">
        <f t="shared" si="5"/>
        <v/>
      </c>
      <c r="G105" s="17"/>
      <c r="H105" s="15" t="str">
        <f>+IFERROR(VLOOKUP($B105,LEON!$A:$J,10,0),"")</f>
        <v/>
      </c>
      <c r="I105" s="14" t="str">
        <f>+IFERROR(VLOOKUP($B105,LEON!$A:$J,5,0),"")</f>
        <v/>
      </c>
      <c r="J105" s="14" t="str">
        <f t="shared" si="6"/>
        <v/>
      </c>
      <c r="K105" s="17"/>
      <c r="L105" s="15" t="str">
        <f>+IFERROR(VLOOKUP($B105,CLUB_DE_TIRO!$A:$J,10,0),"")</f>
        <v/>
      </c>
      <c r="M105" s="14" t="str">
        <f>+IFERROR(VLOOKUP($B105,CLUB_DE_TIRO!$A:$J,5,0),"")</f>
        <v/>
      </c>
      <c r="N105" s="14" t="str">
        <f t="shared" si="7"/>
        <v/>
      </c>
      <c r="O105" s="17" t="str">
        <f>+IFERROR(VLOOKUP($N105,LISTAS!$C$42:$D$64,2,0),"")</f>
        <v/>
      </c>
      <c r="P105" s="15" t="str">
        <f>+IFERROR(VLOOKUP($B105,HALCONES!$A:$J,10,0),"")</f>
        <v/>
      </c>
      <c r="Q105" s="14" t="str">
        <f>+IFERROR(VLOOKUP($B105,HALCONES!$A:$J,5,0),"")</f>
        <v/>
      </c>
      <c r="R105" s="14" t="str">
        <f t="shared" si="8"/>
        <v/>
      </c>
      <c r="S105" s="17"/>
      <c r="T105" s="15" t="str">
        <f>+IFERROR(VLOOKUP($B105,VIVES!$A:$J,10,0),"")</f>
        <v/>
      </c>
      <c r="U105" s="14" t="str">
        <f>+IFERROR(VLOOKUP($B105,VIVES!$A:$J,5,0),"")</f>
        <v/>
      </c>
      <c r="V105" s="14" t="str">
        <f t="shared" si="9"/>
        <v/>
      </c>
      <c r="W105" s="17" t="str">
        <f>+IFERROR(VLOOKUP($V105,LISTAS!C68:E89,3,0),"")</f>
        <v/>
      </c>
      <c r="X105" s="15" t="str">
        <f>+IFERROR(VLOOKUP($B105,ARQUEROS_UNIDOS!$A:$J,10,0),"")</f>
        <v/>
      </c>
      <c r="Y105" s="14" t="str">
        <f>+IFERROR(VLOOKUP($B105,ARQUEROS_UNIDOS!$A:$J,5,0),"")</f>
        <v/>
      </c>
      <c r="Z105" s="14" t="str">
        <f t="shared" si="10"/>
        <v/>
      </c>
      <c r="AA105" s="17"/>
      <c r="AB105" s="18" t="str">
        <f t="shared" si="11"/>
        <v/>
      </c>
      <c r="AC105" s="39" t="str">
        <f t="shared" si="4"/>
        <v/>
      </c>
      <c r="AD105" s="9"/>
    </row>
    <row r="106" spans="1:30" x14ac:dyDescent="0.25">
      <c r="A106" s="9"/>
      <c r="B106" s="23"/>
      <c r="C106" s="19"/>
      <c r="D106" s="16" t="str">
        <f>+IFERROR(VLOOKUP(B106,ISCARIOTE!A:J,10,0),"")</f>
        <v/>
      </c>
      <c r="E106" s="14" t="str">
        <f>+IFERROR(VLOOKUP($B106,ISCARIOTE!$A:$J,5,0),"")</f>
        <v/>
      </c>
      <c r="F106" s="14" t="str">
        <f t="shared" si="5"/>
        <v/>
      </c>
      <c r="G106" s="17"/>
      <c r="H106" s="15" t="str">
        <f>+IFERROR(VLOOKUP($B106,LEON!$A:$J,10,0),"")</f>
        <v/>
      </c>
      <c r="I106" s="14" t="str">
        <f>+IFERROR(VLOOKUP($B106,LEON!$A:$J,5,0),"")</f>
        <v/>
      </c>
      <c r="J106" s="14" t="str">
        <f t="shared" si="6"/>
        <v/>
      </c>
      <c r="K106" s="17"/>
      <c r="L106" s="15" t="str">
        <f>+IFERROR(VLOOKUP($B106,CLUB_DE_TIRO!$A:$J,10,0),"")</f>
        <v/>
      </c>
      <c r="M106" s="14" t="str">
        <f>+IFERROR(VLOOKUP($B106,CLUB_DE_TIRO!$A:$J,5,0),"")</f>
        <v/>
      </c>
      <c r="N106" s="14" t="str">
        <f t="shared" si="7"/>
        <v/>
      </c>
      <c r="O106" s="17" t="str">
        <f>+IFERROR(VLOOKUP($N106,LISTAS!$C$42:$D$64,2,0),"")</f>
        <v/>
      </c>
      <c r="P106" s="15" t="str">
        <f>+IFERROR(VLOOKUP($B106,HALCONES!$A:$J,10,0),"")</f>
        <v/>
      </c>
      <c r="Q106" s="14" t="str">
        <f>+IFERROR(VLOOKUP($B106,HALCONES!$A:$J,5,0),"")</f>
        <v/>
      </c>
      <c r="R106" s="14" t="str">
        <f t="shared" si="8"/>
        <v/>
      </c>
      <c r="S106" s="17"/>
      <c r="T106" s="15" t="str">
        <f>+IFERROR(VLOOKUP($B106,VIVES!$A:$J,10,0),"")</f>
        <v/>
      </c>
      <c r="U106" s="14" t="str">
        <f>+IFERROR(VLOOKUP($B106,VIVES!$A:$J,5,0),"")</f>
        <v/>
      </c>
      <c r="V106" s="14" t="str">
        <f t="shared" si="9"/>
        <v/>
      </c>
      <c r="W106" s="17" t="str">
        <f>+IFERROR(VLOOKUP($V106,LISTAS!C69:E90,3,0),"")</f>
        <v/>
      </c>
      <c r="X106" s="15" t="str">
        <f>+IFERROR(VLOOKUP($B106,ARQUEROS_UNIDOS!$A:$J,10,0),"")</f>
        <v/>
      </c>
      <c r="Y106" s="14" t="str">
        <f>+IFERROR(VLOOKUP($B106,ARQUEROS_UNIDOS!$A:$J,5,0),"")</f>
        <v/>
      </c>
      <c r="Z106" s="14" t="str">
        <f t="shared" si="10"/>
        <v/>
      </c>
      <c r="AA106" s="17"/>
      <c r="AB106" s="18" t="str">
        <f t="shared" si="11"/>
        <v/>
      </c>
      <c r="AC106" s="39" t="str">
        <f t="shared" si="4"/>
        <v/>
      </c>
      <c r="AD106" s="9"/>
    </row>
    <row r="107" spans="1:30" x14ac:dyDescent="0.25">
      <c r="A107" s="9"/>
      <c r="B107" s="23"/>
      <c r="C107" s="19"/>
      <c r="D107" s="16" t="str">
        <f>+IFERROR(VLOOKUP(B107,ISCARIOTE!A:J,10,0),"")</f>
        <v/>
      </c>
      <c r="E107" s="14" t="str">
        <f>+IFERROR(VLOOKUP($B107,ISCARIOTE!$A:$J,5,0),"")</f>
        <v/>
      </c>
      <c r="F107" s="14" t="str">
        <f t="shared" si="5"/>
        <v/>
      </c>
      <c r="G107" s="17"/>
      <c r="H107" s="15" t="str">
        <f>+IFERROR(VLOOKUP($B107,LEON!$A:$J,10,0),"")</f>
        <v/>
      </c>
      <c r="I107" s="14" t="str">
        <f>+IFERROR(VLOOKUP($B107,LEON!$A:$J,5,0),"")</f>
        <v/>
      </c>
      <c r="J107" s="14" t="str">
        <f t="shared" si="6"/>
        <v/>
      </c>
      <c r="K107" s="17"/>
      <c r="L107" s="15" t="str">
        <f>+IFERROR(VLOOKUP($B107,CLUB_DE_TIRO!$A:$J,10,0),"")</f>
        <v/>
      </c>
      <c r="M107" s="14" t="str">
        <f>+IFERROR(VLOOKUP($B107,CLUB_DE_TIRO!$A:$J,5,0),"")</f>
        <v/>
      </c>
      <c r="N107" s="14" t="str">
        <f t="shared" si="7"/>
        <v/>
      </c>
      <c r="O107" s="17" t="str">
        <f>+IFERROR(VLOOKUP($N107,LISTAS!$C$42:$D$64,2,0),"")</f>
        <v/>
      </c>
      <c r="P107" s="15" t="str">
        <f>+IFERROR(VLOOKUP($B107,HALCONES!$A:$J,10,0),"")</f>
        <v/>
      </c>
      <c r="Q107" s="14" t="str">
        <f>+IFERROR(VLOOKUP($B107,HALCONES!$A:$J,5,0),"")</f>
        <v/>
      </c>
      <c r="R107" s="14" t="str">
        <f t="shared" si="8"/>
        <v/>
      </c>
      <c r="S107" s="17"/>
      <c r="T107" s="15" t="str">
        <f>+IFERROR(VLOOKUP($B107,VIVES!$A:$J,10,0),"")</f>
        <v/>
      </c>
      <c r="U107" s="14" t="str">
        <f>+IFERROR(VLOOKUP($B107,VIVES!$A:$J,5,0),"")</f>
        <v/>
      </c>
      <c r="V107" s="14" t="str">
        <f t="shared" si="9"/>
        <v/>
      </c>
      <c r="W107" s="17" t="str">
        <f>+IFERROR(VLOOKUP($V107,LISTAS!C70:E91,3,0),"")</f>
        <v/>
      </c>
      <c r="X107" s="15" t="str">
        <f>+IFERROR(VLOOKUP($B107,ARQUEROS_UNIDOS!$A:$J,10,0),"")</f>
        <v/>
      </c>
      <c r="Y107" s="14" t="str">
        <f>+IFERROR(VLOOKUP($B107,ARQUEROS_UNIDOS!$A:$J,5,0),"")</f>
        <v/>
      </c>
      <c r="Z107" s="14" t="str">
        <f t="shared" si="10"/>
        <v/>
      </c>
      <c r="AA107" s="17"/>
      <c r="AB107" s="18" t="str">
        <f t="shared" si="11"/>
        <v/>
      </c>
      <c r="AC107" s="39" t="str">
        <f t="shared" si="4"/>
        <v/>
      </c>
      <c r="AD107" s="9"/>
    </row>
    <row r="108" spans="1:30" x14ac:dyDescent="0.25">
      <c r="A108" s="9"/>
      <c r="B108" s="23"/>
      <c r="C108" s="19"/>
      <c r="D108" s="16" t="str">
        <f>+IFERROR(VLOOKUP(B108,ISCARIOTE!A:J,10,0),"")</f>
        <v/>
      </c>
      <c r="E108" s="14" t="str">
        <f>+IFERROR(VLOOKUP($B108,ISCARIOTE!$A:$J,5,0),"")</f>
        <v/>
      </c>
      <c r="F108" s="14" t="str">
        <f t="shared" si="5"/>
        <v/>
      </c>
      <c r="G108" s="17"/>
      <c r="H108" s="15" t="str">
        <f>+IFERROR(VLOOKUP($B108,LEON!$A:$J,10,0),"")</f>
        <v/>
      </c>
      <c r="I108" s="14" t="str">
        <f>+IFERROR(VLOOKUP($B108,LEON!$A:$J,5,0),"")</f>
        <v/>
      </c>
      <c r="J108" s="14" t="str">
        <f t="shared" si="6"/>
        <v/>
      </c>
      <c r="K108" s="17"/>
      <c r="L108" s="15" t="str">
        <f>+IFERROR(VLOOKUP($B108,CLUB_DE_TIRO!$A:$J,10,0),"")</f>
        <v/>
      </c>
      <c r="M108" s="14" t="str">
        <f>+IFERROR(VLOOKUP($B108,CLUB_DE_TIRO!$A:$J,5,0),"")</f>
        <v/>
      </c>
      <c r="N108" s="14" t="str">
        <f t="shared" si="7"/>
        <v/>
      </c>
      <c r="O108" s="17" t="str">
        <f>+IFERROR(VLOOKUP($N108,LISTAS!$C$42:$D$64,2,0),"")</f>
        <v/>
      </c>
      <c r="P108" s="15" t="str">
        <f>+IFERROR(VLOOKUP($B108,HALCONES!$A:$J,10,0),"")</f>
        <v/>
      </c>
      <c r="Q108" s="14" t="str">
        <f>+IFERROR(VLOOKUP($B108,HALCONES!$A:$J,5,0),"")</f>
        <v/>
      </c>
      <c r="R108" s="14" t="str">
        <f t="shared" si="8"/>
        <v/>
      </c>
      <c r="S108" s="17"/>
      <c r="T108" s="15" t="str">
        <f>+IFERROR(VLOOKUP($B108,VIVES!$A:$J,10,0),"")</f>
        <v/>
      </c>
      <c r="U108" s="14" t="str">
        <f>+IFERROR(VLOOKUP($B108,VIVES!$A:$J,5,0),"")</f>
        <v/>
      </c>
      <c r="V108" s="14" t="str">
        <f t="shared" si="9"/>
        <v/>
      </c>
      <c r="W108" s="17" t="str">
        <f>+IFERROR(VLOOKUP($V108,LISTAS!C71:E92,3,0),"")</f>
        <v/>
      </c>
      <c r="X108" s="15" t="str">
        <f>+IFERROR(VLOOKUP($B108,ARQUEROS_UNIDOS!$A:$J,10,0),"")</f>
        <v/>
      </c>
      <c r="Y108" s="14" t="str">
        <f>+IFERROR(VLOOKUP($B108,ARQUEROS_UNIDOS!$A:$J,5,0),"")</f>
        <v/>
      </c>
      <c r="Z108" s="14" t="str">
        <f t="shared" si="10"/>
        <v/>
      </c>
      <c r="AA108" s="17"/>
      <c r="AB108" s="18" t="str">
        <f t="shared" si="11"/>
        <v/>
      </c>
      <c r="AC108" s="39" t="str">
        <f t="shared" si="4"/>
        <v/>
      </c>
      <c r="AD108" s="9"/>
    </row>
    <row r="109" spans="1:30" x14ac:dyDescent="0.25">
      <c r="A109" s="9"/>
      <c r="B109" s="23"/>
      <c r="C109" s="19"/>
      <c r="D109" s="16" t="str">
        <f>+IFERROR(VLOOKUP(B109,ISCARIOTE!A:J,10,0),"")</f>
        <v/>
      </c>
      <c r="E109" s="14" t="str">
        <f>+IFERROR(VLOOKUP($B109,ISCARIOTE!$A:$J,5,0),"")</f>
        <v/>
      </c>
      <c r="F109" s="14" t="str">
        <f t="shared" si="5"/>
        <v/>
      </c>
      <c r="G109" s="17"/>
      <c r="H109" s="15" t="str">
        <f>+IFERROR(VLOOKUP($B109,LEON!$A:$J,10,0),"")</f>
        <v/>
      </c>
      <c r="I109" s="14" t="str">
        <f>+IFERROR(VLOOKUP($B109,LEON!$A:$J,5,0),"")</f>
        <v/>
      </c>
      <c r="J109" s="14" t="str">
        <f t="shared" si="6"/>
        <v/>
      </c>
      <c r="K109" s="17"/>
      <c r="L109" s="15" t="str">
        <f>+IFERROR(VLOOKUP($B109,CLUB_DE_TIRO!$A:$J,10,0),"")</f>
        <v/>
      </c>
      <c r="M109" s="14" t="str">
        <f>+IFERROR(VLOOKUP($B109,CLUB_DE_TIRO!$A:$J,5,0),"")</f>
        <v/>
      </c>
      <c r="N109" s="14" t="str">
        <f t="shared" si="7"/>
        <v/>
      </c>
      <c r="O109" s="17" t="str">
        <f>+IFERROR(VLOOKUP($N109,LISTAS!$C$42:$D$64,2,0),"")</f>
        <v/>
      </c>
      <c r="P109" s="15" t="str">
        <f>+IFERROR(VLOOKUP($B109,HALCONES!$A:$J,10,0),"")</f>
        <v/>
      </c>
      <c r="Q109" s="14" t="str">
        <f>+IFERROR(VLOOKUP($B109,HALCONES!$A:$J,5,0),"")</f>
        <v/>
      </c>
      <c r="R109" s="14" t="str">
        <f t="shared" si="8"/>
        <v/>
      </c>
      <c r="S109" s="17"/>
      <c r="T109" s="15" t="str">
        <f>+IFERROR(VLOOKUP($B109,VIVES!$A:$J,10,0),"")</f>
        <v/>
      </c>
      <c r="U109" s="14" t="str">
        <f>+IFERROR(VLOOKUP($B109,VIVES!$A:$J,5,0),"")</f>
        <v/>
      </c>
      <c r="V109" s="14" t="str">
        <f t="shared" si="9"/>
        <v/>
      </c>
      <c r="W109" s="17" t="str">
        <f>+IFERROR(VLOOKUP($V109,LISTAS!C72:E93,3,0),"")</f>
        <v/>
      </c>
      <c r="X109" s="15" t="str">
        <f>+IFERROR(VLOOKUP($B109,ARQUEROS_UNIDOS!$A:$J,10,0),"")</f>
        <v/>
      </c>
      <c r="Y109" s="14" t="str">
        <f>+IFERROR(VLOOKUP($B109,ARQUEROS_UNIDOS!$A:$J,5,0),"")</f>
        <v/>
      </c>
      <c r="Z109" s="14" t="str">
        <f t="shared" si="10"/>
        <v/>
      </c>
      <c r="AA109" s="17"/>
      <c r="AB109" s="18" t="str">
        <f t="shared" si="11"/>
        <v/>
      </c>
      <c r="AC109" s="39" t="str">
        <f t="shared" si="4"/>
        <v/>
      </c>
      <c r="AD109" s="9"/>
    </row>
    <row r="110" spans="1:30" x14ac:dyDescent="0.25">
      <c r="A110" s="9"/>
      <c r="B110" s="23"/>
      <c r="C110" s="19"/>
      <c r="D110" s="16" t="str">
        <f>+IFERROR(VLOOKUP(B110,ISCARIOTE!A:J,10,0),"")</f>
        <v/>
      </c>
      <c r="E110" s="14" t="str">
        <f>+IFERROR(VLOOKUP($B110,ISCARIOTE!$A:$J,5,0),"")</f>
        <v/>
      </c>
      <c r="F110" s="14" t="str">
        <f t="shared" si="5"/>
        <v/>
      </c>
      <c r="G110" s="17"/>
      <c r="H110" s="15" t="str">
        <f>+IFERROR(VLOOKUP($B110,LEON!$A:$J,10,0),"")</f>
        <v/>
      </c>
      <c r="I110" s="14" t="str">
        <f>+IFERROR(VLOOKUP($B110,LEON!$A:$J,5,0),"")</f>
        <v/>
      </c>
      <c r="J110" s="14" t="str">
        <f t="shared" si="6"/>
        <v/>
      </c>
      <c r="K110" s="17"/>
      <c r="L110" s="15" t="str">
        <f>+IFERROR(VLOOKUP($B110,CLUB_DE_TIRO!$A:$J,10,0),"")</f>
        <v/>
      </c>
      <c r="M110" s="14" t="str">
        <f>+IFERROR(VLOOKUP($B110,CLUB_DE_TIRO!$A:$J,5,0),"")</f>
        <v/>
      </c>
      <c r="N110" s="14" t="str">
        <f t="shared" si="7"/>
        <v/>
      </c>
      <c r="O110" s="17" t="str">
        <f>+IFERROR(VLOOKUP($N110,LISTAS!$C$42:$D$64,2,0),"")</f>
        <v/>
      </c>
      <c r="P110" s="15" t="str">
        <f>+IFERROR(VLOOKUP($B110,HALCONES!$A:$J,10,0),"")</f>
        <v/>
      </c>
      <c r="Q110" s="14" t="str">
        <f>+IFERROR(VLOOKUP($B110,HALCONES!$A:$J,5,0),"")</f>
        <v/>
      </c>
      <c r="R110" s="14" t="str">
        <f t="shared" si="8"/>
        <v/>
      </c>
      <c r="S110" s="17"/>
      <c r="T110" s="15" t="str">
        <f>+IFERROR(VLOOKUP($B110,VIVES!$A:$J,10,0),"")</f>
        <v/>
      </c>
      <c r="U110" s="14" t="str">
        <f>+IFERROR(VLOOKUP($B110,VIVES!$A:$J,5,0),"")</f>
        <v/>
      </c>
      <c r="V110" s="14" t="str">
        <f t="shared" si="9"/>
        <v/>
      </c>
      <c r="W110" s="17" t="str">
        <f>+IFERROR(VLOOKUP($V110,LISTAS!C73:E94,3,0),"")</f>
        <v/>
      </c>
      <c r="X110" s="15" t="str">
        <f>+IFERROR(VLOOKUP($B110,ARQUEROS_UNIDOS!$A:$J,10,0),"")</f>
        <v/>
      </c>
      <c r="Y110" s="14" t="str">
        <f>+IFERROR(VLOOKUP($B110,ARQUEROS_UNIDOS!$A:$J,5,0),"")</f>
        <v/>
      </c>
      <c r="Z110" s="14" t="str">
        <f t="shared" si="10"/>
        <v/>
      </c>
      <c r="AA110" s="17"/>
      <c r="AB110" s="18" t="str">
        <f t="shared" si="11"/>
        <v/>
      </c>
      <c r="AC110" s="39" t="str">
        <f t="shared" si="4"/>
        <v/>
      </c>
      <c r="AD110" s="9"/>
    </row>
    <row r="111" spans="1:30" x14ac:dyDescent="0.25">
      <c r="A111" s="9"/>
      <c r="B111" s="23"/>
      <c r="C111" s="19"/>
      <c r="D111" s="16" t="str">
        <f>+IFERROR(VLOOKUP(B111,ISCARIOTE!A:J,10,0),"")</f>
        <v/>
      </c>
      <c r="E111" s="14" t="str">
        <f>+IFERROR(VLOOKUP($B111,ISCARIOTE!$A:$J,5,0),"")</f>
        <v/>
      </c>
      <c r="F111" s="14" t="str">
        <f t="shared" si="5"/>
        <v/>
      </c>
      <c r="G111" s="17"/>
      <c r="H111" s="15" t="str">
        <f>+IFERROR(VLOOKUP($B111,LEON!$A:$J,10,0),"")</f>
        <v/>
      </c>
      <c r="I111" s="14" t="str">
        <f>+IFERROR(VLOOKUP($B111,LEON!$A:$J,5,0),"")</f>
        <v/>
      </c>
      <c r="J111" s="14" t="str">
        <f t="shared" si="6"/>
        <v/>
      </c>
      <c r="K111" s="17"/>
      <c r="L111" s="15" t="str">
        <f>+IFERROR(VLOOKUP($B111,CLUB_DE_TIRO!$A:$J,10,0),"")</f>
        <v/>
      </c>
      <c r="M111" s="14" t="str">
        <f>+IFERROR(VLOOKUP($B111,CLUB_DE_TIRO!$A:$J,5,0),"")</f>
        <v/>
      </c>
      <c r="N111" s="14" t="str">
        <f t="shared" si="7"/>
        <v/>
      </c>
      <c r="O111" s="17" t="str">
        <f>+IFERROR(VLOOKUP($N111,LISTAS!$C$42:$D$64,2,0),"")</f>
        <v/>
      </c>
      <c r="P111" s="15" t="str">
        <f>+IFERROR(VLOOKUP($B111,HALCONES!$A:$J,10,0),"")</f>
        <v/>
      </c>
      <c r="Q111" s="14" t="str">
        <f>+IFERROR(VLOOKUP($B111,HALCONES!$A:$J,5,0),"")</f>
        <v/>
      </c>
      <c r="R111" s="14" t="str">
        <f t="shared" si="8"/>
        <v/>
      </c>
      <c r="S111" s="17"/>
      <c r="T111" s="15" t="str">
        <f>+IFERROR(VLOOKUP($B111,VIVES!$A:$J,10,0),"")</f>
        <v/>
      </c>
      <c r="U111" s="14" t="str">
        <f>+IFERROR(VLOOKUP($B111,VIVES!$A:$J,5,0),"")</f>
        <v/>
      </c>
      <c r="V111" s="14" t="str">
        <f t="shared" si="9"/>
        <v/>
      </c>
      <c r="W111" s="17">
        <f>+IFERROR(VLOOKUP($V111,LISTAS!C74:E95,3,0),"")</f>
        <v>16</v>
      </c>
      <c r="X111" s="15" t="str">
        <f>+IFERROR(VLOOKUP($B111,ARQUEROS_UNIDOS!$A:$J,10,0),"")</f>
        <v/>
      </c>
      <c r="Y111" s="14" t="str">
        <f>+IFERROR(VLOOKUP($B111,ARQUEROS_UNIDOS!$A:$J,5,0),"")</f>
        <v/>
      </c>
      <c r="Z111" s="14" t="str">
        <f t="shared" si="10"/>
        <v/>
      </c>
      <c r="AA111" s="17"/>
      <c r="AB111" s="18">
        <f t="shared" si="11"/>
        <v>16</v>
      </c>
      <c r="AC111" s="39">
        <f t="shared" si="4"/>
        <v>6</v>
      </c>
      <c r="AD111" s="9"/>
    </row>
    <row r="112" spans="1:30" x14ac:dyDescent="0.25">
      <c r="A112" s="9"/>
      <c r="B112" s="23"/>
      <c r="C112" s="19"/>
      <c r="D112" s="16" t="str">
        <f>+IFERROR(VLOOKUP(B112,ISCARIOTE!A:J,10,0),"")</f>
        <v/>
      </c>
      <c r="E112" s="14" t="str">
        <f>+IFERROR(VLOOKUP($B112,ISCARIOTE!$A:$J,5,0),"")</f>
        <v/>
      </c>
      <c r="F112" s="14" t="str">
        <f t="shared" si="5"/>
        <v/>
      </c>
      <c r="G112" s="17"/>
      <c r="H112" s="15" t="str">
        <f>+IFERROR(VLOOKUP($B112,LEON!$A:$J,10,0),"")</f>
        <v/>
      </c>
      <c r="I112" s="14" t="str">
        <f>+IFERROR(VLOOKUP($B112,LEON!$A:$J,5,0),"")</f>
        <v/>
      </c>
      <c r="J112" s="14" t="str">
        <f t="shared" si="6"/>
        <v/>
      </c>
      <c r="K112" s="17"/>
      <c r="L112" s="15" t="str">
        <f>+IFERROR(VLOOKUP($B112,CLUB_DE_TIRO!$A:$J,10,0),"")</f>
        <v/>
      </c>
      <c r="M112" s="14" t="str">
        <f>+IFERROR(VLOOKUP($B112,CLUB_DE_TIRO!$A:$J,5,0),"")</f>
        <v/>
      </c>
      <c r="N112" s="14" t="str">
        <f t="shared" si="7"/>
        <v/>
      </c>
      <c r="O112" s="17" t="str">
        <f>+IFERROR(VLOOKUP($N112,LISTAS!$C$42:$D$64,2,0),"")</f>
        <v/>
      </c>
      <c r="P112" s="15" t="str">
        <f>+IFERROR(VLOOKUP($B112,HALCONES!$A:$J,10,0),"")</f>
        <v/>
      </c>
      <c r="Q112" s="14" t="str">
        <f>+IFERROR(VLOOKUP($B112,HALCONES!$A:$J,5,0),"")</f>
        <v/>
      </c>
      <c r="R112" s="14" t="str">
        <f t="shared" si="8"/>
        <v/>
      </c>
      <c r="S112" s="17"/>
      <c r="T112" s="15" t="str">
        <f>+IFERROR(VLOOKUP($B112,VIVES!$A:$J,10,0),"")</f>
        <v/>
      </c>
      <c r="U112" s="14" t="str">
        <f>+IFERROR(VLOOKUP($B112,VIVES!$A:$J,5,0),"")</f>
        <v/>
      </c>
      <c r="V112" s="14" t="str">
        <f t="shared" si="9"/>
        <v/>
      </c>
      <c r="W112" s="17">
        <f>+IFERROR(VLOOKUP($V112,LISTAS!C75:E96,3,0),"")</f>
        <v>16</v>
      </c>
      <c r="X112" s="15" t="str">
        <f>+IFERROR(VLOOKUP($B112,ARQUEROS_UNIDOS!$A:$J,10,0),"")</f>
        <v/>
      </c>
      <c r="Y112" s="14" t="str">
        <f>+IFERROR(VLOOKUP($B112,ARQUEROS_UNIDOS!$A:$J,5,0),"")</f>
        <v/>
      </c>
      <c r="Z112" s="14" t="str">
        <f t="shared" si="10"/>
        <v/>
      </c>
      <c r="AA112" s="17"/>
      <c r="AB112" s="18">
        <f t="shared" si="11"/>
        <v>16</v>
      </c>
      <c r="AC112" s="39">
        <f t="shared" si="4"/>
        <v>6</v>
      </c>
      <c r="AD112" s="9"/>
    </row>
    <row r="113" spans="1:30" x14ac:dyDescent="0.25">
      <c r="A113" s="9"/>
      <c r="B113" s="23"/>
      <c r="C113" s="19"/>
      <c r="D113" s="16" t="str">
        <f>+IFERROR(VLOOKUP(B113,ISCARIOTE!A:J,10,0),"")</f>
        <v/>
      </c>
      <c r="E113" s="14" t="str">
        <f>+IFERROR(VLOOKUP($B113,ISCARIOTE!$A:$J,5,0),"")</f>
        <v/>
      </c>
      <c r="F113" s="14" t="str">
        <f t="shared" si="5"/>
        <v/>
      </c>
      <c r="G113" s="17"/>
      <c r="H113" s="15" t="str">
        <f>+IFERROR(VLOOKUP($B113,LEON!$A:$J,10,0),"")</f>
        <v/>
      </c>
      <c r="I113" s="14" t="str">
        <f>+IFERROR(VLOOKUP($B113,LEON!$A:$J,5,0),"")</f>
        <v/>
      </c>
      <c r="J113" s="14" t="str">
        <f t="shared" si="6"/>
        <v/>
      </c>
      <c r="K113" s="17"/>
      <c r="L113" s="15" t="str">
        <f>+IFERROR(VLOOKUP($B113,CLUB_DE_TIRO!$A:$J,10,0),"")</f>
        <v/>
      </c>
      <c r="M113" s="14" t="str">
        <f>+IFERROR(VLOOKUP($B113,CLUB_DE_TIRO!$A:$J,5,0),"")</f>
        <v/>
      </c>
      <c r="N113" s="14" t="str">
        <f t="shared" si="7"/>
        <v/>
      </c>
      <c r="O113" s="17" t="str">
        <f>+IFERROR(VLOOKUP($N113,LISTAS!$C$42:$D$64,2,0),"")</f>
        <v/>
      </c>
      <c r="P113" s="15" t="str">
        <f>+IFERROR(VLOOKUP($B113,HALCONES!$A:$J,10,0),"")</f>
        <v/>
      </c>
      <c r="Q113" s="14" t="str">
        <f>+IFERROR(VLOOKUP($B113,HALCONES!$A:$J,5,0),"")</f>
        <v/>
      </c>
      <c r="R113" s="14" t="str">
        <f t="shared" si="8"/>
        <v/>
      </c>
      <c r="S113" s="17"/>
      <c r="T113" s="15" t="str">
        <f>+IFERROR(VLOOKUP($B113,VIVES!$A:$J,10,0),"")</f>
        <v/>
      </c>
      <c r="U113" s="14" t="str">
        <f>+IFERROR(VLOOKUP($B113,VIVES!$A:$J,5,0),"")</f>
        <v/>
      </c>
      <c r="V113" s="14" t="str">
        <f t="shared" si="9"/>
        <v/>
      </c>
      <c r="W113" s="17">
        <f>+IFERROR(VLOOKUP($V113,LISTAS!C76:E97,3,0),"")</f>
        <v>16</v>
      </c>
      <c r="X113" s="15" t="str">
        <f>+IFERROR(VLOOKUP($B113,ARQUEROS_UNIDOS!$A:$J,10,0),"")</f>
        <v/>
      </c>
      <c r="Y113" s="14" t="str">
        <f>+IFERROR(VLOOKUP($B113,ARQUEROS_UNIDOS!$A:$J,5,0),"")</f>
        <v/>
      </c>
      <c r="Z113" s="14" t="str">
        <f t="shared" si="10"/>
        <v/>
      </c>
      <c r="AA113" s="17"/>
      <c r="AB113" s="18">
        <f t="shared" si="11"/>
        <v>16</v>
      </c>
      <c r="AC113" s="39">
        <f t="shared" si="4"/>
        <v>6</v>
      </c>
      <c r="AD113" s="9"/>
    </row>
    <row r="114" spans="1:30" x14ac:dyDescent="0.25">
      <c r="A114" s="9"/>
      <c r="B114" s="23"/>
      <c r="C114" s="19"/>
      <c r="D114" s="16" t="str">
        <f>+IFERROR(VLOOKUP(B114,ISCARIOTE!A:J,10,0),"")</f>
        <v/>
      </c>
      <c r="E114" s="14" t="str">
        <f>+IFERROR(VLOOKUP($B114,ISCARIOTE!$A:$J,5,0),"")</f>
        <v/>
      </c>
      <c r="F114" s="14" t="str">
        <f t="shared" si="5"/>
        <v/>
      </c>
      <c r="G114" s="17"/>
      <c r="H114" s="15" t="str">
        <f>+IFERROR(VLOOKUP($B114,LEON!$A:$J,10,0),"")</f>
        <v/>
      </c>
      <c r="I114" s="14" t="str">
        <f>+IFERROR(VLOOKUP($B114,LEON!$A:$J,5,0),"")</f>
        <v/>
      </c>
      <c r="J114" s="14" t="str">
        <f t="shared" si="6"/>
        <v/>
      </c>
      <c r="K114" s="17"/>
      <c r="L114" s="15" t="str">
        <f>+IFERROR(VLOOKUP($B114,CLUB_DE_TIRO!$A:$J,10,0),"")</f>
        <v/>
      </c>
      <c r="M114" s="14" t="str">
        <f>+IFERROR(VLOOKUP($B114,CLUB_DE_TIRO!$A:$J,5,0),"")</f>
        <v/>
      </c>
      <c r="N114" s="14" t="str">
        <f t="shared" si="7"/>
        <v/>
      </c>
      <c r="O114" s="17" t="str">
        <f>+IFERROR(VLOOKUP($N114,LISTAS!$C$42:$D$64,2,0),"")</f>
        <v/>
      </c>
      <c r="P114" s="15" t="str">
        <f>+IFERROR(VLOOKUP($B114,HALCONES!$A:$J,10,0),"")</f>
        <v/>
      </c>
      <c r="Q114" s="14" t="str">
        <f>+IFERROR(VLOOKUP($B114,HALCONES!$A:$J,5,0),"")</f>
        <v/>
      </c>
      <c r="R114" s="14" t="str">
        <f t="shared" si="8"/>
        <v/>
      </c>
      <c r="S114" s="17"/>
      <c r="T114" s="15" t="str">
        <f>+IFERROR(VLOOKUP($B114,VIVES!$A:$J,10,0),"")</f>
        <v/>
      </c>
      <c r="U114" s="14" t="str">
        <f>+IFERROR(VLOOKUP($B114,VIVES!$A:$J,5,0),"")</f>
        <v/>
      </c>
      <c r="V114" s="14" t="str">
        <f t="shared" si="9"/>
        <v/>
      </c>
      <c r="W114" s="17">
        <f>+IFERROR(VLOOKUP($V114,LISTAS!C77:E98,3,0),"")</f>
        <v>16</v>
      </c>
      <c r="X114" s="15" t="str">
        <f>+IFERROR(VLOOKUP($B114,ARQUEROS_UNIDOS!$A:$J,10,0),"")</f>
        <v/>
      </c>
      <c r="Y114" s="14" t="str">
        <f>+IFERROR(VLOOKUP($B114,ARQUEROS_UNIDOS!$A:$J,5,0),"")</f>
        <v/>
      </c>
      <c r="Z114" s="14" t="str">
        <f t="shared" si="10"/>
        <v/>
      </c>
      <c r="AA114" s="17"/>
      <c r="AB114" s="18">
        <f t="shared" si="11"/>
        <v>16</v>
      </c>
      <c r="AC114" s="39">
        <f t="shared" si="4"/>
        <v>6</v>
      </c>
      <c r="AD114" s="9"/>
    </row>
    <row r="115" spans="1:30" x14ac:dyDescent="0.25">
      <c r="A115" s="9"/>
      <c r="B115" s="23"/>
      <c r="C115" s="19"/>
      <c r="D115" s="16" t="str">
        <f>+IFERROR(VLOOKUP(B115,ISCARIOTE!A:J,10,0),"")</f>
        <v/>
      </c>
      <c r="E115" s="14" t="str">
        <f>+IFERROR(VLOOKUP($B115,ISCARIOTE!$A:$J,5,0),"")</f>
        <v/>
      </c>
      <c r="F115" s="14" t="str">
        <f t="shared" si="5"/>
        <v/>
      </c>
      <c r="G115" s="17"/>
      <c r="H115" s="15" t="str">
        <f>+IFERROR(VLOOKUP($B115,LEON!$A:$J,10,0),"")</f>
        <v/>
      </c>
      <c r="I115" s="14" t="str">
        <f>+IFERROR(VLOOKUP($B115,LEON!$A:$J,5,0),"")</f>
        <v/>
      </c>
      <c r="J115" s="14" t="str">
        <f t="shared" si="6"/>
        <v/>
      </c>
      <c r="K115" s="17"/>
      <c r="L115" s="15" t="str">
        <f>+IFERROR(VLOOKUP($B115,CLUB_DE_TIRO!$A:$J,10,0),"")</f>
        <v/>
      </c>
      <c r="M115" s="14" t="str">
        <f>+IFERROR(VLOOKUP($B115,CLUB_DE_TIRO!$A:$J,5,0),"")</f>
        <v/>
      </c>
      <c r="N115" s="14" t="str">
        <f t="shared" si="7"/>
        <v/>
      </c>
      <c r="O115" s="17" t="str">
        <f>+IFERROR(VLOOKUP($N115,LISTAS!$C$42:$D$64,2,0),"")</f>
        <v/>
      </c>
      <c r="P115" s="15" t="str">
        <f>+IFERROR(VLOOKUP($B115,HALCONES!$A:$J,10,0),"")</f>
        <v/>
      </c>
      <c r="Q115" s="14" t="str">
        <f>+IFERROR(VLOOKUP($B115,HALCONES!$A:$J,5,0),"")</f>
        <v/>
      </c>
      <c r="R115" s="14" t="str">
        <f t="shared" si="8"/>
        <v/>
      </c>
      <c r="S115" s="17"/>
      <c r="T115" s="15" t="str">
        <f>+IFERROR(VLOOKUP($B115,VIVES!$A:$J,10,0),"")</f>
        <v/>
      </c>
      <c r="U115" s="14" t="str">
        <f>+IFERROR(VLOOKUP($B115,VIVES!$A:$J,5,0),"")</f>
        <v/>
      </c>
      <c r="V115" s="14" t="str">
        <f t="shared" si="9"/>
        <v/>
      </c>
      <c r="W115" s="17">
        <f>+IFERROR(VLOOKUP($V115,LISTAS!C78:E99,3,0),"")</f>
        <v>16</v>
      </c>
      <c r="X115" s="15" t="str">
        <f>+IFERROR(VLOOKUP($B115,ARQUEROS_UNIDOS!$A:$J,10,0),"")</f>
        <v/>
      </c>
      <c r="Y115" s="14" t="str">
        <f>+IFERROR(VLOOKUP($B115,ARQUEROS_UNIDOS!$A:$J,5,0),"")</f>
        <v/>
      </c>
      <c r="Z115" s="14" t="str">
        <f t="shared" si="10"/>
        <v/>
      </c>
      <c r="AA115" s="17"/>
      <c r="AB115" s="18">
        <f t="shared" si="11"/>
        <v>16</v>
      </c>
      <c r="AC115" s="39">
        <f t="shared" si="4"/>
        <v>6</v>
      </c>
      <c r="AD115" s="9"/>
    </row>
    <row r="116" spans="1:30" x14ac:dyDescent="0.25">
      <c r="A116" s="9"/>
      <c r="B116" s="21"/>
      <c r="C116" s="9"/>
      <c r="D116" s="11"/>
      <c r="E116" s="11"/>
      <c r="F116" s="11"/>
      <c r="G116" s="11"/>
      <c r="H116" s="11"/>
      <c r="I116" s="11"/>
      <c r="J116" s="11"/>
      <c r="K116" s="11"/>
      <c r="L116" s="11" t="str">
        <f>+IFERROR(VLOOKUP($K116,LISTAS!$C$42:$D$64,2,0),"")</f>
        <v/>
      </c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9"/>
      <c r="Y116" s="9"/>
      <c r="Z116" s="9"/>
      <c r="AA116" s="9"/>
      <c r="AB116" s="9"/>
      <c r="AC116" s="9"/>
      <c r="AD116" s="9"/>
    </row>
    <row r="117" spans="1:30" x14ac:dyDescent="0.25">
      <c r="A117" s="9"/>
      <c r="B117" s="21"/>
      <c r="C117" s="9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9"/>
      <c r="Y117" s="9"/>
      <c r="Z117" s="9"/>
      <c r="AA117" s="9"/>
      <c r="AB117" s="9"/>
      <c r="AC117" s="9"/>
      <c r="AD117" s="9"/>
    </row>
    <row r="118" spans="1:30" x14ac:dyDescent="0.25">
      <c r="A118" s="9"/>
      <c r="B118" s="21"/>
      <c r="C118" s="9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9"/>
      <c r="Y118" s="9"/>
      <c r="Z118" s="9"/>
      <c r="AA118" s="9"/>
      <c r="AB118" s="9"/>
      <c r="AC118" s="9"/>
      <c r="AD118" s="9"/>
    </row>
    <row r="119" spans="1:30" x14ac:dyDescent="0.25">
      <c r="A119" s="9"/>
      <c r="B119" s="21"/>
      <c r="C119" s="9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9"/>
      <c r="Y119" s="9"/>
      <c r="Z119" s="9"/>
      <c r="AA119" s="9"/>
      <c r="AB119" s="9"/>
      <c r="AC119" s="9"/>
      <c r="AD119" s="9"/>
    </row>
    <row r="120" spans="1:30" x14ac:dyDescent="0.25"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</row>
    <row r="121" spans="1:30" x14ac:dyDescent="0.25"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</row>
    <row r="122" spans="1:30" x14ac:dyDescent="0.25"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</row>
    <row r="123" spans="1:30" x14ac:dyDescent="0.25"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</row>
    <row r="124" spans="1:30" x14ac:dyDescent="0.25"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</row>
    <row r="125" spans="1:30" x14ac:dyDescent="0.25"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</row>
    <row r="126" spans="1:30" x14ac:dyDescent="0.25"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</row>
    <row r="127" spans="1:30" x14ac:dyDescent="0.25"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</row>
    <row r="128" spans="1:30" x14ac:dyDescent="0.25"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</row>
    <row r="129" spans="4:23" x14ac:dyDescent="0.25"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</row>
    <row r="130" spans="4:23" x14ac:dyDescent="0.25"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</row>
    <row r="131" spans="4:23" x14ac:dyDescent="0.25"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</row>
    <row r="132" spans="4:23" x14ac:dyDescent="0.25"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</row>
    <row r="133" spans="4:23" x14ac:dyDescent="0.25"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</row>
    <row r="134" spans="4:23" x14ac:dyDescent="0.25"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</row>
    <row r="135" spans="4:23" x14ac:dyDescent="0.25"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</row>
    <row r="136" spans="4:23" x14ac:dyDescent="0.25"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</row>
    <row r="137" spans="4:23" x14ac:dyDescent="0.25"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</row>
    <row r="138" spans="4:23" x14ac:dyDescent="0.25"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</row>
    <row r="139" spans="4:23" x14ac:dyDescent="0.25"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</row>
    <row r="140" spans="4:23" x14ac:dyDescent="0.25"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</row>
    <row r="141" spans="4:23" x14ac:dyDescent="0.25"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</row>
    <row r="142" spans="4:23" x14ac:dyDescent="0.25"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</row>
    <row r="143" spans="4:23" x14ac:dyDescent="0.25"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</row>
    <row r="144" spans="4:23" x14ac:dyDescent="0.25"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</row>
    <row r="145" spans="4:23" x14ac:dyDescent="0.25"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</row>
    <row r="146" spans="4:23" x14ac:dyDescent="0.25"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</row>
    <row r="147" spans="4:23" x14ac:dyDescent="0.25"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</row>
    <row r="148" spans="4:23" x14ac:dyDescent="0.25"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</row>
    <row r="149" spans="4:23" x14ac:dyDescent="0.25"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</row>
    <row r="150" spans="4:23" x14ac:dyDescent="0.25"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</row>
    <row r="151" spans="4:23" x14ac:dyDescent="0.25"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</row>
    <row r="152" spans="4:23" x14ac:dyDescent="0.25"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</row>
    <row r="153" spans="4:23" x14ac:dyDescent="0.25"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</row>
    <row r="154" spans="4:23" x14ac:dyDescent="0.25"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</row>
    <row r="155" spans="4:23" x14ac:dyDescent="0.25"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</row>
    <row r="156" spans="4:23" x14ac:dyDescent="0.25"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</row>
    <row r="157" spans="4:23" x14ac:dyDescent="0.25"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</row>
    <row r="158" spans="4:23" x14ac:dyDescent="0.25"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</row>
    <row r="159" spans="4:23" x14ac:dyDescent="0.25"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</row>
    <row r="160" spans="4:23" x14ac:dyDescent="0.25"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</row>
    <row r="161" spans="4:23" x14ac:dyDescent="0.25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</row>
    <row r="162" spans="4:23" x14ac:dyDescent="0.25"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</row>
    <row r="163" spans="4:23" x14ac:dyDescent="0.25"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</row>
    <row r="164" spans="4:23" x14ac:dyDescent="0.25"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</row>
    <row r="165" spans="4:23" x14ac:dyDescent="0.25"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</row>
    <row r="166" spans="4:23" x14ac:dyDescent="0.25"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</row>
  </sheetData>
  <sheetProtection sheet="1" objects="1" scenarios="1" selectLockedCells="1"/>
  <mergeCells count="47">
    <mergeCell ref="K36:N36"/>
    <mergeCell ref="O15:Q15"/>
    <mergeCell ref="J13:Q14"/>
    <mergeCell ref="K31:N31"/>
    <mergeCell ref="K32:N32"/>
    <mergeCell ref="K33:N33"/>
    <mergeCell ref="K34:N34"/>
    <mergeCell ref="K35:N35"/>
    <mergeCell ref="K26:N26"/>
    <mergeCell ref="K27:N27"/>
    <mergeCell ref="K28:N28"/>
    <mergeCell ref="K29:N29"/>
    <mergeCell ref="K30:N30"/>
    <mergeCell ref="K21:N21"/>
    <mergeCell ref="K22:N22"/>
    <mergeCell ref="K23:N23"/>
    <mergeCell ref="K24:N24"/>
    <mergeCell ref="K25:N25"/>
    <mergeCell ref="K16:N16"/>
    <mergeCell ref="K17:N17"/>
    <mergeCell ref="K18:N18"/>
    <mergeCell ref="K19:N19"/>
    <mergeCell ref="K20:N20"/>
    <mergeCell ref="B19:C20"/>
    <mergeCell ref="D19:G20"/>
    <mergeCell ref="B21:C22"/>
    <mergeCell ref="D21:G22"/>
    <mergeCell ref="B15:C16"/>
    <mergeCell ref="B17:C18"/>
    <mergeCell ref="D15:G16"/>
    <mergeCell ref="D17:G18"/>
    <mergeCell ref="H3:AC12"/>
    <mergeCell ref="D30:E30"/>
    <mergeCell ref="D31:E31"/>
    <mergeCell ref="F25:G25"/>
    <mergeCell ref="F26:G26"/>
    <mergeCell ref="F27:G27"/>
    <mergeCell ref="F28:G28"/>
    <mergeCell ref="F29:G29"/>
    <mergeCell ref="F30:G30"/>
    <mergeCell ref="F31:G31"/>
    <mergeCell ref="D25:E25"/>
    <mergeCell ref="D26:E26"/>
    <mergeCell ref="D27:E27"/>
    <mergeCell ref="D28:E28"/>
    <mergeCell ref="D29:E29"/>
    <mergeCell ref="K15:N15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F12C92-68F6-4F53-8254-4642BA3CADEE}">
          <x14:formula1>
            <xm:f>LISTAS!$A$3:$A$17</xm:f>
          </x14:formula1>
          <xm:sqref>D15:F15</xm:sqref>
        </x14:dataValidation>
        <x14:dataValidation type="list" allowBlank="1" showInputMessage="1" showErrorMessage="1" xr:uid="{3672628B-9AF9-4E2A-9D75-315948B5C2B5}">
          <x14:formula1>
            <xm:f>LISTAS!$B$20:$B$65</xm:f>
          </x14:formula1>
          <xm:sqref>D17:F17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39A03-489F-4261-AC8E-767C57842C07}">
  <dimension ref="A2:J181"/>
  <sheetViews>
    <sheetView workbookViewId="0">
      <selection activeCell="B36" sqref="B36"/>
    </sheetView>
  </sheetViews>
  <sheetFormatPr baseColWidth="10" defaultColWidth="11.42578125" defaultRowHeight="15" x14ac:dyDescent="0.25"/>
  <cols>
    <col min="1" max="1" width="23.140625" customWidth="1"/>
    <col min="2" max="2" width="31.5703125" customWidth="1"/>
  </cols>
  <sheetData>
    <row r="2" spans="1:2" x14ac:dyDescent="0.25">
      <c r="A2" t="s">
        <v>184</v>
      </c>
      <c r="B2" t="s">
        <v>25</v>
      </c>
    </row>
    <row r="3" spans="1:2" x14ac:dyDescent="0.25">
      <c r="A3" t="s">
        <v>175</v>
      </c>
      <c r="B3" t="s">
        <v>35</v>
      </c>
    </row>
    <row r="4" spans="1:2" x14ac:dyDescent="0.25">
      <c r="A4" t="s">
        <v>115</v>
      </c>
      <c r="B4" t="s">
        <v>105</v>
      </c>
    </row>
    <row r="5" spans="1:2" x14ac:dyDescent="0.25">
      <c r="A5" t="s">
        <v>94</v>
      </c>
    </row>
    <row r="6" spans="1:2" x14ac:dyDescent="0.25">
      <c r="A6" t="s">
        <v>86</v>
      </c>
    </row>
    <row r="7" spans="1:2" x14ac:dyDescent="0.25">
      <c r="A7" t="s">
        <v>60</v>
      </c>
    </row>
    <row r="8" spans="1:2" x14ac:dyDescent="0.25">
      <c r="A8" t="s">
        <v>81</v>
      </c>
    </row>
    <row r="9" spans="1:2" x14ac:dyDescent="0.25">
      <c r="A9" t="s">
        <v>2</v>
      </c>
    </row>
    <row r="10" spans="1:2" x14ac:dyDescent="0.25">
      <c r="A10" t="s">
        <v>134</v>
      </c>
    </row>
    <row r="11" spans="1:2" x14ac:dyDescent="0.25">
      <c r="A11" t="s">
        <v>129</v>
      </c>
    </row>
    <row r="12" spans="1:2" x14ac:dyDescent="0.25">
      <c r="A12" t="s">
        <v>51</v>
      </c>
    </row>
    <row r="13" spans="1:2" x14ac:dyDescent="0.25">
      <c r="A13" t="s">
        <v>45</v>
      </c>
    </row>
    <row r="14" spans="1:2" x14ac:dyDescent="0.25">
      <c r="A14" t="s">
        <v>139</v>
      </c>
    </row>
    <row r="15" spans="1:2" x14ac:dyDescent="0.25">
      <c r="A15" t="s">
        <v>150</v>
      </c>
    </row>
    <row r="16" spans="1:2" x14ac:dyDescent="0.25">
      <c r="A16" t="s">
        <v>162</v>
      </c>
    </row>
    <row r="17" spans="1:2" x14ac:dyDescent="0.25">
      <c r="A17" t="s">
        <v>137</v>
      </c>
    </row>
    <row r="20" spans="1:2" x14ac:dyDescent="0.25">
      <c r="A20" t="str">
        <f>+dashboard!D15</f>
        <v>TRADICIONAL A</v>
      </c>
      <c r="B20" t="str" cm="1">
        <f t="array" ref="B20:B32">+IFERROR(_xlfn._xlws.FILTER(Anexar1!A2:A210,Anexar1!B2:B210=A20),"")</f>
        <v>ENRIQUE WOGE</v>
      </c>
    </row>
    <row r="21" spans="1:2" x14ac:dyDescent="0.25">
      <c r="B21" t="str">
        <v xml:space="preserve">SERGIO DE LA ROCHA </v>
      </c>
    </row>
    <row r="22" spans="1:2" x14ac:dyDescent="0.25">
      <c r="B22" t="str">
        <v>MANUEL LOPEZ KAVANAGH</v>
      </c>
    </row>
    <row r="23" spans="1:2" x14ac:dyDescent="0.25">
      <c r="B23" t="str">
        <v>SALVADOR ANAYA</v>
      </c>
    </row>
    <row r="24" spans="1:2" x14ac:dyDescent="0.25">
      <c r="B24" t="str">
        <v>CUITLAHUAC VARGAS</v>
      </c>
    </row>
    <row r="25" spans="1:2" x14ac:dyDescent="0.25">
      <c r="B25" t="str">
        <v>ENRIQUE DE LA PARRA</v>
      </c>
    </row>
    <row r="26" spans="1:2" x14ac:dyDescent="0.25">
      <c r="B26" t="str">
        <v>JOSE LUIS RANGEL</v>
      </c>
    </row>
    <row r="27" spans="1:2" x14ac:dyDescent="0.25">
      <c r="B27" t="str">
        <v>HUGO BARRAGAN</v>
      </c>
    </row>
    <row r="28" spans="1:2" x14ac:dyDescent="0.25">
      <c r="B28" t="str">
        <v>JORGE ELHERS</v>
      </c>
    </row>
    <row r="29" spans="1:2" x14ac:dyDescent="0.25">
      <c r="B29" t="str">
        <v xml:space="preserve">EDWIN </v>
      </c>
    </row>
    <row r="30" spans="1:2" x14ac:dyDescent="0.25">
      <c r="B30" t="str">
        <v>JOSE ENRRIQUE PANTOJA</v>
      </c>
    </row>
    <row r="31" spans="1:2" x14ac:dyDescent="0.25">
      <c r="B31" t="str">
        <v>LEONEL GONZALEZ</v>
      </c>
    </row>
    <row r="32" spans="1:2" x14ac:dyDescent="0.25">
      <c r="B32" t="str">
        <v>MIGUEL ANGELVENTURA</v>
      </c>
    </row>
    <row r="41" spans="3:10" x14ac:dyDescent="0.25">
      <c r="C41" t="s">
        <v>13</v>
      </c>
      <c r="D41" s="8" t="s">
        <v>185</v>
      </c>
      <c r="J41">
        <v>6</v>
      </c>
    </row>
    <row r="42" spans="3:10" x14ac:dyDescent="0.25">
      <c r="C42">
        <v>1</v>
      </c>
      <c r="D42">
        <v>16</v>
      </c>
      <c r="I42">
        <v>1</v>
      </c>
      <c r="J42">
        <v>21</v>
      </c>
    </row>
    <row r="43" spans="3:10" x14ac:dyDescent="0.25">
      <c r="C43">
        <v>2</v>
      </c>
      <c r="D43">
        <v>14</v>
      </c>
      <c r="I43">
        <v>2</v>
      </c>
      <c r="J43">
        <v>18</v>
      </c>
    </row>
    <row r="44" spans="3:10" x14ac:dyDescent="0.25">
      <c r="C44">
        <v>3</v>
      </c>
      <c r="D44">
        <v>13</v>
      </c>
      <c r="I44">
        <v>3</v>
      </c>
      <c r="J44">
        <v>16</v>
      </c>
    </row>
    <row r="45" spans="3:10" x14ac:dyDescent="0.25">
      <c r="C45">
        <v>4</v>
      </c>
      <c r="D45">
        <v>12</v>
      </c>
      <c r="I45">
        <v>4</v>
      </c>
      <c r="J45">
        <v>15</v>
      </c>
    </row>
    <row r="46" spans="3:10" x14ac:dyDescent="0.25">
      <c r="C46">
        <v>5</v>
      </c>
      <c r="D46">
        <v>11</v>
      </c>
      <c r="I46">
        <v>5</v>
      </c>
      <c r="J46">
        <v>14</v>
      </c>
    </row>
    <row r="47" spans="3:10" x14ac:dyDescent="0.25">
      <c r="C47">
        <v>6</v>
      </c>
      <c r="D47">
        <v>10</v>
      </c>
      <c r="I47">
        <v>6</v>
      </c>
      <c r="J47">
        <v>13</v>
      </c>
    </row>
    <row r="48" spans="3:10" x14ac:dyDescent="0.25">
      <c r="C48">
        <v>7</v>
      </c>
      <c r="D48">
        <v>9</v>
      </c>
      <c r="I48">
        <v>7</v>
      </c>
      <c r="J48">
        <v>12</v>
      </c>
    </row>
    <row r="49" spans="3:10" x14ac:dyDescent="0.25">
      <c r="C49">
        <v>8</v>
      </c>
      <c r="D49">
        <v>8</v>
      </c>
      <c r="I49">
        <v>8</v>
      </c>
      <c r="J49">
        <v>11</v>
      </c>
    </row>
    <row r="50" spans="3:10" x14ac:dyDescent="0.25">
      <c r="C50">
        <v>9</v>
      </c>
      <c r="D50">
        <v>7</v>
      </c>
      <c r="I50">
        <v>9</v>
      </c>
      <c r="J50">
        <v>10</v>
      </c>
    </row>
    <row r="51" spans="3:10" x14ac:dyDescent="0.25">
      <c r="C51">
        <v>10</v>
      </c>
      <c r="D51">
        <v>6</v>
      </c>
      <c r="I51">
        <v>10</v>
      </c>
      <c r="J51">
        <v>9</v>
      </c>
    </row>
    <row r="52" spans="3:10" x14ac:dyDescent="0.25">
      <c r="C52">
        <v>11</v>
      </c>
      <c r="D52">
        <v>5</v>
      </c>
      <c r="I52">
        <v>11</v>
      </c>
      <c r="J52">
        <v>8</v>
      </c>
    </row>
    <row r="53" spans="3:10" x14ac:dyDescent="0.25">
      <c r="C53">
        <v>12</v>
      </c>
      <c r="D53">
        <v>4</v>
      </c>
      <c r="I53">
        <v>12</v>
      </c>
      <c r="J53">
        <v>7</v>
      </c>
    </row>
    <row r="54" spans="3:10" x14ac:dyDescent="0.25">
      <c r="C54">
        <v>13</v>
      </c>
      <c r="D54">
        <v>4</v>
      </c>
      <c r="I54">
        <v>13</v>
      </c>
      <c r="J54">
        <v>7</v>
      </c>
    </row>
    <row r="55" spans="3:10" x14ac:dyDescent="0.25">
      <c r="C55">
        <v>14</v>
      </c>
      <c r="D55">
        <v>4</v>
      </c>
      <c r="I55">
        <v>14</v>
      </c>
      <c r="J55">
        <v>7</v>
      </c>
    </row>
    <row r="56" spans="3:10" x14ac:dyDescent="0.25">
      <c r="C56">
        <v>15</v>
      </c>
      <c r="D56">
        <v>4</v>
      </c>
      <c r="I56">
        <v>15</v>
      </c>
      <c r="J56">
        <v>7</v>
      </c>
    </row>
    <row r="57" spans="3:10" x14ac:dyDescent="0.25">
      <c r="C57">
        <v>16</v>
      </c>
      <c r="D57">
        <v>4</v>
      </c>
      <c r="I57">
        <v>16</v>
      </c>
      <c r="J57">
        <v>7</v>
      </c>
    </row>
    <row r="58" spans="3:10" x14ac:dyDescent="0.25">
      <c r="C58">
        <v>17</v>
      </c>
      <c r="D58">
        <v>4</v>
      </c>
      <c r="I58">
        <v>17</v>
      </c>
      <c r="J58">
        <v>7</v>
      </c>
    </row>
    <row r="59" spans="3:10" x14ac:dyDescent="0.25">
      <c r="C59">
        <v>18</v>
      </c>
      <c r="D59">
        <v>4</v>
      </c>
      <c r="I59">
        <v>18</v>
      </c>
      <c r="J59">
        <v>7</v>
      </c>
    </row>
    <row r="60" spans="3:10" x14ac:dyDescent="0.25">
      <c r="C60">
        <v>19</v>
      </c>
      <c r="D60">
        <v>4</v>
      </c>
      <c r="I60">
        <v>19</v>
      </c>
      <c r="J60">
        <v>7</v>
      </c>
    </row>
    <row r="61" spans="3:10" x14ac:dyDescent="0.25">
      <c r="C61">
        <v>20</v>
      </c>
      <c r="D61">
        <v>4</v>
      </c>
      <c r="I61">
        <v>20</v>
      </c>
      <c r="J61">
        <v>7</v>
      </c>
    </row>
    <row r="62" spans="3:10" x14ac:dyDescent="0.25">
      <c r="C62">
        <v>21</v>
      </c>
      <c r="D62">
        <v>4</v>
      </c>
      <c r="I62">
        <v>21</v>
      </c>
      <c r="J62">
        <v>7</v>
      </c>
    </row>
    <row r="63" spans="3:10" x14ac:dyDescent="0.25">
      <c r="C63">
        <v>22</v>
      </c>
      <c r="D63">
        <v>4</v>
      </c>
      <c r="I63">
        <v>22</v>
      </c>
      <c r="J63">
        <v>7</v>
      </c>
    </row>
    <row r="65" spans="3:4" x14ac:dyDescent="0.25">
      <c r="D65">
        <v>5</v>
      </c>
    </row>
    <row r="66" spans="3:4" x14ac:dyDescent="0.25">
      <c r="C66">
        <v>1</v>
      </c>
      <c r="D66">
        <v>18</v>
      </c>
    </row>
    <row r="67" spans="3:4" x14ac:dyDescent="0.25">
      <c r="C67">
        <v>2</v>
      </c>
      <c r="D67">
        <v>15</v>
      </c>
    </row>
    <row r="68" spans="3:4" x14ac:dyDescent="0.25">
      <c r="C68">
        <v>3</v>
      </c>
      <c r="D68">
        <v>14</v>
      </c>
    </row>
    <row r="69" spans="3:4" x14ac:dyDescent="0.25">
      <c r="C69">
        <v>4</v>
      </c>
      <c r="D69">
        <v>13</v>
      </c>
    </row>
    <row r="70" spans="3:4" x14ac:dyDescent="0.25">
      <c r="C70">
        <v>5</v>
      </c>
      <c r="D70">
        <v>12</v>
      </c>
    </row>
    <row r="71" spans="3:4" x14ac:dyDescent="0.25">
      <c r="C71">
        <v>6</v>
      </c>
      <c r="D71">
        <v>11</v>
      </c>
    </row>
    <row r="72" spans="3:4" x14ac:dyDescent="0.25">
      <c r="C72">
        <v>7</v>
      </c>
      <c r="D72">
        <v>10</v>
      </c>
    </row>
    <row r="73" spans="3:4" x14ac:dyDescent="0.25">
      <c r="C73">
        <v>8</v>
      </c>
      <c r="D73">
        <v>9</v>
      </c>
    </row>
    <row r="74" spans="3:4" x14ac:dyDescent="0.25">
      <c r="C74">
        <v>9</v>
      </c>
      <c r="D74">
        <v>8</v>
      </c>
    </row>
    <row r="75" spans="3:4" x14ac:dyDescent="0.25">
      <c r="C75">
        <v>10</v>
      </c>
      <c r="D75">
        <v>7</v>
      </c>
    </row>
    <row r="76" spans="3:4" x14ac:dyDescent="0.25">
      <c r="C76">
        <v>11</v>
      </c>
      <c r="D76">
        <v>6</v>
      </c>
    </row>
    <row r="77" spans="3:4" x14ac:dyDescent="0.25">
      <c r="C77">
        <v>12</v>
      </c>
      <c r="D77">
        <v>5</v>
      </c>
    </row>
    <row r="78" spans="3:4" x14ac:dyDescent="0.25">
      <c r="C78">
        <v>13</v>
      </c>
      <c r="D78">
        <v>5</v>
      </c>
    </row>
    <row r="79" spans="3:4" x14ac:dyDescent="0.25">
      <c r="C79">
        <v>14</v>
      </c>
      <c r="D79">
        <v>5</v>
      </c>
    </row>
    <row r="80" spans="3:4" x14ac:dyDescent="0.25">
      <c r="C80">
        <v>15</v>
      </c>
      <c r="D80">
        <v>5</v>
      </c>
    </row>
    <row r="81" spans="2:10" x14ac:dyDescent="0.25">
      <c r="C81">
        <v>16</v>
      </c>
      <c r="D81">
        <v>5</v>
      </c>
    </row>
    <row r="82" spans="2:10" x14ac:dyDescent="0.25">
      <c r="C82">
        <v>17</v>
      </c>
      <c r="D82">
        <v>5</v>
      </c>
    </row>
    <row r="83" spans="2:10" x14ac:dyDescent="0.25">
      <c r="C83">
        <v>18</v>
      </c>
      <c r="D83">
        <v>5</v>
      </c>
      <c r="J83">
        <f>VLOOKUP($B89,dashboard!$B$79:$AB$91,8,FALSE)</f>
        <v>0</v>
      </c>
    </row>
    <row r="84" spans="2:10" x14ac:dyDescent="0.25">
      <c r="C84">
        <v>19</v>
      </c>
      <c r="D84">
        <v>5</v>
      </c>
    </row>
    <row r="85" spans="2:10" x14ac:dyDescent="0.25">
      <c r="C85">
        <v>20</v>
      </c>
      <c r="D85">
        <v>5</v>
      </c>
    </row>
    <row r="86" spans="2:10" x14ac:dyDescent="0.25">
      <c r="C86">
        <v>21</v>
      </c>
      <c r="D86">
        <v>5</v>
      </c>
    </row>
    <row r="87" spans="2:10" x14ac:dyDescent="0.25">
      <c r="C87">
        <v>22</v>
      </c>
      <c r="D87">
        <v>5</v>
      </c>
    </row>
    <row r="88" spans="2:10" x14ac:dyDescent="0.25">
      <c r="C88" t="s">
        <v>10</v>
      </c>
      <c r="D88" t="s">
        <v>11</v>
      </c>
      <c r="E88" t="s">
        <v>14</v>
      </c>
      <c r="F88" t="s">
        <v>15</v>
      </c>
      <c r="G88" t="s">
        <v>16</v>
      </c>
      <c r="H88" t="s">
        <v>186</v>
      </c>
    </row>
    <row r="89" spans="2:10" x14ac:dyDescent="0.25">
      <c r="B89" t="str">
        <f>+dashboard!K16</f>
        <v xml:space="preserve">SERGIO DE LA ROCHA </v>
      </c>
      <c r="C89">
        <f>+VLOOKUP($B89,dashboard!$B$79:$G$91,6,0)</f>
        <v>14</v>
      </c>
      <c r="D89">
        <f>N(VLOOKUP($B89,dashboard!$B$79:$AB$91,10,FALSE))+N(C89)</f>
        <v>28</v>
      </c>
      <c r="E89">
        <f>N(VLOOKUP($B89,dashboard!$B$79:$AB$91,14,FALSE))+N(D89)</f>
        <v>28</v>
      </c>
      <c r="F89">
        <f>+N(VLOOKUP($B89,dashboard!$B$79:$AB$91,18,FALSE))+N(E89)</f>
        <v>28</v>
      </c>
      <c r="G89">
        <f>+N(VLOOKUP($B89,dashboard!$B$79:$AB$91,22,FALSE))+N(F89)</f>
        <v>28</v>
      </c>
      <c r="H89">
        <f>+N(VLOOKUP($B89,dashboard!$B$79:$AB$91,26,FALSE))+N(G89)</f>
        <v>28</v>
      </c>
    </row>
    <row r="90" spans="2:10" x14ac:dyDescent="0.25">
      <c r="B90" t="str">
        <f>+dashboard!K17</f>
        <v>SALVADOR ANAYA</v>
      </c>
      <c r="C90">
        <f>+VLOOKUP($B90,dashboard!$B$79:$G$91,6,0)</f>
        <v>12</v>
      </c>
      <c r="D90">
        <f>N(VLOOKUP($B90,dashboard!$B$79:$AB$91,10,FALSE))+N(C90)</f>
        <v>25</v>
      </c>
      <c r="E90">
        <f>N(VLOOKUP($B90,dashboard!$B$79:$AB$91,14,FALSE))+N(D90)</f>
        <v>25</v>
      </c>
      <c r="F90">
        <f>+N(VLOOKUP($B90,dashboard!$B$79:$AB$91,18,FALSE))+N(E90)</f>
        <v>25</v>
      </c>
      <c r="G90">
        <f>+N(VLOOKUP($B90,dashboard!$B$79:$AB$91,22,FALSE))+N(F90)</f>
        <v>25</v>
      </c>
      <c r="H90">
        <f>+N(VLOOKUP($B90,dashboard!$B$79:$AB$91,26,FALSE))+N(G90)</f>
        <v>25</v>
      </c>
    </row>
    <row r="91" spans="2:10" x14ac:dyDescent="0.25">
      <c r="B91" t="str">
        <f>+dashboard!K18</f>
        <v>MANUEL LOPEZ KAVANAGH</v>
      </c>
      <c r="C91">
        <f>+VLOOKUP($B91,dashboard!$B$79:$G$91,6,0)</f>
        <v>13</v>
      </c>
      <c r="D91">
        <f>N(VLOOKUP($B91,dashboard!$B$79:$AB$91,10,FALSE))+N(C91)</f>
        <v>22</v>
      </c>
      <c r="E91">
        <f>N(VLOOKUP($B91,dashboard!$B$79:$AB$91,14,FALSE))+N(D91)</f>
        <v>22</v>
      </c>
      <c r="F91">
        <f>+N(VLOOKUP($B91,dashboard!$B$79:$AB$91,18,FALSE))+N(E91)</f>
        <v>22</v>
      </c>
      <c r="G91">
        <f>+N(VLOOKUP($B91,dashboard!$B$79:$AB$91,22,FALSE))+N(F91)</f>
        <v>22</v>
      </c>
      <c r="H91">
        <f>+N(VLOOKUP($B91,dashboard!$B$79:$AB$91,26,FALSE))+N(G91)</f>
        <v>22</v>
      </c>
    </row>
    <row r="92" spans="2:10" x14ac:dyDescent="0.25">
      <c r="B92" t="str">
        <f>+dashboard!K19</f>
        <v>CUITLAHUAC VARGAS</v>
      </c>
      <c r="C92">
        <f>+VLOOKUP($B92,dashboard!$B$79:$G$91,6,0)</f>
        <v>11</v>
      </c>
      <c r="D92">
        <f>N(VLOOKUP($B92,dashboard!$B$79:$AB$91,10,FALSE))+N(C92)</f>
        <v>22</v>
      </c>
      <c r="E92">
        <f>N(VLOOKUP($B92,dashboard!$B$79:$AB$91,14,FALSE))+N(D92)</f>
        <v>22</v>
      </c>
      <c r="F92">
        <f>+N(VLOOKUP($B92,dashboard!$B$79:$AB$91,18,FALSE))+N(E92)</f>
        <v>22</v>
      </c>
      <c r="G92">
        <f>+N(VLOOKUP($B92,dashboard!$B$79:$AB$91,22,FALSE))+N(F92)</f>
        <v>22</v>
      </c>
      <c r="H92">
        <f>+N(VLOOKUP($B92,dashboard!$B$79:$AB$91,26,FALSE))+N(G92)</f>
        <v>22</v>
      </c>
    </row>
    <row r="93" spans="2:10" x14ac:dyDescent="0.25">
      <c r="B93" t="str">
        <f>+dashboard!K20</f>
        <v>ENRIQUE DE LA PARRA</v>
      </c>
      <c r="C93">
        <f>+VLOOKUP($B93,dashboard!$B$79:$G$91,6,0)</f>
        <v>10</v>
      </c>
      <c r="D93">
        <f>N(VLOOKUP($B93,dashboard!$B$79:$AB$91,10,FALSE))+N(C93)</f>
        <v>22</v>
      </c>
      <c r="E93">
        <f>N(VLOOKUP($B93,dashboard!$B$79:$AB$91,14,FALSE))+N(D93)</f>
        <v>22</v>
      </c>
      <c r="F93">
        <f>+N(VLOOKUP($B93,dashboard!$B$79:$AB$91,18,FALSE))+N(E93)</f>
        <v>22</v>
      </c>
      <c r="G93">
        <f>+N(VLOOKUP($B93,dashboard!$B$79:$AB$91,22,FALSE))+N(F93)</f>
        <v>22</v>
      </c>
      <c r="H93">
        <f>+N(VLOOKUP($B93,dashboard!$B$79:$AB$91,26,FALSE))+N(G93)</f>
        <v>22</v>
      </c>
    </row>
    <row r="94" spans="2:10" x14ac:dyDescent="0.25">
      <c r="B94" t="str">
        <f>+dashboard!K21</f>
        <v>ENRIQUE WOGE</v>
      </c>
      <c r="C94">
        <f>+VLOOKUP($B94,dashboard!$B$79:$G$91,6,0)</f>
        <v>16</v>
      </c>
      <c r="D94">
        <f>N(VLOOKUP($B94,dashboard!$B$79:$AB$91,10,FALSE))+N(C94)</f>
        <v>16</v>
      </c>
      <c r="E94">
        <f>N(VLOOKUP($B94,dashboard!$B$79:$AB$91,14,FALSE))+N(D94)</f>
        <v>16</v>
      </c>
      <c r="F94">
        <f>+N(VLOOKUP($B94,dashboard!$B$79:$AB$91,18,FALSE))+N(E94)</f>
        <v>16</v>
      </c>
      <c r="G94">
        <f>+N(VLOOKUP($B94,dashboard!$B$79:$AB$91,22,FALSE))+N(F94)</f>
        <v>16</v>
      </c>
      <c r="H94">
        <f>+N(VLOOKUP($B94,dashboard!$B$79:$AB$91,26,FALSE))+N(G94)</f>
        <v>16</v>
      </c>
    </row>
    <row r="95" spans="2:10" x14ac:dyDescent="0.25">
      <c r="B95" t="str">
        <f>+dashboard!K22</f>
        <v>MIGUEL ANGELVENTURA</v>
      </c>
      <c r="C95" t="str">
        <f>+VLOOKUP($B95,dashboard!$B$79:$G$91,6,0)</f>
        <v/>
      </c>
      <c r="D95">
        <f>N(VLOOKUP($B95,dashboard!$B$79:$AB$91,10,FALSE))+N(C95)</f>
        <v>16</v>
      </c>
      <c r="E95">
        <f>N(VLOOKUP($B95,dashboard!$B$79:$AB$91,14,FALSE))+N(D95)</f>
        <v>16</v>
      </c>
      <c r="F95">
        <f>+N(VLOOKUP($B95,dashboard!$B$79:$AB$91,18,FALSE))+N(E95)</f>
        <v>16</v>
      </c>
      <c r="G95">
        <f>+N(VLOOKUP($B95,dashboard!$B$79:$AB$91,22,FALSE))+N(F95)</f>
        <v>16</v>
      </c>
      <c r="H95">
        <f>+N(VLOOKUP($B95,dashboard!$B$79:$AB$91,26,FALSE))+N(G95)</f>
        <v>16</v>
      </c>
    </row>
    <row r="96" spans="2:10" x14ac:dyDescent="0.25">
      <c r="B96" t="str">
        <f>+dashboard!K23</f>
        <v>HUGO BARRAGAN</v>
      </c>
      <c r="C96">
        <f>+VLOOKUP($B96,dashboard!$B$79:$G$91,6,0)</f>
        <v>8</v>
      </c>
      <c r="D96">
        <f>N(VLOOKUP($B96,dashboard!$B$79:$AB$91,10,FALSE))+N(C96)</f>
        <v>15</v>
      </c>
      <c r="E96">
        <f>N(VLOOKUP($B96,dashboard!$B$79:$AB$91,14,FALSE))+N(D96)</f>
        <v>15</v>
      </c>
      <c r="F96">
        <f>+N(VLOOKUP($B96,dashboard!$B$79:$AB$91,18,FALSE))+N(E96)</f>
        <v>15</v>
      </c>
      <c r="G96">
        <f>+N(VLOOKUP($B96,dashboard!$B$79:$AB$91,22,FALSE))+N(F96)</f>
        <v>15</v>
      </c>
      <c r="H96">
        <f>+N(VLOOKUP($B96,dashboard!$B$79:$AB$91,26,FALSE))+N(G96)</f>
        <v>15</v>
      </c>
    </row>
    <row r="97" spans="2:8" x14ac:dyDescent="0.25">
      <c r="B97" t="str">
        <f>+dashboard!K24</f>
        <v>LEONEL GONZALEZ</v>
      </c>
      <c r="C97" t="str">
        <f>+VLOOKUP($B97,dashboard!$B$79:$G$91,6,0)</f>
        <v/>
      </c>
      <c r="D97">
        <f>N(VLOOKUP($B97,dashboard!$B$79:$AB$91,10,FALSE))+N(C97)</f>
        <v>10</v>
      </c>
      <c r="E97">
        <f>N(VLOOKUP($B97,dashboard!$B$79:$AB$91,14,FALSE))+N(D97)</f>
        <v>10</v>
      </c>
      <c r="F97">
        <f>+N(VLOOKUP($B97,dashboard!$B$79:$AB$91,18,FALSE))+N(E97)</f>
        <v>10</v>
      </c>
      <c r="G97">
        <f>+N(VLOOKUP($B97,dashboard!$B$79:$AB$91,22,FALSE))+N(F97)</f>
        <v>10</v>
      </c>
      <c r="H97">
        <f>+N(VLOOKUP($B97,dashboard!$B$79:$AB$91,26,FALSE))+N(G97)</f>
        <v>10</v>
      </c>
    </row>
    <row r="98" spans="2:8" x14ac:dyDescent="0.25">
      <c r="B98" t="str">
        <f>+dashboard!K25</f>
        <v>JOSE LUIS RANGEL</v>
      </c>
      <c r="C98">
        <f>+VLOOKUP($B98,dashboard!$B$79:$G$91,6,0)</f>
        <v>9</v>
      </c>
      <c r="D98">
        <f>N(VLOOKUP($B98,dashboard!$B$79:$AB$91,10,FALSE))+N(C98)</f>
        <v>9</v>
      </c>
      <c r="E98">
        <f>N(VLOOKUP($B98,dashboard!$B$79:$AB$91,14,FALSE))+N(D98)</f>
        <v>9</v>
      </c>
      <c r="F98">
        <f>+N(VLOOKUP($B98,dashboard!$B$79:$AB$91,18,FALSE))+N(E98)</f>
        <v>9</v>
      </c>
      <c r="G98">
        <f>+N(VLOOKUP($B98,dashboard!$B$79:$AB$91,22,FALSE))+N(F98)</f>
        <v>9</v>
      </c>
      <c r="H98">
        <f>+N(VLOOKUP($B98,dashboard!$B$79:$AB$91,26,FALSE))+N(G98)</f>
        <v>9</v>
      </c>
    </row>
    <row r="100" spans="2:8" x14ac:dyDescent="0.25">
      <c r="H100" t="s">
        <v>187</v>
      </c>
    </row>
    <row r="129" spans="1:3" x14ac:dyDescent="0.25">
      <c r="A129" t="s">
        <v>9</v>
      </c>
      <c r="B129" t="s">
        <v>225</v>
      </c>
    </row>
    <row r="130" spans="1:3" x14ac:dyDescent="0.25">
      <c r="A130" cm="1">
        <f t="array" ref="A130:C181">+_xlfn.SORTBY(dashboard!A79:C130,dashboard!A79:A130,1)</f>
        <v>1</v>
      </c>
      <c r="B130" t="str">
        <v xml:space="preserve">SERGIO DE LA ROCHA </v>
      </c>
      <c r="C130">
        <v>0</v>
      </c>
    </row>
    <row r="131" spans="1:3" x14ac:dyDescent="0.25">
      <c r="A131">
        <v>2</v>
      </c>
      <c r="B131" t="str">
        <v>SALVADOR ANAYA</v>
      </c>
      <c r="C131">
        <v>0</v>
      </c>
    </row>
    <row r="132" spans="1:3" x14ac:dyDescent="0.25">
      <c r="A132">
        <v>3</v>
      </c>
      <c r="B132" t="str">
        <v>MANUEL LOPEZ KAVANAGH</v>
      </c>
      <c r="C132">
        <v>0</v>
      </c>
    </row>
    <row r="133" spans="1:3" x14ac:dyDescent="0.25">
      <c r="A133">
        <v>3</v>
      </c>
      <c r="B133" t="str">
        <v>CUITLAHUAC VARGAS</v>
      </c>
      <c r="C133">
        <v>0</v>
      </c>
    </row>
    <row r="134" spans="1:3" x14ac:dyDescent="0.25">
      <c r="A134">
        <v>3</v>
      </c>
      <c r="B134" t="str">
        <v>ENRIQUE DE LA PARRA</v>
      </c>
      <c r="C134">
        <v>0</v>
      </c>
    </row>
    <row r="135" spans="1:3" x14ac:dyDescent="0.25">
      <c r="A135">
        <v>6</v>
      </c>
      <c r="B135" t="str">
        <v>ENRIQUE WOGE</v>
      </c>
      <c r="C135">
        <v>0</v>
      </c>
    </row>
    <row r="136" spans="1:3" x14ac:dyDescent="0.25">
      <c r="A136">
        <v>6</v>
      </c>
      <c r="B136" t="str">
        <v>MIGUEL ANGELVENTURA</v>
      </c>
      <c r="C136">
        <v>0</v>
      </c>
    </row>
    <row r="137" spans="1:3" x14ac:dyDescent="0.25">
      <c r="A137">
        <v>8</v>
      </c>
      <c r="B137" t="str">
        <v>HUGO BARRAGAN</v>
      </c>
      <c r="C137">
        <v>0</v>
      </c>
    </row>
    <row r="138" spans="1:3" x14ac:dyDescent="0.25">
      <c r="A138">
        <v>9</v>
      </c>
      <c r="B138" t="str">
        <v>LEONEL GONZALEZ</v>
      </c>
      <c r="C138">
        <v>0</v>
      </c>
    </row>
    <row r="139" spans="1:3" x14ac:dyDescent="0.25">
      <c r="A139">
        <v>10</v>
      </c>
      <c r="B139" t="str">
        <v>JOSE LUIS RANGEL</v>
      </c>
      <c r="C139">
        <v>0</v>
      </c>
    </row>
    <row r="140" spans="1:3" x14ac:dyDescent="0.25">
      <c r="A140">
        <v>11</v>
      </c>
      <c r="B140" t="str">
        <v>JOSE ENRRIQUE PANTOJA</v>
      </c>
      <c r="C140">
        <v>0</v>
      </c>
    </row>
    <row r="141" spans="1:3" x14ac:dyDescent="0.25">
      <c r="A141">
        <v>12</v>
      </c>
      <c r="B141" t="str">
        <v>JORGE ELHERS</v>
      </c>
      <c r="C141">
        <v>0</v>
      </c>
    </row>
    <row r="142" spans="1:3" x14ac:dyDescent="0.25">
      <c r="A142" t="str">
        <v/>
      </c>
      <c r="B142" t="str">
        <v xml:space="preserve">EDWIN </v>
      </c>
      <c r="C142">
        <v>0</v>
      </c>
    </row>
    <row r="143" spans="1:3" x14ac:dyDescent="0.25">
      <c r="A143" t="str">
        <v/>
      </c>
      <c r="B143">
        <v>0</v>
      </c>
      <c r="C143">
        <v>0</v>
      </c>
    </row>
    <row r="144" spans="1:3" x14ac:dyDescent="0.25">
      <c r="A144" t="str">
        <v/>
      </c>
      <c r="B144">
        <v>0</v>
      </c>
      <c r="C144">
        <v>0</v>
      </c>
    </row>
    <row r="145" spans="1:3" x14ac:dyDescent="0.25">
      <c r="A145" t="str">
        <v/>
      </c>
      <c r="B145">
        <v>0</v>
      </c>
      <c r="C145">
        <v>0</v>
      </c>
    </row>
    <row r="146" spans="1:3" x14ac:dyDescent="0.25">
      <c r="A146" t="str">
        <v/>
      </c>
      <c r="B146">
        <v>0</v>
      </c>
      <c r="C146">
        <v>0</v>
      </c>
    </row>
    <row r="147" spans="1:3" x14ac:dyDescent="0.25">
      <c r="A147" t="str">
        <v/>
      </c>
      <c r="B147">
        <v>0</v>
      </c>
      <c r="C147">
        <v>0</v>
      </c>
    </row>
    <row r="148" spans="1:3" x14ac:dyDescent="0.25">
      <c r="A148" t="str">
        <v/>
      </c>
      <c r="B148">
        <v>0</v>
      </c>
      <c r="C148">
        <v>0</v>
      </c>
    </row>
    <row r="149" spans="1:3" x14ac:dyDescent="0.25">
      <c r="A149" t="str">
        <v/>
      </c>
      <c r="B149">
        <v>0</v>
      </c>
      <c r="C149">
        <v>0</v>
      </c>
    </row>
    <row r="150" spans="1:3" x14ac:dyDescent="0.25">
      <c r="A150" t="str">
        <v/>
      </c>
      <c r="B150">
        <v>0</v>
      </c>
      <c r="C150">
        <v>0</v>
      </c>
    </row>
    <row r="151" spans="1:3" x14ac:dyDescent="0.25">
      <c r="A151" t="str">
        <v/>
      </c>
      <c r="B151">
        <v>0</v>
      </c>
      <c r="C151">
        <v>0</v>
      </c>
    </row>
    <row r="152" spans="1:3" x14ac:dyDescent="0.25">
      <c r="A152" t="str">
        <v/>
      </c>
      <c r="B152">
        <v>0</v>
      </c>
      <c r="C152">
        <v>0</v>
      </c>
    </row>
    <row r="153" spans="1:3" x14ac:dyDescent="0.25">
      <c r="A153" t="str">
        <v/>
      </c>
      <c r="B153">
        <v>0</v>
      </c>
      <c r="C153">
        <v>0</v>
      </c>
    </row>
    <row r="154" spans="1:3" x14ac:dyDescent="0.25">
      <c r="A154">
        <v>0</v>
      </c>
      <c r="B154">
        <v>0</v>
      </c>
      <c r="C154">
        <v>0</v>
      </c>
    </row>
    <row r="155" spans="1:3" x14ac:dyDescent="0.25">
      <c r="A155">
        <v>0</v>
      </c>
      <c r="B155">
        <v>0</v>
      </c>
      <c r="C155">
        <v>0</v>
      </c>
    </row>
    <row r="156" spans="1:3" x14ac:dyDescent="0.25">
      <c r="A156">
        <v>0</v>
      </c>
      <c r="B156">
        <v>0</v>
      </c>
      <c r="C156">
        <v>0</v>
      </c>
    </row>
    <row r="157" spans="1:3" x14ac:dyDescent="0.25">
      <c r="A157">
        <v>0</v>
      </c>
      <c r="B157">
        <v>0</v>
      </c>
      <c r="C157">
        <v>0</v>
      </c>
    </row>
    <row r="158" spans="1:3" x14ac:dyDescent="0.25">
      <c r="A158">
        <v>0</v>
      </c>
      <c r="B158">
        <v>0</v>
      </c>
      <c r="C158">
        <v>0</v>
      </c>
    </row>
    <row r="159" spans="1:3" x14ac:dyDescent="0.25">
      <c r="A159">
        <v>0</v>
      </c>
      <c r="B159">
        <v>0</v>
      </c>
      <c r="C159">
        <v>0</v>
      </c>
    </row>
    <row r="160" spans="1:3" x14ac:dyDescent="0.25">
      <c r="A160">
        <v>0</v>
      </c>
      <c r="B160">
        <v>0</v>
      </c>
      <c r="C160">
        <v>0</v>
      </c>
    </row>
    <row r="161" spans="1:3" x14ac:dyDescent="0.25">
      <c r="A161">
        <v>0</v>
      </c>
      <c r="B161">
        <v>0</v>
      </c>
      <c r="C161">
        <v>0</v>
      </c>
    </row>
    <row r="162" spans="1:3" x14ac:dyDescent="0.25">
      <c r="A162">
        <v>0</v>
      </c>
      <c r="B162">
        <v>0</v>
      </c>
      <c r="C162">
        <v>0</v>
      </c>
    </row>
    <row r="163" spans="1:3" x14ac:dyDescent="0.25">
      <c r="A163">
        <v>0</v>
      </c>
      <c r="B163">
        <v>0</v>
      </c>
      <c r="C163">
        <v>0</v>
      </c>
    </row>
    <row r="164" spans="1:3" x14ac:dyDescent="0.25">
      <c r="A164">
        <v>0</v>
      </c>
      <c r="B164">
        <v>0</v>
      </c>
      <c r="C164">
        <v>0</v>
      </c>
    </row>
    <row r="165" spans="1:3" x14ac:dyDescent="0.25">
      <c r="A165">
        <v>0</v>
      </c>
      <c r="B165">
        <v>0</v>
      </c>
      <c r="C165">
        <v>0</v>
      </c>
    </row>
    <row r="166" spans="1:3" x14ac:dyDescent="0.25">
      <c r="A166">
        <v>0</v>
      </c>
      <c r="B166">
        <v>0</v>
      </c>
      <c r="C166">
        <v>0</v>
      </c>
    </row>
    <row r="167" spans="1:3" x14ac:dyDescent="0.25">
      <c r="A167">
        <v>0</v>
      </c>
      <c r="B167">
        <v>0</v>
      </c>
      <c r="C167">
        <v>0</v>
      </c>
    </row>
    <row r="168" spans="1:3" x14ac:dyDescent="0.25">
      <c r="A168">
        <v>0</v>
      </c>
      <c r="B168">
        <v>0</v>
      </c>
      <c r="C168">
        <v>0</v>
      </c>
    </row>
    <row r="169" spans="1:3" x14ac:dyDescent="0.25">
      <c r="A169">
        <v>0</v>
      </c>
      <c r="B169">
        <v>0</v>
      </c>
      <c r="C169">
        <v>0</v>
      </c>
    </row>
    <row r="170" spans="1:3" x14ac:dyDescent="0.25">
      <c r="A170">
        <v>0</v>
      </c>
      <c r="B170">
        <v>0</v>
      </c>
      <c r="C170">
        <v>0</v>
      </c>
    </row>
    <row r="171" spans="1:3" x14ac:dyDescent="0.25">
      <c r="A171">
        <v>0</v>
      </c>
      <c r="B171">
        <v>0</v>
      </c>
      <c r="C171">
        <v>0</v>
      </c>
    </row>
    <row r="172" spans="1:3" x14ac:dyDescent="0.25">
      <c r="A172">
        <v>0</v>
      </c>
      <c r="B172">
        <v>0</v>
      </c>
      <c r="C172">
        <v>0</v>
      </c>
    </row>
    <row r="173" spans="1:3" x14ac:dyDescent="0.25">
      <c r="A173">
        <v>0</v>
      </c>
      <c r="B173">
        <v>0</v>
      </c>
      <c r="C173">
        <v>0</v>
      </c>
    </row>
    <row r="174" spans="1:3" x14ac:dyDescent="0.25">
      <c r="A174">
        <v>0</v>
      </c>
      <c r="B174">
        <v>0</v>
      </c>
      <c r="C174">
        <v>0</v>
      </c>
    </row>
    <row r="175" spans="1:3" x14ac:dyDescent="0.25">
      <c r="A175">
        <v>0</v>
      </c>
      <c r="B175">
        <v>0</v>
      </c>
      <c r="C175">
        <v>0</v>
      </c>
    </row>
    <row r="176" spans="1:3" x14ac:dyDescent="0.25">
      <c r="A176">
        <v>0</v>
      </c>
      <c r="B176">
        <v>0</v>
      </c>
      <c r="C176">
        <v>0</v>
      </c>
    </row>
    <row r="177" spans="1:3" x14ac:dyDescent="0.25">
      <c r="A177">
        <v>0</v>
      </c>
      <c r="B177">
        <v>0</v>
      </c>
      <c r="C177">
        <v>0</v>
      </c>
    </row>
    <row r="178" spans="1:3" x14ac:dyDescent="0.25">
      <c r="A178">
        <v>0</v>
      </c>
      <c r="B178">
        <v>0</v>
      </c>
      <c r="C178">
        <v>0</v>
      </c>
    </row>
    <row r="179" spans="1:3" x14ac:dyDescent="0.25">
      <c r="A179">
        <v>0</v>
      </c>
      <c r="B179">
        <v>0</v>
      </c>
      <c r="C179">
        <v>0</v>
      </c>
    </row>
    <row r="180" spans="1:3" x14ac:dyDescent="0.25">
      <c r="A180">
        <v>0</v>
      </c>
      <c r="B180">
        <v>0</v>
      </c>
      <c r="C180">
        <v>0</v>
      </c>
    </row>
    <row r="181" spans="1:3" x14ac:dyDescent="0.25">
      <c r="A181">
        <v>0</v>
      </c>
      <c r="B181">
        <v>0</v>
      </c>
      <c r="C181">
        <v>0</v>
      </c>
    </row>
  </sheetData>
  <phoneticPr fontId="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2FC2C-B802-488A-8581-ADA1129D07BE}">
  <dimension ref="A1:J200"/>
  <sheetViews>
    <sheetView workbookViewId="0">
      <selection activeCell="E12" sqref="E12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69" t="s">
        <v>19</v>
      </c>
      <c r="B1" s="69"/>
      <c r="C1" s="69"/>
      <c r="D1" s="69"/>
      <c r="E1" s="68" t="s">
        <v>20</v>
      </c>
      <c r="F1" s="68"/>
      <c r="G1" s="68"/>
      <c r="H1" s="68"/>
      <c r="I1" s="68">
        <f>+COUNTIF(Tabla3[NOMBRE DEL PARTICIPANTE],"*")</f>
        <v>123</v>
      </c>
      <c r="J1" s="68"/>
    </row>
    <row r="2" spans="1:10" ht="15" customHeight="1" x14ac:dyDescent="0.25">
      <c r="A2" s="69"/>
      <c r="B2" s="69"/>
      <c r="C2" s="69"/>
      <c r="D2" s="69"/>
      <c r="E2" s="68" t="s">
        <v>21</v>
      </c>
      <c r="F2" s="68"/>
      <c r="G2" s="68"/>
      <c r="H2" s="68"/>
      <c r="I2" s="68">
        <f>+COUNT(J5:J200)</f>
        <v>196</v>
      </c>
      <c r="J2" s="68"/>
    </row>
    <row r="3" spans="1:10" ht="15" customHeight="1" x14ac:dyDescent="0.25">
      <c r="A3" s="69"/>
      <c r="B3" s="69"/>
      <c r="C3" s="69"/>
      <c r="D3" s="69"/>
      <c r="E3" s="68" t="s">
        <v>22</v>
      </c>
      <c r="F3" s="68"/>
      <c r="G3" s="68"/>
      <c r="H3" s="68"/>
      <c r="I3" s="68">
        <f>+COUNTIF(Tabla3[PAGADO],"si")</f>
        <v>119</v>
      </c>
      <c r="J3" s="68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x14ac:dyDescent="0.25">
      <c r="A5" s="1" t="s">
        <v>33</v>
      </c>
      <c r="B5" s="1" t="s">
        <v>34</v>
      </c>
      <c r="C5" s="3" t="s">
        <v>35</v>
      </c>
      <c r="D5" s="3">
        <v>1</v>
      </c>
      <c r="E5" s="2">
        <v>0</v>
      </c>
      <c r="F5" s="2">
        <v>1</v>
      </c>
      <c r="G5" s="2">
        <v>4</v>
      </c>
      <c r="H5" s="2">
        <v>14</v>
      </c>
      <c r="J5" s="1">
        <f>+(Tabla3[[#This Row],[11]]*11)+(Tabla3[[#This Row],[10]]*10)+(Tabla3[[#This Row],[8]]*8)+(Tabla3[[#This Row],[5]]*5)+(Tabla3[[#This Row],[0]]*0)</f>
        <v>112</v>
      </c>
    </row>
    <row r="6" spans="1:10" x14ac:dyDescent="0.25">
      <c r="A6" s="1" t="s">
        <v>36</v>
      </c>
      <c r="B6" s="1" t="s">
        <v>34</v>
      </c>
      <c r="C6" s="3" t="s">
        <v>35</v>
      </c>
      <c r="D6" s="3">
        <v>1</v>
      </c>
      <c r="E6" s="2">
        <v>0</v>
      </c>
      <c r="F6" s="2">
        <v>2</v>
      </c>
      <c r="G6" s="2">
        <v>5</v>
      </c>
      <c r="H6" s="2">
        <v>9</v>
      </c>
      <c r="J6" s="1">
        <f>+(Tabla3[[#This Row],[11]]*11)+(Tabla3[[#This Row],[10]]*10)+(Tabla3[[#This Row],[8]]*8)+(Tabla3[[#This Row],[5]]*5)+(Tabla3[[#This Row],[0]]*0)</f>
        <v>105</v>
      </c>
    </row>
    <row r="7" spans="1:10" x14ac:dyDescent="0.25">
      <c r="A7" s="1" t="s">
        <v>37</v>
      </c>
      <c r="B7" s="1" t="s">
        <v>34</v>
      </c>
      <c r="C7" s="3" t="s">
        <v>35</v>
      </c>
      <c r="D7" s="3">
        <v>1</v>
      </c>
      <c r="E7" s="2">
        <v>1</v>
      </c>
      <c r="F7" s="2">
        <v>1</v>
      </c>
      <c r="G7" s="2">
        <v>2</v>
      </c>
      <c r="H7" s="2">
        <v>11</v>
      </c>
      <c r="J7" s="1">
        <f>+(Tabla3[[#This Row],[11]]*11)+(Tabla3[[#This Row],[10]]*10)+(Tabla3[[#This Row],[8]]*8)+(Tabla3[[#This Row],[5]]*5)+(Tabla3[[#This Row],[0]]*0)</f>
        <v>92</v>
      </c>
    </row>
    <row r="8" spans="1:10" x14ac:dyDescent="0.25">
      <c r="A8" s="1" t="s">
        <v>38</v>
      </c>
      <c r="B8" s="1" t="s">
        <v>34</v>
      </c>
      <c r="C8" s="3" t="s">
        <v>35</v>
      </c>
      <c r="D8" s="3">
        <v>2</v>
      </c>
      <c r="E8" s="2">
        <v>0</v>
      </c>
      <c r="F8" s="2">
        <v>2</v>
      </c>
      <c r="G8" s="2">
        <v>3</v>
      </c>
      <c r="H8" s="2">
        <v>2</v>
      </c>
      <c r="J8" s="1">
        <f>+(Tabla3[[#This Row],[11]]*11)+(Tabla3[[#This Row],[10]]*10)+(Tabla3[[#This Row],[8]]*8)+(Tabla3[[#This Row],[5]]*5)+(Tabla3[[#This Row],[0]]*0)</f>
        <v>54</v>
      </c>
    </row>
    <row r="9" spans="1:10" x14ac:dyDescent="0.25">
      <c r="A9" s="1" t="s">
        <v>39</v>
      </c>
      <c r="B9" s="1" t="s">
        <v>34</v>
      </c>
      <c r="C9" s="3" t="s">
        <v>35</v>
      </c>
      <c r="D9" s="3">
        <v>2</v>
      </c>
      <c r="E9" s="2">
        <v>1</v>
      </c>
      <c r="F9" s="2">
        <v>2</v>
      </c>
      <c r="G9" s="2">
        <v>0</v>
      </c>
      <c r="H9" s="2">
        <v>1</v>
      </c>
      <c r="J9" s="1">
        <f>+(Tabla3[[#This Row],[11]]*11)+(Tabla3[[#This Row],[10]]*10)+(Tabla3[[#This Row],[8]]*8)+(Tabla3[[#This Row],[5]]*5)+(Tabla3[[#This Row],[0]]*0)</f>
        <v>36</v>
      </c>
    </row>
    <row r="10" spans="1:10" x14ac:dyDescent="0.25">
      <c r="A10" s="1" t="s">
        <v>40</v>
      </c>
      <c r="B10" s="1" t="s">
        <v>34</v>
      </c>
      <c r="C10" s="3" t="s">
        <v>35</v>
      </c>
      <c r="D10" s="3">
        <v>2</v>
      </c>
      <c r="E10" s="2">
        <v>0</v>
      </c>
      <c r="F10" s="2">
        <v>0</v>
      </c>
      <c r="G10" s="2">
        <v>0</v>
      </c>
      <c r="H10" s="2">
        <v>7</v>
      </c>
      <c r="J10" s="1">
        <f>+(Tabla3[[#This Row],[11]]*11)+(Tabla3[[#This Row],[10]]*10)+(Tabla3[[#This Row],[8]]*8)+(Tabla3[[#This Row],[5]]*5)+(Tabla3[[#This Row],[0]]*0)</f>
        <v>35</v>
      </c>
    </row>
    <row r="11" spans="1:10" x14ac:dyDescent="0.25">
      <c r="A11" s="1" t="s">
        <v>41</v>
      </c>
      <c r="B11" s="1" t="s">
        <v>34</v>
      </c>
      <c r="C11" s="3" t="s">
        <v>35</v>
      </c>
      <c r="D11" s="3">
        <v>2</v>
      </c>
      <c r="E11" s="2">
        <v>1</v>
      </c>
      <c r="F11" s="2">
        <v>0</v>
      </c>
      <c r="G11" s="2">
        <v>2</v>
      </c>
      <c r="H11" s="2">
        <v>1</v>
      </c>
      <c r="J11" s="1">
        <f>+(Tabla3[[#This Row],[11]]*11)+(Tabla3[[#This Row],[10]]*10)+(Tabla3[[#This Row],[8]]*8)+(Tabla3[[#This Row],[5]]*5)+(Tabla3[[#This Row],[0]]*0)</f>
        <v>32</v>
      </c>
    </row>
    <row r="12" spans="1:10" x14ac:dyDescent="0.25">
      <c r="A12" s="1" t="s">
        <v>42</v>
      </c>
      <c r="B12" s="1" t="s">
        <v>34</v>
      </c>
      <c r="C12" s="3" t="s">
        <v>35</v>
      </c>
      <c r="D12" s="3">
        <v>1</v>
      </c>
      <c r="E12" s="2">
        <v>0</v>
      </c>
      <c r="F12" s="2">
        <v>0</v>
      </c>
      <c r="G12" s="2">
        <v>0</v>
      </c>
      <c r="H12" s="2">
        <v>6</v>
      </c>
      <c r="J12" s="1">
        <f>+(Tabla3[[#This Row],[11]]*11)+(Tabla3[[#This Row],[10]]*10)+(Tabla3[[#This Row],[8]]*8)+(Tabla3[[#This Row],[5]]*5)+(Tabla3[[#This Row],[0]]*0)</f>
        <v>30</v>
      </c>
    </row>
    <row r="13" spans="1:10" x14ac:dyDescent="0.25">
      <c r="A13" s="1" t="s">
        <v>43</v>
      </c>
      <c r="B13" s="1" t="s">
        <v>34</v>
      </c>
      <c r="C13" s="3" t="s">
        <v>35</v>
      </c>
      <c r="D13" s="3">
        <v>1</v>
      </c>
      <c r="E13" s="2">
        <v>0</v>
      </c>
      <c r="F13" s="2">
        <v>0</v>
      </c>
      <c r="G13" s="2">
        <v>1</v>
      </c>
      <c r="H13" s="2">
        <v>4</v>
      </c>
      <c r="J13" s="1">
        <f>+(Tabla3[[#This Row],[11]]*11)+(Tabla3[[#This Row],[10]]*10)+(Tabla3[[#This Row],[8]]*8)+(Tabla3[[#This Row],[5]]*5)+(Tabla3[[#This Row],[0]]*0)</f>
        <v>28</v>
      </c>
    </row>
    <row r="14" spans="1:10" x14ac:dyDescent="0.25">
      <c r="A14" s="1" t="s">
        <v>44</v>
      </c>
      <c r="B14" s="1" t="s">
        <v>45</v>
      </c>
      <c r="C14" s="3" t="s">
        <v>35</v>
      </c>
      <c r="D14" s="3">
        <v>9</v>
      </c>
      <c r="E14" s="2">
        <v>3</v>
      </c>
      <c r="F14" s="2">
        <v>10</v>
      </c>
      <c r="G14" s="2">
        <v>9</v>
      </c>
      <c r="H14" s="2">
        <v>19</v>
      </c>
      <c r="I14" s="2">
        <v>9</v>
      </c>
      <c r="J14" s="1">
        <f>+(Tabla3[[#This Row],[11]]*11)+(Tabla3[[#This Row],[10]]*10)+(Tabla3[[#This Row],[8]]*8)+(Tabla3[[#This Row],[5]]*5)+(Tabla3[[#This Row],[0]]*0)</f>
        <v>300</v>
      </c>
    </row>
    <row r="15" spans="1:10" x14ac:dyDescent="0.25">
      <c r="A15" s="1" t="s">
        <v>46</v>
      </c>
      <c r="B15" s="1" t="s">
        <v>45</v>
      </c>
      <c r="C15" s="3" t="s">
        <v>35</v>
      </c>
      <c r="D15" s="3">
        <v>9</v>
      </c>
      <c r="E15" s="2">
        <v>1</v>
      </c>
      <c r="F15" s="2">
        <v>7</v>
      </c>
      <c r="G15" s="2">
        <v>8</v>
      </c>
      <c r="H15" s="2">
        <v>25</v>
      </c>
      <c r="I15" s="2">
        <v>9</v>
      </c>
      <c r="J15" s="1">
        <f>+(Tabla3[[#This Row],[11]]*11)+(Tabla3[[#This Row],[10]]*10)+(Tabla3[[#This Row],[8]]*8)+(Tabla3[[#This Row],[5]]*5)+(Tabla3[[#This Row],[0]]*0)</f>
        <v>270</v>
      </c>
    </row>
    <row r="16" spans="1:10" x14ac:dyDescent="0.25">
      <c r="A16" s="1" t="s">
        <v>47</v>
      </c>
      <c r="B16" s="1" t="s">
        <v>45</v>
      </c>
      <c r="C16" s="3" t="s">
        <v>35</v>
      </c>
      <c r="D16" s="3">
        <v>9</v>
      </c>
      <c r="E16" s="2">
        <v>1</v>
      </c>
      <c r="F16" s="2">
        <v>2</v>
      </c>
      <c r="G16" s="2">
        <v>8</v>
      </c>
      <c r="H16" s="2">
        <v>18</v>
      </c>
      <c r="I16" s="2">
        <v>21</v>
      </c>
      <c r="J16" s="1">
        <f>+(Tabla3[[#This Row],[11]]*11)+(Tabla3[[#This Row],[10]]*10)+(Tabla3[[#This Row],[8]]*8)+(Tabla3[[#This Row],[5]]*5)+(Tabla3[[#This Row],[0]]*0)</f>
        <v>185</v>
      </c>
    </row>
    <row r="17" spans="1:10" x14ac:dyDescent="0.25">
      <c r="A17" s="1" t="s">
        <v>48</v>
      </c>
      <c r="B17" s="1" t="s">
        <v>45</v>
      </c>
      <c r="C17" s="3" t="s">
        <v>35</v>
      </c>
      <c r="D17" s="3">
        <v>9</v>
      </c>
      <c r="E17" s="2">
        <v>1</v>
      </c>
      <c r="F17" s="2">
        <v>4</v>
      </c>
      <c r="G17" s="2">
        <v>3</v>
      </c>
      <c r="H17" s="2">
        <v>21</v>
      </c>
      <c r="I17" s="2">
        <v>21</v>
      </c>
      <c r="J17" s="1">
        <f>+(Tabla3[[#This Row],[11]]*11)+(Tabla3[[#This Row],[10]]*10)+(Tabla3[[#This Row],[8]]*8)+(Tabla3[[#This Row],[5]]*5)+(Tabla3[[#This Row],[0]]*0)</f>
        <v>180</v>
      </c>
    </row>
    <row r="18" spans="1:10" x14ac:dyDescent="0.25">
      <c r="A18" s="1" t="s">
        <v>49</v>
      </c>
      <c r="B18" s="1" t="s">
        <v>45</v>
      </c>
      <c r="C18" s="3" t="s">
        <v>35</v>
      </c>
      <c r="D18" s="3">
        <v>9</v>
      </c>
      <c r="E18" s="2">
        <v>0</v>
      </c>
      <c r="F18" s="2">
        <v>0</v>
      </c>
      <c r="G18" s="2">
        <v>3</v>
      </c>
      <c r="H18" s="2">
        <v>15</v>
      </c>
      <c r="I18" s="2">
        <v>32</v>
      </c>
      <c r="J18" s="1">
        <f>+(Tabla3[[#This Row],[11]]*11)+(Tabla3[[#This Row],[10]]*10)+(Tabla3[[#This Row],[8]]*8)+(Tabla3[[#This Row],[5]]*5)+(Tabla3[[#This Row],[0]]*0)</f>
        <v>99</v>
      </c>
    </row>
    <row r="19" spans="1:10" x14ac:dyDescent="0.25">
      <c r="A19" s="1" t="s">
        <v>50</v>
      </c>
      <c r="B19" s="1" t="s">
        <v>51</v>
      </c>
      <c r="C19" s="3" t="s">
        <v>35</v>
      </c>
      <c r="D19" s="3">
        <v>25</v>
      </c>
      <c r="E19" s="2">
        <v>3</v>
      </c>
      <c r="F19" s="2">
        <v>14</v>
      </c>
      <c r="G19" s="2">
        <v>6</v>
      </c>
      <c r="H19" s="2">
        <v>1</v>
      </c>
      <c r="I19" s="2">
        <v>1</v>
      </c>
      <c r="J19" s="1">
        <f>+(Tabla3[[#This Row],[11]]*11)+(Tabla3[[#This Row],[10]]*10)+(Tabla3[[#This Row],[8]]*8)+(Tabla3[[#This Row],[5]]*5)+(Tabla3[[#This Row],[0]]*0)</f>
        <v>226</v>
      </c>
    </row>
    <row r="20" spans="1:10" x14ac:dyDescent="0.25">
      <c r="A20" s="1" t="s">
        <v>52</v>
      </c>
      <c r="B20" s="1" t="s">
        <v>51</v>
      </c>
      <c r="C20" s="3" t="s">
        <v>35</v>
      </c>
      <c r="D20" s="3">
        <v>24</v>
      </c>
      <c r="E20" s="2">
        <v>3</v>
      </c>
      <c r="F20" s="2">
        <v>9</v>
      </c>
      <c r="G20" s="2">
        <v>10</v>
      </c>
      <c r="H20" s="2">
        <v>3</v>
      </c>
      <c r="I20" s="2">
        <v>0</v>
      </c>
      <c r="J20" s="1">
        <f>+(Tabla3[[#This Row],[11]]*11)+(Tabla3[[#This Row],[10]]*10)+(Tabla3[[#This Row],[8]]*8)+(Tabla3[[#This Row],[5]]*5)+(Tabla3[[#This Row],[0]]*0)</f>
        <v>218</v>
      </c>
    </row>
    <row r="21" spans="1:10" x14ac:dyDescent="0.25">
      <c r="A21" s="1" t="s">
        <v>53</v>
      </c>
      <c r="B21" s="1" t="s">
        <v>51</v>
      </c>
      <c r="C21" s="3" t="s">
        <v>35</v>
      </c>
      <c r="D21" s="3">
        <v>25</v>
      </c>
      <c r="E21" s="2">
        <v>4</v>
      </c>
      <c r="F21" s="2">
        <v>4</v>
      </c>
      <c r="G21" s="2">
        <v>9</v>
      </c>
      <c r="H21" s="2">
        <v>7</v>
      </c>
      <c r="I21" s="2">
        <v>1</v>
      </c>
      <c r="J21" s="1">
        <f>+(Tabla3[[#This Row],[11]]*11)+(Tabla3[[#This Row],[10]]*10)+(Tabla3[[#This Row],[8]]*8)+(Tabla3[[#This Row],[5]]*5)+(Tabla3[[#This Row],[0]]*0)</f>
        <v>191</v>
      </c>
    </row>
    <row r="22" spans="1:10" x14ac:dyDescent="0.25">
      <c r="A22" s="1" t="s">
        <v>54</v>
      </c>
      <c r="B22" s="1" t="s">
        <v>51</v>
      </c>
      <c r="C22" s="3" t="s">
        <v>35</v>
      </c>
      <c r="D22" s="3">
        <v>24</v>
      </c>
      <c r="E22" s="2">
        <v>2</v>
      </c>
      <c r="F22" s="2">
        <v>8</v>
      </c>
      <c r="G22" s="2">
        <v>7</v>
      </c>
      <c r="H22" s="2">
        <v>4</v>
      </c>
      <c r="I22" s="2">
        <v>4</v>
      </c>
      <c r="J22" s="1">
        <f>+(Tabla3[[#This Row],[11]]*11)+(Tabla3[[#This Row],[10]]*10)+(Tabla3[[#This Row],[8]]*8)+(Tabla3[[#This Row],[5]]*5)+(Tabla3[[#This Row],[0]]*0)</f>
        <v>178</v>
      </c>
    </row>
    <row r="23" spans="1:10" x14ac:dyDescent="0.25">
      <c r="A23" s="1" t="s">
        <v>55</v>
      </c>
      <c r="B23" s="1" t="s">
        <v>51</v>
      </c>
      <c r="C23" s="3" t="s">
        <v>35</v>
      </c>
      <c r="D23" s="3">
        <v>25</v>
      </c>
      <c r="E23" s="2">
        <v>3</v>
      </c>
      <c r="F23" s="2">
        <v>5</v>
      </c>
      <c r="G23" s="2">
        <v>7</v>
      </c>
      <c r="H23" s="2">
        <v>7</v>
      </c>
      <c r="I23" s="2">
        <v>3</v>
      </c>
      <c r="J23" s="1">
        <f>+(Tabla3[[#This Row],[11]]*11)+(Tabla3[[#This Row],[10]]*10)+(Tabla3[[#This Row],[8]]*8)+(Tabla3[[#This Row],[5]]*5)+(Tabla3[[#This Row],[0]]*0)</f>
        <v>174</v>
      </c>
    </row>
    <row r="24" spans="1:10" x14ac:dyDescent="0.25">
      <c r="A24" s="1" t="s">
        <v>56</v>
      </c>
      <c r="B24" s="1" t="s">
        <v>51</v>
      </c>
      <c r="C24" s="3" t="s">
        <v>35</v>
      </c>
      <c r="D24" s="3">
        <v>24</v>
      </c>
      <c r="E24" s="2">
        <v>1</v>
      </c>
      <c r="F24" s="2">
        <v>6</v>
      </c>
      <c r="G24" s="2">
        <v>3</v>
      </c>
      <c r="H24" s="2">
        <v>12</v>
      </c>
      <c r="I24" s="2">
        <v>3</v>
      </c>
      <c r="J24" s="1">
        <f>+(Tabla3[[#This Row],[11]]*11)+(Tabla3[[#This Row],[10]]*10)+(Tabla3[[#This Row],[8]]*8)+(Tabla3[[#This Row],[5]]*5)+(Tabla3[[#This Row],[0]]*0)</f>
        <v>155</v>
      </c>
    </row>
    <row r="25" spans="1:10" x14ac:dyDescent="0.25">
      <c r="A25" s="1" t="s">
        <v>57</v>
      </c>
      <c r="B25" s="1" t="s">
        <v>51</v>
      </c>
      <c r="C25" s="3" t="s">
        <v>35</v>
      </c>
      <c r="D25" s="3">
        <v>24</v>
      </c>
      <c r="E25" s="2">
        <v>0</v>
      </c>
      <c r="F25" s="2">
        <v>3</v>
      </c>
      <c r="G25" s="2">
        <v>5</v>
      </c>
      <c r="H25" s="2">
        <v>10</v>
      </c>
      <c r="I25" s="2">
        <v>7</v>
      </c>
      <c r="J25" s="1">
        <f>+(Tabla3[[#This Row],[11]]*11)+(Tabla3[[#This Row],[10]]*10)+(Tabla3[[#This Row],[8]]*8)+(Tabla3[[#This Row],[5]]*5)+(Tabla3[[#This Row],[0]]*0)</f>
        <v>120</v>
      </c>
    </row>
    <row r="26" spans="1:10" x14ac:dyDescent="0.25">
      <c r="A26" s="1" t="s">
        <v>58</v>
      </c>
      <c r="B26" s="1" t="s">
        <v>51</v>
      </c>
      <c r="C26" s="3" t="s">
        <v>35</v>
      </c>
      <c r="D26" s="3">
        <v>25</v>
      </c>
      <c r="E26" s="2">
        <v>0</v>
      </c>
      <c r="F26" s="2">
        <v>0</v>
      </c>
      <c r="G26" s="2">
        <v>6</v>
      </c>
      <c r="H26" s="2">
        <v>14</v>
      </c>
      <c r="I26" s="2">
        <v>5</v>
      </c>
      <c r="J26" s="1">
        <f>+(Tabla3[[#This Row],[11]]*11)+(Tabla3[[#This Row],[10]]*10)+(Tabla3[[#This Row],[8]]*8)+(Tabla3[[#This Row],[5]]*5)+(Tabla3[[#This Row],[0]]*0)</f>
        <v>118</v>
      </c>
    </row>
    <row r="27" spans="1:10" x14ac:dyDescent="0.25">
      <c r="A27" s="1" t="s">
        <v>59</v>
      </c>
      <c r="B27" s="1" t="s">
        <v>60</v>
      </c>
      <c r="C27" s="3" t="s">
        <v>35</v>
      </c>
      <c r="D27" s="3">
        <v>15</v>
      </c>
      <c r="E27" s="2">
        <v>6</v>
      </c>
      <c r="F27" s="2">
        <v>9</v>
      </c>
      <c r="G27" s="2">
        <v>7</v>
      </c>
      <c r="H27" s="2">
        <v>3</v>
      </c>
      <c r="I27" s="2">
        <v>0</v>
      </c>
      <c r="J27" s="1">
        <f>+(Tabla3[[#This Row],[11]]*11)+(Tabla3[[#This Row],[10]]*10)+(Tabla3[[#This Row],[8]]*8)+(Tabla3[[#This Row],[5]]*5)+(Tabla3[[#This Row],[0]]*0)</f>
        <v>227</v>
      </c>
    </row>
    <row r="28" spans="1:10" x14ac:dyDescent="0.25">
      <c r="A28" s="1" t="s">
        <v>61</v>
      </c>
      <c r="B28" s="1" t="s">
        <v>60</v>
      </c>
      <c r="C28" s="3" t="s">
        <v>35</v>
      </c>
      <c r="D28" s="3">
        <v>16</v>
      </c>
      <c r="E28" s="2">
        <v>4</v>
      </c>
      <c r="F28" s="2">
        <v>9</v>
      </c>
      <c r="G28" s="2">
        <v>8</v>
      </c>
      <c r="H28" s="2">
        <v>4</v>
      </c>
      <c r="I28" s="2">
        <v>0</v>
      </c>
      <c r="J28" s="1">
        <f>+(Tabla3[[#This Row],[11]]*11)+(Tabla3[[#This Row],[10]]*10)+(Tabla3[[#This Row],[8]]*8)+(Tabla3[[#This Row],[5]]*5)+(Tabla3[[#This Row],[0]]*0)</f>
        <v>218</v>
      </c>
    </row>
    <row r="29" spans="1:10" x14ac:dyDescent="0.25">
      <c r="A29" s="1" t="s">
        <v>62</v>
      </c>
      <c r="B29" s="1" t="s">
        <v>60</v>
      </c>
      <c r="C29" s="3" t="s">
        <v>35</v>
      </c>
      <c r="D29" s="3">
        <v>14</v>
      </c>
      <c r="E29" s="2">
        <v>3</v>
      </c>
      <c r="F29" s="2">
        <v>11</v>
      </c>
      <c r="G29" s="2">
        <v>6</v>
      </c>
      <c r="H29" s="2">
        <v>5</v>
      </c>
      <c r="I29" s="2">
        <v>0</v>
      </c>
      <c r="J29" s="1">
        <f>+(Tabla3[[#This Row],[11]]*11)+(Tabla3[[#This Row],[10]]*10)+(Tabla3[[#This Row],[8]]*8)+(Tabla3[[#This Row],[5]]*5)+(Tabla3[[#This Row],[0]]*0)</f>
        <v>216</v>
      </c>
    </row>
    <row r="30" spans="1:10" x14ac:dyDescent="0.25">
      <c r="A30" s="1" t="s">
        <v>63</v>
      </c>
      <c r="B30" s="1" t="s">
        <v>60</v>
      </c>
      <c r="C30" s="3" t="s">
        <v>35</v>
      </c>
      <c r="D30" s="3">
        <v>15</v>
      </c>
      <c r="E30" s="2">
        <v>4</v>
      </c>
      <c r="F30" s="2">
        <v>11</v>
      </c>
      <c r="G30" s="2">
        <v>5</v>
      </c>
      <c r="H30" s="2">
        <v>4</v>
      </c>
      <c r="I30" s="2">
        <v>1</v>
      </c>
      <c r="J30" s="1">
        <f>+(Tabla3[[#This Row],[11]]*11)+(Tabla3[[#This Row],[10]]*10)+(Tabla3[[#This Row],[8]]*8)+(Tabla3[[#This Row],[5]]*5)+(Tabla3[[#This Row],[0]]*0)</f>
        <v>214</v>
      </c>
    </row>
    <row r="31" spans="1:10" x14ac:dyDescent="0.25">
      <c r="A31" s="1" t="s">
        <v>64</v>
      </c>
      <c r="B31" s="1" t="s">
        <v>60</v>
      </c>
      <c r="C31" s="3" t="s">
        <v>35</v>
      </c>
      <c r="D31" s="3">
        <v>15</v>
      </c>
      <c r="E31" s="2">
        <v>4</v>
      </c>
      <c r="F31" s="2">
        <v>11</v>
      </c>
      <c r="G31" s="2">
        <v>5</v>
      </c>
      <c r="H31" s="2">
        <v>4</v>
      </c>
      <c r="I31" s="2">
        <v>1</v>
      </c>
      <c r="J31" s="1">
        <f>+(Tabla3[[#This Row],[11]]*11)+(Tabla3[[#This Row],[10]]*10)+(Tabla3[[#This Row],[8]]*8)+(Tabla3[[#This Row],[5]]*5)+(Tabla3[[#This Row],[0]]*0)</f>
        <v>214</v>
      </c>
    </row>
    <row r="32" spans="1:10" x14ac:dyDescent="0.25">
      <c r="A32" s="1" t="s">
        <v>65</v>
      </c>
      <c r="B32" s="1" t="s">
        <v>60</v>
      </c>
      <c r="C32" s="3" t="s">
        <v>35</v>
      </c>
      <c r="D32" s="3">
        <v>16</v>
      </c>
      <c r="E32" s="2">
        <v>3</v>
      </c>
      <c r="F32" s="2">
        <v>7</v>
      </c>
      <c r="G32" s="2">
        <v>10</v>
      </c>
      <c r="H32" s="2">
        <v>4</v>
      </c>
      <c r="I32" s="2">
        <v>1</v>
      </c>
      <c r="J32" s="1">
        <f>+(Tabla3[[#This Row],[11]]*11)+(Tabla3[[#This Row],[10]]*10)+(Tabla3[[#This Row],[8]]*8)+(Tabla3[[#This Row],[5]]*5)+(Tabla3[[#This Row],[0]]*0)</f>
        <v>203</v>
      </c>
    </row>
    <row r="33" spans="1:10" x14ac:dyDescent="0.25">
      <c r="A33" s="1" t="s">
        <v>66</v>
      </c>
      <c r="B33" s="1" t="s">
        <v>60</v>
      </c>
      <c r="C33" s="3" t="s">
        <v>35</v>
      </c>
      <c r="D33" s="3">
        <v>19</v>
      </c>
      <c r="E33" s="2">
        <v>2</v>
      </c>
      <c r="F33" s="2">
        <v>7</v>
      </c>
      <c r="G33" s="2">
        <v>10</v>
      </c>
      <c r="H33" s="2">
        <v>6</v>
      </c>
      <c r="I33" s="2">
        <v>0</v>
      </c>
      <c r="J33" s="1">
        <f>+(Tabla3[[#This Row],[11]]*11)+(Tabla3[[#This Row],[10]]*10)+(Tabla3[[#This Row],[8]]*8)+(Tabla3[[#This Row],[5]]*5)+(Tabla3[[#This Row],[0]]*0)</f>
        <v>202</v>
      </c>
    </row>
    <row r="34" spans="1:10" x14ac:dyDescent="0.25">
      <c r="A34" s="1" t="s">
        <v>67</v>
      </c>
      <c r="B34" s="1" t="s">
        <v>60</v>
      </c>
      <c r="C34" s="3" t="s">
        <v>35</v>
      </c>
      <c r="D34" s="3">
        <v>16</v>
      </c>
      <c r="E34" s="2">
        <v>1</v>
      </c>
      <c r="F34" s="2">
        <v>9</v>
      </c>
      <c r="G34" s="2">
        <v>12</v>
      </c>
      <c r="H34" s="2">
        <v>1</v>
      </c>
      <c r="I34" s="2">
        <v>2</v>
      </c>
      <c r="J34" s="1">
        <f>+(Tabla3[[#This Row],[11]]*11)+(Tabla3[[#This Row],[10]]*10)+(Tabla3[[#This Row],[8]]*8)+(Tabla3[[#This Row],[5]]*5)+(Tabla3[[#This Row],[0]]*0)</f>
        <v>202</v>
      </c>
    </row>
    <row r="35" spans="1:10" x14ac:dyDescent="0.25">
      <c r="A35" s="1" t="s">
        <v>68</v>
      </c>
      <c r="B35" s="1" t="s">
        <v>60</v>
      </c>
      <c r="C35" s="3" t="s">
        <v>35</v>
      </c>
      <c r="D35" s="3">
        <v>19</v>
      </c>
      <c r="E35" s="2">
        <v>4</v>
      </c>
      <c r="F35" s="2">
        <v>9</v>
      </c>
      <c r="G35" s="2">
        <v>4</v>
      </c>
      <c r="H35" s="2">
        <v>7</v>
      </c>
      <c r="I35" s="2">
        <v>1</v>
      </c>
      <c r="J35" s="1">
        <f>+(Tabla3[[#This Row],[11]]*11)+(Tabla3[[#This Row],[10]]*10)+(Tabla3[[#This Row],[8]]*8)+(Tabla3[[#This Row],[5]]*5)+(Tabla3[[#This Row],[0]]*0)</f>
        <v>201</v>
      </c>
    </row>
    <row r="36" spans="1:10" x14ac:dyDescent="0.25">
      <c r="A36" s="1" t="s">
        <v>69</v>
      </c>
      <c r="B36" s="1" t="s">
        <v>60</v>
      </c>
      <c r="C36" s="3" t="s">
        <v>35</v>
      </c>
      <c r="D36" s="3">
        <v>18</v>
      </c>
      <c r="E36" s="2">
        <v>3</v>
      </c>
      <c r="F36" s="2">
        <v>7</v>
      </c>
      <c r="G36" s="2">
        <v>9</v>
      </c>
      <c r="H36" s="2">
        <v>5</v>
      </c>
      <c r="I36" s="2">
        <v>1</v>
      </c>
      <c r="J36" s="1">
        <f>+(Tabla3[[#This Row],[11]]*11)+(Tabla3[[#This Row],[10]]*10)+(Tabla3[[#This Row],[8]]*8)+(Tabla3[[#This Row],[5]]*5)+(Tabla3[[#This Row],[0]]*0)</f>
        <v>200</v>
      </c>
    </row>
    <row r="37" spans="1:10" x14ac:dyDescent="0.25">
      <c r="A37" s="1" t="s">
        <v>70</v>
      </c>
      <c r="B37" s="1" t="s">
        <v>60</v>
      </c>
      <c r="C37" s="3" t="s">
        <v>35</v>
      </c>
      <c r="D37" s="3">
        <v>14</v>
      </c>
      <c r="E37" s="2">
        <v>4</v>
      </c>
      <c r="F37" s="2">
        <v>5</v>
      </c>
      <c r="G37" s="2">
        <v>8</v>
      </c>
      <c r="H37" s="2">
        <v>7</v>
      </c>
      <c r="I37" s="2">
        <v>1</v>
      </c>
      <c r="J37" s="1">
        <f>+(Tabla3[[#This Row],[11]]*11)+(Tabla3[[#This Row],[10]]*10)+(Tabla3[[#This Row],[8]]*8)+(Tabla3[[#This Row],[5]]*5)+(Tabla3[[#This Row],[0]]*0)</f>
        <v>193</v>
      </c>
    </row>
    <row r="38" spans="1:10" x14ac:dyDescent="0.25">
      <c r="A38" s="1" t="s">
        <v>71</v>
      </c>
      <c r="B38" s="1" t="s">
        <v>60</v>
      </c>
      <c r="C38" s="3" t="s">
        <v>35</v>
      </c>
      <c r="D38" s="3">
        <v>19</v>
      </c>
      <c r="E38" s="2">
        <v>1</v>
      </c>
      <c r="F38" s="2">
        <v>8</v>
      </c>
      <c r="G38" s="2">
        <v>8</v>
      </c>
      <c r="H38" s="2">
        <v>3</v>
      </c>
      <c r="I38" s="2">
        <v>5</v>
      </c>
      <c r="J38" s="1">
        <f>+(Tabla3[[#This Row],[11]]*11)+(Tabla3[[#This Row],[10]]*10)+(Tabla3[[#This Row],[8]]*8)+(Tabla3[[#This Row],[5]]*5)+(Tabla3[[#This Row],[0]]*0)</f>
        <v>170</v>
      </c>
    </row>
    <row r="39" spans="1:10" x14ac:dyDescent="0.25">
      <c r="A39" s="1" t="s">
        <v>72</v>
      </c>
      <c r="B39" s="1" t="s">
        <v>60</v>
      </c>
      <c r="C39" s="3" t="s">
        <v>35</v>
      </c>
      <c r="D39" s="3">
        <v>18</v>
      </c>
      <c r="E39" s="2">
        <v>3</v>
      </c>
      <c r="F39" s="2">
        <v>5</v>
      </c>
      <c r="G39" s="2">
        <v>3</v>
      </c>
      <c r="H39" s="2">
        <v>12</v>
      </c>
      <c r="I39" s="2">
        <v>2</v>
      </c>
      <c r="J39" s="1">
        <f>+(Tabla3[[#This Row],[11]]*11)+(Tabla3[[#This Row],[10]]*10)+(Tabla3[[#This Row],[8]]*8)+(Tabla3[[#This Row],[5]]*5)+(Tabla3[[#This Row],[0]]*0)</f>
        <v>167</v>
      </c>
    </row>
    <row r="40" spans="1:10" x14ac:dyDescent="0.25">
      <c r="A40" s="1" t="s">
        <v>73</v>
      </c>
      <c r="B40" s="1" t="s">
        <v>60</v>
      </c>
      <c r="C40" s="3" t="s">
        <v>35</v>
      </c>
      <c r="D40" s="3">
        <v>14</v>
      </c>
      <c r="E40" s="2">
        <v>1</v>
      </c>
      <c r="F40" s="2">
        <v>7</v>
      </c>
      <c r="G40" s="2">
        <v>4</v>
      </c>
      <c r="H40" s="2">
        <v>10</v>
      </c>
      <c r="I40" s="2">
        <v>3</v>
      </c>
      <c r="J40" s="1">
        <f>+(Tabla3[[#This Row],[11]]*11)+(Tabla3[[#This Row],[10]]*10)+(Tabla3[[#This Row],[8]]*8)+(Tabla3[[#This Row],[5]]*5)+(Tabla3[[#This Row],[0]]*0)</f>
        <v>163</v>
      </c>
    </row>
    <row r="41" spans="1:10" x14ac:dyDescent="0.25">
      <c r="A41" s="1" t="s">
        <v>74</v>
      </c>
      <c r="B41" s="1" t="s">
        <v>60</v>
      </c>
      <c r="C41" s="3" t="s">
        <v>35</v>
      </c>
      <c r="D41" s="3">
        <v>18</v>
      </c>
      <c r="E41" s="2">
        <v>1</v>
      </c>
      <c r="F41" s="2">
        <v>3</v>
      </c>
      <c r="G41" s="2">
        <v>10</v>
      </c>
      <c r="H41" s="2">
        <v>8</v>
      </c>
      <c r="I41" s="2">
        <v>3</v>
      </c>
      <c r="J41" s="1">
        <f>+(Tabla3[[#This Row],[11]]*11)+(Tabla3[[#This Row],[10]]*10)+(Tabla3[[#This Row],[8]]*8)+(Tabla3[[#This Row],[5]]*5)+(Tabla3[[#This Row],[0]]*0)</f>
        <v>161</v>
      </c>
    </row>
    <row r="42" spans="1:10" x14ac:dyDescent="0.25">
      <c r="A42" s="1" t="s">
        <v>75</v>
      </c>
      <c r="B42" s="1" t="s">
        <v>60</v>
      </c>
      <c r="C42" s="3" t="s">
        <v>35</v>
      </c>
      <c r="D42" s="3">
        <v>16</v>
      </c>
      <c r="E42" s="2">
        <v>0</v>
      </c>
      <c r="F42" s="2">
        <v>2</v>
      </c>
      <c r="G42" s="2">
        <v>5</v>
      </c>
      <c r="H42" s="2">
        <v>15</v>
      </c>
      <c r="I42" s="2">
        <v>3</v>
      </c>
      <c r="J42" s="1">
        <f>+(Tabla3[[#This Row],[11]]*11)+(Tabla3[[#This Row],[10]]*10)+(Tabla3[[#This Row],[8]]*8)+(Tabla3[[#This Row],[5]]*5)+(Tabla3[[#This Row],[0]]*0)</f>
        <v>135</v>
      </c>
    </row>
    <row r="43" spans="1:10" x14ac:dyDescent="0.25">
      <c r="A43" s="1" t="s">
        <v>76</v>
      </c>
      <c r="B43" s="1" t="s">
        <v>60</v>
      </c>
      <c r="C43" s="3" t="s">
        <v>35</v>
      </c>
      <c r="D43" s="3">
        <v>19</v>
      </c>
      <c r="E43" s="2">
        <v>0</v>
      </c>
      <c r="F43" s="2">
        <v>2</v>
      </c>
      <c r="G43" s="2">
        <v>3</v>
      </c>
      <c r="H43" s="2">
        <v>17</v>
      </c>
      <c r="I43" s="2">
        <v>3</v>
      </c>
      <c r="J43" s="1">
        <f>+(Tabla3[[#This Row],[11]]*11)+(Tabla3[[#This Row],[10]]*10)+(Tabla3[[#This Row],[8]]*8)+(Tabla3[[#This Row],[5]]*5)+(Tabla3[[#This Row],[0]]*0)</f>
        <v>129</v>
      </c>
    </row>
    <row r="44" spans="1:10" x14ac:dyDescent="0.25">
      <c r="A44" s="1" t="s">
        <v>77</v>
      </c>
      <c r="B44" s="1" t="s">
        <v>60</v>
      </c>
      <c r="C44" s="3" t="s">
        <v>35</v>
      </c>
      <c r="D44" s="3">
        <v>15</v>
      </c>
      <c r="E44" s="2">
        <v>0</v>
      </c>
      <c r="F44" s="2">
        <v>4</v>
      </c>
      <c r="G44" s="2">
        <v>6</v>
      </c>
      <c r="H44" s="2">
        <v>8</v>
      </c>
      <c r="I44" s="2">
        <v>7</v>
      </c>
      <c r="J44" s="1">
        <f>+(Tabla3[[#This Row],[11]]*11)+(Tabla3[[#This Row],[10]]*10)+(Tabla3[[#This Row],[8]]*8)+(Tabla3[[#This Row],[5]]*5)+(Tabla3[[#This Row],[0]]*0)</f>
        <v>128</v>
      </c>
    </row>
    <row r="45" spans="1:10" x14ac:dyDescent="0.25">
      <c r="A45" s="1" t="s">
        <v>78</v>
      </c>
      <c r="B45" s="1" t="s">
        <v>60</v>
      </c>
      <c r="C45" s="3" t="s">
        <v>35</v>
      </c>
      <c r="D45" s="3">
        <v>18</v>
      </c>
      <c r="E45" s="2">
        <v>2</v>
      </c>
      <c r="F45" s="2">
        <v>1</v>
      </c>
      <c r="G45" s="2">
        <v>5</v>
      </c>
      <c r="H45" s="2">
        <v>10</v>
      </c>
      <c r="I45" s="2">
        <v>7</v>
      </c>
      <c r="J45" s="1">
        <f>+(Tabla3[[#This Row],[11]]*11)+(Tabla3[[#This Row],[10]]*10)+(Tabla3[[#This Row],[8]]*8)+(Tabla3[[#This Row],[5]]*5)+(Tabla3[[#This Row],[0]]*0)</f>
        <v>122</v>
      </c>
    </row>
    <row r="46" spans="1:10" x14ac:dyDescent="0.25">
      <c r="A46" s="1" t="s">
        <v>79</v>
      </c>
      <c r="B46" s="1" t="s">
        <v>60</v>
      </c>
      <c r="C46" s="3" t="s">
        <v>35</v>
      </c>
      <c r="D46" s="3">
        <v>15</v>
      </c>
      <c r="E46" s="2">
        <v>1</v>
      </c>
      <c r="F46" s="2">
        <v>0</v>
      </c>
      <c r="G46" s="2">
        <v>0</v>
      </c>
      <c r="H46" s="2">
        <v>3</v>
      </c>
      <c r="I46" s="2">
        <v>21</v>
      </c>
      <c r="J46" s="1">
        <f>+(Tabla3[[#This Row],[11]]*11)+(Tabla3[[#This Row],[10]]*10)+(Tabla3[[#This Row],[8]]*8)+(Tabla3[[#This Row],[5]]*5)+(Tabla3[[#This Row],[0]]*0)</f>
        <v>26</v>
      </c>
    </row>
    <row r="47" spans="1:10" x14ac:dyDescent="0.25">
      <c r="A47" s="1" t="s">
        <v>80</v>
      </c>
      <c r="B47" s="1" t="s">
        <v>81</v>
      </c>
      <c r="C47" s="3" t="s">
        <v>35</v>
      </c>
      <c r="D47" s="3">
        <v>5</v>
      </c>
      <c r="E47" s="2">
        <v>1</v>
      </c>
      <c r="F47" s="2">
        <v>11</v>
      </c>
      <c r="G47" s="2">
        <v>6</v>
      </c>
      <c r="H47" s="2">
        <v>4</v>
      </c>
      <c r="I47" s="2">
        <v>3</v>
      </c>
      <c r="J47" s="1">
        <f>+(Tabla3[[#This Row],[11]]*11)+(Tabla3[[#This Row],[10]]*10)+(Tabla3[[#This Row],[8]]*8)+(Tabla3[[#This Row],[5]]*5)+(Tabla3[[#This Row],[0]]*0)</f>
        <v>189</v>
      </c>
    </row>
    <row r="48" spans="1:10" x14ac:dyDescent="0.25">
      <c r="A48" s="1" t="s">
        <v>82</v>
      </c>
      <c r="B48" s="1" t="s">
        <v>81</v>
      </c>
      <c r="C48" s="3" t="s">
        <v>35</v>
      </c>
      <c r="D48" s="3">
        <v>5</v>
      </c>
      <c r="E48" s="2">
        <v>1</v>
      </c>
      <c r="F48" s="2">
        <v>9</v>
      </c>
      <c r="G48" s="2">
        <v>5</v>
      </c>
      <c r="H48" s="2">
        <v>8</v>
      </c>
      <c r="I48" s="2">
        <v>2</v>
      </c>
      <c r="J48" s="1">
        <f>+(Tabla3[[#This Row],[11]]*11)+(Tabla3[[#This Row],[10]]*10)+(Tabla3[[#This Row],[8]]*8)+(Tabla3[[#This Row],[5]]*5)+(Tabla3[[#This Row],[0]]*0)</f>
        <v>181</v>
      </c>
    </row>
    <row r="49" spans="1:10" x14ac:dyDescent="0.25">
      <c r="A49" s="1" t="s">
        <v>83</v>
      </c>
      <c r="B49" s="1" t="s">
        <v>81</v>
      </c>
      <c r="C49" s="3" t="s">
        <v>35</v>
      </c>
      <c r="D49" s="3">
        <v>5</v>
      </c>
      <c r="E49" s="2">
        <v>1</v>
      </c>
      <c r="F49" s="2">
        <v>8</v>
      </c>
      <c r="G49" s="2">
        <v>6</v>
      </c>
      <c r="H49" s="2">
        <v>7</v>
      </c>
      <c r="I49" s="2">
        <v>3</v>
      </c>
      <c r="J49" s="1">
        <f>+(Tabla3[[#This Row],[11]]*11)+(Tabla3[[#This Row],[10]]*10)+(Tabla3[[#This Row],[8]]*8)+(Tabla3[[#This Row],[5]]*5)+(Tabla3[[#This Row],[0]]*0)</f>
        <v>174</v>
      </c>
    </row>
    <row r="50" spans="1:10" x14ac:dyDescent="0.25">
      <c r="A50" s="1" t="s">
        <v>84</v>
      </c>
      <c r="B50" s="1" t="s">
        <v>81</v>
      </c>
      <c r="C50" s="3" t="s">
        <v>35</v>
      </c>
      <c r="D50" s="3">
        <v>5</v>
      </c>
      <c r="E50" s="2">
        <v>0</v>
      </c>
      <c r="F50" s="2">
        <v>0</v>
      </c>
      <c r="G50" s="2">
        <v>1</v>
      </c>
      <c r="H50" s="2">
        <v>14</v>
      </c>
      <c r="I50" s="2">
        <v>10</v>
      </c>
      <c r="J50" s="1">
        <f>+(Tabla3[[#This Row],[11]]*11)+(Tabla3[[#This Row],[10]]*10)+(Tabla3[[#This Row],[8]]*8)+(Tabla3[[#This Row],[5]]*5)+(Tabla3[[#This Row],[0]]*0)</f>
        <v>78</v>
      </c>
    </row>
    <row r="51" spans="1:10" x14ac:dyDescent="0.25">
      <c r="A51" s="1" t="s">
        <v>85</v>
      </c>
      <c r="B51" s="1" t="s">
        <v>86</v>
      </c>
      <c r="C51" s="3" t="s">
        <v>35</v>
      </c>
      <c r="D51" s="3">
        <v>6</v>
      </c>
      <c r="E51" s="2">
        <v>13</v>
      </c>
      <c r="F51" s="2">
        <v>6</v>
      </c>
      <c r="G51" s="2">
        <v>2</v>
      </c>
      <c r="H51" s="2">
        <v>4</v>
      </c>
      <c r="I51" s="2">
        <v>0</v>
      </c>
      <c r="J51" s="1">
        <f>+(Tabla3[[#This Row],[11]]*11)+(Tabla3[[#This Row],[10]]*10)+(Tabla3[[#This Row],[8]]*8)+(Tabla3[[#This Row],[5]]*5)+(Tabla3[[#This Row],[0]]*0)</f>
        <v>239</v>
      </c>
    </row>
    <row r="52" spans="1:10" x14ac:dyDescent="0.25">
      <c r="A52" s="1" t="s">
        <v>87</v>
      </c>
      <c r="B52" s="1" t="s">
        <v>86</v>
      </c>
      <c r="C52" s="3" t="s">
        <v>35</v>
      </c>
      <c r="D52" s="3">
        <v>7</v>
      </c>
      <c r="E52" s="2">
        <v>4</v>
      </c>
      <c r="F52" s="2">
        <v>7</v>
      </c>
      <c r="G52" s="2">
        <v>9</v>
      </c>
      <c r="H52" s="2">
        <v>5</v>
      </c>
      <c r="I52" s="2">
        <v>0</v>
      </c>
      <c r="J52" s="1">
        <f>+(Tabla3[[#This Row],[11]]*11)+(Tabla3[[#This Row],[10]]*10)+(Tabla3[[#This Row],[8]]*8)+(Tabla3[[#This Row],[5]]*5)+(Tabla3[[#This Row],[0]]*0)</f>
        <v>211</v>
      </c>
    </row>
    <row r="53" spans="1:10" x14ac:dyDescent="0.25">
      <c r="A53" s="1" t="s">
        <v>88</v>
      </c>
      <c r="B53" s="1" t="s">
        <v>86</v>
      </c>
      <c r="C53" s="3" t="s">
        <v>35</v>
      </c>
      <c r="D53" s="3">
        <v>7</v>
      </c>
      <c r="E53" s="2">
        <v>4</v>
      </c>
      <c r="F53" s="2">
        <v>7</v>
      </c>
      <c r="G53" s="2">
        <v>8</v>
      </c>
      <c r="H53" s="2">
        <v>5</v>
      </c>
      <c r="I53" s="2">
        <v>1</v>
      </c>
      <c r="J53" s="1">
        <f>+(Tabla3[[#This Row],[11]]*11)+(Tabla3[[#This Row],[10]]*10)+(Tabla3[[#This Row],[8]]*8)+(Tabla3[[#This Row],[5]]*5)+(Tabla3[[#This Row],[0]]*0)</f>
        <v>203</v>
      </c>
    </row>
    <row r="54" spans="1:10" x14ac:dyDescent="0.25">
      <c r="A54" s="1" t="s">
        <v>89</v>
      </c>
      <c r="B54" s="1" t="s">
        <v>86</v>
      </c>
      <c r="C54" s="3" t="s">
        <v>35</v>
      </c>
      <c r="D54" s="3">
        <v>6</v>
      </c>
      <c r="E54" s="2">
        <v>6</v>
      </c>
      <c r="F54" s="2">
        <v>5</v>
      </c>
      <c r="G54" s="2">
        <v>6</v>
      </c>
      <c r="H54" s="2">
        <v>7</v>
      </c>
      <c r="I54" s="2">
        <v>1</v>
      </c>
      <c r="J54" s="1">
        <f>+(Tabla3[[#This Row],[11]]*11)+(Tabla3[[#This Row],[10]]*10)+(Tabla3[[#This Row],[8]]*8)+(Tabla3[[#This Row],[5]]*5)+(Tabla3[[#This Row],[0]]*0)</f>
        <v>199</v>
      </c>
    </row>
    <row r="55" spans="1:10" x14ac:dyDescent="0.25">
      <c r="A55" s="1" t="s">
        <v>43</v>
      </c>
      <c r="B55" s="1" t="s">
        <v>86</v>
      </c>
      <c r="C55" s="3" t="s">
        <v>35</v>
      </c>
      <c r="D55" s="3">
        <v>6</v>
      </c>
      <c r="E55" s="2">
        <v>4</v>
      </c>
      <c r="F55" s="2">
        <v>5</v>
      </c>
      <c r="G55" s="2">
        <v>9</v>
      </c>
      <c r="H55" s="2">
        <v>6</v>
      </c>
      <c r="I55" s="2">
        <v>1</v>
      </c>
      <c r="J55" s="1">
        <f>+(Tabla3[[#This Row],[11]]*11)+(Tabla3[[#This Row],[10]]*10)+(Tabla3[[#This Row],[8]]*8)+(Tabla3[[#This Row],[5]]*5)+(Tabla3[[#This Row],[0]]*0)</f>
        <v>196</v>
      </c>
    </row>
    <row r="56" spans="1:10" x14ac:dyDescent="0.25">
      <c r="A56" s="1" t="s">
        <v>90</v>
      </c>
      <c r="B56" s="1" t="s">
        <v>86</v>
      </c>
      <c r="C56" s="3" t="s">
        <v>35</v>
      </c>
      <c r="D56" s="3">
        <v>7</v>
      </c>
      <c r="E56" s="2">
        <v>3</v>
      </c>
      <c r="F56" s="2">
        <v>9</v>
      </c>
      <c r="G56" s="2">
        <v>5</v>
      </c>
      <c r="H56" s="2">
        <v>4</v>
      </c>
      <c r="I56" s="2">
        <v>4</v>
      </c>
      <c r="J56" s="1">
        <f>+(Tabla3[[#This Row],[11]]*11)+(Tabla3[[#This Row],[10]]*10)+(Tabla3[[#This Row],[8]]*8)+(Tabla3[[#This Row],[5]]*5)+(Tabla3[[#This Row],[0]]*0)</f>
        <v>183</v>
      </c>
    </row>
    <row r="57" spans="1:10" x14ac:dyDescent="0.25">
      <c r="A57" s="1" t="s">
        <v>91</v>
      </c>
      <c r="B57" s="1" t="s">
        <v>86</v>
      </c>
      <c r="C57" s="3" t="s">
        <v>35</v>
      </c>
      <c r="D57" s="3">
        <v>6</v>
      </c>
      <c r="E57" s="2">
        <v>1</v>
      </c>
      <c r="F57" s="2">
        <v>3</v>
      </c>
      <c r="G57" s="2">
        <v>3</v>
      </c>
      <c r="H57" s="2">
        <v>11</v>
      </c>
      <c r="I57" s="2">
        <v>7</v>
      </c>
      <c r="J57" s="1">
        <f>+(Tabla3[[#This Row],[11]]*11)+(Tabla3[[#This Row],[10]]*10)+(Tabla3[[#This Row],[8]]*8)+(Tabla3[[#This Row],[5]]*5)+(Tabla3[[#This Row],[0]]*0)</f>
        <v>120</v>
      </c>
    </row>
    <row r="58" spans="1:10" x14ac:dyDescent="0.25">
      <c r="A58" s="1" t="s">
        <v>92</v>
      </c>
      <c r="B58" s="1" t="s">
        <v>86</v>
      </c>
      <c r="C58" s="3" t="s">
        <v>35</v>
      </c>
      <c r="D58" s="3"/>
      <c r="J58" s="1">
        <f>+(Tabla3[[#This Row],[11]]*11)+(Tabla3[[#This Row],[10]]*10)+(Tabla3[[#This Row],[8]]*8)+(Tabla3[[#This Row],[5]]*5)+(Tabla3[[#This Row],[0]]*0)</f>
        <v>0</v>
      </c>
    </row>
    <row r="59" spans="1:10" x14ac:dyDescent="0.25">
      <c r="A59" s="1" t="s">
        <v>93</v>
      </c>
      <c r="B59" s="1" t="s">
        <v>94</v>
      </c>
      <c r="C59" s="3" t="s">
        <v>35</v>
      </c>
      <c r="D59" s="3">
        <v>11</v>
      </c>
      <c r="E59" s="2">
        <v>4</v>
      </c>
      <c r="F59" s="2">
        <v>13</v>
      </c>
      <c r="G59" s="2">
        <v>5</v>
      </c>
      <c r="H59" s="2">
        <v>3</v>
      </c>
      <c r="I59" s="2">
        <v>0</v>
      </c>
      <c r="J59" s="1">
        <f>+(Tabla3[[#This Row],[11]]*11)+(Tabla3[[#This Row],[10]]*10)+(Tabla3[[#This Row],[8]]*8)+(Tabla3[[#This Row],[5]]*5)+(Tabla3[[#This Row],[0]]*0)</f>
        <v>229</v>
      </c>
    </row>
    <row r="60" spans="1:10" x14ac:dyDescent="0.25">
      <c r="A60" s="1" t="s">
        <v>95</v>
      </c>
      <c r="B60" s="1" t="s">
        <v>94</v>
      </c>
      <c r="C60" s="3" t="s">
        <v>35</v>
      </c>
      <c r="D60" s="3">
        <v>10</v>
      </c>
      <c r="E60" s="2">
        <v>5</v>
      </c>
      <c r="F60" s="2">
        <v>11</v>
      </c>
      <c r="G60" s="2">
        <v>6</v>
      </c>
      <c r="H60" s="2">
        <v>1</v>
      </c>
      <c r="I60" s="2">
        <v>2</v>
      </c>
      <c r="J60" s="1">
        <f>+(Tabla3[[#This Row],[11]]*11)+(Tabla3[[#This Row],[10]]*10)+(Tabla3[[#This Row],[8]]*8)+(Tabla3[[#This Row],[5]]*5)+(Tabla3[[#This Row],[0]]*0)</f>
        <v>218</v>
      </c>
    </row>
    <row r="61" spans="1:10" x14ac:dyDescent="0.25">
      <c r="A61" s="1" t="s">
        <v>96</v>
      </c>
      <c r="B61" s="1" t="s">
        <v>94</v>
      </c>
      <c r="C61" s="3" t="s">
        <v>35</v>
      </c>
      <c r="D61" s="3">
        <v>9</v>
      </c>
      <c r="E61" s="2">
        <v>4</v>
      </c>
      <c r="F61" s="2">
        <v>10</v>
      </c>
      <c r="G61" s="2">
        <v>7</v>
      </c>
      <c r="H61" s="2">
        <v>2</v>
      </c>
      <c r="I61" s="2">
        <v>2</v>
      </c>
      <c r="J61" s="1">
        <f>+(Tabla3[[#This Row],[11]]*11)+(Tabla3[[#This Row],[10]]*10)+(Tabla3[[#This Row],[8]]*8)+(Tabla3[[#This Row],[5]]*5)+(Tabla3[[#This Row],[0]]*0)</f>
        <v>210</v>
      </c>
    </row>
    <row r="62" spans="1:10" x14ac:dyDescent="0.25">
      <c r="A62" s="1" t="s">
        <v>97</v>
      </c>
      <c r="B62" s="1" t="s">
        <v>94</v>
      </c>
      <c r="C62" s="3" t="s">
        <v>35</v>
      </c>
      <c r="D62" s="3">
        <v>10</v>
      </c>
      <c r="E62" s="2">
        <v>3</v>
      </c>
      <c r="F62" s="2">
        <v>11</v>
      </c>
      <c r="G62" s="2">
        <v>6</v>
      </c>
      <c r="H62" s="2">
        <v>3</v>
      </c>
      <c r="I62" s="2">
        <v>2</v>
      </c>
      <c r="J62" s="1">
        <f>+(Tabla3[[#This Row],[11]]*11)+(Tabla3[[#This Row],[10]]*10)+(Tabla3[[#This Row],[8]]*8)+(Tabla3[[#This Row],[5]]*5)+(Tabla3[[#This Row],[0]]*0)</f>
        <v>206</v>
      </c>
    </row>
    <row r="63" spans="1:10" x14ac:dyDescent="0.25">
      <c r="A63" s="1" t="s">
        <v>98</v>
      </c>
      <c r="B63" s="1" t="s">
        <v>94</v>
      </c>
      <c r="C63" s="3" t="s">
        <v>35</v>
      </c>
      <c r="D63" s="3">
        <v>9</v>
      </c>
      <c r="E63" s="2">
        <v>5</v>
      </c>
      <c r="F63" s="2">
        <v>6</v>
      </c>
      <c r="G63" s="2">
        <v>7</v>
      </c>
      <c r="H63" s="2">
        <v>7</v>
      </c>
      <c r="I63" s="2">
        <v>0</v>
      </c>
      <c r="J63" s="1">
        <f>+(Tabla3[[#This Row],[11]]*11)+(Tabla3[[#This Row],[10]]*10)+(Tabla3[[#This Row],[8]]*8)+(Tabla3[[#This Row],[5]]*5)+(Tabla3[[#This Row],[0]]*0)</f>
        <v>206</v>
      </c>
    </row>
    <row r="64" spans="1:10" x14ac:dyDescent="0.25">
      <c r="A64" s="1" t="s">
        <v>99</v>
      </c>
      <c r="B64" s="1" t="s">
        <v>94</v>
      </c>
      <c r="C64" s="3" t="s">
        <v>35</v>
      </c>
      <c r="D64" s="3">
        <v>9</v>
      </c>
      <c r="E64" s="2">
        <v>3</v>
      </c>
      <c r="F64" s="2">
        <v>6</v>
      </c>
      <c r="G64" s="2">
        <v>9</v>
      </c>
      <c r="H64" s="2">
        <v>5</v>
      </c>
      <c r="I64" s="2">
        <v>2</v>
      </c>
      <c r="J64" s="1">
        <f>+(Tabla3[[#This Row],[11]]*11)+(Tabla3[[#This Row],[10]]*10)+(Tabla3[[#This Row],[8]]*8)+(Tabla3[[#This Row],[5]]*5)+(Tabla3[[#This Row],[0]]*0)</f>
        <v>190</v>
      </c>
    </row>
    <row r="65" spans="1:10" x14ac:dyDescent="0.25">
      <c r="A65" s="1" t="s">
        <v>100</v>
      </c>
      <c r="B65" s="1" t="s">
        <v>94</v>
      </c>
      <c r="C65" s="3" t="s">
        <v>35</v>
      </c>
      <c r="D65" s="3">
        <v>11</v>
      </c>
      <c r="E65" s="2">
        <v>6</v>
      </c>
      <c r="F65" s="2">
        <v>7</v>
      </c>
      <c r="G65" s="2">
        <v>5</v>
      </c>
      <c r="H65" s="2">
        <v>2</v>
      </c>
      <c r="I65" s="2">
        <v>5</v>
      </c>
      <c r="J65" s="1">
        <f>+(Tabla3[[#This Row],[11]]*11)+(Tabla3[[#This Row],[10]]*10)+(Tabla3[[#This Row],[8]]*8)+(Tabla3[[#This Row],[5]]*5)+(Tabla3[[#This Row],[0]]*0)</f>
        <v>186</v>
      </c>
    </row>
    <row r="66" spans="1:10" x14ac:dyDescent="0.25">
      <c r="A66" s="1" t="s">
        <v>101</v>
      </c>
      <c r="B66" s="1" t="s">
        <v>94</v>
      </c>
      <c r="C66" s="3" t="s">
        <v>35</v>
      </c>
      <c r="D66" s="3">
        <v>11</v>
      </c>
      <c r="E66" s="2">
        <v>1</v>
      </c>
      <c r="F66" s="2">
        <v>7</v>
      </c>
      <c r="G66" s="2">
        <v>6</v>
      </c>
      <c r="H66" s="2">
        <v>8</v>
      </c>
      <c r="I66" s="2">
        <v>3</v>
      </c>
      <c r="J66" s="1">
        <f>+(Tabla3[[#This Row],[11]]*11)+(Tabla3[[#This Row],[10]]*10)+(Tabla3[[#This Row],[8]]*8)+(Tabla3[[#This Row],[5]]*5)+(Tabla3[[#This Row],[0]]*0)</f>
        <v>169</v>
      </c>
    </row>
    <row r="67" spans="1:10" x14ac:dyDescent="0.25">
      <c r="A67" s="1" t="s">
        <v>102</v>
      </c>
      <c r="B67" s="1" t="s">
        <v>94</v>
      </c>
      <c r="C67" s="3" t="s">
        <v>35</v>
      </c>
      <c r="D67" s="3">
        <v>10</v>
      </c>
      <c r="E67" s="2">
        <v>3</v>
      </c>
      <c r="F67" s="2">
        <v>3</v>
      </c>
      <c r="G67" s="2">
        <v>6</v>
      </c>
      <c r="H67" s="2">
        <v>8</v>
      </c>
      <c r="I67" s="2">
        <v>5</v>
      </c>
      <c r="J67" s="1">
        <f>+(Tabla3[[#This Row],[11]]*11)+(Tabla3[[#This Row],[10]]*10)+(Tabla3[[#This Row],[8]]*8)+(Tabla3[[#This Row],[5]]*5)+(Tabla3[[#This Row],[0]]*0)</f>
        <v>151</v>
      </c>
    </row>
    <row r="68" spans="1:10" x14ac:dyDescent="0.25">
      <c r="A68" s="1" t="s">
        <v>103</v>
      </c>
      <c r="B68" s="1" t="s">
        <v>94</v>
      </c>
      <c r="C68" s="3" t="s">
        <v>35</v>
      </c>
      <c r="D68" s="3">
        <v>10</v>
      </c>
      <c r="E68" s="2">
        <v>1</v>
      </c>
      <c r="F68" s="2">
        <v>4</v>
      </c>
      <c r="G68" s="2">
        <v>5</v>
      </c>
      <c r="H68" s="2">
        <v>9</v>
      </c>
      <c r="I68" s="2">
        <v>6</v>
      </c>
      <c r="J68" s="1">
        <f>+(Tabla3[[#This Row],[11]]*11)+(Tabla3[[#This Row],[10]]*10)+(Tabla3[[#This Row],[8]]*8)+(Tabla3[[#This Row],[5]]*5)+(Tabla3[[#This Row],[0]]*0)</f>
        <v>136</v>
      </c>
    </row>
    <row r="69" spans="1:10" x14ac:dyDescent="0.25">
      <c r="A69" s="1" t="s">
        <v>104</v>
      </c>
      <c r="B69" s="1" t="s">
        <v>94</v>
      </c>
      <c r="C69" s="3" t="s">
        <v>105</v>
      </c>
      <c r="D69" s="3">
        <v>11</v>
      </c>
      <c r="J69" s="1">
        <f>+(Tabla3[[#This Row],[11]]*11)+(Tabla3[[#This Row],[10]]*10)+(Tabla3[[#This Row],[8]]*8)+(Tabla3[[#This Row],[5]]*5)+(Tabla3[[#This Row],[0]]*0)</f>
        <v>0</v>
      </c>
    </row>
    <row r="70" spans="1:10" x14ac:dyDescent="0.25">
      <c r="A70" s="1" t="s">
        <v>106</v>
      </c>
      <c r="B70" s="1" t="s">
        <v>94</v>
      </c>
      <c r="C70" s="3" t="s">
        <v>35</v>
      </c>
      <c r="D70" s="3">
        <v>13</v>
      </c>
      <c r="J70" s="1">
        <f>+(Tabla3[[#This Row],[11]]*11)+(Tabla3[[#This Row],[10]]*10)+(Tabla3[[#This Row],[8]]*8)+(Tabla3[[#This Row],[5]]*5)+(Tabla3[[#This Row],[0]]*0)</f>
        <v>0</v>
      </c>
    </row>
    <row r="71" spans="1:10" x14ac:dyDescent="0.25">
      <c r="A71" s="1" t="s">
        <v>107</v>
      </c>
      <c r="B71" s="1" t="s">
        <v>94</v>
      </c>
      <c r="C71" s="3" t="s">
        <v>105</v>
      </c>
      <c r="D71" s="3">
        <v>13</v>
      </c>
      <c r="J71" s="1">
        <f>+(Tabla3[[#This Row],[11]]*11)+(Tabla3[[#This Row],[10]]*10)+(Tabla3[[#This Row],[8]]*8)+(Tabla3[[#This Row],[5]]*5)+(Tabla3[[#This Row],[0]]*0)</f>
        <v>0</v>
      </c>
    </row>
    <row r="72" spans="1:10" x14ac:dyDescent="0.25">
      <c r="A72" s="1" t="s">
        <v>108</v>
      </c>
      <c r="B72" s="1" t="s">
        <v>2</v>
      </c>
      <c r="C72" s="3" t="s">
        <v>35</v>
      </c>
      <c r="D72" s="3">
        <v>22</v>
      </c>
      <c r="E72" s="2">
        <v>4</v>
      </c>
      <c r="F72" s="2">
        <v>9</v>
      </c>
      <c r="G72" s="2">
        <v>4</v>
      </c>
      <c r="H72" s="2">
        <v>6</v>
      </c>
      <c r="I72" s="2">
        <v>2</v>
      </c>
      <c r="J72" s="1">
        <f>+(Tabla3[[#This Row],[11]]*11)+(Tabla3[[#This Row],[10]]*10)+(Tabla3[[#This Row],[8]]*8)+(Tabla3[[#This Row],[5]]*5)+(Tabla3[[#This Row],[0]]*0)</f>
        <v>196</v>
      </c>
    </row>
    <row r="73" spans="1:10" x14ac:dyDescent="0.25">
      <c r="A73" s="1" t="s">
        <v>4</v>
      </c>
      <c r="B73" s="1" t="s">
        <v>2</v>
      </c>
      <c r="C73" s="3" t="s">
        <v>35</v>
      </c>
      <c r="D73" s="3">
        <v>23</v>
      </c>
      <c r="E73" s="2">
        <v>2</v>
      </c>
      <c r="F73" s="2">
        <v>6</v>
      </c>
      <c r="G73" s="2">
        <v>7</v>
      </c>
      <c r="H73" s="2">
        <v>7</v>
      </c>
      <c r="I73" s="2">
        <v>3</v>
      </c>
      <c r="J73" s="1">
        <f>+(Tabla3[[#This Row],[11]]*11)+(Tabla3[[#This Row],[10]]*10)+(Tabla3[[#This Row],[8]]*8)+(Tabla3[[#This Row],[5]]*5)+(Tabla3[[#This Row],[0]]*0)</f>
        <v>173</v>
      </c>
    </row>
    <row r="74" spans="1:10" x14ac:dyDescent="0.25">
      <c r="A74" s="1" t="s">
        <v>109</v>
      </c>
      <c r="B74" s="1" t="s">
        <v>2</v>
      </c>
      <c r="C74" s="3" t="s">
        <v>35</v>
      </c>
      <c r="D74" s="3">
        <v>23</v>
      </c>
      <c r="E74" s="2">
        <v>1</v>
      </c>
      <c r="F74" s="2">
        <v>8</v>
      </c>
      <c r="G74" s="2">
        <v>4</v>
      </c>
      <c r="H74" s="2">
        <v>6</v>
      </c>
      <c r="I74" s="2">
        <v>6</v>
      </c>
      <c r="J74" s="1">
        <f>+(Tabla3[[#This Row],[11]]*11)+(Tabla3[[#This Row],[10]]*10)+(Tabla3[[#This Row],[8]]*8)+(Tabla3[[#This Row],[5]]*5)+(Tabla3[[#This Row],[0]]*0)</f>
        <v>153</v>
      </c>
    </row>
    <row r="75" spans="1:10" x14ac:dyDescent="0.25">
      <c r="A75" s="1" t="s">
        <v>110</v>
      </c>
      <c r="B75" s="1" t="s">
        <v>2</v>
      </c>
      <c r="C75" s="3" t="s">
        <v>35</v>
      </c>
      <c r="D75" s="3">
        <v>23</v>
      </c>
      <c r="E75" s="2">
        <v>1</v>
      </c>
      <c r="F75" s="2">
        <v>4</v>
      </c>
      <c r="G75" s="2">
        <v>8</v>
      </c>
      <c r="H75" s="2">
        <v>7</v>
      </c>
      <c r="I75" s="2">
        <v>5</v>
      </c>
      <c r="J75" s="1">
        <f>+(Tabla3[[#This Row],[11]]*11)+(Tabla3[[#This Row],[10]]*10)+(Tabla3[[#This Row],[8]]*8)+(Tabla3[[#This Row],[5]]*5)+(Tabla3[[#This Row],[0]]*0)</f>
        <v>150</v>
      </c>
    </row>
    <row r="76" spans="1:10" x14ac:dyDescent="0.25">
      <c r="A76" s="1" t="s">
        <v>111</v>
      </c>
      <c r="B76" s="1" t="s">
        <v>112</v>
      </c>
      <c r="C76" s="3" t="s">
        <v>35</v>
      </c>
      <c r="D76" s="3">
        <v>22</v>
      </c>
      <c r="E76" s="2">
        <v>0</v>
      </c>
      <c r="F76" s="2">
        <v>5</v>
      </c>
      <c r="G76" s="2">
        <v>5</v>
      </c>
      <c r="H76" s="2">
        <v>9</v>
      </c>
      <c r="I76" s="2">
        <v>6</v>
      </c>
      <c r="J76" s="1">
        <f>+(Tabla3[[#This Row],[11]]*11)+(Tabla3[[#This Row],[10]]*10)+(Tabla3[[#This Row],[8]]*8)+(Tabla3[[#This Row],[5]]*5)+(Tabla3[[#This Row],[0]]*0)</f>
        <v>135</v>
      </c>
    </row>
    <row r="77" spans="1:10" x14ac:dyDescent="0.25">
      <c r="A77" s="1" t="s">
        <v>113</v>
      </c>
      <c r="B77" s="1" t="s">
        <v>2</v>
      </c>
      <c r="C77" s="3" t="s">
        <v>35</v>
      </c>
      <c r="D77" s="3">
        <v>22</v>
      </c>
      <c r="E77" s="2">
        <v>1</v>
      </c>
      <c r="F77" s="2">
        <v>4</v>
      </c>
      <c r="G77" s="2">
        <v>6</v>
      </c>
      <c r="H77" s="2">
        <v>7</v>
      </c>
      <c r="I77" s="2">
        <v>7</v>
      </c>
      <c r="J77" s="1">
        <f>+(Tabla3[[#This Row],[11]]*11)+(Tabla3[[#This Row],[10]]*10)+(Tabla3[[#This Row],[8]]*8)+(Tabla3[[#This Row],[5]]*5)+(Tabla3[[#This Row],[0]]*0)</f>
        <v>134</v>
      </c>
    </row>
    <row r="78" spans="1:10" x14ac:dyDescent="0.25">
      <c r="A78" s="1" t="s">
        <v>114</v>
      </c>
      <c r="B78" s="1" t="s">
        <v>115</v>
      </c>
      <c r="C78" s="3" t="s">
        <v>35</v>
      </c>
      <c r="D78" s="3">
        <v>4</v>
      </c>
      <c r="E78" s="2">
        <v>6</v>
      </c>
      <c r="F78" s="2">
        <v>16</v>
      </c>
      <c r="G78" s="2">
        <v>2</v>
      </c>
      <c r="H78" s="2">
        <v>1</v>
      </c>
      <c r="I78" s="2">
        <v>0</v>
      </c>
      <c r="J78" s="1">
        <f>+(Tabla3[[#This Row],[11]]*11)+(Tabla3[[#This Row],[10]]*10)+(Tabla3[[#This Row],[8]]*8)+(Tabla3[[#This Row],[5]]*5)+(Tabla3[[#This Row],[0]]*0)</f>
        <v>247</v>
      </c>
    </row>
    <row r="79" spans="1:10" x14ac:dyDescent="0.25">
      <c r="A79" s="1" t="s">
        <v>116</v>
      </c>
      <c r="B79" s="1" t="s">
        <v>115</v>
      </c>
      <c r="C79" s="3" t="s">
        <v>35</v>
      </c>
      <c r="D79" s="3">
        <v>2</v>
      </c>
      <c r="E79" s="2">
        <v>7</v>
      </c>
      <c r="F79" s="2">
        <v>10</v>
      </c>
      <c r="G79" s="2">
        <v>5</v>
      </c>
      <c r="H79" s="2">
        <v>3</v>
      </c>
      <c r="I79" s="2">
        <v>0</v>
      </c>
      <c r="J79" s="1">
        <f>+(Tabla3[[#This Row],[11]]*11)+(Tabla3[[#This Row],[10]]*10)+(Tabla3[[#This Row],[8]]*8)+(Tabla3[[#This Row],[5]]*5)+(Tabla3[[#This Row],[0]]*0)</f>
        <v>232</v>
      </c>
    </row>
    <row r="80" spans="1:10" x14ac:dyDescent="0.25">
      <c r="A80" s="1" t="s">
        <v>117</v>
      </c>
      <c r="B80" s="1" t="s">
        <v>115</v>
      </c>
      <c r="C80" s="3" t="s">
        <v>35</v>
      </c>
      <c r="D80" s="3">
        <v>2</v>
      </c>
      <c r="E80" s="2">
        <v>6</v>
      </c>
      <c r="F80" s="2">
        <v>12</v>
      </c>
      <c r="G80" s="2">
        <v>3</v>
      </c>
      <c r="H80" s="2">
        <v>4</v>
      </c>
      <c r="I80" s="2">
        <v>0</v>
      </c>
      <c r="J80" s="1">
        <f>+(Tabla3[[#This Row],[11]]*11)+(Tabla3[[#This Row],[10]]*10)+(Tabla3[[#This Row],[8]]*8)+(Tabla3[[#This Row],[5]]*5)+(Tabla3[[#This Row],[0]]*0)</f>
        <v>230</v>
      </c>
    </row>
    <row r="81" spans="1:10" x14ac:dyDescent="0.25">
      <c r="A81" s="1" t="s">
        <v>118</v>
      </c>
      <c r="B81" s="1" t="s">
        <v>115</v>
      </c>
      <c r="C81" s="3" t="s">
        <v>35</v>
      </c>
      <c r="D81" s="3">
        <v>3</v>
      </c>
      <c r="E81" s="2">
        <v>5</v>
      </c>
      <c r="F81" s="2">
        <v>11</v>
      </c>
      <c r="G81" s="2">
        <v>6</v>
      </c>
      <c r="H81" s="2">
        <v>3</v>
      </c>
      <c r="I81" s="2">
        <v>0</v>
      </c>
      <c r="J81" s="1">
        <f>+(Tabla3[[#This Row],[11]]*11)+(Tabla3[[#This Row],[10]]*10)+(Tabla3[[#This Row],[8]]*8)+(Tabla3[[#This Row],[5]]*5)+(Tabla3[[#This Row],[0]]*0)</f>
        <v>228</v>
      </c>
    </row>
    <row r="82" spans="1:10" x14ac:dyDescent="0.25">
      <c r="A82" s="1" t="s">
        <v>119</v>
      </c>
      <c r="B82" s="1" t="s">
        <v>115</v>
      </c>
      <c r="C82" s="3" t="s">
        <v>35</v>
      </c>
      <c r="D82" s="3">
        <v>4</v>
      </c>
      <c r="E82" s="2">
        <v>8</v>
      </c>
      <c r="F82" s="2">
        <v>7</v>
      </c>
      <c r="G82" s="2">
        <v>6</v>
      </c>
      <c r="H82" s="2">
        <v>4</v>
      </c>
      <c r="I82" s="2">
        <v>0</v>
      </c>
      <c r="J82" s="1">
        <f>+(Tabla3[[#This Row],[11]]*11)+(Tabla3[[#This Row],[10]]*10)+(Tabla3[[#This Row],[8]]*8)+(Tabla3[[#This Row],[5]]*5)+(Tabla3[[#This Row],[0]]*0)</f>
        <v>226</v>
      </c>
    </row>
    <row r="83" spans="1:10" x14ac:dyDescent="0.25">
      <c r="A83" s="1" t="s">
        <v>120</v>
      </c>
      <c r="B83" s="1" t="s">
        <v>115</v>
      </c>
      <c r="C83" s="3" t="s">
        <v>35</v>
      </c>
      <c r="D83" s="3">
        <v>2</v>
      </c>
      <c r="E83" s="2">
        <v>4</v>
      </c>
      <c r="F83" s="2">
        <v>12</v>
      </c>
      <c r="G83" s="2">
        <v>5</v>
      </c>
      <c r="H83" s="2">
        <v>4</v>
      </c>
      <c r="I83" s="2">
        <v>0</v>
      </c>
      <c r="J83" s="1">
        <f>+(Tabla3[[#This Row],[11]]*11)+(Tabla3[[#This Row],[10]]*10)+(Tabla3[[#This Row],[8]]*8)+(Tabla3[[#This Row],[5]]*5)+(Tabla3[[#This Row],[0]]*0)</f>
        <v>224</v>
      </c>
    </row>
    <row r="84" spans="1:10" x14ac:dyDescent="0.25">
      <c r="A84" s="1" t="s">
        <v>121</v>
      </c>
      <c r="B84" s="1" t="s">
        <v>115</v>
      </c>
      <c r="C84" s="3" t="s">
        <v>35</v>
      </c>
      <c r="D84" s="3">
        <v>3</v>
      </c>
      <c r="E84" s="2">
        <v>6</v>
      </c>
      <c r="F84" s="2">
        <v>10</v>
      </c>
      <c r="G84" s="2">
        <v>4</v>
      </c>
      <c r="H84" s="2">
        <v>5</v>
      </c>
      <c r="I84" s="2">
        <v>0</v>
      </c>
      <c r="J84" s="1">
        <f>+(Tabla3[[#This Row],[11]]*11)+(Tabla3[[#This Row],[10]]*10)+(Tabla3[[#This Row],[8]]*8)+(Tabla3[[#This Row],[5]]*5)+(Tabla3[[#This Row],[0]]*0)</f>
        <v>223</v>
      </c>
    </row>
    <row r="85" spans="1:10" x14ac:dyDescent="0.25">
      <c r="A85" s="1" t="s">
        <v>122</v>
      </c>
      <c r="B85" s="1" t="s">
        <v>115</v>
      </c>
      <c r="C85" s="3" t="s">
        <v>35</v>
      </c>
      <c r="D85" s="3">
        <v>4</v>
      </c>
      <c r="E85" s="2">
        <v>2</v>
      </c>
      <c r="F85" s="2">
        <v>13</v>
      </c>
      <c r="G85" s="2">
        <v>6</v>
      </c>
      <c r="H85" s="2">
        <v>4</v>
      </c>
      <c r="I85" s="2">
        <v>0</v>
      </c>
      <c r="J85" s="1">
        <f>+(Tabla3[[#This Row],[11]]*11)+(Tabla3[[#This Row],[10]]*10)+(Tabla3[[#This Row],[8]]*8)+(Tabla3[[#This Row],[5]]*5)+(Tabla3[[#This Row],[0]]*0)</f>
        <v>220</v>
      </c>
    </row>
    <row r="86" spans="1:10" x14ac:dyDescent="0.25">
      <c r="A86" s="1" t="s">
        <v>123</v>
      </c>
      <c r="B86" s="1" t="s">
        <v>115</v>
      </c>
      <c r="C86" s="3" t="s">
        <v>35</v>
      </c>
      <c r="D86" s="3">
        <v>2</v>
      </c>
      <c r="E86" s="2">
        <v>6</v>
      </c>
      <c r="F86" s="2">
        <v>9</v>
      </c>
      <c r="G86" s="2">
        <v>4</v>
      </c>
      <c r="H86" s="2">
        <v>5</v>
      </c>
      <c r="I86" s="2">
        <v>1</v>
      </c>
      <c r="J86" s="1">
        <f>+(Tabla3[[#This Row],[11]]*11)+(Tabla3[[#This Row],[10]]*10)+(Tabla3[[#This Row],[8]]*8)+(Tabla3[[#This Row],[5]]*5)+(Tabla3[[#This Row],[0]]*0)</f>
        <v>213</v>
      </c>
    </row>
    <row r="87" spans="1:10" x14ac:dyDescent="0.25">
      <c r="A87" s="1" t="s">
        <v>124</v>
      </c>
      <c r="B87" s="1" t="s">
        <v>115</v>
      </c>
      <c r="C87" s="3" t="s">
        <v>35</v>
      </c>
      <c r="D87" s="3">
        <v>3</v>
      </c>
      <c r="E87" s="2">
        <v>4</v>
      </c>
      <c r="F87" s="2">
        <v>8</v>
      </c>
      <c r="G87" s="2">
        <v>9</v>
      </c>
      <c r="H87" s="2">
        <v>3</v>
      </c>
      <c r="I87" s="2">
        <v>1</v>
      </c>
      <c r="J87" s="1">
        <f>+(Tabla3[[#This Row],[11]]*11)+(Tabla3[[#This Row],[10]]*10)+(Tabla3[[#This Row],[8]]*8)+(Tabla3[[#This Row],[5]]*5)+(Tabla3[[#This Row],[0]]*0)</f>
        <v>211</v>
      </c>
    </row>
    <row r="88" spans="1:10" x14ac:dyDescent="0.25">
      <c r="A88" s="1" t="s">
        <v>125</v>
      </c>
      <c r="B88" s="1" t="s">
        <v>115</v>
      </c>
      <c r="C88" s="3" t="s">
        <v>35</v>
      </c>
      <c r="D88" s="3">
        <v>4</v>
      </c>
      <c r="E88" s="2">
        <v>4</v>
      </c>
      <c r="F88" s="2">
        <v>9</v>
      </c>
      <c r="G88" s="2">
        <v>7</v>
      </c>
      <c r="H88" s="2">
        <v>3</v>
      </c>
      <c r="I88" s="2">
        <v>2</v>
      </c>
      <c r="J88" s="1">
        <f>+(Tabla3[[#This Row],[11]]*11)+(Tabla3[[#This Row],[10]]*10)+(Tabla3[[#This Row],[8]]*8)+(Tabla3[[#This Row],[5]]*5)+(Tabla3[[#This Row],[0]]*0)</f>
        <v>205</v>
      </c>
    </row>
    <row r="89" spans="1:10" x14ac:dyDescent="0.25">
      <c r="A89" s="1" t="s">
        <v>126</v>
      </c>
      <c r="B89" s="1" t="s">
        <v>115</v>
      </c>
      <c r="C89" s="3" t="s">
        <v>35</v>
      </c>
      <c r="D89" s="3">
        <v>4</v>
      </c>
      <c r="E89" s="2">
        <v>3</v>
      </c>
      <c r="F89" s="2">
        <v>10</v>
      </c>
      <c r="G89" s="2">
        <v>4</v>
      </c>
      <c r="H89" s="2">
        <v>8</v>
      </c>
      <c r="I89" s="2">
        <v>0</v>
      </c>
      <c r="J89" s="1">
        <f>+(Tabla3[[#This Row],[11]]*11)+(Tabla3[[#This Row],[10]]*10)+(Tabla3[[#This Row],[8]]*8)+(Tabla3[[#This Row],[5]]*5)+(Tabla3[[#This Row],[0]]*0)</f>
        <v>205</v>
      </c>
    </row>
    <row r="90" spans="1:10" x14ac:dyDescent="0.25">
      <c r="A90" s="1" t="s">
        <v>127</v>
      </c>
      <c r="B90" s="1" t="s">
        <v>115</v>
      </c>
      <c r="C90" s="3" t="s">
        <v>35</v>
      </c>
      <c r="D90" s="3">
        <v>3</v>
      </c>
      <c r="E90" s="2">
        <v>3</v>
      </c>
      <c r="F90" s="2">
        <v>7</v>
      </c>
      <c r="G90" s="2">
        <v>7</v>
      </c>
      <c r="H90" s="2">
        <v>4</v>
      </c>
      <c r="I90" s="2">
        <v>4</v>
      </c>
      <c r="J90" s="1">
        <f>+(Tabla3[[#This Row],[11]]*11)+(Tabla3[[#This Row],[10]]*10)+(Tabla3[[#This Row],[8]]*8)+(Tabla3[[#This Row],[5]]*5)+(Tabla3[[#This Row],[0]]*0)</f>
        <v>179</v>
      </c>
    </row>
    <row r="91" spans="1:10" x14ac:dyDescent="0.25">
      <c r="A91" s="1" t="s">
        <v>128</v>
      </c>
      <c r="B91" s="1" t="s">
        <v>129</v>
      </c>
      <c r="C91" s="3" t="s">
        <v>35</v>
      </c>
      <c r="D91" s="3">
        <v>1</v>
      </c>
      <c r="E91" s="2">
        <v>1</v>
      </c>
      <c r="F91" s="2">
        <v>10</v>
      </c>
      <c r="G91" s="2">
        <v>1</v>
      </c>
      <c r="H91" s="2">
        <v>2</v>
      </c>
      <c r="I91" s="2">
        <v>1</v>
      </c>
      <c r="J91" s="1">
        <f>+(Tabla3[[#This Row],[11]]*11)+(Tabla3[[#This Row],[10]]*10)+(Tabla3[[#This Row],[8]]*8)+(Tabla3[[#This Row],[5]]*5)+(Tabla3[[#This Row],[0]]*0)</f>
        <v>129</v>
      </c>
    </row>
    <row r="92" spans="1:10" x14ac:dyDescent="0.25">
      <c r="A92" s="1" t="s">
        <v>130</v>
      </c>
      <c r="B92" s="1" t="s">
        <v>129</v>
      </c>
      <c r="C92" s="3" t="s">
        <v>35</v>
      </c>
      <c r="D92" s="3">
        <v>1</v>
      </c>
      <c r="E92" s="2">
        <v>2</v>
      </c>
      <c r="F92" s="2">
        <v>9</v>
      </c>
      <c r="G92" s="2">
        <v>1</v>
      </c>
      <c r="H92" s="2">
        <v>3</v>
      </c>
      <c r="I92" s="2">
        <v>0</v>
      </c>
      <c r="J92" s="1">
        <f>+(Tabla3[[#This Row],[11]]*11)+(Tabla3[[#This Row],[10]]*10)+(Tabla3[[#This Row],[8]]*8)+(Tabla3[[#This Row],[5]]*5)+(Tabla3[[#This Row],[0]]*0)</f>
        <v>135</v>
      </c>
    </row>
    <row r="93" spans="1:10" x14ac:dyDescent="0.25">
      <c r="A93" s="1" t="s">
        <v>131</v>
      </c>
      <c r="B93" s="1" t="s">
        <v>129</v>
      </c>
      <c r="C93" s="3" t="s">
        <v>35</v>
      </c>
      <c r="D93" s="3">
        <v>18</v>
      </c>
      <c r="E93" s="2">
        <v>0</v>
      </c>
      <c r="F93" s="2">
        <v>2</v>
      </c>
      <c r="G93" s="2">
        <v>5</v>
      </c>
      <c r="H93" s="2">
        <v>8</v>
      </c>
      <c r="I93" s="2">
        <v>0</v>
      </c>
      <c r="J93" s="1">
        <f>+(Tabla3[[#This Row],[11]]*11)+(Tabla3[[#This Row],[10]]*10)+(Tabla3[[#This Row],[8]]*8)+(Tabla3[[#This Row],[5]]*5)+(Tabla3[[#This Row],[0]]*0)</f>
        <v>100</v>
      </c>
    </row>
    <row r="94" spans="1:10" x14ac:dyDescent="0.25">
      <c r="A94" s="1" t="s">
        <v>132</v>
      </c>
      <c r="B94" s="1" t="s">
        <v>129</v>
      </c>
      <c r="C94" s="3" t="s">
        <v>35</v>
      </c>
      <c r="D94" s="3">
        <v>18</v>
      </c>
      <c r="J94" s="1">
        <f>+(Tabla3[[#This Row],[11]]*11)+(Tabla3[[#This Row],[10]]*10)+(Tabla3[[#This Row],[8]]*8)+(Tabla3[[#This Row],[5]]*5)+(Tabla3[[#This Row],[0]]*0)</f>
        <v>0</v>
      </c>
    </row>
    <row r="95" spans="1:10" x14ac:dyDescent="0.25">
      <c r="A95" s="1" t="s">
        <v>133</v>
      </c>
      <c r="B95" s="1" t="s">
        <v>134</v>
      </c>
      <c r="C95" s="3" t="s">
        <v>35</v>
      </c>
      <c r="D95" s="3">
        <v>9</v>
      </c>
      <c r="E95" s="2">
        <v>2</v>
      </c>
      <c r="F95" s="2">
        <v>7</v>
      </c>
      <c r="G95" s="2">
        <v>5</v>
      </c>
      <c r="H95" s="2">
        <v>9</v>
      </c>
      <c r="I95" s="2">
        <v>2</v>
      </c>
      <c r="J95" s="1">
        <f>+(Tabla3[[#This Row],[11]]*11)+(Tabla3[[#This Row],[10]]*10)+(Tabla3[[#This Row],[8]]*8)+(Tabla3[[#This Row],[5]]*5)+(Tabla3[[#This Row],[0]]*0)</f>
        <v>177</v>
      </c>
    </row>
    <row r="96" spans="1:10" x14ac:dyDescent="0.25">
      <c r="A96" s="1" t="s">
        <v>135</v>
      </c>
      <c r="B96" s="1" t="s">
        <v>134</v>
      </c>
      <c r="C96" s="3" t="s">
        <v>35</v>
      </c>
      <c r="D96" s="3">
        <v>18</v>
      </c>
      <c r="J96" s="1">
        <f>+(Tabla3[[#This Row],[11]]*11)+(Tabla3[[#This Row],[10]]*10)+(Tabla3[[#This Row],[8]]*8)+(Tabla3[[#This Row],[5]]*5)+(Tabla3[[#This Row],[0]]*0)</f>
        <v>0</v>
      </c>
    </row>
    <row r="97" spans="1:10" x14ac:dyDescent="0.25">
      <c r="A97" s="1" t="s">
        <v>136</v>
      </c>
      <c r="B97" s="1" t="s">
        <v>137</v>
      </c>
      <c r="C97" s="3" t="s">
        <v>35</v>
      </c>
      <c r="D97" s="3">
        <v>16</v>
      </c>
      <c r="E97" s="2">
        <v>0</v>
      </c>
      <c r="F97" s="2">
        <v>1</v>
      </c>
      <c r="G97" s="2">
        <v>11</v>
      </c>
      <c r="H97" s="2">
        <v>19</v>
      </c>
      <c r="I97" s="2">
        <v>19</v>
      </c>
      <c r="J97" s="1">
        <f>+(Tabla3[[#This Row],[11]]*11)+(Tabla3[[#This Row],[10]]*10)+(Tabla3[[#This Row],[8]]*8)+(Tabla3[[#This Row],[5]]*5)+(Tabla3[[#This Row],[0]]*0)</f>
        <v>193</v>
      </c>
    </row>
    <row r="98" spans="1:10" x14ac:dyDescent="0.25">
      <c r="A98" s="1" t="s">
        <v>138</v>
      </c>
      <c r="B98" s="1" t="s">
        <v>139</v>
      </c>
      <c r="C98" s="3" t="s">
        <v>35</v>
      </c>
      <c r="D98" s="3">
        <v>13</v>
      </c>
      <c r="E98" s="2">
        <v>1</v>
      </c>
      <c r="F98" s="2">
        <v>8</v>
      </c>
      <c r="G98" s="2">
        <v>12</v>
      </c>
      <c r="H98" s="2">
        <v>27</v>
      </c>
      <c r="I98" s="2">
        <v>2</v>
      </c>
      <c r="J98" s="1">
        <f>+(Tabla3[[#This Row],[11]]*11)+(Tabla3[[#This Row],[10]]*10)+(Tabla3[[#This Row],[8]]*8)+(Tabla3[[#This Row],[5]]*5)+(Tabla3[[#This Row],[0]]*0)</f>
        <v>322</v>
      </c>
    </row>
    <row r="99" spans="1:10" x14ac:dyDescent="0.25">
      <c r="A99" s="1" t="s">
        <v>140</v>
      </c>
      <c r="B99" s="1" t="s">
        <v>139</v>
      </c>
      <c r="C99" s="3" t="s">
        <v>35</v>
      </c>
      <c r="D99" s="3">
        <v>11</v>
      </c>
      <c r="E99" s="2">
        <v>2</v>
      </c>
      <c r="F99" s="2">
        <v>5</v>
      </c>
      <c r="G99" s="2">
        <v>14</v>
      </c>
      <c r="H99" s="2">
        <v>20</v>
      </c>
      <c r="I99" s="2">
        <v>9</v>
      </c>
      <c r="J99" s="1">
        <f>+(Tabla3[[#This Row],[11]]*11)+(Tabla3[[#This Row],[10]]*10)+(Tabla3[[#This Row],[8]]*8)+(Tabla3[[#This Row],[5]]*5)+(Tabla3[[#This Row],[0]]*0)</f>
        <v>284</v>
      </c>
    </row>
    <row r="100" spans="1:10" x14ac:dyDescent="0.25">
      <c r="A100" s="1" t="s">
        <v>141</v>
      </c>
      <c r="B100" s="1" t="s">
        <v>142</v>
      </c>
      <c r="C100" s="3" t="s">
        <v>35</v>
      </c>
      <c r="D100" s="3">
        <v>13</v>
      </c>
      <c r="E100" s="2">
        <v>0</v>
      </c>
      <c r="F100" s="2">
        <v>7</v>
      </c>
      <c r="G100" s="2">
        <v>15</v>
      </c>
      <c r="H100" s="2">
        <v>17</v>
      </c>
      <c r="I100" s="2">
        <v>11</v>
      </c>
      <c r="J100" s="1">
        <f>+(Tabla3[[#This Row],[11]]*11)+(Tabla3[[#This Row],[10]]*10)+(Tabla3[[#This Row],[8]]*8)+(Tabla3[[#This Row],[5]]*5)+(Tabla3[[#This Row],[0]]*0)</f>
        <v>275</v>
      </c>
    </row>
    <row r="101" spans="1:10" x14ac:dyDescent="0.25">
      <c r="A101" s="1" t="s">
        <v>143</v>
      </c>
      <c r="B101" s="1" t="s">
        <v>139</v>
      </c>
      <c r="C101" s="3" t="s">
        <v>35</v>
      </c>
      <c r="D101" s="3">
        <v>13</v>
      </c>
      <c r="E101" s="2">
        <v>1</v>
      </c>
      <c r="F101" s="2">
        <v>8</v>
      </c>
      <c r="G101" s="2">
        <v>12</v>
      </c>
      <c r="H101" s="2">
        <v>17</v>
      </c>
      <c r="I101" s="2">
        <v>12</v>
      </c>
      <c r="J101" s="1">
        <f>+(Tabla3[[#This Row],[11]]*11)+(Tabla3[[#This Row],[10]]*10)+(Tabla3[[#This Row],[8]]*8)+(Tabla3[[#This Row],[5]]*5)+(Tabla3[[#This Row],[0]]*0)</f>
        <v>272</v>
      </c>
    </row>
    <row r="102" spans="1:10" x14ac:dyDescent="0.25">
      <c r="A102" s="1" t="s">
        <v>144</v>
      </c>
      <c r="B102" s="1" t="s">
        <v>139</v>
      </c>
      <c r="C102" s="3" t="s">
        <v>35</v>
      </c>
      <c r="D102" s="3">
        <v>13</v>
      </c>
      <c r="E102" s="2">
        <v>1</v>
      </c>
      <c r="F102" s="2">
        <v>5</v>
      </c>
      <c r="G102" s="2">
        <v>16</v>
      </c>
      <c r="H102" s="2">
        <v>15</v>
      </c>
      <c r="I102" s="2">
        <v>13</v>
      </c>
      <c r="J102" s="1">
        <f>+(Tabla3[[#This Row],[11]]*11)+(Tabla3[[#This Row],[10]]*10)+(Tabla3[[#This Row],[8]]*8)+(Tabla3[[#This Row],[5]]*5)+(Tabla3[[#This Row],[0]]*0)</f>
        <v>264</v>
      </c>
    </row>
    <row r="103" spans="1:10" x14ac:dyDescent="0.25">
      <c r="A103" s="1" t="s">
        <v>145</v>
      </c>
      <c r="B103" s="1" t="s">
        <v>139</v>
      </c>
      <c r="C103" s="3" t="s">
        <v>35</v>
      </c>
      <c r="D103" s="3">
        <v>13</v>
      </c>
      <c r="E103" s="2">
        <v>0</v>
      </c>
      <c r="F103" s="2">
        <v>5</v>
      </c>
      <c r="G103" s="2">
        <v>11</v>
      </c>
      <c r="H103" s="2">
        <v>23</v>
      </c>
      <c r="I103" s="2">
        <v>11</v>
      </c>
      <c r="J103" s="1">
        <f>+(Tabla3[[#This Row],[11]]*11)+(Tabla3[[#This Row],[10]]*10)+(Tabla3[[#This Row],[8]]*8)+(Tabla3[[#This Row],[5]]*5)+(Tabla3[[#This Row],[0]]*0)</f>
        <v>253</v>
      </c>
    </row>
    <row r="104" spans="1:10" x14ac:dyDescent="0.25">
      <c r="A104" s="1" t="s">
        <v>146</v>
      </c>
      <c r="B104" s="1" t="s">
        <v>139</v>
      </c>
      <c r="C104" s="3" t="s">
        <v>35</v>
      </c>
      <c r="D104" s="3">
        <v>11</v>
      </c>
      <c r="E104" s="2">
        <v>1</v>
      </c>
      <c r="F104" s="2">
        <v>6</v>
      </c>
      <c r="G104" s="2">
        <v>9</v>
      </c>
      <c r="H104" s="2">
        <v>14</v>
      </c>
      <c r="I104" s="2">
        <v>20</v>
      </c>
      <c r="J104" s="1">
        <f>+(Tabla3[[#This Row],[11]]*11)+(Tabla3[[#This Row],[10]]*10)+(Tabla3[[#This Row],[8]]*8)+(Tabla3[[#This Row],[5]]*5)+(Tabla3[[#This Row],[0]]*0)</f>
        <v>213</v>
      </c>
    </row>
    <row r="105" spans="1:10" x14ac:dyDescent="0.25">
      <c r="A105" s="1" t="s">
        <v>147</v>
      </c>
      <c r="B105" s="1" t="s">
        <v>139</v>
      </c>
      <c r="C105" s="3" t="s">
        <v>35</v>
      </c>
      <c r="D105" s="3">
        <v>11</v>
      </c>
      <c r="E105" s="2">
        <v>0</v>
      </c>
      <c r="F105" s="2">
        <v>5</v>
      </c>
      <c r="G105" s="2">
        <v>9</v>
      </c>
      <c r="H105" s="2">
        <v>15</v>
      </c>
      <c r="I105" s="2">
        <v>21</v>
      </c>
      <c r="J105" s="1">
        <f>+(Tabla3[[#This Row],[11]]*11)+(Tabla3[[#This Row],[10]]*10)+(Tabla3[[#This Row],[8]]*8)+(Tabla3[[#This Row],[5]]*5)+(Tabla3[[#This Row],[0]]*0)</f>
        <v>197</v>
      </c>
    </row>
    <row r="106" spans="1:10" x14ac:dyDescent="0.25">
      <c r="A106" s="1" t="s">
        <v>148</v>
      </c>
      <c r="B106" s="1" t="s">
        <v>139</v>
      </c>
      <c r="C106" s="3" t="s">
        <v>35</v>
      </c>
      <c r="D106" s="3">
        <v>11</v>
      </c>
      <c r="E106" s="2">
        <v>1</v>
      </c>
      <c r="F106" s="2">
        <v>3</v>
      </c>
      <c r="G106" s="2">
        <v>5</v>
      </c>
      <c r="H106" s="2">
        <v>21</v>
      </c>
      <c r="I106" s="2">
        <v>20</v>
      </c>
      <c r="J106" s="1">
        <f>+(Tabla3[[#This Row],[11]]*11)+(Tabla3[[#This Row],[10]]*10)+(Tabla3[[#This Row],[8]]*8)+(Tabla3[[#This Row],[5]]*5)+(Tabla3[[#This Row],[0]]*0)</f>
        <v>186</v>
      </c>
    </row>
    <row r="107" spans="1:10" x14ac:dyDescent="0.25">
      <c r="A107" s="1" t="s">
        <v>149</v>
      </c>
      <c r="B107" s="1" t="s">
        <v>150</v>
      </c>
      <c r="C107" s="3" t="s">
        <v>35</v>
      </c>
      <c r="D107" s="3">
        <v>18</v>
      </c>
      <c r="E107" s="2">
        <v>2</v>
      </c>
      <c r="F107" s="2">
        <v>7</v>
      </c>
      <c r="G107" s="2">
        <v>11</v>
      </c>
      <c r="H107" s="2">
        <v>18</v>
      </c>
      <c r="I107" s="2">
        <v>12</v>
      </c>
      <c r="J107" s="1">
        <f>+(Tabla3[[#This Row],[11]]*11)+(Tabla3[[#This Row],[10]]*10)+(Tabla3[[#This Row],[8]]*8)+(Tabla3[[#This Row],[5]]*5)+(Tabla3[[#This Row],[0]]*0)</f>
        <v>270</v>
      </c>
    </row>
    <row r="108" spans="1:10" x14ac:dyDescent="0.25">
      <c r="A108" s="1" t="s">
        <v>151</v>
      </c>
      <c r="B108" s="1" t="s">
        <v>150</v>
      </c>
      <c r="C108" s="3" t="s">
        <v>35</v>
      </c>
      <c r="D108" s="3">
        <v>16</v>
      </c>
      <c r="E108" s="2">
        <v>0</v>
      </c>
      <c r="F108" s="2">
        <v>6</v>
      </c>
      <c r="G108" s="2">
        <v>11</v>
      </c>
      <c r="H108" s="2">
        <v>23</v>
      </c>
      <c r="I108" s="2">
        <v>10</v>
      </c>
      <c r="J108" s="1">
        <f>+(Tabla3[[#This Row],[11]]*11)+(Tabla3[[#This Row],[10]]*10)+(Tabla3[[#This Row],[8]]*8)+(Tabla3[[#This Row],[5]]*5)+(Tabla3[[#This Row],[0]]*0)</f>
        <v>263</v>
      </c>
    </row>
    <row r="109" spans="1:10" x14ac:dyDescent="0.25">
      <c r="A109" s="1" t="s">
        <v>128</v>
      </c>
      <c r="B109" s="1" t="s">
        <v>150</v>
      </c>
      <c r="C109" s="3" t="s">
        <v>35</v>
      </c>
      <c r="D109" s="3">
        <v>23</v>
      </c>
      <c r="E109" s="2">
        <v>1</v>
      </c>
      <c r="F109" s="2">
        <v>5</v>
      </c>
      <c r="G109" s="2">
        <v>9</v>
      </c>
      <c r="H109" s="2">
        <v>24</v>
      </c>
      <c r="I109" s="2">
        <v>11</v>
      </c>
      <c r="J109" s="1">
        <f>+(Tabla3[[#This Row],[11]]*11)+(Tabla3[[#This Row],[10]]*10)+(Tabla3[[#This Row],[8]]*8)+(Tabla3[[#This Row],[5]]*5)+(Tabla3[[#This Row],[0]]*0)</f>
        <v>253</v>
      </c>
    </row>
    <row r="110" spans="1:10" x14ac:dyDescent="0.25">
      <c r="A110" s="1" t="s">
        <v>152</v>
      </c>
      <c r="B110" s="1" t="s">
        <v>150</v>
      </c>
      <c r="C110" s="3" t="s">
        <v>35</v>
      </c>
      <c r="D110" s="3">
        <v>18</v>
      </c>
      <c r="E110" s="2">
        <v>0</v>
      </c>
      <c r="F110" s="2">
        <v>6</v>
      </c>
      <c r="G110" s="2">
        <v>10</v>
      </c>
      <c r="H110" s="2">
        <v>21</v>
      </c>
      <c r="I110" s="2">
        <v>13</v>
      </c>
      <c r="J110" s="1">
        <f>+(Tabla3[[#This Row],[11]]*11)+(Tabla3[[#This Row],[10]]*10)+(Tabla3[[#This Row],[8]]*8)+(Tabla3[[#This Row],[5]]*5)+(Tabla3[[#This Row],[0]]*0)</f>
        <v>245</v>
      </c>
    </row>
    <row r="111" spans="1:10" x14ac:dyDescent="0.25">
      <c r="A111" s="1" t="s">
        <v>153</v>
      </c>
      <c r="B111" s="1" t="s">
        <v>150</v>
      </c>
      <c r="C111" s="3" t="s">
        <v>35</v>
      </c>
      <c r="D111" s="3">
        <v>18</v>
      </c>
      <c r="E111" s="2">
        <v>2</v>
      </c>
      <c r="F111" s="2">
        <v>6</v>
      </c>
      <c r="G111" s="2">
        <v>11</v>
      </c>
      <c r="H111" s="2">
        <v>14</v>
      </c>
      <c r="I111" s="2">
        <v>17</v>
      </c>
      <c r="J111" s="1">
        <f>+(Tabla3[[#This Row],[11]]*11)+(Tabla3[[#This Row],[10]]*10)+(Tabla3[[#This Row],[8]]*8)+(Tabla3[[#This Row],[5]]*5)+(Tabla3[[#This Row],[0]]*0)</f>
        <v>240</v>
      </c>
    </row>
    <row r="112" spans="1:10" x14ac:dyDescent="0.25">
      <c r="A112" s="1" t="s">
        <v>154</v>
      </c>
      <c r="B112" s="1" t="s">
        <v>150</v>
      </c>
      <c r="C112" s="3" t="s">
        <v>35</v>
      </c>
      <c r="D112" s="3">
        <v>16</v>
      </c>
      <c r="E112" s="2">
        <v>1</v>
      </c>
      <c r="F112" s="2">
        <v>5</v>
      </c>
      <c r="G112" s="2">
        <v>9</v>
      </c>
      <c r="H112" s="2">
        <v>18</v>
      </c>
      <c r="I112" s="2">
        <v>17</v>
      </c>
      <c r="J112" s="1">
        <f>+(Tabla3[[#This Row],[11]]*11)+(Tabla3[[#This Row],[10]]*10)+(Tabla3[[#This Row],[8]]*8)+(Tabla3[[#This Row],[5]]*5)+(Tabla3[[#This Row],[0]]*0)</f>
        <v>223</v>
      </c>
    </row>
    <row r="113" spans="1:10" x14ac:dyDescent="0.25">
      <c r="A113" s="1" t="s">
        <v>155</v>
      </c>
      <c r="B113" s="1" t="s">
        <v>150</v>
      </c>
      <c r="C113" s="3" t="s">
        <v>35</v>
      </c>
      <c r="D113" s="3">
        <v>23</v>
      </c>
      <c r="E113" s="2">
        <v>0</v>
      </c>
      <c r="F113" s="2">
        <v>6</v>
      </c>
      <c r="G113" s="2">
        <v>11</v>
      </c>
      <c r="H113" s="2">
        <v>14</v>
      </c>
      <c r="I113" s="2">
        <v>19</v>
      </c>
      <c r="J113" s="1">
        <f>+(Tabla3[[#This Row],[11]]*11)+(Tabla3[[#This Row],[10]]*10)+(Tabla3[[#This Row],[8]]*8)+(Tabla3[[#This Row],[5]]*5)+(Tabla3[[#This Row],[0]]*0)</f>
        <v>218</v>
      </c>
    </row>
    <row r="114" spans="1:10" x14ac:dyDescent="0.25">
      <c r="A114" s="1" t="s">
        <v>156</v>
      </c>
      <c r="B114" s="1" t="s">
        <v>150</v>
      </c>
      <c r="C114" s="3" t="s">
        <v>35</v>
      </c>
      <c r="D114" s="3">
        <v>16</v>
      </c>
      <c r="E114" s="2">
        <v>1</v>
      </c>
      <c r="F114" s="2">
        <v>3</v>
      </c>
      <c r="G114" s="2">
        <v>9</v>
      </c>
      <c r="H114" s="2">
        <v>21</v>
      </c>
      <c r="I114" s="2">
        <v>16</v>
      </c>
      <c r="J114" s="1">
        <f>+(Tabla3[[#This Row],[11]]*11)+(Tabla3[[#This Row],[10]]*10)+(Tabla3[[#This Row],[8]]*8)+(Tabla3[[#This Row],[5]]*5)+(Tabla3[[#This Row],[0]]*0)</f>
        <v>218</v>
      </c>
    </row>
    <row r="115" spans="1:10" x14ac:dyDescent="0.25">
      <c r="A115" s="1" t="s">
        <v>157</v>
      </c>
      <c r="B115" s="1" t="s">
        <v>150</v>
      </c>
      <c r="C115" s="3" t="s">
        <v>35</v>
      </c>
      <c r="D115" s="3">
        <v>16</v>
      </c>
      <c r="E115" s="2">
        <v>0</v>
      </c>
      <c r="F115" s="2">
        <v>5</v>
      </c>
      <c r="G115" s="2">
        <v>10</v>
      </c>
      <c r="H115" s="2">
        <v>17</v>
      </c>
      <c r="I115" s="2">
        <v>18</v>
      </c>
      <c r="J115" s="1">
        <f>+(Tabla3[[#This Row],[11]]*11)+(Tabla3[[#This Row],[10]]*10)+(Tabla3[[#This Row],[8]]*8)+(Tabla3[[#This Row],[5]]*5)+(Tabla3[[#This Row],[0]]*0)</f>
        <v>215</v>
      </c>
    </row>
    <row r="116" spans="1:10" x14ac:dyDescent="0.25">
      <c r="A116" s="1" t="s">
        <v>158</v>
      </c>
      <c r="B116" s="1" t="s">
        <v>150</v>
      </c>
      <c r="C116" s="3" t="s">
        <v>35</v>
      </c>
      <c r="D116" s="3">
        <v>16</v>
      </c>
      <c r="E116" s="2">
        <v>0</v>
      </c>
      <c r="F116" s="2">
        <v>3</v>
      </c>
      <c r="G116" s="2">
        <v>7</v>
      </c>
      <c r="H116" s="2">
        <v>19</v>
      </c>
      <c r="I116" s="2">
        <v>21</v>
      </c>
      <c r="J116" s="1">
        <f>+(Tabla3[[#This Row],[11]]*11)+(Tabla3[[#This Row],[10]]*10)+(Tabla3[[#This Row],[8]]*8)+(Tabla3[[#This Row],[5]]*5)+(Tabla3[[#This Row],[0]]*0)</f>
        <v>181</v>
      </c>
    </row>
    <row r="117" spans="1:10" x14ac:dyDescent="0.25">
      <c r="A117" s="1" t="s">
        <v>159</v>
      </c>
      <c r="B117" s="1" t="s">
        <v>150</v>
      </c>
      <c r="C117" s="3" t="s">
        <v>35</v>
      </c>
      <c r="D117" s="3">
        <v>23</v>
      </c>
      <c r="E117" s="2">
        <v>0</v>
      </c>
      <c r="F117" s="2">
        <v>3</v>
      </c>
      <c r="G117" s="2">
        <v>8</v>
      </c>
      <c r="H117" s="2">
        <v>9</v>
      </c>
      <c r="I117" s="2">
        <v>30</v>
      </c>
      <c r="J117" s="1">
        <f>+(Tabla3[[#This Row],[11]]*11)+(Tabla3[[#This Row],[10]]*10)+(Tabla3[[#This Row],[8]]*8)+(Tabla3[[#This Row],[5]]*5)+(Tabla3[[#This Row],[0]]*0)</f>
        <v>139</v>
      </c>
    </row>
    <row r="118" spans="1:10" x14ac:dyDescent="0.25">
      <c r="A118" s="1" t="s">
        <v>160</v>
      </c>
      <c r="B118" s="1" t="s">
        <v>150</v>
      </c>
      <c r="C118" s="3" t="s">
        <v>35</v>
      </c>
      <c r="D118" s="3">
        <v>18</v>
      </c>
      <c r="E118" s="2">
        <v>0</v>
      </c>
      <c r="F118" s="2">
        <v>2</v>
      </c>
      <c r="G118" s="2">
        <v>3</v>
      </c>
      <c r="H118" s="2">
        <v>15</v>
      </c>
      <c r="I118" s="2">
        <v>30</v>
      </c>
      <c r="J118" s="1">
        <f>+(Tabla3[[#This Row],[11]]*11)+(Tabla3[[#This Row],[10]]*10)+(Tabla3[[#This Row],[8]]*8)+(Tabla3[[#This Row],[5]]*5)+(Tabla3[[#This Row],[0]]*0)</f>
        <v>119</v>
      </c>
    </row>
    <row r="119" spans="1:10" x14ac:dyDescent="0.25">
      <c r="A119" s="1" t="s">
        <v>161</v>
      </c>
      <c r="B119" s="1" t="s">
        <v>162</v>
      </c>
      <c r="C119" s="3" t="s">
        <v>35</v>
      </c>
      <c r="D119" s="3">
        <v>7</v>
      </c>
      <c r="E119" s="2">
        <v>1</v>
      </c>
      <c r="F119" s="2">
        <v>4</v>
      </c>
      <c r="G119" s="2">
        <v>7</v>
      </c>
      <c r="H119" s="2">
        <v>25</v>
      </c>
      <c r="I119" s="2">
        <v>13</v>
      </c>
      <c r="J119" s="1">
        <f>+(Tabla3[[#This Row],[11]]*11)+(Tabla3[[#This Row],[10]]*10)+(Tabla3[[#This Row],[8]]*8)+(Tabla3[[#This Row],[5]]*5)+(Tabla3[[#This Row],[0]]*0)</f>
        <v>232</v>
      </c>
    </row>
    <row r="120" spans="1:10" x14ac:dyDescent="0.25">
      <c r="A120" s="1" t="s">
        <v>163</v>
      </c>
      <c r="B120" s="1" t="s">
        <v>162</v>
      </c>
      <c r="C120" s="3" t="s">
        <v>35</v>
      </c>
      <c r="D120" s="3">
        <v>7</v>
      </c>
      <c r="E120" s="2">
        <v>0</v>
      </c>
      <c r="F120" s="2">
        <v>2</v>
      </c>
      <c r="G120" s="2">
        <v>7</v>
      </c>
      <c r="H120" s="2">
        <v>24</v>
      </c>
      <c r="I120" s="2">
        <v>17</v>
      </c>
      <c r="J120" s="1">
        <f>+(Tabla3[[#This Row],[11]]*11)+(Tabla3[[#This Row],[10]]*10)+(Tabla3[[#This Row],[8]]*8)+(Tabla3[[#This Row],[5]]*5)+(Tabla3[[#This Row],[0]]*0)</f>
        <v>196</v>
      </c>
    </row>
    <row r="121" spans="1:10" x14ac:dyDescent="0.25">
      <c r="A121" s="1" t="s">
        <v>164</v>
      </c>
      <c r="B121" s="1" t="s">
        <v>162</v>
      </c>
      <c r="C121" s="3" t="s">
        <v>35</v>
      </c>
      <c r="D121" s="3">
        <v>7</v>
      </c>
      <c r="E121" s="2">
        <v>3</v>
      </c>
      <c r="F121" s="2">
        <v>1</v>
      </c>
      <c r="G121" s="2">
        <v>5</v>
      </c>
      <c r="H121" s="2">
        <v>15</v>
      </c>
      <c r="I121" s="2">
        <v>26</v>
      </c>
      <c r="J121" s="1">
        <f>+(Tabla3[[#This Row],[11]]*11)+(Tabla3[[#This Row],[10]]*10)+(Tabla3[[#This Row],[8]]*8)+(Tabla3[[#This Row],[5]]*5)+(Tabla3[[#This Row],[0]]*0)</f>
        <v>158</v>
      </c>
    </row>
    <row r="122" spans="1:10" x14ac:dyDescent="0.25">
      <c r="A122" s="1" t="s">
        <v>165</v>
      </c>
      <c r="B122" s="1" t="s">
        <v>162</v>
      </c>
      <c r="C122" s="3" t="s">
        <v>35</v>
      </c>
      <c r="D122" s="3">
        <v>7</v>
      </c>
      <c r="E122" s="2">
        <v>0</v>
      </c>
      <c r="F122" s="2">
        <v>1</v>
      </c>
      <c r="G122" s="2">
        <v>6</v>
      </c>
      <c r="H122" s="2">
        <v>12</v>
      </c>
      <c r="I122" s="2">
        <v>31</v>
      </c>
      <c r="J122" s="1">
        <f>+(Tabla3[[#This Row],[11]]*11)+(Tabla3[[#This Row],[10]]*10)+(Tabla3[[#This Row],[8]]*8)+(Tabla3[[#This Row],[5]]*5)+(Tabla3[[#This Row],[0]]*0)</f>
        <v>118</v>
      </c>
    </row>
    <row r="123" spans="1:10" x14ac:dyDescent="0.25">
      <c r="A123" s="1" t="s">
        <v>166</v>
      </c>
      <c r="B123" s="1" t="s">
        <v>34</v>
      </c>
      <c r="C123" s="3" t="s">
        <v>35</v>
      </c>
      <c r="D123" s="3">
        <v>2</v>
      </c>
      <c r="E123" s="2">
        <v>0</v>
      </c>
      <c r="F123" s="2">
        <v>1</v>
      </c>
      <c r="G123" s="2">
        <v>0</v>
      </c>
      <c r="H123" s="2">
        <v>3</v>
      </c>
      <c r="J123" s="1">
        <f>+(Tabla3[[#This Row],[11]]*11)+(Tabla3[[#This Row],[10]]*10)+(Tabla3[[#This Row],[8]]*8)+(Tabla3[[#This Row],[5]]*5)+(Tabla3[[#This Row],[0]]*0)</f>
        <v>25</v>
      </c>
    </row>
    <row r="124" spans="1:10" x14ac:dyDescent="0.25">
      <c r="A124" s="1" t="s">
        <v>167</v>
      </c>
      <c r="B124" s="1" t="s">
        <v>139</v>
      </c>
      <c r="C124" s="3" t="s">
        <v>105</v>
      </c>
      <c r="D124" s="3"/>
      <c r="J124" s="1">
        <f>+(Tabla3[[#This Row],[11]]*11)+(Tabla3[[#This Row],[10]]*10)+(Tabla3[[#This Row],[8]]*8)+(Tabla3[[#This Row],[5]]*5)+(Tabla3[[#This Row],[0]]*0)</f>
        <v>0</v>
      </c>
    </row>
    <row r="125" spans="1:10" x14ac:dyDescent="0.25">
      <c r="A125" s="1" t="s">
        <v>168</v>
      </c>
      <c r="B125" s="1" t="s">
        <v>34</v>
      </c>
      <c r="C125" s="3" t="s">
        <v>35</v>
      </c>
      <c r="D125" s="3">
        <v>1</v>
      </c>
      <c r="E125" s="2">
        <v>0</v>
      </c>
      <c r="F125" s="2">
        <v>0</v>
      </c>
      <c r="G125" s="2">
        <v>0</v>
      </c>
      <c r="H125" s="2">
        <v>4</v>
      </c>
      <c r="J125" s="1">
        <f>+(Tabla3[[#This Row],[11]]*11)+(Tabla3[[#This Row],[10]]*10)+(Tabla3[[#This Row],[8]]*8)+(Tabla3[[#This Row],[5]]*5)+(Tabla3[[#This Row],[0]]*0)</f>
        <v>20</v>
      </c>
    </row>
    <row r="126" spans="1:10" x14ac:dyDescent="0.25">
      <c r="A126" s="1" t="s">
        <v>169</v>
      </c>
      <c r="B126" s="1" t="s">
        <v>150</v>
      </c>
      <c r="C126" s="3" t="s">
        <v>35</v>
      </c>
      <c r="D126" s="3">
        <v>23</v>
      </c>
      <c r="E126" s="2">
        <v>0</v>
      </c>
      <c r="F126" s="2">
        <v>3</v>
      </c>
      <c r="G126" s="2">
        <v>2</v>
      </c>
      <c r="H126" s="2">
        <v>10</v>
      </c>
      <c r="I126" s="2">
        <v>35</v>
      </c>
      <c r="J126" s="1">
        <f>+(Tabla3[[#This Row],[11]]*11)+(Tabla3[[#This Row],[10]]*10)+(Tabla3[[#This Row],[8]]*8)+(Tabla3[[#This Row],[5]]*5)+(Tabla3[[#This Row],[0]]*0)</f>
        <v>96</v>
      </c>
    </row>
    <row r="127" spans="1:10" x14ac:dyDescent="0.25">
      <c r="A127" s="1" t="s">
        <v>170</v>
      </c>
      <c r="B127" s="1" t="s">
        <v>60</v>
      </c>
      <c r="C127" s="3" t="s">
        <v>105</v>
      </c>
      <c r="D127" s="3"/>
      <c r="J127" s="1">
        <f>+(Tabla3[[#This Row],[11]]*11)+(Tabla3[[#This Row],[10]]*10)+(Tabla3[[#This Row],[8]]*8)+(Tabla3[[#This Row],[5]]*5)+(Tabla3[[#This Row],[0]]*0)</f>
        <v>0</v>
      </c>
    </row>
    <row r="128" spans="1:10" x14ac:dyDescent="0.25">
      <c r="J128" s="1">
        <f>+(Tabla3[[#This Row],[11]]*11)+(Tabla3[[#This Row],[10]]*10)+(Tabla3[[#This Row],[8]]*8)+(Tabla3[[#This Row],[5]]*5)+(Tabla3[[#This Row],[0]]*0)</f>
        <v>0</v>
      </c>
    </row>
    <row r="129" spans="10:10" x14ac:dyDescent="0.25">
      <c r="J129" s="1">
        <f>+(Tabla3[[#This Row],[11]]*11)+(Tabla3[[#This Row],[10]]*10)+(Tabla3[[#This Row],[8]]*8)+(Tabla3[[#This Row],[5]]*5)+(Tabla3[[#This Row],[0]]*0)</f>
        <v>0</v>
      </c>
    </row>
    <row r="130" spans="10:10" x14ac:dyDescent="0.25">
      <c r="J130" s="1">
        <f>+(Tabla3[[#This Row],[11]]*11)+(Tabla3[[#This Row],[10]]*10)+(Tabla3[[#This Row],[8]]*8)+(Tabla3[[#This Row],[5]]*5)+(Tabla3[[#This Row],[0]]*0)</f>
        <v>0</v>
      </c>
    </row>
    <row r="131" spans="10:10" x14ac:dyDescent="0.25">
      <c r="J131" s="1">
        <f>+(Tabla3[[#This Row],[11]]*11)+(Tabla3[[#This Row],[10]]*10)+(Tabla3[[#This Row],[8]]*8)+(Tabla3[[#This Row],[5]]*5)+(Tabla3[[#This Row],[0]]*0)</f>
        <v>0</v>
      </c>
    </row>
    <row r="132" spans="10:10" x14ac:dyDescent="0.25">
      <c r="J132" s="1">
        <f>+(Tabla3[[#This Row],[11]]*11)+(Tabla3[[#This Row],[10]]*10)+(Tabla3[[#This Row],[8]]*8)+(Tabla3[[#This Row],[5]]*5)+(Tabla3[[#This Row],[0]]*0)</f>
        <v>0</v>
      </c>
    </row>
    <row r="133" spans="10:10" x14ac:dyDescent="0.25">
      <c r="J133" s="1">
        <f>+(Tabla3[[#This Row],[11]]*11)+(Tabla3[[#This Row],[10]]*10)+(Tabla3[[#This Row],[8]]*8)+(Tabla3[[#This Row],[5]]*5)+(Tabla3[[#This Row],[0]]*0)</f>
        <v>0</v>
      </c>
    </row>
    <row r="134" spans="10:10" x14ac:dyDescent="0.25">
      <c r="J134" s="1">
        <f>+(Tabla3[[#This Row],[11]]*11)+(Tabla3[[#This Row],[10]]*10)+(Tabla3[[#This Row],[8]]*8)+(Tabla3[[#This Row],[5]]*5)+(Tabla3[[#This Row],[0]]*0)</f>
        <v>0</v>
      </c>
    </row>
    <row r="135" spans="10:10" x14ac:dyDescent="0.25">
      <c r="J135" s="1">
        <f>+(Tabla3[[#This Row],[11]]*11)+(Tabla3[[#This Row],[10]]*10)+(Tabla3[[#This Row],[8]]*8)+(Tabla3[[#This Row],[5]]*5)+(Tabla3[[#This Row],[0]]*0)</f>
        <v>0</v>
      </c>
    </row>
    <row r="136" spans="10:10" x14ac:dyDescent="0.25">
      <c r="J136" s="1">
        <f>+(Tabla3[[#This Row],[11]]*11)+(Tabla3[[#This Row],[10]]*10)+(Tabla3[[#This Row],[8]]*8)+(Tabla3[[#This Row],[5]]*5)+(Tabla3[[#This Row],[0]]*0)</f>
        <v>0</v>
      </c>
    </row>
    <row r="137" spans="10:10" x14ac:dyDescent="0.25">
      <c r="J137" s="1">
        <f>+(Tabla3[[#This Row],[11]]*11)+(Tabla3[[#This Row],[10]]*10)+(Tabla3[[#This Row],[8]]*8)+(Tabla3[[#This Row],[5]]*5)+(Tabla3[[#This Row],[0]]*0)</f>
        <v>0</v>
      </c>
    </row>
    <row r="138" spans="10:10" x14ac:dyDescent="0.25">
      <c r="J138" s="1">
        <f>+(Tabla3[[#This Row],[11]]*11)+(Tabla3[[#This Row],[10]]*10)+(Tabla3[[#This Row],[8]]*8)+(Tabla3[[#This Row],[5]]*5)+(Tabla3[[#This Row],[0]]*0)</f>
        <v>0</v>
      </c>
    </row>
    <row r="139" spans="10:10" x14ac:dyDescent="0.25">
      <c r="J139" s="1">
        <f>+(Tabla3[[#This Row],[11]]*11)+(Tabla3[[#This Row],[10]]*10)+(Tabla3[[#This Row],[8]]*8)+(Tabla3[[#This Row],[5]]*5)+(Tabla3[[#This Row],[0]]*0)</f>
        <v>0</v>
      </c>
    </row>
    <row r="140" spans="10:10" x14ac:dyDescent="0.25">
      <c r="J140" s="1">
        <f>+(Tabla3[[#This Row],[11]]*11)+(Tabla3[[#This Row],[10]]*10)+(Tabla3[[#This Row],[8]]*8)+(Tabla3[[#This Row],[5]]*5)+(Tabla3[[#This Row],[0]]*0)</f>
        <v>0</v>
      </c>
    </row>
    <row r="141" spans="10:10" x14ac:dyDescent="0.25">
      <c r="J141" s="1">
        <f>+(Tabla3[[#This Row],[11]]*11)+(Tabla3[[#This Row],[10]]*10)+(Tabla3[[#This Row],[8]]*8)+(Tabla3[[#This Row],[5]]*5)+(Tabla3[[#This Row],[0]]*0)</f>
        <v>0</v>
      </c>
    </row>
    <row r="142" spans="10:10" x14ac:dyDescent="0.25">
      <c r="J142" s="1">
        <f>+(Tabla3[[#This Row],[11]]*11)+(Tabla3[[#This Row],[10]]*10)+(Tabla3[[#This Row],[8]]*8)+(Tabla3[[#This Row],[5]]*5)+(Tabla3[[#This Row],[0]]*0)</f>
        <v>0</v>
      </c>
    </row>
    <row r="143" spans="10:10" x14ac:dyDescent="0.25">
      <c r="J143" s="1">
        <f>+(Tabla3[[#This Row],[11]]*11)+(Tabla3[[#This Row],[10]]*10)+(Tabla3[[#This Row],[8]]*8)+(Tabla3[[#This Row],[5]]*5)+(Tabla3[[#This Row],[0]]*0)</f>
        <v>0</v>
      </c>
    </row>
    <row r="144" spans="10:10" x14ac:dyDescent="0.25">
      <c r="J144" s="1">
        <f>+(Tabla3[[#This Row],[11]]*11)+(Tabla3[[#This Row],[10]]*10)+(Tabla3[[#This Row],[8]]*8)+(Tabla3[[#This Row],[5]]*5)+(Tabla3[[#This Row],[0]]*0)</f>
        <v>0</v>
      </c>
    </row>
    <row r="145" spans="10:10" x14ac:dyDescent="0.25">
      <c r="J145" s="1">
        <f>+(Tabla3[[#This Row],[11]]*11)+(Tabla3[[#This Row],[10]]*10)+(Tabla3[[#This Row],[8]]*8)+(Tabla3[[#This Row],[5]]*5)+(Tabla3[[#This Row],[0]]*0)</f>
        <v>0</v>
      </c>
    </row>
    <row r="146" spans="10:10" x14ac:dyDescent="0.25">
      <c r="J146" s="1">
        <f>+(Tabla3[[#This Row],[11]]*11)+(Tabla3[[#This Row],[10]]*10)+(Tabla3[[#This Row],[8]]*8)+(Tabla3[[#This Row],[5]]*5)+(Tabla3[[#This Row],[0]]*0)</f>
        <v>0</v>
      </c>
    </row>
    <row r="147" spans="10:10" x14ac:dyDescent="0.25">
      <c r="J147" s="1">
        <f>+(Tabla3[[#This Row],[11]]*11)+(Tabla3[[#This Row],[10]]*10)+(Tabla3[[#This Row],[8]]*8)+(Tabla3[[#This Row],[5]]*5)+(Tabla3[[#This Row],[0]]*0)</f>
        <v>0</v>
      </c>
    </row>
    <row r="148" spans="10:10" x14ac:dyDescent="0.25">
      <c r="J148" s="1">
        <f>+(Tabla3[[#This Row],[11]]*11)+(Tabla3[[#This Row],[10]]*10)+(Tabla3[[#This Row],[8]]*8)+(Tabla3[[#This Row],[5]]*5)+(Tabla3[[#This Row],[0]]*0)</f>
        <v>0</v>
      </c>
    </row>
    <row r="149" spans="10:10" x14ac:dyDescent="0.25">
      <c r="J149" s="1">
        <f>+(Tabla3[[#This Row],[11]]*11)+(Tabla3[[#This Row],[10]]*10)+(Tabla3[[#This Row],[8]]*8)+(Tabla3[[#This Row],[5]]*5)+(Tabla3[[#This Row],[0]]*0)</f>
        <v>0</v>
      </c>
    </row>
    <row r="150" spans="10:10" x14ac:dyDescent="0.25">
      <c r="J150" s="1">
        <f>+(Tabla3[[#This Row],[11]]*11)+(Tabla3[[#This Row],[10]]*10)+(Tabla3[[#This Row],[8]]*8)+(Tabla3[[#This Row],[5]]*5)+(Tabla3[[#This Row],[0]]*0)</f>
        <v>0</v>
      </c>
    </row>
    <row r="151" spans="10:10" x14ac:dyDescent="0.25">
      <c r="J151" s="1">
        <f>+(Tabla3[[#This Row],[11]]*11)+(Tabla3[[#This Row],[10]]*10)+(Tabla3[[#This Row],[8]]*8)+(Tabla3[[#This Row],[5]]*5)+(Tabla3[[#This Row],[0]]*0)</f>
        <v>0</v>
      </c>
    </row>
    <row r="152" spans="10:10" x14ac:dyDescent="0.25">
      <c r="J152" s="1">
        <f>+(Tabla3[[#This Row],[11]]*11)+(Tabla3[[#This Row],[10]]*10)+(Tabla3[[#This Row],[8]]*8)+(Tabla3[[#This Row],[5]]*5)+(Tabla3[[#This Row],[0]]*0)</f>
        <v>0</v>
      </c>
    </row>
    <row r="153" spans="10:10" x14ac:dyDescent="0.25">
      <c r="J153" s="1">
        <f>+(Tabla3[[#This Row],[11]]*11)+(Tabla3[[#This Row],[10]]*10)+(Tabla3[[#This Row],[8]]*8)+(Tabla3[[#This Row],[5]]*5)+(Tabla3[[#This Row],[0]]*0)</f>
        <v>0</v>
      </c>
    </row>
    <row r="154" spans="10:10" x14ac:dyDescent="0.25">
      <c r="J154" s="1">
        <f>+(Tabla3[[#This Row],[11]]*11)+(Tabla3[[#This Row],[10]]*10)+(Tabla3[[#This Row],[8]]*8)+(Tabla3[[#This Row],[5]]*5)+(Tabla3[[#This Row],[0]]*0)</f>
        <v>0</v>
      </c>
    </row>
    <row r="155" spans="10:10" x14ac:dyDescent="0.25">
      <c r="J155" s="1">
        <f>+(Tabla3[[#This Row],[11]]*11)+(Tabla3[[#This Row],[10]]*10)+(Tabla3[[#This Row],[8]]*8)+(Tabla3[[#This Row],[5]]*5)+(Tabla3[[#This Row],[0]]*0)</f>
        <v>0</v>
      </c>
    </row>
    <row r="156" spans="10:10" x14ac:dyDescent="0.25">
      <c r="J156" s="1">
        <f>+(Tabla3[[#This Row],[11]]*11)+(Tabla3[[#This Row],[10]]*10)+(Tabla3[[#This Row],[8]]*8)+(Tabla3[[#This Row],[5]]*5)+(Tabla3[[#This Row],[0]]*0)</f>
        <v>0</v>
      </c>
    </row>
    <row r="157" spans="10:10" x14ac:dyDescent="0.25">
      <c r="J157" s="1">
        <f>+(Tabla3[[#This Row],[11]]*11)+(Tabla3[[#This Row],[10]]*10)+(Tabla3[[#This Row],[8]]*8)+(Tabla3[[#This Row],[5]]*5)+(Tabla3[[#This Row],[0]]*0)</f>
        <v>0</v>
      </c>
    </row>
    <row r="158" spans="10:10" x14ac:dyDescent="0.25">
      <c r="J158" s="1">
        <f>+(Tabla3[[#This Row],[11]]*11)+(Tabla3[[#This Row],[10]]*10)+(Tabla3[[#This Row],[8]]*8)+(Tabla3[[#This Row],[5]]*5)+(Tabla3[[#This Row],[0]]*0)</f>
        <v>0</v>
      </c>
    </row>
    <row r="159" spans="10:10" x14ac:dyDescent="0.25">
      <c r="J159" s="1">
        <f>+(Tabla3[[#This Row],[11]]*11)+(Tabla3[[#This Row],[10]]*10)+(Tabla3[[#This Row],[8]]*8)+(Tabla3[[#This Row],[5]]*5)+(Tabla3[[#This Row],[0]]*0)</f>
        <v>0</v>
      </c>
    </row>
    <row r="160" spans="10:10" x14ac:dyDescent="0.25">
      <c r="J160" s="1">
        <f>+(Tabla3[[#This Row],[11]]*11)+(Tabla3[[#This Row],[10]]*10)+(Tabla3[[#This Row],[8]]*8)+(Tabla3[[#This Row],[5]]*5)+(Tabla3[[#This Row],[0]]*0)</f>
        <v>0</v>
      </c>
    </row>
    <row r="161" spans="10:10" x14ac:dyDescent="0.25">
      <c r="J161" s="1">
        <f>+(Tabla3[[#This Row],[11]]*11)+(Tabla3[[#This Row],[10]]*10)+(Tabla3[[#This Row],[8]]*8)+(Tabla3[[#This Row],[5]]*5)+(Tabla3[[#This Row],[0]]*0)</f>
        <v>0</v>
      </c>
    </row>
    <row r="162" spans="10:10" x14ac:dyDescent="0.25">
      <c r="J162" s="1">
        <f>+(Tabla3[[#This Row],[11]]*11)+(Tabla3[[#This Row],[10]]*10)+(Tabla3[[#This Row],[8]]*8)+(Tabla3[[#This Row],[5]]*5)+(Tabla3[[#This Row],[0]]*0)</f>
        <v>0</v>
      </c>
    </row>
    <row r="163" spans="10:10" x14ac:dyDescent="0.25">
      <c r="J163" s="1">
        <f>+(Tabla3[[#This Row],[11]]*11)+(Tabla3[[#This Row],[10]]*10)+(Tabla3[[#This Row],[8]]*8)+(Tabla3[[#This Row],[5]]*5)+(Tabla3[[#This Row],[0]]*0)</f>
        <v>0</v>
      </c>
    </row>
    <row r="164" spans="10:10" x14ac:dyDescent="0.25">
      <c r="J164" s="1">
        <f>+(Tabla3[[#This Row],[11]]*11)+(Tabla3[[#This Row],[10]]*10)+(Tabla3[[#This Row],[8]]*8)+(Tabla3[[#This Row],[5]]*5)+(Tabla3[[#This Row],[0]]*0)</f>
        <v>0</v>
      </c>
    </row>
    <row r="165" spans="10:10" x14ac:dyDescent="0.25">
      <c r="J165" s="1">
        <f>+(Tabla3[[#This Row],[11]]*11)+(Tabla3[[#This Row],[10]]*10)+(Tabla3[[#This Row],[8]]*8)+(Tabla3[[#This Row],[5]]*5)+(Tabla3[[#This Row],[0]]*0)</f>
        <v>0</v>
      </c>
    </row>
    <row r="166" spans="10:10" x14ac:dyDescent="0.25">
      <c r="J166" s="1">
        <f>+(Tabla3[[#This Row],[11]]*11)+(Tabla3[[#This Row],[10]]*10)+(Tabla3[[#This Row],[8]]*8)+(Tabla3[[#This Row],[5]]*5)+(Tabla3[[#This Row],[0]]*0)</f>
        <v>0</v>
      </c>
    </row>
    <row r="167" spans="10:10" x14ac:dyDescent="0.25">
      <c r="J167" s="1">
        <f>+(Tabla3[[#This Row],[11]]*11)+(Tabla3[[#This Row],[10]]*10)+(Tabla3[[#This Row],[8]]*8)+(Tabla3[[#This Row],[5]]*5)+(Tabla3[[#This Row],[0]]*0)</f>
        <v>0</v>
      </c>
    </row>
    <row r="168" spans="10:10" x14ac:dyDescent="0.25">
      <c r="J168" s="1">
        <f>+(Tabla3[[#This Row],[11]]*11)+(Tabla3[[#This Row],[10]]*10)+(Tabla3[[#This Row],[8]]*8)+(Tabla3[[#This Row],[5]]*5)+(Tabla3[[#This Row],[0]]*0)</f>
        <v>0</v>
      </c>
    </row>
    <row r="169" spans="10:10" x14ac:dyDescent="0.25">
      <c r="J169" s="1">
        <f>+(Tabla3[[#This Row],[11]]*11)+(Tabla3[[#This Row],[10]]*10)+(Tabla3[[#This Row],[8]]*8)+(Tabla3[[#This Row],[5]]*5)+(Tabla3[[#This Row],[0]]*0)</f>
        <v>0</v>
      </c>
    </row>
    <row r="170" spans="10:10" x14ac:dyDescent="0.25">
      <c r="J170" s="1">
        <f>+(Tabla3[[#This Row],[11]]*11)+(Tabla3[[#This Row],[10]]*10)+(Tabla3[[#This Row],[8]]*8)+(Tabla3[[#This Row],[5]]*5)+(Tabla3[[#This Row],[0]]*0)</f>
        <v>0</v>
      </c>
    </row>
    <row r="171" spans="10:10" x14ac:dyDescent="0.25">
      <c r="J171" s="1">
        <f>+(Tabla3[[#This Row],[11]]*11)+(Tabla3[[#This Row],[10]]*10)+(Tabla3[[#This Row],[8]]*8)+(Tabla3[[#This Row],[5]]*5)+(Tabla3[[#This Row],[0]]*0)</f>
        <v>0</v>
      </c>
    </row>
    <row r="172" spans="10:10" x14ac:dyDescent="0.25">
      <c r="J172" s="1">
        <f>+(Tabla3[[#This Row],[11]]*11)+(Tabla3[[#This Row],[10]]*10)+(Tabla3[[#This Row],[8]]*8)+(Tabla3[[#This Row],[5]]*5)+(Tabla3[[#This Row],[0]]*0)</f>
        <v>0</v>
      </c>
    </row>
    <row r="173" spans="10:10" x14ac:dyDescent="0.25">
      <c r="J173" s="1">
        <f>+(Tabla3[[#This Row],[11]]*11)+(Tabla3[[#This Row],[10]]*10)+(Tabla3[[#This Row],[8]]*8)+(Tabla3[[#This Row],[5]]*5)+(Tabla3[[#This Row],[0]]*0)</f>
        <v>0</v>
      </c>
    </row>
    <row r="174" spans="10:10" x14ac:dyDescent="0.25">
      <c r="J174" s="1">
        <f>+(Tabla3[[#This Row],[11]]*11)+(Tabla3[[#This Row],[10]]*10)+(Tabla3[[#This Row],[8]]*8)+(Tabla3[[#This Row],[5]]*5)+(Tabla3[[#This Row],[0]]*0)</f>
        <v>0</v>
      </c>
    </row>
    <row r="175" spans="10:10" x14ac:dyDescent="0.25">
      <c r="J175" s="1">
        <f>+(Tabla3[[#This Row],[11]]*11)+(Tabla3[[#This Row],[10]]*10)+(Tabla3[[#This Row],[8]]*8)+(Tabla3[[#This Row],[5]]*5)+(Tabla3[[#This Row],[0]]*0)</f>
        <v>0</v>
      </c>
    </row>
    <row r="176" spans="10:10" x14ac:dyDescent="0.25">
      <c r="J176" s="1">
        <f>+(Tabla3[[#This Row],[11]]*11)+(Tabla3[[#This Row],[10]]*10)+(Tabla3[[#This Row],[8]]*8)+(Tabla3[[#This Row],[5]]*5)+(Tabla3[[#This Row],[0]]*0)</f>
        <v>0</v>
      </c>
    </row>
    <row r="177" spans="10:10" x14ac:dyDescent="0.25">
      <c r="J177" s="1">
        <f>+(Tabla3[[#This Row],[11]]*11)+(Tabla3[[#This Row],[10]]*10)+(Tabla3[[#This Row],[8]]*8)+(Tabla3[[#This Row],[5]]*5)+(Tabla3[[#This Row],[0]]*0)</f>
        <v>0</v>
      </c>
    </row>
    <row r="178" spans="10:10" x14ac:dyDescent="0.25">
      <c r="J178" s="1">
        <f>+(Tabla3[[#This Row],[11]]*11)+(Tabla3[[#This Row],[10]]*10)+(Tabla3[[#This Row],[8]]*8)+(Tabla3[[#This Row],[5]]*5)+(Tabla3[[#This Row],[0]]*0)</f>
        <v>0</v>
      </c>
    </row>
    <row r="179" spans="10:10" x14ac:dyDescent="0.25">
      <c r="J179" s="1">
        <f>+(Tabla3[[#This Row],[11]]*11)+(Tabla3[[#This Row],[10]]*10)+(Tabla3[[#This Row],[8]]*8)+(Tabla3[[#This Row],[5]]*5)+(Tabla3[[#This Row],[0]]*0)</f>
        <v>0</v>
      </c>
    </row>
    <row r="180" spans="10:10" x14ac:dyDescent="0.25">
      <c r="J180" s="1">
        <f>+(Tabla3[[#This Row],[11]]*11)+(Tabla3[[#This Row],[10]]*10)+(Tabla3[[#This Row],[8]]*8)+(Tabla3[[#This Row],[5]]*5)+(Tabla3[[#This Row],[0]]*0)</f>
        <v>0</v>
      </c>
    </row>
    <row r="181" spans="10:10" x14ac:dyDescent="0.25">
      <c r="J181" s="1">
        <f>+(Tabla3[[#This Row],[11]]*11)+(Tabla3[[#This Row],[10]]*10)+(Tabla3[[#This Row],[8]]*8)+(Tabla3[[#This Row],[5]]*5)+(Tabla3[[#This Row],[0]]*0)</f>
        <v>0</v>
      </c>
    </row>
    <row r="182" spans="10:10" x14ac:dyDescent="0.25">
      <c r="J182" s="1">
        <f>+(Tabla3[[#This Row],[11]]*11)+(Tabla3[[#This Row],[10]]*10)+(Tabla3[[#This Row],[8]]*8)+(Tabla3[[#This Row],[5]]*5)+(Tabla3[[#This Row],[0]]*0)</f>
        <v>0</v>
      </c>
    </row>
    <row r="183" spans="10:10" x14ac:dyDescent="0.25">
      <c r="J183" s="1">
        <f>+(Tabla3[[#This Row],[11]]*11)+(Tabla3[[#This Row],[10]]*10)+(Tabla3[[#This Row],[8]]*8)+(Tabla3[[#This Row],[5]]*5)+(Tabla3[[#This Row],[0]]*0)</f>
        <v>0</v>
      </c>
    </row>
    <row r="184" spans="10:10" x14ac:dyDescent="0.25">
      <c r="J184" s="1">
        <f>+(Tabla3[[#This Row],[11]]*11)+(Tabla3[[#This Row],[10]]*10)+(Tabla3[[#This Row],[8]]*8)+(Tabla3[[#This Row],[5]]*5)+(Tabla3[[#This Row],[0]]*0)</f>
        <v>0</v>
      </c>
    </row>
    <row r="185" spans="10:10" x14ac:dyDescent="0.25">
      <c r="J185" s="1">
        <f>+(Tabla3[[#This Row],[11]]*11)+(Tabla3[[#This Row],[10]]*10)+(Tabla3[[#This Row],[8]]*8)+(Tabla3[[#This Row],[5]]*5)+(Tabla3[[#This Row],[0]]*0)</f>
        <v>0</v>
      </c>
    </row>
    <row r="186" spans="10:10" x14ac:dyDescent="0.25">
      <c r="J186" s="1">
        <f>+(Tabla3[[#This Row],[11]]*11)+(Tabla3[[#This Row],[10]]*10)+(Tabla3[[#This Row],[8]]*8)+(Tabla3[[#This Row],[5]]*5)+(Tabla3[[#This Row],[0]]*0)</f>
        <v>0</v>
      </c>
    </row>
    <row r="187" spans="10:10" x14ac:dyDescent="0.25">
      <c r="J187" s="1">
        <f>+(Tabla3[[#This Row],[11]]*11)+(Tabla3[[#This Row],[10]]*10)+(Tabla3[[#This Row],[8]]*8)+(Tabla3[[#This Row],[5]]*5)+(Tabla3[[#This Row],[0]]*0)</f>
        <v>0</v>
      </c>
    </row>
    <row r="188" spans="10:10" x14ac:dyDescent="0.25">
      <c r="J188" s="1">
        <f>+(Tabla3[[#This Row],[11]]*11)+(Tabla3[[#This Row],[10]]*10)+(Tabla3[[#This Row],[8]]*8)+(Tabla3[[#This Row],[5]]*5)+(Tabla3[[#This Row],[0]]*0)</f>
        <v>0</v>
      </c>
    </row>
    <row r="189" spans="10:10" x14ac:dyDescent="0.25">
      <c r="J189" s="1">
        <f>+(Tabla3[[#This Row],[11]]*11)+(Tabla3[[#This Row],[10]]*10)+(Tabla3[[#This Row],[8]]*8)+(Tabla3[[#This Row],[5]]*5)+(Tabla3[[#This Row],[0]]*0)</f>
        <v>0</v>
      </c>
    </row>
    <row r="190" spans="10:10" x14ac:dyDescent="0.25">
      <c r="J190" s="1">
        <f>+(Tabla3[[#This Row],[11]]*11)+(Tabla3[[#This Row],[10]]*10)+(Tabla3[[#This Row],[8]]*8)+(Tabla3[[#This Row],[5]]*5)+(Tabla3[[#This Row],[0]]*0)</f>
        <v>0</v>
      </c>
    </row>
    <row r="191" spans="10:10" x14ac:dyDescent="0.25">
      <c r="J191" s="1">
        <f>+(Tabla3[[#This Row],[11]]*11)+(Tabla3[[#This Row],[10]]*10)+(Tabla3[[#This Row],[8]]*8)+(Tabla3[[#This Row],[5]]*5)+(Tabla3[[#This Row],[0]]*0)</f>
        <v>0</v>
      </c>
    </row>
    <row r="192" spans="10:10" x14ac:dyDescent="0.25">
      <c r="J192" s="1">
        <f>+(Tabla3[[#This Row],[11]]*11)+(Tabla3[[#This Row],[10]]*10)+(Tabla3[[#This Row],[8]]*8)+(Tabla3[[#This Row],[5]]*5)+(Tabla3[[#This Row],[0]]*0)</f>
        <v>0</v>
      </c>
    </row>
    <row r="193" spans="10:10" x14ac:dyDescent="0.25">
      <c r="J193" s="1">
        <f>+(Tabla3[[#This Row],[11]]*11)+(Tabla3[[#This Row],[10]]*10)+(Tabla3[[#This Row],[8]]*8)+(Tabla3[[#This Row],[5]]*5)+(Tabla3[[#This Row],[0]]*0)</f>
        <v>0</v>
      </c>
    </row>
    <row r="194" spans="10:10" x14ac:dyDescent="0.25">
      <c r="J194" s="1">
        <f>+(Tabla3[[#This Row],[11]]*11)+(Tabla3[[#This Row],[10]]*10)+(Tabla3[[#This Row],[8]]*8)+(Tabla3[[#This Row],[5]]*5)+(Tabla3[[#This Row],[0]]*0)</f>
        <v>0</v>
      </c>
    </row>
    <row r="195" spans="10:10" x14ac:dyDescent="0.25">
      <c r="J195" s="1">
        <f>+(Tabla3[[#This Row],[11]]*11)+(Tabla3[[#This Row],[10]]*10)+(Tabla3[[#This Row],[8]]*8)+(Tabla3[[#This Row],[5]]*5)+(Tabla3[[#This Row],[0]]*0)</f>
        <v>0</v>
      </c>
    </row>
    <row r="196" spans="10:10" x14ac:dyDescent="0.25">
      <c r="J196" s="1">
        <f>+(Tabla3[[#This Row],[11]]*11)+(Tabla3[[#This Row],[10]]*10)+(Tabla3[[#This Row],[8]]*8)+(Tabla3[[#This Row],[5]]*5)+(Tabla3[[#This Row],[0]]*0)</f>
        <v>0</v>
      </c>
    </row>
    <row r="197" spans="10:10" x14ac:dyDescent="0.25">
      <c r="J197" s="1">
        <f>+(Tabla3[[#This Row],[11]]*11)+(Tabla3[[#This Row],[10]]*10)+(Tabla3[[#This Row],[8]]*8)+(Tabla3[[#This Row],[5]]*5)+(Tabla3[[#This Row],[0]]*0)</f>
        <v>0</v>
      </c>
    </row>
    <row r="198" spans="10:10" x14ac:dyDescent="0.25">
      <c r="J198" s="1">
        <f>+(Tabla3[[#This Row],[11]]*11)+(Tabla3[[#This Row],[10]]*10)+(Tabla3[[#This Row],[8]]*8)+(Tabla3[[#This Row],[5]]*5)+(Tabla3[[#This Row],[0]]*0)</f>
        <v>0</v>
      </c>
    </row>
    <row r="199" spans="10:10" x14ac:dyDescent="0.25">
      <c r="J199" s="1">
        <f>+(Tabla3[[#This Row],[11]]*11)+(Tabla3[[#This Row],[10]]*10)+(Tabla3[[#This Row],[8]]*8)+(Tabla3[[#This Row],[5]]*5)+(Tabla3[[#This Row],[0]]*0)</f>
        <v>0</v>
      </c>
    </row>
    <row r="200" spans="10:10" x14ac:dyDescent="0.25">
      <c r="J200" s="1">
        <f>+(Tabla3[[#This Row],[11]]*11)+(Tabla3[[#This Row],[10]]*10)+(Tabla3[[#This Row],[8]]*8)+(Tabla3[[#This Row],[5]]*5)+(Tabla3[[#This Row],[0]]*0)</f>
        <v>0</v>
      </c>
    </row>
  </sheetData>
  <sheetProtection sheet="1" objects="1" scenarios="1"/>
  <mergeCells count="7">
    <mergeCell ref="E1:H1"/>
    <mergeCell ref="I1:J1"/>
    <mergeCell ref="A1:D3"/>
    <mergeCell ref="E2:H2"/>
    <mergeCell ref="I2:J2"/>
    <mergeCell ref="I3:J3"/>
    <mergeCell ref="E3:H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90B90325-1C3C-4A0F-AD6B-9DB45FC59BF5}">
          <x14:formula1>
            <xm:f>LISTAS!$A$3:$A$17</xm:f>
          </x14:formula1>
          <xm:sqref>B5:B180</xm:sqref>
        </x14:dataValidation>
        <x14:dataValidation type="list" allowBlank="1" showInputMessage="1" showErrorMessage="1" xr:uid="{4CA96239-29C9-429E-87CB-5EE90182FB7E}">
          <x14:formula1>
            <xm:f>LISTAS!$B$3:$B$4</xm:f>
          </x14:formula1>
          <xm:sqref>C5:C200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52161-F874-405E-9F58-1386EF0A106C}">
  <dimension ref="A1:J167"/>
  <sheetViews>
    <sheetView topLeftCell="A127" workbookViewId="0">
      <selection activeCell="D170" sqref="D170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69" t="s">
        <v>171</v>
      </c>
      <c r="B1" s="69"/>
      <c r="C1" s="69"/>
      <c r="D1" s="69"/>
      <c r="E1" s="68" t="s">
        <v>20</v>
      </c>
      <c r="F1" s="68"/>
      <c r="G1" s="68"/>
      <c r="H1" s="68"/>
      <c r="I1" s="68">
        <f>+COUNTIF(Tabla35[NOMBRE DEL PARTICIPANTE],"*")</f>
        <v>163</v>
      </c>
      <c r="J1" s="68"/>
    </row>
    <row r="2" spans="1:10" ht="15" customHeight="1" x14ac:dyDescent="0.25">
      <c r="A2" s="69"/>
      <c r="B2" s="69"/>
      <c r="C2" s="69"/>
      <c r="D2" s="69"/>
      <c r="E2" s="68" t="s">
        <v>21</v>
      </c>
      <c r="F2" s="68"/>
      <c r="G2" s="68"/>
      <c r="H2" s="68"/>
      <c r="I2" s="68">
        <f>+COUNT(J5:J200)</f>
        <v>88</v>
      </c>
      <c r="J2" s="68"/>
    </row>
    <row r="3" spans="1:10" ht="15" customHeight="1" x14ac:dyDescent="0.25">
      <c r="A3" s="69"/>
      <c r="B3" s="69"/>
      <c r="C3" s="69"/>
      <c r="D3" s="69"/>
      <c r="E3" s="68" t="s">
        <v>22</v>
      </c>
      <c r="F3" s="68"/>
      <c r="G3" s="68"/>
      <c r="H3" s="68"/>
      <c r="I3" s="68">
        <f>+COUNTIF(Tabla35[PAGADO],"si")</f>
        <v>96</v>
      </c>
      <c r="J3" s="68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x14ac:dyDescent="0.25">
      <c r="A5" s="1" t="s">
        <v>188</v>
      </c>
      <c r="B5" s="1" t="s">
        <v>45</v>
      </c>
      <c r="C5" s="2" t="s">
        <v>189</v>
      </c>
      <c r="E5" s="2">
        <v>2</v>
      </c>
      <c r="F5" s="2">
        <v>4</v>
      </c>
      <c r="G5" s="2">
        <v>20</v>
      </c>
      <c r="H5" s="2">
        <v>18</v>
      </c>
      <c r="I5" s="2">
        <v>5</v>
      </c>
      <c r="J5" s="1">
        <v>312</v>
      </c>
    </row>
    <row r="6" spans="1:10" x14ac:dyDescent="0.25">
      <c r="A6" s="1" t="s">
        <v>190</v>
      </c>
      <c r="B6" s="1" t="s">
        <v>175</v>
      </c>
      <c r="C6" s="2" t="s">
        <v>189</v>
      </c>
      <c r="E6" s="2">
        <v>0</v>
      </c>
      <c r="F6" s="2">
        <v>3</v>
      </c>
      <c r="G6" s="2">
        <v>4</v>
      </c>
      <c r="H6" s="2">
        <v>9</v>
      </c>
      <c r="I6" s="2">
        <v>4</v>
      </c>
      <c r="J6" s="1">
        <v>97</v>
      </c>
    </row>
    <row r="7" spans="1:10" x14ac:dyDescent="0.25">
      <c r="A7" s="1" t="s">
        <v>108</v>
      </c>
      <c r="B7" s="1" t="s">
        <v>2</v>
      </c>
      <c r="C7" s="3" t="s">
        <v>35</v>
      </c>
      <c r="D7" s="3"/>
      <c r="E7" s="2">
        <v>2</v>
      </c>
      <c r="F7" s="2">
        <v>4</v>
      </c>
      <c r="G7" s="2">
        <v>11</v>
      </c>
      <c r="H7" s="2">
        <v>5</v>
      </c>
      <c r="I7" s="2">
        <v>0</v>
      </c>
      <c r="J7" s="1">
        <v>188</v>
      </c>
    </row>
    <row r="8" spans="1:10" x14ac:dyDescent="0.25">
      <c r="A8" s="1" t="s">
        <v>56</v>
      </c>
      <c r="B8" s="1" t="s">
        <v>51</v>
      </c>
      <c r="C8" s="3" t="s">
        <v>35</v>
      </c>
      <c r="D8" s="3"/>
      <c r="E8" s="2">
        <v>2</v>
      </c>
      <c r="F8" s="2">
        <v>5</v>
      </c>
      <c r="G8" s="2">
        <v>7</v>
      </c>
      <c r="H8" s="2">
        <v>8</v>
      </c>
      <c r="I8" s="2">
        <v>2</v>
      </c>
      <c r="J8" s="1">
        <v>168</v>
      </c>
    </row>
    <row r="9" spans="1:10" x14ac:dyDescent="0.25">
      <c r="A9" s="1" t="s">
        <v>117</v>
      </c>
      <c r="B9" s="1" t="s">
        <v>115</v>
      </c>
      <c r="C9" s="3" t="s">
        <v>35</v>
      </c>
      <c r="D9" s="3"/>
      <c r="E9" s="2">
        <v>6</v>
      </c>
      <c r="F9" s="2">
        <v>14</v>
      </c>
      <c r="G9" s="2">
        <v>1</v>
      </c>
      <c r="H9" s="2">
        <v>2</v>
      </c>
      <c r="I9" s="2">
        <v>1</v>
      </c>
      <c r="J9" s="1">
        <v>224</v>
      </c>
    </row>
    <row r="10" spans="1:10" x14ac:dyDescent="0.25">
      <c r="A10" s="1" t="s">
        <v>92</v>
      </c>
      <c r="B10" s="1" t="s">
        <v>86</v>
      </c>
      <c r="C10" s="3" t="s">
        <v>35</v>
      </c>
      <c r="D10" s="3"/>
      <c r="E10" s="2">
        <v>1</v>
      </c>
      <c r="F10" s="2">
        <v>4</v>
      </c>
      <c r="G10" s="2">
        <v>7</v>
      </c>
      <c r="H10" s="2">
        <v>12</v>
      </c>
      <c r="I10" s="2">
        <v>0</v>
      </c>
      <c r="J10" s="1">
        <v>167</v>
      </c>
    </row>
    <row r="11" spans="1:10" x14ac:dyDescent="0.25">
      <c r="A11" s="1" t="s">
        <v>79</v>
      </c>
      <c r="B11" s="1" t="s">
        <v>60</v>
      </c>
      <c r="C11" s="3" t="s">
        <v>189</v>
      </c>
      <c r="D11" s="3"/>
    </row>
    <row r="12" spans="1:10" x14ac:dyDescent="0.25">
      <c r="A12" s="1" t="s">
        <v>191</v>
      </c>
      <c r="B12" s="1" t="s">
        <v>60</v>
      </c>
      <c r="C12" s="2" t="s">
        <v>35</v>
      </c>
      <c r="E12" s="2">
        <v>7</v>
      </c>
      <c r="F12" s="2">
        <v>7</v>
      </c>
      <c r="G12" s="2">
        <v>9</v>
      </c>
      <c r="H12" s="2">
        <v>1</v>
      </c>
      <c r="I12" s="2">
        <v>0</v>
      </c>
      <c r="J12" s="1">
        <v>224</v>
      </c>
    </row>
    <row r="13" spans="1:10" x14ac:dyDescent="0.25">
      <c r="A13" s="1" t="s">
        <v>192</v>
      </c>
      <c r="B13" s="1" t="s">
        <v>2</v>
      </c>
      <c r="C13" s="2" t="s">
        <v>35</v>
      </c>
      <c r="E13" s="2">
        <v>0</v>
      </c>
      <c r="F13" s="2">
        <v>6</v>
      </c>
      <c r="G13" s="2">
        <v>8</v>
      </c>
      <c r="H13" s="2">
        <v>8</v>
      </c>
      <c r="I13" s="2">
        <v>1</v>
      </c>
      <c r="J13" s="1">
        <v>172</v>
      </c>
    </row>
    <row r="14" spans="1:10" x14ac:dyDescent="0.25">
      <c r="A14" s="1" t="s">
        <v>83</v>
      </c>
      <c r="B14" s="1" t="s">
        <v>81</v>
      </c>
      <c r="C14" s="3" t="s">
        <v>35</v>
      </c>
      <c r="D14" s="3"/>
      <c r="E14" s="2">
        <v>0</v>
      </c>
      <c r="F14" s="2">
        <v>4</v>
      </c>
      <c r="G14" s="2">
        <v>11</v>
      </c>
      <c r="H14" s="2">
        <v>8</v>
      </c>
      <c r="I14" s="2">
        <v>2</v>
      </c>
      <c r="J14" s="1">
        <v>168</v>
      </c>
    </row>
    <row r="15" spans="1:10" x14ac:dyDescent="0.25">
      <c r="A15" s="1" t="s">
        <v>113</v>
      </c>
      <c r="B15" s="1" t="s">
        <v>2</v>
      </c>
      <c r="C15" s="3" t="s">
        <v>35</v>
      </c>
      <c r="D15" s="3"/>
      <c r="E15" s="2">
        <v>1</v>
      </c>
      <c r="F15" s="2">
        <v>2</v>
      </c>
      <c r="G15" s="2">
        <v>5</v>
      </c>
      <c r="H15" s="2">
        <v>13</v>
      </c>
      <c r="I15" s="2">
        <v>2</v>
      </c>
      <c r="J15" s="1">
        <v>144</v>
      </c>
    </row>
    <row r="16" spans="1:10" x14ac:dyDescent="0.25">
      <c r="A16" s="1" t="s">
        <v>49</v>
      </c>
      <c r="B16" s="1" t="s">
        <v>45</v>
      </c>
      <c r="C16" s="3" t="s">
        <v>35</v>
      </c>
      <c r="D16" s="3"/>
      <c r="E16" s="2">
        <v>0</v>
      </c>
      <c r="F16" s="2">
        <v>0</v>
      </c>
      <c r="G16" s="2">
        <v>1</v>
      </c>
      <c r="H16" s="2">
        <v>11</v>
      </c>
      <c r="I16" s="2">
        <v>38</v>
      </c>
      <c r="J16" s="1">
        <v>63</v>
      </c>
    </row>
    <row r="17" spans="1:10" x14ac:dyDescent="0.25">
      <c r="A17" s="1" t="s">
        <v>121</v>
      </c>
      <c r="B17" s="1" t="s">
        <v>115</v>
      </c>
      <c r="C17" s="3" t="s">
        <v>35</v>
      </c>
      <c r="D17" s="3"/>
      <c r="E17" s="2">
        <v>2</v>
      </c>
      <c r="F17" s="2">
        <v>15</v>
      </c>
      <c r="G17" s="2">
        <v>5</v>
      </c>
      <c r="H17" s="2">
        <v>2</v>
      </c>
      <c r="I17" s="2">
        <v>0</v>
      </c>
      <c r="J17" s="1">
        <v>222</v>
      </c>
    </row>
    <row r="18" spans="1:10" x14ac:dyDescent="0.25">
      <c r="A18" s="1" t="s">
        <v>136</v>
      </c>
      <c r="B18" s="1" t="s">
        <v>137</v>
      </c>
      <c r="C18" s="3" t="s">
        <v>35</v>
      </c>
      <c r="D18" s="3"/>
      <c r="E18" s="2">
        <v>1</v>
      </c>
      <c r="F18" s="2">
        <v>6</v>
      </c>
      <c r="G18" s="2">
        <v>14</v>
      </c>
      <c r="H18" s="2">
        <v>21</v>
      </c>
      <c r="I18" s="2">
        <v>7</v>
      </c>
      <c r="J18" s="1">
        <v>288</v>
      </c>
    </row>
    <row r="19" spans="1:10" x14ac:dyDescent="0.25">
      <c r="A19" s="1" t="s">
        <v>193</v>
      </c>
      <c r="B19" s="1" t="s">
        <v>86</v>
      </c>
      <c r="C19" s="2" t="s">
        <v>189</v>
      </c>
      <c r="E19" s="2">
        <v>1</v>
      </c>
      <c r="F19" s="2">
        <v>10</v>
      </c>
      <c r="G19" s="2">
        <v>7</v>
      </c>
      <c r="H19" s="2">
        <v>5</v>
      </c>
      <c r="I19" s="2">
        <v>0</v>
      </c>
      <c r="J19" s="1">
        <v>192</v>
      </c>
    </row>
    <row r="20" spans="1:10" x14ac:dyDescent="0.25">
      <c r="A20" s="1" t="s">
        <v>88</v>
      </c>
      <c r="B20" s="1" t="s">
        <v>86</v>
      </c>
      <c r="C20" s="3" t="s">
        <v>35</v>
      </c>
      <c r="D20" s="3"/>
      <c r="E20" s="2">
        <v>1</v>
      </c>
      <c r="F20" s="2">
        <v>5</v>
      </c>
      <c r="G20" s="2">
        <v>12</v>
      </c>
      <c r="H20" s="2">
        <v>4</v>
      </c>
      <c r="I20" s="2">
        <v>2</v>
      </c>
      <c r="J20" s="1">
        <v>177</v>
      </c>
    </row>
    <row r="21" spans="1:10" x14ac:dyDescent="0.25">
      <c r="A21" s="1" t="s">
        <v>194</v>
      </c>
      <c r="B21" s="1" t="s">
        <v>94</v>
      </c>
      <c r="C21" s="2" t="s">
        <v>189</v>
      </c>
      <c r="E21" s="2">
        <v>4</v>
      </c>
      <c r="F21" s="2">
        <v>9</v>
      </c>
      <c r="G21" s="2">
        <v>7</v>
      </c>
      <c r="H21" s="2">
        <v>4</v>
      </c>
      <c r="I21" s="2">
        <v>0</v>
      </c>
      <c r="J21" s="1">
        <v>210</v>
      </c>
    </row>
    <row r="22" spans="1:10" x14ac:dyDescent="0.25">
      <c r="A22" s="1" t="s">
        <v>195</v>
      </c>
      <c r="B22" s="1" t="s">
        <v>162</v>
      </c>
      <c r="C22" s="2" t="s">
        <v>35</v>
      </c>
      <c r="E22" s="2">
        <v>1</v>
      </c>
      <c r="F22" s="2">
        <v>2</v>
      </c>
      <c r="G22" s="2">
        <v>5</v>
      </c>
      <c r="H22" s="2">
        <v>22</v>
      </c>
      <c r="I22" s="2">
        <v>20</v>
      </c>
      <c r="J22" s="1">
        <v>181</v>
      </c>
    </row>
    <row r="23" spans="1:10" x14ac:dyDescent="0.25">
      <c r="A23" s="1" t="s">
        <v>87</v>
      </c>
      <c r="B23" s="1" t="s">
        <v>86</v>
      </c>
      <c r="C23" s="3" t="s">
        <v>35</v>
      </c>
      <c r="D23" s="3"/>
      <c r="E23" s="2">
        <v>5</v>
      </c>
      <c r="F23" s="2">
        <v>12</v>
      </c>
      <c r="G23" s="2">
        <v>4</v>
      </c>
      <c r="H23" s="2">
        <v>3</v>
      </c>
      <c r="I23" s="2">
        <v>0</v>
      </c>
      <c r="J23" s="1">
        <v>222</v>
      </c>
    </row>
    <row r="24" spans="1:10" x14ac:dyDescent="0.25">
      <c r="A24" s="1" t="s">
        <v>70</v>
      </c>
      <c r="B24" s="1" t="s">
        <v>60</v>
      </c>
      <c r="C24" s="3" t="s">
        <v>189</v>
      </c>
      <c r="D24" s="3"/>
    </row>
    <row r="25" spans="1:10" x14ac:dyDescent="0.25">
      <c r="A25" s="1" t="s">
        <v>196</v>
      </c>
      <c r="B25" s="1" t="s">
        <v>45</v>
      </c>
      <c r="C25" s="2" t="s">
        <v>189</v>
      </c>
      <c r="E25" s="2">
        <v>1</v>
      </c>
      <c r="F25" s="2">
        <v>5</v>
      </c>
      <c r="G25" s="2">
        <v>19</v>
      </c>
      <c r="H25" s="2">
        <v>23</v>
      </c>
      <c r="I25" s="2">
        <v>2</v>
      </c>
      <c r="J25" s="1">
        <v>328</v>
      </c>
    </row>
    <row r="26" spans="1:10" x14ac:dyDescent="0.25">
      <c r="A26" s="1" t="s">
        <v>80</v>
      </c>
      <c r="B26" s="1" t="s">
        <v>81</v>
      </c>
      <c r="C26" s="3" t="s">
        <v>35</v>
      </c>
      <c r="D26" s="3"/>
      <c r="E26" s="2">
        <v>7</v>
      </c>
      <c r="F26" s="2">
        <v>8</v>
      </c>
      <c r="G26" s="2">
        <v>8</v>
      </c>
      <c r="H26" s="2">
        <v>2</v>
      </c>
      <c r="I26" s="2">
        <v>0</v>
      </c>
      <c r="J26" s="1">
        <v>231</v>
      </c>
    </row>
    <row r="27" spans="1:10" x14ac:dyDescent="0.25">
      <c r="A27" s="1" t="s">
        <v>63</v>
      </c>
      <c r="B27" s="1" t="s">
        <v>60</v>
      </c>
      <c r="C27" s="3" t="s">
        <v>35</v>
      </c>
      <c r="D27" s="3"/>
      <c r="E27" s="2">
        <v>3</v>
      </c>
      <c r="F27" s="2">
        <v>10</v>
      </c>
      <c r="G27" s="2">
        <v>8</v>
      </c>
      <c r="H27" s="2">
        <v>2</v>
      </c>
      <c r="I27" s="2">
        <v>1</v>
      </c>
      <c r="J27" s="1">
        <v>207</v>
      </c>
    </row>
    <row r="28" spans="1:10" x14ac:dyDescent="0.25">
      <c r="A28" s="1" t="s">
        <v>144</v>
      </c>
      <c r="B28" s="1" t="s">
        <v>139</v>
      </c>
      <c r="C28" s="3" t="s">
        <v>35</v>
      </c>
      <c r="D28" s="3"/>
      <c r="E28" s="2">
        <v>1</v>
      </c>
      <c r="F28" s="2">
        <v>7</v>
      </c>
      <c r="G28" s="2">
        <v>14</v>
      </c>
      <c r="H28" s="2">
        <v>21</v>
      </c>
      <c r="I28" s="2">
        <v>7</v>
      </c>
      <c r="J28" s="1">
        <v>298</v>
      </c>
    </row>
    <row r="29" spans="1:10" x14ac:dyDescent="0.25">
      <c r="A29" s="1" t="s">
        <v>65</v>
      </c>
      <c r="B29" s="1" t="s">
        <v>60</v>
      </c>
      <c r="C29" s="3" t="s">
        <v>35</v>
      </c>
      <c r="D29" s="3"/>
      <c r="E29" s="2">
        <v>3</v>
      </c>
      <c r="F29" s="2">
        <v>9</v>
      </c>
      <c r="G29" s="2">
        <v>7</v>
      </c>
      <c r="H29" s="2">
        <v>5</v>
      </c>
      <c r="I29" s="2">
        <v>0</v>
      </c>
      <c r="J29" s="1">
        <v>204</v>
      </c>
    </row>
    <row r="30" spans="1:10" x14ac:dyDescent="0.25">
      <c r="A30" s="1" t="s">
        <v>68</v>
      </c>
      <c r="B30" s="1" t="s">
        <v>60</v>
      </c>
      <c r="C30" s="3" t="s">
        <v>35</v>
      </c>
      <c r="D30" s="3"/>
      <c r="E30" s="2">
        <v>2</v>
      </c>
      <c r="F30" s="2">
        <v>9</v>
      </c>
      <c r="G30" s="2">
        <v>7</v>
      </c>
      <c r="H30" s="2">
        <v>5</v>
      </c>
      <c r="I30" s="2">
        <v>0</v>
      </c>
      <c r="J30" s="1">
        <v>193</v>
      </c>
    </row>
    <row r="31" spans="1:10" x14ac:dyDescent="0.25">
      <c r="A31" s="1" t="s">
        <v>98</v>
      </c>
      <c r="B31" s="1" t="s">
        <v>94</v>
      </c>
      <c r="C31" s="3" t="s">
        <v>35</v>
      </c>
      <c r="D31" s="3"/>
      <c r="E31" s="2">
        <v>3</v>
      </c>
      <c r="F31" s="2">
        <v>14</v>
      </c>
      <c r="G31" s="2">
        <v>5</v>
      </c>
      <c r="H31" s="2">
        <v>2</v>
      </c>
      <c r="I31" s="2">
        <v>0</v>
      </c>
      <c r="J31" s="1">
        <v>223</v>
      </c>
    </row>
    <row r="32" spans="1:10" x14ac:dyDescent="0.25">
      <c r="A32" s="1" t="s">
        <v>197</v>
      </c>
      <c r="B32" s="1" t="s">
        <v>175</v>
      </c>
      <c r="C32" s="2" t="s">
        <v>189</v>
      </c>
      <c r="E32" s="2">
        <v>0</v>
      </c>
      <c r="F32" s="2">
        <v>3</v>
      </c>
      <c r="G32" s="2">
        <v>2</v>
      </c>
      <c r="H32" s="2">
        <v>3</v>
      </c>
      <c r="I32" s="2">
        <v>2</v>
      </c>
      <c r="J32" s="1">
        <v>61</v>
      </c>
    </row>
    <row r="33" spans="1:10" x14ac:dyDescent="0.25">
      <c r="A33" s="1" t="s">
        <v>71</v>
      </c>
      <c r="B33" s="1" t="s">
        <v>60</v>
      </c>
      <c r="C33" s="3" t="s">
        <v>35</v>
      </c>
      <c r="D33" s="3"/>
      <c r="E33" s="2">
        <v>0</v>
      </c>
      <c r="F33" s="2">
        <v>3</v>
      </c>
      <c r="G33" s="2">
        <v>14</v>
      </c>
      <c r="H33" s="2">
        <v>5</v>
      </c>
      <c r="I33" s="2">
        <v>1</v>
      </c>
      <c r="J33" s="1">
        <v>175</v>
      </c>
    </row>
    <row r="34" spans="1:10" x14ac:dyDescent="0.25">
      <c r="A34" s="1" t="s">
        <v>47</v>
      </c>
      <c r="B34" s="1" t="s">
        <v>45</v>
      </c>
      <c r="C34" s="3" t="s">
        <v>35</v>
      </c>
      <c r="D34" s="3"/>
      <c r="E34" s="2">
        <v>1</v>
      </c>
      <c r="F34" s="2">
        <v>4</v>
      </c>
      <c r="G34" s="2">
        <v>8</v>
      </c>
      <c r="H34" s="2">
        <v>21</v>
      </c>
      <c r="I34" s="2">
        <v>16</v>
      </c>
      <c r="J34" s="1">
        <v>220</v>
      </c>
    </row>
    <row r="35" spans="1:10" x14ac:dyDescent="0.25">
      <c r="A35" s="1" t="s">
        <v>152</v>
      </c>
      <c r="B35" s="1" t="s">
        <v>150</v>
      </c>
      <c r="C35" s="3" t="s">
        <v>189</v>
      </c>
      <c r="D35" s="3"/>
      <c r="E35" s="2">
        <v>4</v>
      </c>
      <c r="F35" s="2">
        <v>16</v>
      </c>
      <c r="G35" s="2">
        <v>15</v>
      </c>
      <c r="H35" s="2">
        <v>15</v>
      </c>
      <c r="I35" s="2">
        <v>0</v>
      </c>
      <c r="J35" s="1">
        <v>399</v>
      </c>
    </row>
    <row r="36" spans="1:10" x14ac:dyDescent="0.25">
      <c r="A36" s="1" t="s">
        <v>122</v>
      </c>
      <c r="B36" s="1" t="s">
        <v>115</v>
      </c>
      <c r="C36" s="3" t="s">
        <v>35</v>
      </c>
      <c r="D36" s="3"/>
      <c r="E36" s="2">
        <v>7</v>
      </c>
      <c r="F36" s="2">
        <v>10</v>
      </c>
      <c r="G36" s="2">
        <v>4</v>
      </c>
      <c r="H36" s="2">
        <v>2</v>
      </c>
      <c r="I36" s="2">
        <v>1</v>
      </c>
      <c r="J36" s="1">
        <v>219</v>
      </c>
    </row>
    <row r="37" spans="1:10" x14ac:dyDescent="0.25">
      <c r="A37" s="1" t="s">
        <v>69</v>
      </c>
      <c r="B37" s="1" t="s">
        <v>60</v>
      </c>
      <c r="C37" s="3" t="s">
        <v>35</v>
      </c>
      <c r="D37" s="3"/>
      <c r="E37" s="2">
        <v>2</v>
      </c>
      <c r="F37" s="2">
        <v>7</v>
      </c>
      <c r="G37" s="2">
        <v>11</v>
      </c>
      <c r="H37" s="2">
        <v>4</v>
      </c>
      <c r="I37" s="2">
        <v>0</v>
      </c>
      <c r="J37" s="1">
        <v>200</v>
      </c>
    </row>
    <row r="38" spans="1:10" x14ac:dyDescent="0.25">
      <c r="A38" s="1" t="s">
        <v>198</v>
      </c>
      <c r="B38" s="1" t="s">
        <v>175</v>
      </c>
      <c r="C38" s="2" t="s">
        <v>189</v>
      </c>
      <c r="E38" s="2">
        <v>1</v>
      </c>
      <c r="F38" s="2">
        <v>2</v>
      </c>
      <c r="G38" s="2">
        <v>0</v>
      </c>
      <c r="H38" s="2">
        <v>4</v>
      </c>
      <c r="I38" s="2">
        <v>3</v>
      </c>
      <c r="J38" s="1">
        <v>46</v>
      </c>
    </row>
    <row r="39" spans="1:10" x14ac:dyDescent="0.25">
      <c r="A39" s="1" t="s">
        <v>124</v>
      </c>
      <c r="B39" s="1" t="s">
        <v>115</v>
      </c>
      <c r="C39" s="3" t="s">
        <v>35</v>
      </c>
      <c r="D39" s="3"/>
      <c r="E39" s="2">
        <v>7</v>
      </c>
      <c r="F39" s="2">
        <v>11</v>
      </c>
      <c r="G39" s="2">
        <v>4</v>
      </c>
      <c r="H39" s="2">
        <v>2</v>
      </c>
      <c r="I39" s="2">
        <v>0</v>
      </c>
      <c r="J39" s="1">
        <v>229</v>
      </c>
    </row>
    <row r="40" spans="1:10" x14ac:dyDescent="0.25">
      <c r="A40" s="1" t="s">
        <v>75</v>
      </c>
      <c r="B40" s="1" t="s">
        <v>60</v>
      </c>
      <c r="C40" s="3" t="s">
        <v>35</v>
      </c>
      <c r="D40" s="3"/>
      <c r="E40" s="2">
        <v>4</v>
      </c>
      <c r="F40" s="2">
        <v>4</v>
      </c>
      <c r="G40" s="2">
        <v>9</v>
      </c>
      <c r="H40" s="2">
        <v>6</v>
      </c>
      <c r="I40" s="2">
        <v>1</v>
      </c>
      <c r="J40" s="2">
        <v>186</v>
      </c>
    </row>
    <row r="41" spans="1:10" x14ac:dyDescent="0.25">
      <c r="A41" s="1" t="s">
        <v>145</v>
      </c>
      <c r="B41" s="1" t="s">
        <v>139</v>
      </c>
      <c r="C41" s="3" t="s">
        <v>35</v>
      </c>
      <c r="D41" s="3"/>
      <c r="E41" s="2">
        <v>1</v>
      </c>
      <c r="F41" s="2">
        <v>9</v>
      </c>
      <c r="G41" s="2">
        <v>14</v>
      </c>
      <c r="H41" s="2">
        <v>22</v>
      </c>
      <c r="I41" s="2">
        <v>4</v>
      </c>
      <c r="J41" s="1">
        <v>323</v>
      </c>
    </row>
    <row r="42" spans="1:10" x14ac:dyDescent="0.25">
      <c r="A42" s="1" t="s">
        <v>52</v>
      </c>
      <c r="B42" s="1" t="s">
        <v>51</v>
      </c>
      <c r="C42" s="3" t="s">
        <v>35</v>
      </c>
      <c r="D42" s="3"/>
      <c r="E42" s="2">
        <v>1</v>
      </c>
      <c r="F42" s="2">
        <v>14</v>
      </c>
      <c r="G42" s="2">
        <v>4</v>
      </c>
      <c r="H42" s="2">
        <v>4</v>
      </c>
      <c r="I42" s="2">
        <v>1</v>
      </c>
      <c r="J42" s="1">
        <v>203</v>
      </c>
    </row>
    <row r="43" spans="1:10" x14ac:dyDescent="0.25">
      <c r="A43" s="1" t="s">
        <v>116</v>
      </c>
      <c r="B43" s="1" t="s">
        <v>115</v>
      </c>
      <c r="C43" s="3" t="s">
        <v>35</v>
      </c>
      <c r="D43" s="3"/>
      <c r="E43" s="2">
        <v>4</v>
      </c>
      <c r="F43" s="2">
        <v>14</v>
      </c>
      <c r="G43" s="2">
        <v>5</v>
      </c>
      <c r="H43" s="2">
        <v>2</v>
      </c>
      <c r="I43" s="2">
        <v>0</v>
      </c>
      <c r="J43" s="1">
        <v>229</v>
      </c>
    </row>
    <row r="44" spans="1:10" x14ac:dyDescent="0.25">
      <c r="A44" s="1" t="s">
        <v>199</v>
      </c>
      <c r="B44" s="1" t="s">
        <v>150</v>
      </c>
      <c r="C44" s="2" t="s">
        <v>189</v>
      </c>
      <c r="E44" s="2">
        <v>2</v>
      </c>
      <c r="F44" s="2">
        <v>6</v>
      </c>
      <c r="G44" s="2">
        <v>10</v>
      </c>
      <c r="H44" s="2">
        <v>25</v>
      </c>
      <c r="I44" s="2">
        <v>6</v>
      </c>
      <c r="J44" s="1">
        <v>297</v>
      </c>
    </row>
    <row r="45" spans="1:10" x14ac:dyDescent="0.25">
      <c r="A45" s="1" t="s">
        <v>200</v>
      </c>
      <c r="B45" s="1" t="s">
        <v>60</v>
      </c>
      <c r="C45" s="2" t="s">
        <v>35</v>
      </c>
      <c r="E45" s="2">
        <v>2</v>
      </c>
      <c r="F45" s="2">
        <v>4</v>
      </c>
      <c r="G45" s="2">
        <v>7</v>
      </c>
      <c r="H45" s="2">
        <v>11</v>
      </c>
      <c r="I45" s="2">
        <v>0</v>
      </c>
    </row>
    <row r="46" spans="1:10" x14ac:dyDescent="0.25">
      <c r="A46" s="1" t="s">
        <v>201</v>
      </c>
      <c r="B46" s="1" t="s">
        <v>150</v>
      </c>
      <c r="C46" s="2" t="s">
        <v>35</v>
      </c>
      <c r="E46" s="2">
        <v>2</v>
      </c>
      <c r="F46" s="2">
        <v>5</v>
      </c>
      <c r="G46" s="2">
        <v>11</v>
      </c>
      <c r="H46" s="2">
        <v>24</v>
      </c>
      <c r="I46" s="2">
        <v>8</v>
      </c>
      <c r="J46" s="1">
        <v>280</v>
      </c>
    </row>
    <row r="47" spans="1:10" x14ac:dyDescent="0.25">
      <c r="A47" s="1" t="s">
        <v>46</v>
      </c>
      <c r="B47" s="1" t="s">
        <v>45</v>
      </c>
      <c r="C47" s="3" t="s">
        <v>189</v>
      </c>
      <c r="D47" s="3"/>
      <c r="E47" s="2">
        <v>2</v>
      </c>
      <c r="F47" s="2">
        <v>5</v>
      </c>
      <c r="G47" s="2">
        <v>21</v>
      </c>
      <c r="H47" s="2">
        <v>20</v>
      </c>
      <c r="I47" s="2">
        <v>1</v>
      </c>
      <c r="J47" s="1">
        <v>340</v>
      </c>
    </row>
    <row r="48" spans="1:10" x14ac:dyDescent="0.25">
      <c r="A48" s="1" t="s">
        <v>147</v>
      </c>
      <c r="B48" s="1" t="s">
        <v>139</v>
      </c>
      <c r="C48" s="3" t="s">
        <v>35</v>
      </c>
      <c r="D48" s="3"/>
      <c r="E48" s="2">
        <v>1</v>
      </c>
      <c r="F48" s="2">
        <v>3</v>
      </c>
      <c r="G48" s="2">
        <v>10</v>
      </c>
      <c r="H48" s="2">
        <v>23</v>
      </c>
      <c r="I48" s="2">
        <v>13</v>
      </c>
      <c r="J48" s="1">
        <v>236</v>
      </c>
    </row>
    <row r="49" spans="1:10" x14ac:dyDescent="0.25">
      <c r="A49" s="1" t="s">
        <v>202</v>
      </c>
      <c r="B49" s="1" t="s">
        <v>60</v>
      </c>
      <c r="C49" s="2" t="s">
        <v>189</v>
      </c>
      <c r="E49" s="2">
        <v>1</v>
      </c>
      <c r="F49" s="2">
        <v>5</v>
      </c>
      <c r="G49" s="2">
        <v>8</v>
      </c>
      <c r="H49" s="2">
        <v>8</v>
      </c>
      <c r="I49" s="2">
        <v>2</v>
      </c>
      <c r="J49" s="1">
        <v>165</v>
      </c>
    </row>
    <row r="50" spans="1:10" x14ac:dyDescent="0.25">
      <c r="A50" s="1" t="s">
        <v>203</v>
      </c>
      <c r="B50" s="1" t="s">
        <v>45</v>
      </c>
      <c r="C50" s="2" t="s">
        <v>189</v>
      </c>
      <c r="E50" s="2">
        <v>1</v>
      </c>
      <c r="F50" s="2">
        <v>4</v>
      </c>
      <c r="G50" s="2">
        <v>3</v>
      </c>
      <c r="H50" s="2">
        <v>24</v>
      </c>
      <c r="I50" s="2">
        <v>18</v>
      </c>
      <c r="J50" s="1">
        <v>195</v>
      </c>
    </row>
    <row r="51" spans="1:10" x14ac:dyDescent="0.25">
      <c r="A51" s="1" t="s">
        <v>157</v>
      </c>
      <c r="B51" s="1" t="s">
        <v>150</v>
      </c>
      <c r="C51" s="3" t="s">
        <v>35</v>
      </c>
      <c r="D51" s="3"/>
      <c r="E51" s="2">
        <v>1</v>
      </c>
      <c r="F51" s="2">
        <v>4</v>
      </c>
      <c r="G51" s="2">
        <v>10</v>
      </c>
      <c r="H51" s="2">
        <v>19</v>
      </c>
      <c r="I51" s="2">
        <v>16</v>
      </c>
      <c r="J51" s="1">
        <v>226</v>
      </c>
    </row>
    <row r="52" spans="1:10" x14ac:dyDescent="0.25">
      <c r="A52" s="1" t="s">
        <v>153</v>
      </c>
      <c r="B52" s="1" t="s">
        <v>150</v>
      </c>
      <c r="C52" s="3" t="s">
        <v>189</v>
      </c>
      <c r="D52" s="3"/>
      <c r="E52" s="2">
        <v>0</v>
      </c>
      <c r="F52" s="2">
        <v>5</v>
      </c>
      <c r="G52" s="2">
        <v>11</v>
      </c>
      <c r="H52" s="2">
        <v>28</v>
      </c>
      <c r="I52" s="2">
        <v>6</v>
      </c>
      <c r="J52" s="1">
        <v>278</v>
      </c>
    </row>
    <row r="53" spans="1:10" x14ac:dyDescent="0.25">
      <c r="A53" s="1" t="s">
        <v>204</v>
      </c>
      <c r="B53" s="1" t="s">
        <v>175</v>
      </c>
      <c r="C53" s="2" t="s">
        <v>189</v>
      </c>
      <c r="E53" s="2">
        <v>0</v>
      </c>
      <c r="F53" s="2">
        <v>4</v>
      </c>
      <c r="G53" s="2">
        <v>1</v>
      </c>
      <c r="H53" s="2">
        <v>4</v>
      </c>
      <c r="I53" s="2">
        <v>1</v>
      </c>
      <c r="J53" s="1">
        <v>68</v>
      </c>
    </row>
    <row r="54" spans="1:10" x14ac:dyDescent="0.25">
      <c r="A54" s="1" t="s">
        <v>89</v>
      </c>
      <c r="B54" s="1" t="s">
        <v>86</v>
      </c>
      <c r="C54" s="3" t="s">
        <v>35</v>
      </c>
      <c r="D54" s="3"/>
      <c r="E54" s="2">
        <v>3</v>
      </c>
      <c r="F54" s="2">
        <v>5</v>
      </c>
      <c r="G54" s="2">
        <v>10</v>
      </c>
      <c r="H54" s="2">
        <v>4</v>
      </c>
      <c r="I54" s="2">
        <v>2</v>
      </c>
      <c r="J54" s="1">
        <v>183</v>
      </c>
    </row>
    <row r="55" spans="1:10" x14ac:dyDescent="0.25">
      <c r="A55" s="1" t="s">
        <v>119</v>
      </c>
      <c r="B55" s="1" t="s">
        <v>115</v>
      </c>
      <c r="C55" s="3" t="s">
        <v>35</v>
      </c>
      <c r="D55" s="3"/>
      <c r="E55" s="2">
        <v>5</v>
      </c>
      <c r="F55" s="2">
        <v>5</v>
      </c>
      <c r="G55" s="2">
        <v>9</v>
      </c>
      <c r="H55" s="2">
        <v>4</v>
      </c>
      <c r="I55" s="2">
        <v>1</v>
      </c>
      <c r="J55" s="1">
        <v>195</v>
      </c>
    </row>
    <row r="56" spans="1:10" x14ac:dyDescent="0.25">
      <c r="A56" s="1" t="s">
        <v>205</v>
      </c>
      <c r="B56" s="1" t="s">
        <v>139</v>
      </c>
      <c r="C56" s="2" t="s">
        <v>35</v>
      </c>
      <c r="E56" s="2">
        <v>2</v>
      </c>
      <c r="F56" s="2">
        <v>4</v>
      </c>
      <c r="G56" s="2">
        <v>11</v>
      </c>
      <c r="H56" s="2">
        <v>22</v>
      </c>
      <c r="I56" s="2">
        <v>11</v>
      </c>
      <c r="J56" s="1">
        <v>260</v>
      </c>
    </row>
    <row r="57" spans="1:10" x14ac:dyDescent="0.25">
      <c r="A57" s="1" t="s">
        <v>73</v>
      </c>
      <c r="B57" s="1" t="s">
        <v>60</v>
      </c>
      <c r="C57" s="3" t="s">
        <v>35</v>
      </c>
      <c r="D57" s="3"/>
      <c r="E57" s="2">
        <v>3</v>
      </c>
      <c r="F57" s="2">
        <v>12</v>
      </c>
      <c r="G57" s="2">
        <v>4</v>
      </c>
      <c r="H57" s="2">
        <v>4</v>
      </c>
      <c r="I57" s="2">
        <v>1</v>
      </c>
      <c r="J57" s="2">
        <v>206</v>
      </c>
    </row>
    <row r="58" spans="1:10" x14ac:dyDescent="0.25">
      <c r="A58" s="1" t="s">
        <v>64</v>
      </c>
      <c r="B58" s="1" t="s">
        <v>60</v>
      </c>
      <c r="C58" s="3" t="s">
        <v>35</v>
      </c>
      <c r="D58" s="3"/>
      <c r="E58" s="2">
        <v>5</v>
      </c>
      <c r="F58" s="2">
        <v>10</v>
      </c>
      <c r="G58" s="2">
        <v>8</v>
      </c>
      <c r="H58" s="2">
        <v>1</v>
      </c>
      <c r="I58" s="2">
        <v>0</v>
      </c>
      <c r="J58" s="1">
        <v>224</v>
      </c>
    </row>
    <row r="59" spans="1:10" x14ac:dyDescent="0.25">
      <c r="A59" s="1" t="s">
        <v>206</v>
      </c>
      <c r="B59" s="1" t="s">
        <v>45</v>
      </c>
      <c r="C59" s="2" t="s">
        <v>189</v>
      </c>
      <c r="E59" s="2">
        <v>0</v>
      </c>
      <c r="F59" s="2">
        <v>2</v>
      </c>
      <c r="G59" s="2">
        <v>6</v>
      </c>
      <c r="H59" s="2">
        <v>21</v>
      </c>
      <c r="I59" s="2">
        <v>21</v>
      </c>
      <c r="J59" s="1">
        <v>173</v>
      </c>
    </row>
    <row r="60" spans="1:10" x14ac:dyDescent="0.25">
      <c r="A60" s="1" t="s">
        <v>61</v>
      </c>
      <c r="B60" s="1" t="s">
        <v>60</v>
      </c>
      <c r="C60" s="3" t="s">
        <v>35</v>
      </c>
      <c r="D60" s="3"/>
      <c r="E60" s="2">
        <v>12</v>
      </c>
      <c r="F60" s="2">
        <v>9</v>
      </c>
      <c r="G60" s="2">
        <v>9</v>
      </c>
      <c r="H60" s="2">
        <v>3</v>
      </c>
      <c r="I60" s="2">
        <v>1</v>
      </c>
      <c r="J60" s="1">
        <v>199</v>
      </c>
    </row>
    <row r="61" spans="1:10" x14ac:dyDescent="0.25">
      <c r="A61" s="1" t="s">
        <v>114</v>
      </c>
      <c r="B61" s="1" t="s">
        <v>115</v>
      </c>
      <c r="C61" s="3" t="s">
        <v>35</v>
      </c>
      <c r="D61" s="3"/>
      <c r="E61" s="2">
        <v>6</v>
      </c>
      <c r="F61" s="2">
        <v>12</v>
      </c>
      <c r="G61" s="2">
        <v>6</v>
      </c>
      <c r="H61" s="2">
        <v>1</v>
      </c>
      <c r="I61" s="2">
        <v>0</v>
      </c>
      <c r="J61" s="1">
        <v>229</v>
      </c>
    </row>
    <row r="62" spans="1:10" x14ac:dyDescent="0.25">
      <c r="A62" s="1" t="s">
        <v>207</v>
      </c>
      <c r="B62" s="1" t="s">
        <v>139</v>
      </c>
      <c r="C62" s="2" t="s">
        <v>189</v>
      </c>
      <c r="E62" s="2">
        <v>0</v>
      </c>
      <c r="F62" s="2">
        <v>8</v>
      </c>
      <c r="G62" s="2">
        <v>11</v>
      </c>
      <c r="H62" s="2">
        <v>25</v>
      </c>
      <c r="I62" s="2">
        <v>6</v>
      </c>
      <c r="J62" s="1">
        <v>293</v>
      </c>
    </row>
    <row r="63" spans="1:10" x14ac:dyDescent="0.25">
      <c r="A63" s="1" t="s">
        <v>208</v>
      </c>
      <c r="B63" s="1" t="s">
        <v>150</v>
      </c>
      <c r="C63" s="2" t="s">
        <v>189</v>
      </c>
      <c r="E63" s="2">
        <v>0</v>
      </c>
      <c r="F63" s="2">
        <v>2</v>
      </c>
      <c r="G63" s="2">
        <v>3</v>
      </c>
      <c r="H63" s="2">
        <v>21</v>
      </c>
      <c r="I63" s="2">
        <v>24</v>
      </c>
      <c r="J63" s="1">
        <v>149</v>
      </c>
    </row>
    <row r="64" spans="1:10" x14ac:dyDescent="0.25">
      <c r="A64" s="1" t="s">
        <v>72</v>
      </c>
      <c r="B64" s="1" t="s">
        <v>60</v>
      </c>
      <c r="C64" s="3" t="s">
        <v>35</v>
      </c>
      <c r="D64" s="3"/>
      <c r="E64" s="2">
        <v>0</v>
      </c>
      <c r="F64" s="2">
        <v>6</v>
      </c>
      <c r="G64" s="2">
        <v>11</v>
      </c>
      <c r="H64" s="2">
        <v>5</v>
      </c>
      <c r="I64" s="2">
        <v>0</v>
      </c>
      <c r="J64" s="2">
        <v>195</v>
      </c>
    </row>
    <row r="65" spans="1:10" x14ac:dyDescent="0.25">
      <c r="A65" s="1" t="s">
        <v>209</v>
      </c>
      <c r="B65" s="1" t="s">
        <v>134</v>
      </c>
      <c r="C65" s="2" t="s">
        <v>35</v>
      </c>
      <c r="E65" s="2">
        <v>0</v>
      </c>
      <c r="F65" s="2">
        <v>5</v>
      </c>
      <c r="G65" s="2">
        <v>4</v>
      </c>
      <c r="H65" s="2">
        <v>10</v>
      </c>
      <c r="I65" s="2">
        <v>5</v>
      </c>
      <c r="J65" s="1">
        <v>132</v>
      </c>
    </row>
    <row r="66" spans="1:10" x14ac:dyDescent="0.25">
      <c r="A66" s="1" t="s">
        <v>59</v>
      </c>
      <c r="B66" s="1" t="s">
        <v>60</v>
      </c>
      <c r="C66" s="3" t="s">
        <v>35</v>
      </c>
      <c r="D66" s="3"/>
      <c r="E66" s="2">
        <v>4</v>
      </c>
      <c r="F66" s="2">
        <v>15</v>
      </c>
      <c r="G66" s="2">
        <v>2</v>
      </c>
      <c r="H66" s="2">
        <v>3</v>
      </c>
      <c r="I66" s="2">
        <v>1</v>
      </c>
      <c r="J66" s="1">
        <v>215</v>
      </c>
    </row>
    <row r="67" spans="1:10" x14ac:dyDescent="0.25">
      <c r="A67" s="1" t="s">
        <v>149</v>
      </c>
      <c r="B67" s="1" t="s">
        <v>150</v>
      </c>
      <c r="C67" s="3" t="s">
        <v>35</v>
      </c>
      <c r="D67" s="3"/>
      <c r="E67" s="2">
        <v>1</v>
      </c>
      <c r="F67" s="2">
        <v>7</v>
      </c>
      <c r="G67" s="2">
        <v>12</v>
      </c>
      <c r="H67" s="2">
        <v>22</v>
      </c>
      <c r="I67" s="2">
        <v>0</v>
      </c>
      <c r="J67" s="1">
        <v>287</v>
      </c>
    </row>
    <row r="68" spans="1:10" x14ac:dyDescent="0.25">
      <c r="A68" s="1" t="s">
        <v>155</v>
      </c>
      <c r="B68" s="1" t="s">
        <v>150</v>
      </c>
      <c r="C68" s="3" t="s">
        <v>35</v>
      </c>
      <c r="D68" s="3"/>
      <c r="E68" s="2">
        <v>1</v>
      </c>
      <c r="F68" s="2">
        <v>8</v>
      </c>
      <c r="G68" s="2">
        <v>6</v>
      </c>
      <c r="H68" s="2">
        <v>22</v>
      </c>
      <c r="I68" s="2">
        <v>13</v>
      </c>
      <c r="J68" s="1">
        <v>249</v>
      </c>
    </row>
    <row r="69" spans="1:10" x14ac:dyDescent="0.25">
      <c r="A69" s="1" t="s">
        <v>36</v>
      </c>
      <c r="B69" s="1" t="s">
        <v>34</v>
      </c>
      <c r="C69" s="3" t="s">
        <v>35</v>
      </c>
      <c r="D69" s="3"/>
      <c r="E69" s="2">
        <v>0</v>
      </c>
      <c r="F69" s="2">
        <v>1</v>
      </c>
      <c r="G69" s="2">
        <v>0</v>
      </c>
      <c r="H69" s="2">
        <v>12</v>
      </c>
      <c r="I69" s="2">
        <v>7</v>
      </c>
      <c r="J69" s="1">
        <v>70</v>
      </c>
    </row>
    <row r="70" spans="1:10" x14ac:dyDescent="0.25">
      <c r="A70" s="1" t="s">
        <v>141</v>
      </c>
      <c r="B70" s="1" t="s">
        <v>142</v>
      </c>
      <c r="C70" s="3" t="s">
        <v>35</v>
      </c>
      <c r="D70" s="3"/>
      <c r="E70" s="2">
        <v>3</v>
      </c>
      <c r="F70" s="2">
        <v>4</v>
      </c>
      <c r="G70" s="2">
        <v>11</v>
      </c>
      <c r="H70" s="2">
        <v>23</v>
      </c>
      <c r="I70" s="2">
        <v>9</v>
      </c>
      <c r="J70" s="1">
        <v>276</v>
      </c>
    </row>
    <row r="71" spans="1:10" x14ac:dyDescent="0.25">
      <c r="A71" s="1" t="s">
        <v>210</v>
      </c>
      <c r="B71" s="1" t="s">
        <v>129</v>
      </c>
      <c r="C71" s="2" t="s">
        <v>189</v>
      </c>
      <c r="E71" s="2">
        <v>1</v>
      </c>
      <c r="F71" s="2">
        <v>6</v>
      </c>
      <c r="G71" s="2">
        <v>7</v>
      </c>
      <c r="H71" s="2">
        <v>6</v>
      </c>
      <c r="I71" s="2">
        <v>3</v>
      </c>
      <c r="J71" s="1">
        <v>157</v>
      </c>
    </row>
    <row r="72" spans="1:10" x14ac:dyDescent="0.25">
      <c r="A72" s="1" t="s">
        <v>211</v>
      </c>
      <c r="B72" s="1" t="s">
        <v>94</v>
      </c>
      <c r="C72" s="2" t="s">
        <v>189</v>
      </c>
      <c r="E72" s="2">
        <v>1</v>
      </c>
      <c r="F72" s="2">
        <v>6</v>
      </c>
      <c r="G72" s="2">
        <v>6</v>
      </c>
      <c r="H72" s="2">
        <v>11</v>
      </c>
      <c r="I72" s="2">
        <v>0</v>
      </c>
      <c r="J72" s="1">
        <v>174</v>
      </c>
    </row>
    <row r="73" spans="1:10" x14ac:dyDescent="0.25">
      <c r="A73" s="1" t="s">
        <v>161</v>
      </c>
      <c r="B73" s="1" t="s">
        <v>162</v>
      </c>
      <c r="C73" s="3" t="s">
        <v>35</v>
      </c>
      <c r="D73" s="3"/>
      <c r="E73" s="2">
        <v>0</v>
      </c>
      <c r="F73" s="2">
        <v>4</v>
      </c>
      <c r="G73" s="2">
        <v>12</v>
      </c>
      <c r="H73" s="2">
        <v>17</v>
      </c>
      <c r="I73" s="2">
        <v>16</v>
      </c>
      <c r="J73" s="1">
        <v>221</v>
      </c>
    </row>
    <row r="74" spans="1:10" x14ac:dyDescent="0.25">
      <c r="A74" s="1" t="s">
        <v>160</v>
      </c>
      <c r="B74" s="1" t="s">
        <v>150</v>
      </c>
      <c r="C74" s="3" t="s">
        <v>35</v>
      </c>
      <c r="D74" s="3"/>
      <c r="E74" s="2">
        <v>2</v>
      </c>
      <c r="F74" s="2">
        <v>1</v>
      </c>
      <c r="G74" s="2">
        <v>5</v>
      </c>
      <c r="H74" s="2">
        <v>9</v>
      </c>
      <c r="I74" s="2">
        <v>23</v>
      </c>
      <c r="J74" s="1">
        <v>167</v>
      </c>
    </row>
    <row r="75" spans="1:10" x14ac:dyDescent="0.25">
      <c r="A75" s="1" t="s">
        <v>53</v>
      </c>
      <c r="B75" s="1" t="s">
        <v>51</v>
      </c>
      <c r="C75" s="3" t="s">
        <v>35</v>
      </c>
      <c r="D75" s="3"/>
      <c r="E75" s="2">
        <v>2</v>
      </c>
      <c r="F75" s="2">
        <v>11</v>
      </c>
      <c r="G75" s="2">
        <v>7</v>
      </c>
      <c r="H75" s="2">
        <v>4</v>
      </c>
      <c r="I75" s="2">
        <v>0</v>
      </c>
      <c r="J75" s="1">
        <v>208</v>
      </c>
    </row>
    <row r="76" spans="1:10" x14ac:dyDescent="0.25">
      <c r="A76" s="1" t="s">
        <v>212</v>
      </c>
      <c r="B76" s="1" t="s">
        <v>162</v>
      </c>
      <c r="C76" s="2" t="s">
        <v>35</v>
      </c>
      <c r="E76" s="2">
        <v>0</v>
      </c>
      <c r="F76" s="2">
        <v>1</v>
      </c>
      <c r="G76" s="2">
        <v>6</v>
      </c>
      <c r="H76" s="2">
        <v>28</v>
      </c>
      <c r="I76" s="2">
        <v>15</v>
      </c>
      <c r="J76" s="1">
        <v>198</v>
      </c>
    </row>
    <row r="77" spans="1:10" x14ac:dyDescent="0.25">
      <c r="A77" s="1" t="s">
        <v>213</v>
      </c>
      <c r="B77" s="1" t="s">
        <v>139</v>
      </c>
      <c r="C77" s="2" t="s">
        <v>189</v>
      </c>
      <c r="E77" s="2">
        <v>8</v>
      </c>
      <c r="F77" s="2">
        <v>14</v>
      </c>
      <c r="G77" s="2">
        <v>16</v>
      </c>
      <c r="H77" s="2">
        <v>11</v>
      </c>
      <c r="I77" s="2">
        <v>1</v>
      </c>
      <c r="J77" s="1">
        <v>411</v>
      </c>
    </row>
    <row r="78" spans="1:10" x14ac:dyDescent="0.25">
      <c r="A78" s="1" t="s">
        <v>214</v>
      </c>
      <c r="B78" s="1" t="s">
        <v>81</v>
      </c>
      <c r="C78" s="2" t="s">
        <v>189</v>
      </c>
      <c r="E78" s="2">
        <v>1</v>
      </c>
      <c r="F78" s="2">
        <v>8</v>
      </c>
      <c r="G78" s="2">
        <v>12</v>
      </c>
      <c r="H78" s="2">
        <v>2</v>
      </c>
      <c r="I78" s="2">
        <v>2</v>
      </c>
      <c r="J78" s="1">
        <v>181</v>
      </c>
    </row>
    <row r="79" spans="1:10" x14ac:dyDescent="0.25">
      <c r="A79" s="1" t="s">
        <v>127</v>
      </c>
      <c r="B79" s="1" t="s">
        <v>115</v>
      </c>
      <c r="C79" s="3" t="s">
        <v>35</v>
      </c>
      <c r="D79" s="3"/>
      <c r="E79" s="2">
        <v>5</v>
      </c>
      <c r="F79" s="2">
        <v>10</v>
      </c>
      <c r="G79" s="2">
        <v>6</v>
      </c>
      <c r="H79" s="2">
        <v>3</v>
      </c>
      <c r="I79" s="2">
        <v>0</v>
      </c>
      <c r="J79" s="1">
        <v>218</v>
      </c>
    </row>
    <row r="80" spans="1:10" x14ac:dyDescent="0.25">
      <c r="A80" s="1" t="s">
        <v>215</v>
      </c>
      <c r="B80" s="1" t="s">
        <v>94</v>
      </c>
      <c r="C80" s="2" t="s">
        <v>189</v>
      </c>
      <c r="E80" s="2">
        <v>6</v>
      </c>
      <c r="F80" s="2">
        <v>6</v>
      </c>
      <c r="G80" s="2">
        <v>9</v>
      </c>
      <c r="H80" s="2">
        <v>4</v>
      </c>
      <c r="I80" s="2">
        <v>0</v>
      </c>
      <c r="J80" s="1">
        <v>208</v>
      </c>
    </row>
    <row r="81" spans="1:10" x14ac:dyDescent="0.25">
      <c r="A81" s="1" t="s">
        <v>216</v>
      </c>
      <c r="B81" s="1" t="s">
        <v>115</v>
      </c>
      <c r="C81" s="2" t="s">
        <v>35</v>
      </c>
      <c r="E81" s="2">
        <v>9</v>
      </c>
      <c r="F81" s="2">
        <v>13</v>
      </c>
      <c r="G81" s="2">
        <v>1</v>
      </c>
      <c r="H81" s="2">
        <v>1</v>
      </c>
      <c r="I81" s="2">
        <v>1</v>
      </c>
      <c r="J81" s="1">
        <v>242</v>
      </c>
    </row>
    <row r="82" spans="1:10" x14ac:dyDescent="0.25">
      <c r="A82" s="1" t="s">
        <v>107</v>
      </c>
      <c r="B82" s="1" t="s">
        <v>94</v>
      </c>
      <c r="C82" s="3" t="s">
        <v>35</v>
      </c>
      <c r="D82" s="3"/>
      <c r="E82" s="2">
        <v>5</v>
      </c>
      <c r="F82" s="2">
        <v>13</v>
      </c>
      <c r="G82" s="2">
        <v>5</v>
      </c>
      <c r="H82" s="2">
        <v>1</v>
      </c>
      <c r="I82" s="2">
        <v>0</v>
      </c>
      <c r="J82" s="1">
        <v>230</v>
      </c>
    </row>
    <row r="83" spans="1:10" x14ac:dyDescent="0.25">
      <c r="A83" s="1" t="s">
        <v>50</v>
      </c>
      <c r="B83" s="1" t="s">
        <v>51</v>
      </c>
      <c r="C83" s="3" t="s">
        <v>189</v>
      </c>
      <c r="D83" s="3"/>
    </row>
    <row r="84" spans="1:10" x14ac:dyDescent="0.25">
      <c r="A84" s="1" t="s">
        <v>217</v>
      </c>
      <c r="B84" s="1" t="s">
        <v>175</v>
      </c>
      <c r="C84" s="2" t="s">
        <v>35</v>
      </c>
      <c r="E84" s="2">
        <v>1</v>
      </c>
      <c r="F84" s="2">
        <v>5</v>
      </c>
      <c r="G84" s="2">
        <v>3</v>
      </c>
      <c r="H84" s="2">
        <v>1</v>
      </c>
      <c r="I84" s="2">
        <v>0</v>
      </c>
      <c r="J84" s="1">
        <v>90</v>
      </c>
    </row>
    <row r="85" spans="1:10" x14ac:dyDescent="0.25">
      <c r="A85" s="1" t="s">
        <v>163</v>
      </c>
      <c r="B85" s="1" t="s">
        <v>162</v>
      </c>
      <c r="C85" s="3" t="s">
        <v>35</v>
      </c>
      <c r="D85" s="3"/>
      <c r="E85" s="2">
        <v>1</v>
      </c>
      <c r="F85" s="2">
        <v>0</v>
      </c>
      <c r="G85" s="2">
        <v>10</v>
      </c>
      <c r="H85" s="2">
        <v>27</v>
      </c>
      <c r="I85" s="2">
        <v>12</v>
      </c>
      <c r="J85" s="1">
        <v>226</v>
      </c>
    </row>
    <row r="86" spans="1:10" x14ac:dyDescent="0.25">
      <c r="A86" s="1" t="s">
        <v>143</v>
      </c>
      <c r="B86" s="1" t="s">
        <v>139</v>
      </c>
      <c r="C86" s="3" t="s">
        <v>35</v>
      </c>
      <c r="D86" s="3"/>
      <c r="E86" s="2">
        <v>3</v>
      </c>
      <c r="F86" s="2">
        <v>13</v>
      </c>
      <c r="G86" s="2">
        <v>17</v>
      </c>
      <c r="H86" s="2">
        <v>13</v>
      </c>
      <c r="I86" s="2">
        <v>4</v>
      </c>
      <c r="J86" s="1">
        <v>364</v>
      </c>
    </row>
    <row r="87" spans="1:10" x14ac:dyDescent="0.25">
      <c r="A87" s="1" t="s">
        <v>218</v>
      </c>
      <c r="B87" s="1" t="s">
        <v>150</v>
      </c>
      <c r="C87" s="2" t="s">
        <v>35</v>
      </c>
      <c r="E87" s="2">
        <v>0</v>
      </c>
      <c r="F87" s="2">
        <v>1</v>
      </c>
      <c r="G87" s="2">
        <v>6</v>
      </c>
      <c r="H87" s="2">
        <v>9</v>
      </c>
      <c r="I87" s="2">
        <v>33</v>
      </c>
      <c r="J87" s="1">
        <v>103</v>
      </c>
    </row>
    <row r="88" spans="1:10" x14ac:dyDescent="0.25">
      <c r="A88" s="1" t="s">
        <v>219</v>
      </c>
      <c r="B88" s="1" t="s">
        <v>175</v>
      </c>
      <c r="C88" s="2" t="s">
        <v>35</v>
      </c>
      <c r="E88" s="2">
        <v>0</v>
      </c>
      <c r="F88" s="2">
        <v>1</v>
      </c>
      <c r="G88" s="2">
        <v>1</v>
      </c>
      <c r="H88" s="2">
        <v>3</v>
      </c>
      <c r="I88" s="2">
        <v>14</v>
      </c>
      <c r="J88" s="1">
        <v>37</v>
      </c>
    </row>
    <row r="89" spans="1:10" x14ac:dyDescent="0.25">
      <c r="A89" s="1" t="s">
        <v>140</v>
      </c>
      <c r="B89" s="1" t="s">
        <v>139</v>
      </c>
      <c r="C89" s="3" t="s">
        <v>35</v>
      </c>
      <c r="D89" s="3"/>
      <c r="E89" s="2">
        <v>0</v>
      </c>
      <c r="F89" s="2">
        <v>12</v>
      </c>
      <c r="G89" s="2">
        <v>20</v>
      </c>
      <c r="H89" s="2">
        <v>17</v>
      </c>
      <c r="I89" s="2">
        <v>1</v>
      </c>
      <c r="J89" s="1">
        <v>365</v>
      </c>
    </row>
    <row r="90" spans="1:10" x14ac:dyDescent="0.25">
      <c r="A90" s="1" t="s">
        <v>123</v>
      </c>
      <c r="B90" s="1" t="s">
        <v>115</v>
      </c>
      <c r="C90" s="3" t="s">
        <v>35</v>
      </c>
      <c r="D90" s="3"/>
      <c r="E90" s="2">
        <v>8</v>
      </c>
      <c r="F90" s="2">
        <v>8</v>
      </c>
      <c r="G90" s="2">
        <v>5</v>
      </c>
      <c r="H90" s="2">
        <v>0</v>
      </c>
      <c r="I90" s="2">
        <v>0</v>
      </c>
      <c r="J90" s="1">
        <v>221</v>
      </c>
    </row>
    <row r="91" spans="1:10" x14ac:dyDescent="0.25">
      <c r="A91" s="1" t="s">
        <v>118</v>
      </c>
      <c r="B91" s="1" t="s">
        <v>115</v>
      </c>
      <c r="C91" s="3" t="s">
        <v>35</v>
      </c>
      <c r="D91" s="3"/>
      <c r="E91" s="2">
        <v>6</v>
      </c>
      <c r="F91" s="2">
        <v>9</v>
      </c>
      <c r="G91" s="2">
        <v>6</v>
      </c>
      <c r="H91" s="2">
        <v>3</v>
      </c>
      <c r="I91" s="2">
        <v>0</v>
      </c>
      <c r="J91" s="1">
        <v>219</v>
      </c>
    </row>
    <row r="92" spans="1:10" x14ac:dyDescent="0.25">
      <c r="A92" s="1" t="s">
        <v>220</v>
      </c>
      <c r="B92" s="1" t="s">
        <v>162</v>
      </c>
      <c r="C92" s="2" t="s">
        <v>35</v>
      </c>
      <c r="E92" s="2">
        <v>2</v>
      </c>
      <c r="F92" s="2">
        <v>5</v>
      </c>
      <c r="G92" s="2">
        <v>12</v>
      </c>
      <c r="H92" s="2">
        <v>24</v>
      </c>
      <c r="I92" s="2">
        <v>7</v>
      </c>
      <c r="J92" s="1">
        <v>288</v>
      </c>
    </row>
    <row r="93" spans="1:10" x14ac:dyDescent="0.25">
      <c r="A93" s="1" t="s">
        <v>221</v>
      </c>
      <c r="B93" s="1" t="s">
        <v>175</v>
      </c>
      <c r="C93" s="2" t="s">
        <v>189</v>
      </c>
      <c r="E93" s="2">
        <v>0</v>
      </c>
      <c r="F93" s="2">
        <v>0</v>
      </c>
      <c r="G93" s="2">
        <v>0</v>
      </c>
      <c r="H93" s="2">
        <v>2</v>
      </c>
      <c r="I93" s="2">
        <v>8</v>
      </c>
      <c r="J93" s="1">
        <v>10</v>
      </c>
    </row>
    <row r="94" spans="1:10" x14ac:dyDescent="0.25">
      <c r="A94" s="1" t="s">
        <v>222</v>
      </c>
      <c r="B94" s="1" t="s">
        <v>86</v>
      </c>
      <c r="C94" s="2" t="s">
        <v>35</v>
      </c>
      <c r="E94" s="2">
        <v>3</v>
      </c>
      <c r="F94" s="2">
        <v>4</v>
      </c>
      <c r="G94" s="2">
        <v>9</v>
      </c>
      <c r="H94" s="2">
        <v>9</v>
      </c>
      <c r="I94" s="2">
        <v>0</v>
      </c>
      <c r="J94" s="1">
        <v>185</v>
      </c>
    </row>
    <row r="95" spans="1:10" x14ac:dyDescent="0.25">
      <c r="A95" s="1" t="s">
        <v>223</v>
      </c>
      <c r="B95" s="1" t="s">
        <v>60</v>
      </c>
      <c r="C95" s="2" t="s">
        <v>35</v>
      </c>
      <c r="E95" s="2">
        <v>5</v>
      </c>
      <c r="F95" s="2">
        <v>7</v>
      </c>
      <c r="G95" s="2">
        <v>3</v>
      </c>
      <c r="H95" s="2">
        <v>8</v>
      </c>
      <c r="I95" s="2">
        <v>1</v>
      </c>
      <c r="J95" s="1">
        <v>189</v>
      </c>
    </row>
    <row r="96" spans="1:10" x14ac:dyDescent="0.25">
      <c r="A96" s="1" t="s">
        <v>169</v>
      </c>
      <c r="B96" s="1" t="s">
        <v>150</v>
      </c>
      <c r="C96" s="3"/>
      <c r="D96" s="3"/>
    </row>
    <row r="97" spans="1:10" x14ac:dyDescent="0.25">
      <c r="A97" s="1" t="s">
        <v>39</v>
      </c>
      <c r="B97" s="1" t="s">
        <v>34</v>
      </c>
      <c r="C97" s="3"/>
      <c r="D97" s="3"/>
    </row>
    <row r="98" spans="1:10" x14ac:dyDescent="0.25">
      <c r="A98" s="1" t="s">
        <v>38</v>
      </c>
      <c r="B98" s="1" t="s">
        <v>34</v>
      </c>
      <c r="C98" s="3"/>
      <c r="D98" s="3"/>
    </row>
    <row r="99" spans="1:10" x14ac:dyDescent="0.25">
      <c r="A99" s="1" t="s">
        <v>109</v>
      </c>
      <c r="B99" s="1" t="s">
        <v>2</v>
      </c>
      <c r="C99" s="3" t="s">
        <v>35</v>
      </c>
      <c r="D99" s="3"/>
    </row>
    <row r="100" spans="1:10" x14ac:dyDescent="0.25">
      <c r="A100" s="1" t="s">
        <v>130</v>
      </c>
      <c r="B100" s="1" t="s">
        <v>129</v>
      </c>
      <c r="C100" s="3" t="s">
        <v>35</v>
      </c>
      <c r="D100" s="3"/>
    </row>
    <row r="101" spans="1:10" x14ac:dyDescent="0.25">
      <c r="A101" s="1" t="s">
        <v>154</v>
      </c>
      <c r="B101" s="1" t="s">
        <v>150</v>
      </c>
      <c r="C101" s="3"/>
      <c r="D101" s="3"/>
    </row>
    <row r="102" spans="1:10" x14ac:dyDescent="0.25">
      <c r="A102" s="1" t="s">
        <v>93</v>
      </c>
      <c r="B102" s="1" t="s">
        <v>94</v>
      </c>
      <c r="C102" s="3"/>
      <c r="D102" s="3"/>
    </row>
    <row r="103" spans="1:10" x14ac:dyDescent="0.25">
      <c r="A103" s="1" t="s">
        <v>78</v>
      </c>
      <c r="B103" s="1" t="s">
        <v>60</v>
      </c>
      <c r="C103" s="3"/>
      <c r="D103" s="3"/>
    </row>
    <row r="104" spans="1:10" x14ac:dyDescent="0.25">
      <c r="A104" s="1" t="s">
        <v>62</v>
      </c>
      <c r="B104" s="1" t="s">
        <v>60</v>
      </c>
      <c r="C104" s="3"/>
      <c r="D104" s="3"/>
    </row>
    <row r="105" spans="1:10" x14ac:dyDescent="0.25">
      <c r="A105" s="1" t="s">
        <v>176</v>
      </c>
      <c r="B105" s="1" t="s">
        <v>134</v>
      </c>
      <c r="C105" s="2"/>
    </row>
    <row r="106" spans="1:10" x14ac:dyDescent="0.25">
      <c r="A106" s="1" t="s">
        <v>167</v>
      </c>
      <c r="B106" s="1" t="s">
        <v>139</v>
      </c>
      <c r="C106" s="3"/>
      <c r="D106" s="3"/>
    </row>
    <row r="107" spans="1:10" x14ac:dyDescent="0.25">
      <c r="A107" s="1" t="s">
        <v>132</v>
      </c>
      <c r="B107" s="1" t="s">
        <v>129</v>
      </c>
      <c r="C107" s="3"/>
      <c r="D107" s="3"/>
    </row>
    <row r="108" spans="1:10" x14ac:dyDescent="0.25">
      <c r="A108" s="1" t="s">
        <v>74</v>
      </c>
      <c r="B108" s="1" t="s">
        <v>60</v>
      </c>
      <c r="C108" s="3"/>
      <c r="D108" s="3"/>
      <c r="J108" s="2"/>
    </row>
    <row r="109" spans="1:10" x14ac:dyDescent="0.25">
      <c r="A109" s="1" t="s">
        <v>138</v>
      </c>
      <c r="B109" s="1" t="s">
        <v>139</v>
      </c>
      <c r="C109" s="3"/>
      <c r="D109" s="3"/>
    </row>
    <row r="110" spans="1:10" x14ac:dyDescent="0.25">
      <c r="A110" s="1" t="s">
        <v>84</v>
      </c>
      <c r="B110" s="1" t="s">
        <v>81</v>
      </c>
      <c r="C110" s="3"/>
      <c r="D110" s="3"/>
    </row>
    <row r="111" spans="1:10" x14ac:dyDescent="0.25">
      <c r="A111" s="1" t="s">
        <v>90</v>
      </c>
      <c r="B111" s="1" t="s">
        <v>86</v>
      </c>
      <c r="C111" s="3"/>
      <c r="D111" s="3"/>
    </row>
    <row r="112" spans="1:10" x14ac:dyDescent="0.25">
      <c r="A112" s="1" t="s">
        <v>103</v>
      </c>
      <c r="B112" s="1" t="s">
        <v>94</v>
      </c>
      <c r="C112" s="3"/>
      <c r="D112" s="3"/>
    </row>
    <row r="113" spans="1:4" x14ac:dyDescent="0.25">
      <c r="A113" s="1" t="s">
        <v>85</v>
      </c>
      <c r="B113" s="1" t="s">
        <v>86</v>
      </c>
      <c r="C113" s="3"/>
      <c r="D113" s="3"/>
    </row>
    <row r="114" spans="1:4" x14ac:dyDescent="0.25">
      <c r="A114" s="1" t="s">
        <v>224</v>
      </c>
      <c r="B114" s="1" t="s">
        <v>94</v>
      </c>
      <c r="C114" s="2"/>
    </row>
    <row r="115" spans="1:4" x14ac:dyDescent="0.25">
      <c r="A115" s="1" t="s">
        <v>159</v>
      </c>
      <c r="B115" s="1" t="s">
        <v>150</v>
      </c>
      <c r="C115" s="3"/>
      <c r="D115" s="3"/>
    </row>
    <row r="116" spans="1:4" x14ac:dyDescent="0.25">
      <c r="A116" s="1" t="s">
        <v>66</v>
      </c>
      <c r="B116" s="1" t="s">
        <v>60</v>
      </c>
      <c r="C116" s="3"/>
      <c r="D116" s="3"/>
    </row>
    <row r="117" spans="1:4" x14ac:dyDescent="0.25">
      <c r="A117" s="1" t="s">
        <v>151</v>
      </c>
      <c r="B117" s="1" t="s">
        <v>150</v>
      </c>
      <c r="C117" s="3"/>
      <c r="D117" s="3"/>
    </row>
    <row r="118" spans="1:4" x14ac:dyDescent="0.25">
      <c r="A118" s="1" t="s">
        <v>96</v>
      </c>
      <c r="B118" s="1" t="s">
        <v>94</v>
      </c>
      <c r="C118" s="3"/>
      <c r="D118" s="3"/>
    </row>
    <row r="119" spans="1:4" x14ac:dyDescent="0.25">
      <c r="A119" s="1" t="s">
        <v>102</v>
      </c>
      <c r="B119" s="1" t="s">
        <v>94</v>
      </c>
      <c r="C119" s="3"/>
      <c r="D119" s="3"/>
    </row>
    <row r="120" spans="1:4" x14ac:dyDescent="0.25">
      <c r="A120" s="1" t="s">
        <v>48</v>
      </c>
      <c r="B120" s="1" t="s">
        <v>45</v>
      </c>
      <c r="C120" s="3"/>
      <c r="D120" s="3"/>
    </row>
    <row r="121" spans="1:4" x14ac:dyDescent="0.25">
      <c r="A121" s="1" t="s">
        <v>58</v>
      </c>
      <c r="B121" s="1" t="s">
        <v>51</v>
      </c>
      <c r="C121" s="3"/>
      <c r="D121" s="3"/>
    </row>
    <row r="122" spans="1:4" x14ac:dyDescent="0.25">
      <c r="A122" s="1" t="s">
        <v>174</v>
      </c>
      <c r="B122" s="1" t="s">
        <v>175</v>
      </c>
      <c r="C122" s="2"/>
    </row>
    <row r="123" spans="1:4" x14ac:dyDescent="0.25">
      <c r="A123" s="1" t="s">
        <v>43</v>
      </c>
      <c r="B123" s="1" t="s">
        <v>34</v>
      </c>
      <c r="C123" s="3"/>
      <c r="D123" s="3"/>
    </row>
    <row r="124" spans="1:4" x14ac:dyDescent="0.25">
      <c r="A124" s="1" t="s">
        <v>43</v>
      </c>
      <c r="B124" s="1" t="s">
        <v>86</v>
      </c>
      <c r="C124" s="3"/>
      <c r="D124" s="3"/>
    </row>
    <row r="125" spans="1:4" x14ac:dyDescent="0.25">
      <c r="A125" s="1" t="s">
        <v>44</v>
      </c>
      <c r="B125" s="1" t="s">
        <v>45</v>
      </c>
      <c r="C125" s="3"/>
      <c r="D125" s="3"/>
    </row>
    <row r="126" spans="1:4" x14ac:dyDescent="0.25">
      <c r="A126" s="1" t="s">
        <v>99</v>
      </c>
      <c r="B126" s="1" t="s">
        <v>94</v>
      </c>
      <c r="C126" s="3"/>
      <c r="D126" s="3"/>
    </row>
    <row r="127" spans="1:4" x14ac:dyDescent="0.25">
      <c r="A127" s="1" t="s">
        <v>101</v>
      </c>
      <c r="B127" s="1" t="s">
        <v>94</v>
      </c>
      <c r="C127" s="3"/>
      <c r="D127" s="3"/>
    </row>
    <row r="128" spans="1:4" x14ac:dyDescent="0.25">
      <c r="A128" s="1" t="s">
        <v>128</v>
      </c>
      <c r="B128" s="1" t="s">
        <v>129</v>
      </c>
      <c r="C128" s="3"/>
      <c r="D128" s="3"/>
    </row>
    <row r="129" spans="1:10" x14ac:dyDescent="0.25">
      <c r="A129" s="1" t="s">
        <v>128</v>
      </c>
      <c r="B129" s="1" t="s">
        <v>150</v>
      </c>
      <c r="C129" s="3"/>
      <c r="D129" s="3"/>
    </row>
    <row r="130" spans="1:10" x14ac:dyDescent="0.25">
      <c r="A130" s="1" t="s">
        <v>148</v>
      </c>
      <c r="B130" s="1" t="s">
        <v>139</v>
      </c>
      <c r="C130" s="3"/>
      <c r="D130" s="3"/>
    </row>
    <row r="131" spans="1:10" x14ac:dyDescent="0.25">
      <c r="A131" s="1" t="s">
        <v>170</v>
      </c>
      <c r="B131" s="1" t="s">
        <v>60</v>
      </c>
      <c r="C131" s="3"/>
      <c r="D131" s="3"/>
    </row>
    <row r="132" spans="1:10" x14ac:dyDescent="0.25">
      <c r="A132" s="1" t="s">
        <v>146</v>
      </c>
      <c r="B132" s="1" t="s">
        <v>139</v>
      </c>
      <c r="C132" s="3"/>
      <c r="D132" s="3"/>
    </row>
    <row r="133" spans="1:10" x14ac:dyDescent="0.25">
      <c r="A133" s="1" t="s">
        <v>158</v>
      </c>
      <c r="B133" s="1" t="s">
        <v>150</v>
      </c>
      <c r="C133" s="3" t="s">
        <v>35</v>
      </c>
      <c r="D133" s="3"/>
      <c r="E133" s="2">
        <v>2</v>
      </c>
      <c r="F133" s="2">
        <v>4</v>
      </c>
      <c r="G133" s="2">
        <v>7</v>
      </c>
      <c r="H133" s="2">
        <v>26</v>
      </c>
      <c r="I133" s="2">
        <v>11</v>
      </c>
      <c r="J133" s="1">
        <v>248</v>
      </c>
    </row>
    <row r="134" spans="1:10" x14ac:dyDescent="0.25">
      <c r="A134" s="1" t="s">
        <v>42</v>
      </c>
      <c r="B134" s="1" t="s">
        <v>34</v>
      </c>
      <c r="C134" s="3"/>
      <c r="D134" s="3"/>
    </row>
    <row r="135" spans="1:10" x14ac:dyDescent="0.25">
      <c r="A135" s="1" t="s">
        <v>106</v>
      </c>
      <c r="B135" s="1" t="s">
        <v>94</v>
      </c>
      <c r="C135" s="3"/>
      <c r="D135" s="3"/>
    </row>
    <row r="136" spans="1:10" x14ac:dyDescent="0.25">
      <c r="A136" s="1" t="s">
        <v>100</v>
      </c>
      <c r="B136" s="1" t="s">
        <v>94</v>
      </c>
      <c r="C136" s="3"/>
      <c r="D136" s="3"/>
    </row>
    <row r="137" spans="1:10" x14ac:dyDescent="0.25">
      <c r="A137" s="1" t="s">
        <v>173</v>
      </c>
      <c r="B137" s="1" t="s">
        <v>2</v>
      </c>
      <c r="C137" s="2"/>
    </row>
    <row r="138" spans="1:10" x14ac:dyDescent="0.25">
      <c r="A138" s="1" t="s">
        <v>37</v>
      </c>
      <c r="B138" s="1" t="s">
        <v>34</v>
      </c>
      <c r="C138" s="3"/>
      <c r="D138" s="3"/>
    </row>
    <row r="139" spans="1:10" x14ac:dyDescent="0.25">
      <c r="A139" s="1" t="s">
        <v>95</v>
      </c>
      <c r="B139" s="1" t="s">
        <v>94</v>
      </c>
      <c r="C139" s="3"/>
      <c r="D139" s="3"/>
    </row>
    <row r="140" spans="1:10" x14ac:dyDescent="0.25">
      <c r="A140" s="1" t="s">
        <v>40</v>
      </c>
      <c r="B140" s="1" t="s">
        <v>34</v>
      </c>
      <c r="C140" s="3"/>
      <c r="D140" s="3"/>
    </row>
    <row r="141" spans="1:10" x14ac:dyDescent="0.25">
      <c r="A141" s="1" t="s">
        <v>67</v>
      </c>
      <c r="B141" s="1" t="s">
        <v>60</v>
      </c>
      <c r="C141" s="3"/>
      <c r="D141" s="3"/>
    </row>
    <row r="142" spans="1:10" x14ac:dyDescent="0.25">
      <c r="A142" s="1" t="s">
        <v>156</v>
      </c>
      <c r="B142" s="1" t="s">
        <v>150</v>
      </c>
      <c r="C142" s="3"/>
      <c r="D142" s="3"/>
    </row>
    <row r="143" spans="1:10" x14ac:dyDescent="0.25">
      <c r="A143" s="1" t="s">
        <v>54</v>
      </c>
      <c r="B143" s="1" t="s">
        <v>51</v>
      </c>
      <c r="C143" s="3"/>
      <c r="D143" s="3"/>
    </row>
    <row r="144" spans="1:10" x14ac:dyDescent="0.25">
      <c r="A144" s="1" t="s">
        <v>120</v>
      </c>
      <c r="B144" s="1" t="s">
        <v>115</v>
      </c>
      <c r="C144" s="3" t="s">
        <v>35</v>
      </c>
      <c r="D144" s="3"/>
    </row>
    <row r="145" spans="1:4" x14ac:dyDescent="0.25">
      <c r="A145" s="1" t="s">
        <v>168</v>
      </c>
      <c r="B145" s="1" t="s">
        <v>34</v>
      </c>
      <c r="C145" s="3"/>
      <c r="D145" s="3"/>
    </row>
    <row r="146" spans="1:4" x14ac:dyDescent="0.25">
      <c r="A146" s="1" t="s">
        <v>131</v>
      </c>
      <c r="B146" s="1" t="s">
        <v>129</v>
      </c>
      <c r="C146" s="3"/>
      <c r="D146" s="3"/>
    </row>
    <row r="147" spans="1:4" x14ac:dyDescent="0.25">
      <c r="A147" s="1" t="s">
        <v>77</v>
      </c>
      <c r="B147" s="1" t="s">
        <v>60</v>
      </c>
      <c r="C147" s="3"/>
      <c r="D147" s="3"/>
    </row>
    <row r="148" spans="1:4" x14ac:dyDescent="0.25">
      <c r="A148" s="1" t="s">
        <v>133</v>
      </c>
      <c r="B148" s="1" t="s">
        <v>134</v>
      </c>
      <c r="C148" s="3" t="s">
        <v>35</v>
      </c>
      <c r="D148" s="3"/>
    </row>
    <row r="149" spans="1:4" x14ac:dyDescent="0.25">
      <c r="A149" s="1" t="s">
        <v>41</v>
      </c>
      <c r="B149" s="1" t="s">
        <v>34</v>
      </c>
      <c r="C149" s="3"/>
      <c r="D149" s="3"/>
    </row>
    <row r="150" spans="1:4" x14ac:dyDescent="0.25">
      <c r="A150" s="1" t="s">
        <v>57</v>
      </c>
      <c r="B150" s="1" t="s">
        <v>51</v>
      </c>
      <c r="C150" s="3"/>
      <c r="D150" s="3"/>
    </row>
    <row r="151" spans="1:4" x14ac:dyDescent="0.25">
      <c r="A151" s="1" t="s">
        <v>97</v>
      </c>
      <c r="B151" s="1" t="s">
        <v>94</v>
      </c>
      <c r="C151" s="3"/>
      <c r="D151" s="3"/>
    </row>
    <row r="152" spans="1:4" x14ac:dyDescent="0.25">
      <c r="A152" s="1" t="s">
        <v>111</v>
      </c>
      <c r="B152" s="1" t="s">
        <v>112</v>
      </c>
      <c r="C152" s="3"/>
      <c r="D152" s="3"/>
    </row>
    <row r="153" spans="1:4" x14ac:dyDescent="0.25">
      <c r="A153" s="1" t="s">
        <v>165</v>
      </c>
      <c r="B153" s="1" t="s">
        <v>162</v>
      </c>
      <c r="C153" s="3"/>
      <c r="D153" s="3"/>
    </row>
    <row r="154" spans="1:4" x14ac:dyDescent="0.25">
      <c r="A154" s="1" t="s">
        <v>55</v>
      </c>
      <c r="B154" s="1" t="s">
        <v>51</v>
      </c>
      <c r="C154" s="3"/>
      <c r="D154" s="3"/>
    </row>
    <row r="155" spans="1:4" x14ac:dyDescent="0.25">
      <c r="A155" s="1" t="s">
        <v>104</v>
      </c>
      <c r="B155" s="1" t="s">
        <v>94</v>
      </c>
      <c r="C155" s="3"/>
      <c r="D155" s="3"/>
    </row>
    <row r="156" spans="1:4" x14ac:dyDescent="0.25">
      <c r="A156" s="1" t="s">
        <v>82</v>
      </c>
      <c r="B156" s="1" t="s">
        <v>81</v>
      </c>
      <c r="C156" s="3"/>
      <c r="D156" s="3"/>
    </row>
    <row r="157" spans="1:4" x14ac:dyDescent="0.25">
      <c r="A157" s="1" t="s">
        <v>125</v>
      </c>
      <c r="B157" s="1" t="s">
        <v>115</v>
      </c>
      <c r="C157" s="3"/>
      <c r="D157" s="3"/>
    </row>
    <row r="158" spans="1:4" x14ac:dyDescent="0.25">
      <c r="A158" s="1" t="s">
        <v>126</v>
      </c>
      <c r="B158" s="1" t="s">
        <v>115</v>
      </c>
      <c r="C158" s="3"/>
      <c r="D158" s="3"/>
    </row>
    <row r="159" spans="1:4" x14ac:dyDescent="0.25">
      <c r="A159" s="1" t="s">
        <v>172</v>
      </c>
      <c r="B159" s="1" t="s">
        <v>60</v>
      </c>
      <c r="C159" s="2"/>
    </row>
    <row r="160" spans="1:4" x14ac:dyDescent="0.25">
      <c r="A160" s="1" t="s">
        <v>33</v>
      </c>
      <c r="B160" s="1" t="s">
        <v>34</v>
      </c>
      <c r="C160" s="3"/>
      <c r="D160" s="3"/>
    </row>
    <row r="161" spans="1:10" x14ac:dyDescent="0.25">
      <c r="A161" s="1" t="s">
        <v>91</v>
      </c>
      <c r="B161" s="1" t="s">
        <v>86</v>
      </c>
      <c r="C161" s="3"/>
      <c r="D161" s="3"/>
    </row>
    <row r="162" spans="1:10" x14ac:dyDescent="0.25">
      <c r="A162" s="1" t="s">
        <v>135</v>
      </c>
      <c r="B162" s="1" t="s">
        <v>134</v>
      </c>
      <c r="C162" s="3"/>
      <c r="D162" s="3"/>
    </row>
    <row r="163" spans="1:10" x14ac:dyDescent="0.25">
      <c r="A163" s="1" t="s">
        <v>76</v>
      </c>
      <c r="B163" s="1" t="s">
        <v>60</v>
      </c>
      <c r="C163" s="3"/>
      <c r="D163" s="3"/>
      <c r="J163" s="2"/>
    </row>
    <row r="164" spans="1:10" x14ac:dyDescent="0.25">
      <c r="A164" s="1" t="s">
        <v>166</v>
      </c>
      <c r="B164" s="1" t="s">
        <v>34</v>
      </c>
      <c r="C164" s="3"/>
      <c r="D164" s="3"/>
    </row>
    <row r="165" spans="1:10" x14ac:dyDescent="0.25">
      <c r="A165" s="1" t="s">
        <v>4</v>
      </c>
      <c r="B165" s="1" t="s">
        <v>2</v>
      </c>
      <c r="C165" s="3"/>
      <c r="D165" s="3"/>
    </row>
    <row r="166" spans="1:10" x14ac:dyDescent="0.25">
      <c r="A166" s="1" t="s">
        <v>110</v>
      </c>
      <c r="B166" s="1" t="s">
        <v>2</v>
      </c>
      <c r="C166" s="3"/>
      <c r="D166" s="3"/>
    </row>
    <row r="167" spans="1:10" x14ac:dyDescent="0.25">
      <c r="A167" s="1" t="s">
        <v>164</v>
      </c>
      <c r="B167" s="1" t="s">
        <v>162</v>
      </c>
      <c r="C167" s="3"/>
      <c r="D167" s="3"/>
    </row>
  </sheetData>
  <sheetProtection sheet="1" objects="1" scenarios="1"/>
  <mergeCells count="7">
    <mergeCell ref="A1:D3"/>
    <mergeCell ref="E1:H1"/>
    <mergeCell ref="I1:J1"/>
    <mergeCell ref="E2:H2"/>
    <mergeCell ref="I2:J2"/>
    <mergeCell ref="E3:H3"/>
    <mergeCell ref="I3:J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6211B0E-75F8-4484-8A6F-CE61A06E123E}">
          <x14:formula1>
            <xm:f>LISTAS!$B$3:$B$4</xm:f>
          </x14:formula1>
          <xm:sqref>C168:C200</xm:sqref>
        </x14:dataValidation>
        <x14:dataValidation type="list" allowBlank="1" showInputMessage="1" showErrorMessage="1" xr:uid="{47F915B1-2085-40B4-92AC-2169639DED8D}">
          <x14:formula1>
            <xm:f>LISTAS!$A$3:$A$17</xm:f>
          </x14:formula1>
          <xm:sqref>B168:B180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CBD01-E427-4CA6-BE1B-7376DD9FEE9F}">
  <dimension ref="A1:J132"/>
  <sheetViews>
    <sheetView topLeftCell="A91" workbookViewId="0">
      <selection activeCell="A81" sqref="A81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69" t="s">
        <v>177</v>
      </c>
      <c r="B1" s="69"/>
      <c r="C1" s="69"/>
      <c r="D1" s="69"/>
      <c r="E1" s="68" t="s">
        <v>20</v>
      </c>
      <c r="F1" s="68"/>
      <c r="G1" s="68"/>
      <c r="H1" s="68"/>
      <c r="I1" s="68">
        <f>+COUNTIF(Tabla358[NOMBRE DEL PARTICIPANTE],"*")</f>
        <v>128</v>
      </c>
      <c r="J1" s="68"/>
    </row>
    <row r="2" spans="1:10" ht="15" customHeight="1" x14ac:dyDescent="0.25">
      <c r="A2" s="69"/>
      <c r="B2" s="69"/>
      <c r="C2" s="69"/>
      <c r="D2" s="69"/>
      <c r="E2" s="68" t="s">
        <v>21</v>
      </c>
      <c r="F2" s="68"/>
      <c r="G2" s="68"/>
      <c r="H2" s="68"/>
      <c r="I2" s="68">
        <f>+COUNT(J5:J200)</f>
        <v>0</v>
      </c>
      <c r="J2" s="68"/>
    </row>
    <row r="3" spans="1:10" ht="15" customHeight="1" x14ac:dyDescent="0.25">
      <c r="A3" s="69"/>
      <c r="B3" s="69"/>
      <c r="C3" s="69"/>
      <c r="D3" s="69"/>
      <c r="E3" s="68" t="s">
        <v>22</v>
      </c>
      <c r="F3" s="68"/>
      <c r="G3" s="68"/>
      <c r="H3" s="68"/>
      <c r="I3" s="68">
        <f>+COUNTIF(Tabla358[PAGADO],"si")</f>
        <v>121</v>
      </c>
      <c r="J3" s="68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x14ac:dyDescent="0.25">
      <c r="A5" s="1" t="s">
        <v>33</v>
      </c>
      <c r="B5" s="1" t="s">
        <v>34</v>
      </c>
      <c r="C5" s="3" t="s">
        <v>35</v>
      </c>
      <c r="D5" s="3">
        <v>1</v>
      </c>
    </row>
    <row r="6" spans="1:10" x14ac:dyDescent="0.25">
      <c r="A6" s="1" t="s">
        <v>36</v>
      </c>
      <c r="B6" s="1" t="s">
        <v>34</v>
      </c>
      <c r="C6" s="3" t="s">
        <v>35</v>
      </c>
      <c r="D6" s="3">
        <v>1</v>
      </c>
    </row>
    <row r="7" spans="1:10" x14ac:dyDescent="0.25">
      <c r="A7" s="1" t="s">
        <v>37</v>
      </c>
      <c r="B7" s="1" t="s">
        <v>34</v>
      </c>
      <c r="C7" s="3" t="s">
        <v>35</v>
      </c>
      <c r="D7" s="3">
        <v>1</v>
      </c>
    </row>
    <row r="8" spans="1:10" x14ac:dyDescent="0.25">
      <c r="A8" s="1" t="s">
        <v>38</v>
      </c>
      <c r="B8" s="1" t="s">
        <v>34</v>
      </c>
      <c r="C8" s="3" t="s">
        <v>35</v>
      </c>
      <c r="D8" s="3">
        <v>1</v>
      </c>
    </row>
    <row r="9" spans="1:10" x14ac:dyDescent="0.25">
      <c r="A9" s="1" t="s">
        <v>39</v>
      </c>
      <c r="B9" s="1" t="s">
        <v>34</v>
      </c>
      <c r="C9" s="3" t="s">
        <v>35</v>
      </c>
      <c r="D9" s="3">
        <v>1</v>
      </c>
    </row>
    <row r="10" spans="1:10" x14ac:dyDescent="0.25">
      <c r="A10" s="1" t="s">
        <v>40</v>
      </c>
      <c r="B10" s="1" t="s">
        <v>34</v>
      </c>
      <c r="C10" s="3" t="s">
        <v>35</v>
      </c>
      <c r="D10" s="3">
        <v>1</v>
      </c>
    </row>
    <row r="11" spans="1:10" x14ac:dyDescent="0.25">
      <c r="A11" s="1" t="s">
        <v>41</v>
      </c>
      <c r="B11" s="1" t="s">
        <v>34</v>
      </c>
      <c r="C11" s="3" t="s">
        <v>35</v>
      </c>
      <c r="D11" s="3">
        <v>1</v>
      </c>
    </row>
    <row r="12" spans="1:10" x14ac:dyDescent="0.25">
      <c r="A12" s="1" t="s">
        <v>42</v>
      </c>
      <c r="B12" s="1" t="s">
        <v>34</v>
      </c>
      <c r="C12" s="3" t="s">
        <v>35</v>
      </c>
      <c r="D12" s="3">
        <v>1</v>
      </c>
    </row>
    <row r="13" spans="1:10" x14ac:dyDescent="0.25">
      <c r="A13" s="1" t="s">
        <v>43</v>
      </c>
      <c r="B13" s="1" t="s">
        <v>34</v>
      </c>
      <c r="C13" s="3" t="s">
        <v>35</v>
      </c>
      <c r="D13" s="3">
        <v>1</v>
      </c>
    </row>
    <row r="14" spans="1:10" x14ac:dyDescent="0.25">
      <c r="A14" s="1" t="s">
        <v>44</v>
      </c>
      <c r="B14" s="1" t="s">
        <v>45</v>
      </c>
      <c r="C14" s="3" t="s">
        <v>35</v>
      </c>
      <c r="D14" s="3">
        <v>2</v>
      </c>
    </row>
    <row r="15" spans="1:10" x14ac:dyDescent="0.25">
      <c r="A15" s="1" t="s">
        <v>46</v>
      </c>
      <c r="B15" s="1" t="s">
        <v>45</v>
      </c>
      <c r="C15" s="3" t="s">
        <v>35</v>
      </c>
      <c r="D15" s="3">
        <v>2</v>
      </c>
    </row>
    <row r="16" spans="1:10" x14ac:dyDescent="0.25">
      <c r="A16" s="1" t="s">
        <v>47</v>
      </c>
      <c r="B16" s="1" t="s">
        <v>45</v>
      </c>
      <c r="C16" s="3" t="s">
        <v>35</v>
      </c>
      <c r="D16" s="3">
        <v>2</v>
      </c>
    </row>
    <row r="17" spans="1:4" x14ac:dyDescent="0.25">
      <c r="A17" s="1" t="s">
        <v>48</v>
      </c>
      <c r="B17" s="1" t="s">
        <v>45</v>
      </c>
      <c r="C17" s="3" t="s">
        <v>35</v>
      </c>
      <c r="D17" s="3">
        <v>2</v>
      </c>
    </row>
    <row r="18" spans="1:4" x14ac:dyDescent="0.25">
      <c r="A18" s="1" t="s">
        <v>49</v>
      </c>
      <c r="B18" s="1" t="s">
        <v>45</v>
      </c>
      <c r="C18" s="3" t="s">
        <v>35</v>
      </c>
      <c r="D18" s="3">
        <v>2</v>
      </c>
    </row>
    <row r="19" spans="1:4" x14ac:dyDescent="0.25">
      <c r="A19" s="1" t="s">
        <v>50</v>
      </c>
      <c r="B19" s="1" t="s">
        <v>51</v>
      </c>
      <c r="C19" s="3" t="s">
        <v>35</v>
      </c>
      <c r="D19" s="3">
        <v>2</v>
      </c>
    </row>
    <row r="20" spans="1:4" x14ac:dyDescent="0.25">
      <c r="A20" s="1" t="s">
        <v>52</v>
      </c>
      <c r="B20" s="1" t="s">
        <v>51</v>
      </c>
      <c r="C20" s="3" t="s">
        <v>35</v>
      </c>
      <c r="D20" s="3">
        <v>2</v>
      </c>
    </row>
    <row r="21" spans="1:4" x14ac:dyDescent="0.25">
      <c r="A21" s="1" t="s">
        <v>53</v>
      </c>
      <c r="B21" s="1" t="s">
        <v>51</v>
      </c>
      <c r="C21" s="3" t="s">
        <v>35</v>
      </c>
      <c r="D21" s="3">
        <v>2</v>
      </c>
    </row>
    <row r="22" spans="1:4" x14ac:dyDescent="0.25">
      <c r="A22" s="1" t="s">
        <v>54</v>
      </c>
      <c r="B22" s="1" t="s">
        <v>51</v>
      </c>
      <c r="C22" s="3" t="s">
        <v>35</v>
      </c>
      <c r="D22" s="3">
        <v>2</v>
      </c>
    </row>
    <row r="23" spans="1:4" x14ac:dyDescent="0.25">
      <c r="A23" s="1" t="s">
        <v>55</v>
      </c>
      <c r="B23" s="1" t="s">
        <v>51</v>
      </c>
      <c r="C23" s="3" t="s">
        <v>35</v>
      </c>
      <c r="D23" s="3">
        <v>3</v>
      </c>
    </row>
    <row r="24" spans="1:4" x14ac:dyDescent="0.25">
      <c r="A24" s="1" t="s">
        <v>56</v>
      </c>
      <c r="B24" s="1" t="s">
        <v>51</v>
      </c>
      <c r="C24" s="3" t="s">
        <v>35</v>
      </c>
      <c r="D24" s="3">
        <v>3</v>
      </c>
    </row>
    <row r="25" spans="1:4" x14ac:dyDescent="0.25">
      <c r="A25" s="1" t="s">
        <v>57</v>
      </c>
      <c r="B25" s="1" t="s">
        <v>51</v>
      </c>
      <c r="C25" s="3" t="s">
        <v>35</v>
      </c>
      <c r="D25" s="3">
        <v>3</v>
      </c>
    </row>
    <row r="26" spans="1:4" x14ac:dyDescent="0.25">
      <c r="A26" s="1" t="s">
        <v>58</v>
      </c>
      <c r="B26" s="1" t="s">
        <v>51</v>
      </c>
      <c r="C26" s="3" t="s">
        <v>35</v>
      </c>
      <c r="D26" s="3">
        <v>3</v>
      </c>
    </row>
    <row r="27" spans="1:4" x14ac:dyDescent="0.25">
      <c r="A27" s="1" t="s">
        <v>59</v>
      </c>
      <c r="B27" s="1" t="s">
        <v>60</v>
      </c>
      <c r="C27" s="3" t="s">
        <v>35</v>
      </c>
      <c r="D27" s="3">
        <v>3</v>
      </c>
    </row>
    <row r="28" spans="1:4" x14ac:dyDescent="0.25">
      <c r="A28" s="1" t="s">
        <v>61</v>
      </c>
      <c r="B28" s="1" t="s">
        <v>60</v>
      </c>
      <c r="C28" s="3" t="s">
        <v>35</v>
      </c>
      <c r="D28" s="3">
        <v>4</v>
      </c>
    </row>
    <row r="29" spans="1:4" x14ac:dyDescent="0.25">
      <c r="A29" s="1" t="s">
        <v>62</v>
      </c>
      <c r="B29" s="1" t="s">
        <v>60</v>
      </c>
      <c r="C29" s="3" t="s">
        <v>35</v>
      </c>
      <c r="D29" s="3">
        <v>4</v>
      </c>
    </row>
    <row r="30" spans="1:4" x14ac:dyDescent="0.25">
      <c r="A30" s="1" t="s">
        <v>63</v>
      </c>
      <c r="B30" s="1" t="s">
        <v>60</v>
      </c>
      <c r="C30" s="3" t="s">
        <v>35</v>
      </c>
      <c r="D30" s="3">
        <v>4</v>
      </c>
    </row>
    <row r="31" spans="1:4" x14ac:dyDescent="0.25">
      <c r="A31" s="1" t="s">
        <v>64</v>
      </c>
      <c r="B31" s="1" t="s">
        <v>60</v>
      </c>
      <c r="C31" s="3" t="s">
        <v>35</v>
      </c>
      <c r="D31" s="3">
        <v>4</v>
      </c>
    </row>
    <row r="32" spans="1:4" x14ac:dyDescent="0.25">
      <c r="A32" s="1" t="s">
        <v>65</v>
      </c>
      <c r="B32" s="1" t="s">
        <v>60</v>
      </c>
      <c r="C32" s="3" t="s">
        <v>35</v>
      </c>
      <c r="D32" s="3">
        <v>4</v>
      </c>
    </row>
    <row r="33" spans="1:4" x14ac:dyDescent="0.25">
      <c r="A33" s="1" t="s">
        <v>66</v>
      </c>
      <c r="B33" s="1" t="s">
        <v>60</v>
      </c>
      <c r="C33" s="3" t="s">
        <v>35</v>
      </c>
      <c r="D33" s="3">
        <v>5</v>
      </c>
    </row>
    <row r="34" spans="1:4" x14ac:dyDescent="0.25">
      <c r="A34" s="1" t="s">
        <v>67</v>
      </c>
      <c r="B34" s="1" t="s">
        <v>60</v>
      </c>
      <c r="C34" s="3" t="s">
        <v>35</v>
      </c>
      <c r="D34" s="3">
        <v>5</v>
      </c>
    </row>
    <row r="35" spans="1:4" x14ac:dyDescent="0.25">
      <c r="A35" s="1" t="s">
        <v>68</v>
      </c>
      <c r="B35" s="1" t="s">
        <v>60</v>
      </c>
      <c r="C35" s="3" t="s">
        <v>35</v>
      </c>
      <c r="D35" s="3">
        <v>5</v>
      </c>
    </row>
    <row r="36" spans="1:4" x14ac:dyDescent="0.25">
      <c r="A36" s="1" t="s">
        <v>69</v>
      </c>
      <c r="B36" s="1" t="s">
        <v>60</v>
      </c>
      <c r="C36" s="3" t="s">
        <v>35</v>
      </c>
      <c r="D36" s="3">
        <v>5</v>
      </c>
    </row>
    <row r="37" spans="1:4" x14ac:dyDescent="0.25">
      <c r="A37" s="1" t="s">
        <v>70</v>
      </c>
      <c r="B37" s="1" t="s">
        <v>60</v>
      </c>
      <c r="C37" s="3" t="s">
        <v>35</v>
      </c>
      <c r="D37" s="3">
        <v>6</v>
      </c>
    </row>
    <row r="38" spans="1:4" x14ac:dyDescent="0.25">
      <c r="A38" s="1" t="s">
        <v>71</v>
      </c>
      <c r="B38" s="1" t="s">
        <v>60</v>
      </c>
      <c r="C38" s="3" t="s">
        <v>35</v>
      </c>
      <c r="D38" s="3">
        <v>6</v>
      </c>
    </row>
    <row r="39" spans="1:4" x14ac:dyDescent="0.25">
      <c r="A39" s="1" t="s">
        <v>72</v>
      </c>
      <c r="B39" s="1" t="s">
        <v>60</v>
      </c>
      <c r="C39" s="3" t="s">
        <v>35</v>
      </c>
      <c r="D39" s="3">
        <v>6</v>
      </c>
    </row>
    <row r="40" spans="1:4" x14ac:dyDescent="0.25">
      <c r="A40" s="1" t="s">
        <v>73</v>
      </c>
      <c r="B40" s="1" t="s">
        <v>60</v>
      </c>
      <c r="C40" s="3" t="s">
        <v>35</v>
      </c>
      <c r="D40" s="3">
        <v>6</v>
      </c>
    </row>
    <row r="41" spans="1:4" x14ac:dyDescent="0.25">
      <c r="A41" s="1" t="s">
        <v>74</v>
      </c>
      <c r="B41" s="1" t="s">
        <v>60</v>
      </c>
      <c r="C41" s="3" t="s">
        <v>35</v>
      </c>
      <c r="D41" s="3">
        <v>7</v>
      </c>
    </row>
    <row r="42" spans="1:4" x14ac:dyDescent="0.25">
      <c r="A42" s="1" t="s">
        <v>75</v>
      </c>
      <c r="B42" s="1" t="s">
        <v>60</v>
      </c>
      <c r="C42" s="3" t="s">
        <v>35</v>
      </c>
      <c r="D42" s="3">
        <v>7</v>
      </c>
    </row>
    <row r="43" spans="1:4" x14ac:dyDescent="0.25">
      <c r="A43" s="1" t="s">
        <v>76</v>
      </c>
      <c r="B43" s="1" t="s">
        <v>60</v>
      </c>
      <c r="C43" s="3" t="s">
        <v>35</v>
      </c>
      <c r="D43" s="3">
        <v>7</v>
      </c>
    </row>
    <row r="44" spans="1:4" x14ac:dyDescent="0.25">
      <c r="A44" s="1" t="s">
        <v>77</v>
      </c>
      <c r="B44" s="1" t="s">
        <v>60</v>
      </c>
      <c r="C44" s="3" t="s">
        <v>35</v>
      </c>
      <c r="D44" s="3">
        <v>7</v>
      </c>
    </row>
    <row r="45" spans="1:4" x14ac:dyDescent="0.25">
      <c r="A45" s="1" t="s">
        <v>78</v>
      </c>
      <c r="B45" s="1" t="s">
        <v>60</v>
      </c>
      <c r="C45" s="3" t="s">
        <v>35</v>
      </c>
      <c r="D45" s="3">
        <v>7</v>
      </c>
    </row>
    <row r="46" spans="1:4" x14ac:dyDescent="0.25">
      <c r="A46" s="1" t="s">
        <v>79</v>
      </c>
      <c r="B46" s="1" t="s">
        <v>60</v>
      </c>
      <c r="C46" s="3" t="s">
        <v>35</v>
      </c>
      <c r="D46" s="3">
        <v>7</v>
      </c>
    </row>
    <row r="47" spans="1:4" x14ac:dyDescent="0.25">
      <c r="A47" s="1" t="s">
        <v>80</v>
      </c>
      <c r="B47" s="1" t="s">
        <v>81</v>
      </c>
      <c r="C47" s="3" t="s">
        <v>35</v>
      </c>
      <c r="D47" s="3">
        <v>7</v>
      </c>
    </row>
    <row r="48" spans="1:4" x14ac:dyDescent="0.25">
      <c r="A48" s="1" t="s">
        <v>82</v>
      </c>
      <c r="B48" s="1" t="s">
        <v>81</v>
      </c>
      <c r="C48" s="3" t="s">
        <v>35</v>
      </c>
      <c r="D48" s="3">
        <v>9</v>
      </c>
    </row>
    <row r="49" spans="1:4" x14ac:dyDescent="0.25">
      <c r="A49" s="1" t="s">
        <v>83</v>
      </c>
      <c r="B49" s="1" t="s">
        <v>81</v>
      </c>
      <c r="C49" s="3" t="s">
        <v>35</v>
      </c>
      <c r="D49" s="3">
        <v>9</v>
      </c>
    </row>
    <row r="50" spans="1:4" x14ac:dyDescent="0.25">
      <c r="A50" s="1" t="s">
        <v>84</v>
      </c>
      <c r="B50" s="1" t="s">
        <v>81</v>
      </c>
      <c r="C50" s="3" t="s">
        <v>35</v>
      </c>
      <c r="D50" s="3">
        <v>9</v>
      </c>
    </row>
    <row r="51" spans="1:4" x14ac:dyDescent="0.25">
      <c r="A51" s="1" t="s">
        <v>85</v>
      </c>
      <c r="B51" s="1" t="s">
        <v>86</v>
      </c>
      <c r="C51" s="3" t="s">
        <v>35</v>
      </c>
      <c r="D51" s="3">
        <v>9</v>
      </c>
    </row>
    <row r="52" spans="1:4" x14ac:dyDescent="0.25">
      <c r="A52" s="1" t="s">
        <v>87</v>
      </c>
      <c r="B52" s="1" t="s">
        <v>86</v>
      </c>
      <c r="C52" s="3" t="s">
        <v>35</v>
      </c>
      <c r="D52" s="3">
        <v>9</v>
      </c>
    </row>
    <row r="53" spans="1:4" x14ac:dyDescent="0.25">
      <c r="A53" s="1" t="s">
        <v>88</v>
      </c>
      <c r="B53" s="1" t="s">
        <v>86</v>
      </c>
      <c r="C53" s="3" t="s">
        <v>35</v>
      </c>
      <c r="D53" s="3">
        <v>9</v>
      </c>
    </row>
    <row r="54" spans="1:4" x14ac:dyDescent="0.25">
      <c r="A54" s="1" t="s">
        <v>89</v>
      </c>
      <c r="B54" s="1" t="s">
        <v>86</v>
      </c>
      <c r="C54" s="3" t="s">
        <v>35</v>
      </c>
      <c r="D54" s="3">
        <v>9</v>
      </c>
    </row>
    <row r="55" spans="1:4" x14ac:dyDescent="0.25">
      <c r="A55" s="1" t="s">
        <v>43</v>
      </c>
      <c r="B55" s="1" t="s">
        <v>86</v>
      </c>
      <c r="C55" s="3" t="s">
        <v>35</v>
      </c>
      <c r="D55" s="3">
        <v>9</v>
      </c>
    </row>
    <row r="56" spans="1:4" x14ac:dyDescent="0.25">
      <c r="A56" s="1" t="s">
        <v>90</v>
      </c>
      <c r="B56" s="1" t="s">
        <v>86</v>
      </c>
      <c r="C56" s="3" t="s">
        <v>35</v>
      </c>
      <c r="D56" s="3">
        <v>9</v>
      </c>
    </row>
    <row r="57" spans="1:4" x14ac:dyDescent="0.25">
      <c r="A57" s="1" t="s">
        <v>91</v>
      </c>
      <c r="B57" s="1" t="s">
        <v>86</v>
      </c>
      <c r="C57" s="3" t="s">
        <v>35</v>
      </c>
      <c r="D57" s="3">
        <v>10</v>
      </c>
    </row>
    <row r="58" spans="1:4" x14ac:dyDescent="0.25">
      <c r="A58" s="1" t="s">
        <v>92</v>
      </c>
      <c r="B58" s="1" t="s">
        <v>86</v>
      </c>
      <c r="C58" s="3" t="s">
        <v>35</v>
      </c>
      <c r="D58" s="3">
        <v>10</v>
      </c>
    </row>
    <row r="59" spans="1:4" x14ac:dyDescent="0.25">
      <c r="A59" s="1" t="s">
        <v>93</v>
      </c>
      <c r="B59" s="1" t="s">
        <v>94</v>
      </c>
      <c r="C59" s="3" t="s">
        <v>35</v>
      </c>
      <c r="D59" s="3">
        <v>10</v>
      </c>
    </row>
    <row r="60" spans="1:4" x14ac:dyDescent="0.25">
      <c r="A60" s="1" t="s">
        <v>95</v>
      </c>
      <c r="B60" s="1" t="s">
        <v>94</v>
      </c>
      <c r="C60" s="3" t="s">
        <v>35</v>
      </c>
      <c r="D60" s="3">
        <v>10</v>
      </c>
    </row>
    <row r="61" spans="1:4" x14ac:dyDescent="0.25">
      <c r="A61" s="1" t="s">
        <v>96</v>
      </c>
      <c r="B61" s="1" t="s">
        <v>94</v>
      </c>
      <c r="C61" s="3" t="s">
        <v>35</v>
      </c>
      <c r="D61" s="3">
        <v>10</v>
      </c>
    </row>
    <row r="62" spans="1:4" x14ac:dyDescent="0.25">
      <c r="A62" s="1" t="s">
        <v>97</v>
      </c>
      <c r="B62" s="1" t="s">
        <v>94</v>
      </c>
      <c r="C62" s="3" t="s">
        <v>35</v>
      </c>
      <c r="D62" s="3">
        <v>11</v>
      </c>
    </row>
    <row r="63" spans="1:4" x14ac:dyDescent="0.25">
      <c r="A63" s="1" t="s">
        <v>98</v>
      </c>
      <c r="B63" s="1" t="s">
        <v>94</v>
      </c>
      <c r="C63" s="3" t="s">
        <v>35</v>
      </c>
      <c r="D63" s="3">
        <v>11</v>
      </c>
    </row>
    <row r="64" spans="1:4" x14ac:dyDescent="0.25">
      <c r="A64" s="1" t="s">
        <v>99</v>
      </c>
      <c r="B64" s="1" t="s">
        <v>94</v>
      </c>
      <c r="C64" s="3" t="s">
        <v>35</v>
      </c>
      <c r="D64" s="3">
        <v>11</v>
      </c>
    </row>
    <row r="65" spans="1:4" x14ac:dyDescent="0.25">
      <c r="A65" s="1" t="s">
        <v>100</v>
      </c>
      <c r="B65" s="1" t="s">
        <v>94</v>
      </c>
      <c r="C65" s="3" t="s">
        <v>35</v>
      </c>
      <c r="D65" s="3">
        <v>11</v>
      </c>
    </row>
    <row r="66" spans="1:4" x14ac:dyDescent="0.25">
      <c r="A66" s="1" t="s">
        <v>101</v>
      </c>
      <c r="B66" s="1" t="s">
        <v>94</v>
      </c>
      <c r="C66" s="3" t="s">
        <v>35</v>
      </c>
      <c r="D66" s="3">
        <v>11</v>
      </c>
    </row>
    <row r="67" spans="1:4" x14ac:dyDescent="0.25">
      <c r="A67" s="1" t="s">
        <v>102</v>
      </c>
      <c r="B67" s="1" t="s">
        <v>94</v>
      </c>
      <c r="C67" s="3" t="s">
        <v>35</v>
      </c>
      <c r="D67" s="3">
        <v>11</v>
      </c>
    </row>
    <row r="68" spans="1:4" x14ac:dyDescent="0.25">
      <c r="A68" s="1" t="s">
        <v>103</v>
      </c>
      <c r="B68" s="1" t="s">
        <v>94</v>
      </c>
      <c r="C68" s="3" t="s">
        <v>35</v>
      </c>
      <c r="D68" s="3">
        <v>11</v>
      </c>
    </row>
    <row r="69" spans="1:4" x14ac:dyDescent="0.25">
      <c r="A69" s="1" t="s">
        <v>104</v>
      </c>
      <c r="B69" s="1" t="s">
        <v>94</v>
      </c>
      <c r="C69" s="3" t="s">
        <v>105</v>
      </c>
      <c r="D69" s="3">
        <v>11</v>
      </c>
    </row>
    <row r="70" spans="1:4" x14ac:dyDescent="0.25">
      <c r="A70" s="1" t="s">
        <v>106</v>
      </c>
      <c r="B70" s="1" t="s">
        <v>94</v>
      </c>
      <c r="C70" s="3" t="s">
        <v>35</v>
      </c>
      <c r="D70" s="3">
        <v>13</v>
      </c>
    </row>
    <row r="71" spans="1:4" x14ac:dyDescent="0.25">
      <c r="A71" s="1" t="s">
        <v>107</v>
      </c>
      <c r="B71" s="1" t="s">
        <v>94</v>
      </c>
      <c r="C71" s="3" t="s">
        <v>105</v>
      </c>
      <c r="D71" s="3">
        <v>13</v>
      </c>
    </row>
    <row r="72" spans="1:4" x14ac:dyDescent="0.25">
      <c r="A72" s="1" t="s">
        <v>108</v>
      </c>
      <c r="B72" s="1" t="s">
        <v>2</v>
      </c>
      <c r="C72" s="3" t="s">
        <v>35</v>
      </c>
      <c r="D72" s="3">
        <v>13</v>
      </c>
    </row>
    <row r="73" spans="1:4" x14ac:dyDescent="0.25">
      <c r="A73" s="1" t="s">
        <v>4</v>
      </c>
      <c r="B73" s="1" t="s">
        <v>2</v>
      </c>
      <c r="C73" s="3" t="s">
        <v>35</v>
      </c>
      <c r="D73" s="3">
        <v>13</v>
      </c>
    </row>
    <row r="74" spans="1:4" x14ac:dyDescent="0.25">
      <c r="A74" s="1" t="s">
        <v>109</v>
      </c>
      <c r="B74" s="1" t="s">
        <v>2</v>
      </c>
      <c r="C74" s="3" t="s">
        <v>35</v>
      </c>
      <c r="D74" s="3">
        <v>14</v>
      </c>
    </row>
    <row r="75" spans="1:4" x14ac:dyDescent="0.25">
      <c r="A75" s="1" t="s">
        <v>110</v>
      </c>
      <c r="B75" s="1" t="s">
        <v>2</v>
      </c>
      <c r="C75" s="3" t="s">
        <v>35</v>
      </c>
      <c r="D75" s="3">
        <v>14</v>
      </c>
    </row>
    <row r="76" spans="1:4" x14ac:dyDescent="0.25">
      <c r="A76" s="1" t="s">
        <v>111</v>
      </c>
      <c r="B76" s="1" t="s">
        <v>112</v>
      </c>
      <c r="C76" s="3" t="s">
        <v>35</v>
      </c>
      <c r="D76" s="3">
        <v>14</v>
      </c>
    </row>
    <row r="77" spans="1:4" x14ac:dyDescent="0.25">
      <c r="A77" s="1" t="s">
        <v>113</v>
      </c>
      <c r="B77" s="1" t="s">
        <v>2</v>
      </c>
      <c r="C77" s="3" t="s">
        <v>35</v>
      </c>
      <c r="D77" s="3">
        <v>14</v>
      </c>
    </row>
    <row r="78" spans="1:4" x14ac:dyDescent="0.25">
      <c r="A78" s="1" t="s">
        <v>114</v>
      </c>
      <c r="B78" s="1" t="s">
        <v>115</v>
      </c>
      <c r="C78" s="3" t="s">
        <v>35</v>
      </c>
      <c r="D78" s="3">
        <v>15</v>
      </c>
    </row>
    <row r="79" spans="1:4" x14ac:dyDescent="0.25">
      <c r="A79" s="1" t="s">
        <v>116</v>
      </c>
      <c r="B79" s="1" t="s">
        <v>115</v>
      </c>
      <c r="C79" s="3" t="s">
        <v>35</v>
      </c>
      <c r="D79" s="3">
        <v>15</v>
      </c>
    </row>
    <row r="80" spans="1:4" x14ac:dyDescent="0.25">
      <c r="A80" s="1" t="s">
        <v>117</v>
      </c>
      <c r="B80" s="1" t="s">
        <v>115</v>
      </c>
      <c r="C80" s="3" t="s">
        <v>35</v>
      </c>
      <c r="D80" s="3">
        <v>15</v>
      </c>
    </row>
    <row r="81" spans="1:4" x14ac:dyDescent="0.25">
      <c r="A81" s="1" t="s">
        <v>118</v>
      </c>
      <c r="B81" s="1" t="s">
        <v>115</v>
      </c>
      <c r="C81" s="3" t="s">
        <v>35</v>
      </c>
      <c r="D81" s="3">
        <v>15</v>
      </c>
    </row>
    <row r="82" spans="1:4" x14ac:dyDescent="0.25">
      <c r="A82" s="1" t="s">
        <v>119</v>
      </c>
      <c r="B82" s="1" t="s">
        <v>115</v>
      </c>
      <c r="C82" s="3" t="s">
        <v>35</v>
      </c>
      <c r="D82" s="3">
        <v>16</v>
      </c>
    </row>
    <row r="83" spans="1:4" x14ac:dyDescent="0.25">
      <c r="A83" s="1" t="s">
        <v>120</v>
      </c>
      <c r="B83" s="1" t="s">
        <v>115</v>
      </c>
      <c r="C83" s="3" t="s">
        <v>35</v>
      </c>
      <c r="D83" s="3">
        <v>16</v>
      </c>
    </row>
    <row r="84" spans="1:4" x14ac:dyDescent="0.25">
      <c r="A84" s="1" t="s">
        <v>121</v>
      </c>
      <c r="B84" s="1" t="s">
        <v>115</v>
      </c>
      <c r="C84" s="3" t="s">
        <v>35</v>
      </c>
      <c r="D84" s="3">
        <v>16</v>
      </c>
    </row>
    <row r="85" spans="1:4" x14ac:dyDescent="0.25">
      <c r="A85" s="1" t="s">
        <v>122</v>
      </c>
      <c r="B85" s="1" t="s">
        <v>115</v>
      </c>
      <c r="C85" s="3" t="s">
        <v>35</v>
      </c>
      <c r="D85" s="3">
        <v>16</v>
      </c>
    </row>
    <row r="86" spans="1:4" x14ac:dyDescent="0.25">
      <c r="A86" s="1" t="s">
        <v>123</v>
      </c>
      <c r="B86" s="1" t="s">
        <v>115</v>
      </c>
      <c r="C86" s="3" t="s">
        <v>35</v>
      </c>
      <c r="D86" s="3">
        <v>16</v>
      </c>
    </row>
    <row r="87" spans="1:4" x14ac:dyDescent="0.25">
      <c r="A87" s="1" t="s">
        <v>124</v>
      </c>
      <c r="B87" s="1" t="s">
        <v>115</v>
      </c>
      <c r="C87" s="3" t="s">
        <v>35</v>
      </c>
      <c r="D87" s="3">
        <v>16</v>
      </c>
    </row>
    <row r="88" spans="1:4" x14ac:dyDescent="0.25">
      <c r="A88" s="1" t="s">
        <v>125</v>
      </c>
      <c r="B88" s="1" t="s">
        <v>115</v>
      </c>
      <c r="C88" s="3" t="s">
        <v>35</v>
      </c>
      <c r="D88" s="3">
        <v>16</v>
      </c>
    </row>
    <row r="89" spans="1:4" x14ac:dyDescent="0.25">
      <c r="A89" s="1" t="s">
        <v>126</v>
      </c>
      <c r="B89" s="1" t="s">
        <v>115</v>
      </c>
      <c r="C89" s="3" t="s">
        <v>35</v>
      </c>
      <c r="D89" s="3">
        <v>16</v>
      </c>
    </row>
    <row r="90" spans="1:4" x14ac:dyDescent="0.25">
      <c r="A90" s="1" t="s">
        <v>127</v>
      </c>
      <c r="B90" s="1" t="s">
        <v>115</v>
      </c>
      <c r="C90" s="3" t="s">
        <v>35</v>
      </c>
      <c r="D90" s="3">
        <v>16</v>
      </c>
    </row>
    <row r="91" spans="1:4" x14ac:dyDescent="0.25">
      <c r="A91" s="1" t="s">
        <v>128</v>
      </c>
      <c r="B91" s="1" t="s">
        <v>129</v>
      </c>
      <c r="C91" s="3" t="s">
        <v>35</v>
      </c>
      <c r="D91" s="3">
        <v>18</v>
      </c>
    </row>
    <row r="92" spans="1:4" x14ac:dyDescent="0.25">
      <c r="A92" s="1" t="s">
        <v>130</v>
      </c>
      <c r="B92" s="1" t="s">
        <v>129</v>
      </c>
      <c r="C92" s="3" t="s">
        <v>35</v>
      </c>
      <c r="D92" s="3">
        <v>18</v>
      </c>
    </row>
    <row r="93" spans="1:4" x14ac:dyDescent="0.25">
      <c r="A93" s="1" t="s">
        <v>131</v>
      </c>
      <c r="B93" s="1" t="s">
        <v>129</v>
      </c>
      <c r="C93" s="3" t="s">
        <v>35</v>
      </c>
      <c r="D93" s="3">
        <v>18</v>
      </c>
    </row>
    <row r="94" spans="1:4" x14ac:dyDescent="0.25">
      <c r="A94" s="1" t="s">
        <v>132</v>
      </c>
      <c r="B94" s="1" t="s">
        <v>129</v>
      </c>
      <c r="C94" s="3" t="s">
        <v>35</v>
      </c>
      <c r="D94" s="3">
        <v>18</v>
      </c>
    </row>
    <row r="95" spans="1:4" x14ac:dyDescent="0.25">
      <c r="A95" s="1" t="s">
        <v>133</v>
      </c>
      <c r="B95" s="1" t="s">
        <v>134</v>
      </c>
      <c r="C95" s="3" t="s">
        <v>35</v>
      </c>
      <c r="D95" s="3">
        <v>18</v>
      </c>
    </row>
    <row r="96" spans="1:4" x14ac:dyDescent="0.25">
      <c r="A96" s="1" t="s">
        <v>135</v>
      </c>
      <c r="B96" s="1" t="s">
        <v>134</v>
      </c>
      <c r="C96" s="3" t="s">
        <v>35</v>
      </c>
      <c r="D96" s="3">
        <v>18</v>
      </c>
    </row>
    <row r="97" spans="1:4" x14ac:dyDescent="0.25">
      <c r="A97" s="1" t="s">
        <v>136</v>
      </c>
      <c r="B97" s="1" t="s">
        <v>137</v>
      </c>
      <c r="C97" s="3" t="s">
        <v>35</v>
      </c>
      <c r="D97" s="3">
        <v>18</v>
      </c>
    </row>
    <row r="98" spans="1:4" x14ac:dyDescent="0.25">
      <c r="A98" s="1" t="s">
        <v>138</v>
      </c>
      <c r="B98" s="1" t="s">
        <v>139</v>
      </c>
      <c r="C98" s="3" t="s">
        <v>35</v>
      </c>
      <c r="D98" s="3">
        <v>18</v>
      </c>
    </row>
    <row r="99" spans="1:4" x14ac:dyDescent="0.25">
      <c r="A99" s="1" t="s">
        <v>140</v>
      </c>
      <c r="B99" s="1" t="s">
        <v>139</v>
      </c>
      <c r="C99" s="3" t="s">
        <v>35</v>
      </c>
      <c r="D99" s="3">
        <v>19</v>
      </c>
    </row>
    <row r="100" spans="1:4" x14ac:dyDescent="0.25">
      <c r="A100" s="1" t="s">
        <v>141</v>
      </c>
      <c r="B100" s="1" t="s">
        <v>142</v>
      </c>
      <c r="C100" s="3" t="s">
        <v>35</v>
      </c>
      <c r="D100" s="3">
        <v>19</v>
      </c>
    </row>
    <row r="101" spans="1:4" x14ac:dyDescent="0.25">
      <c r="A101" s="1" t="s">
        <v>143</v>
      </c>
      <c r="B101" s="1" t="s">
        <v>139</v>
      </c>
      <c r="C101" s="3" t="s">
        <v>35</v>
      </c>
      <c r="D101" s="3">
        <v>19</v>
      </c>
    </row>
    <row r="102" spans="1:4" x14ac:dyDescent="0.25">
      <c r="A102" s="1" t="s">
        <v>144</v>
      </c>
      <c r="B102" s="1" t="s">
        <v>139</v>
      </c>
      <c r="C102" s="3" t="s">
        <v>35</v>
      </c>
      <c r="D102" s="3">
        <v>19</v>
      </c>
    </row>
    <row r="103" spans="1:4" x14ac:dyDescent="0.25">
      <c r="A103" s="1" t="s">
        <v>145</v>
      </c>
      <c r="B103" s="1" t="s">
        <v>139</v>
      </c>
      <c r="C103" s="3" t="s">
        <v>35</v>
      </c>
      <c r="D103" s="3">
        <v>23</v>
      </c>
    </row>
    <row r="104" spans="1:4" x14ac:dyDescent="0.25">
      <c r="A104" s="1" t="s">
        <v>146</v>
      </c>
      <c r="B104" s="1" t="s">
        <v>139</v>
      </c>
      <c r="C104" s="3" t="s">
        <v>35</v>
      </c>
      <c r="D104" s="3">
        <v>23</v>
      </c>
    </row>
    <row r="105" spans="1:4" x14ac:dyDescent="0.25">
      <c r="A105" s="1" t="s">
        <v>147</v>
      </c>
      <c r="B105" s="1" t="s">
        <v>139</v>
      </c>
      <c r="C105" s="3" t="s">
        <v>35</v>
      </c>
      <c r="D105" s="3">
        <v>23</v>
      </c>
    </row>
    <row r="106" spans="1:4" x14ac:dyDescent="0.25">
      <c r="A106" s="1" t="s">
        <v>148</v>
      </c>
      <c r="B106" s="1" t="s">
        <v>139</v>
      </c>
      <c r="C106" s="3" t="s">
        <v>35</v>
      </c>
      <c r="D106" s="3">
        <v>23</v>
      </c>
    </row>
    <row r="107" spans="1:4" x14ac:dyDescent="0.25">
      <c r="A107" s="1" t="s">
        <v>149</v>
      </c>
      <c r="B107" s="1" t="s">
        <v>150</v>
      </c>
      <c r="C107" s="3" t="s">
        <v>35</v>
      </c>
      <c r="D107" s="3">
        <v>23</v>
      </c>
    </row>
    <row r="108" spans="1:4" x14ac:dyDescent="0.25">
      <c r="A108" s="1" t="s">
        <v>151</v>
      </c>
      <c r="B108" s="1" t="s">
        <v>150</v>
      </c>
      <c r="C108" s="3" t="s">
        <v>35</v>
      </c>
      <c r="D108" s="3">
        <v>23</v>
      </c>
    </row>
    <row r="109" spans="1:4" x14ac:dyDescent="0.25">
      <c r="A109" s="1" t="s">
        <v>128</v>
      </c>
      <c r="B109" s="1" t="s">
        <v>150</v>
      </c>
      <c r="C109" s="3" t="s">
        <v>35</v>
      </c>
      <c r="D109" s="3">
        <v>23</v>
      </c>
    </row>
    <row r="110" spans="1:4" x14ac:dyDescent="0.25">
      <c r="A110" s="1" t="s">
        <v>152</v>
      </c>
      <c r="B110" s="1" t="s">
        <v>150</v>
      </c>
      <c r="C110" s="3" t="s">
        <v>35</v>
      </c>
      <c r="D110" s="3">
        <v>24</v>
      </c>
    </row>
    <row r="111" spans="1:4" x14ac:dyDescent="0.25">
      <c r="A111" s="1" t="s">
        <v>153</v>
      </c>
      <c r="B111" s="1" t="s">
        <v>150</v>
      </c>
      <c r="C111" s="3" t="s">
        <v>35</v>
      </c>
      <c r="D111" s="3">
        <v>24</v>
      </c>
    </row>
    <row r="112" spans="1:4" x14ac:dyDescent="0.25">
      <c r="A112" s="1" t="s">
        <v>154</v>
      </c>
      <c r="B112" s="1" t="s">
        <v>150</v>
      </c>
      <c r="C112" s="3" t="s">
        <v>35</v>
      </c>
      <c r="D112" s="3">
        <v>24</v>
      </c>
    </row>
    <row r="113" spans="1:4" x14ac:dyDescent="0.25">
      <c r="A113" s="1" t="s">
        <v>155</v>
      </c>
      <c r="B113" s="1" t="s">
        <v>150</v>
      </c>
      <c r="C113" s="3" t="s">
        <v>35</v>
      </c>
      <c r="D113" s="3">
        <v>24</v>
      </c>
    </row>
    <row r="114" spans="1:4" x14ac:dyDescent="0.25">
      <c r="A114" s="1" t="s">
        <v>156</v>
      </c>
      <c r="B114" s="1" t="s">
        <v>150</v>
      </c>
      <c r="C114" s="3" t="s">
        <v>35</v>
      </c>
      <c r="D114" s="3">
        <v>25</v>
      </c>
    </row>
    <row r="115" spans="1:4" x14ac:dyDescent="0.25">
      <c r="A115" s="1" t="s">
        <v>157</v>
      </c>
      <c r="B115" s="1" t="s">
        <v>150</v>
      </c>
      <c r="C115" s="3" t="s">
        <v>35</v>
      </c>
      <c r="D115" s="3">
        <v>25</v>
      </c>
    </row>
    <row r="116" spans="1:4" x14ac:dyDescent="0.25">
      <c r="A116" s="1" t="s">
        <v>158</v>
      </c>
      <c r="B116" s="1" t="s">
        <v>150</v>
      </c>
      <c r="C116" s="3" t="s">
        <v>35</v>
      </c>
      <c r="D116" s="3">
        <v>25</v>
      </c>
    </row>
    <row r="117" spans="1:4" x14ac:dyDescent="0.25">
      <c r="A117" s="1" t="s">
        <v>159</v>
      </c>
      <c r="B117" s="1" t="s">
        <v>150</v>
      </c>
      <c r="C117" s="3" t="s">
        <v>35</v>
      </c>
      <c r="D117" s="3">
        <v>25</v>
      </c>
    </row>
    <row r="118" spans="1:4" x14ac:dyDescent="0.25">
      <c r="A118" s="1" t="s">
        <v>160</v>
      </c>
      <c r="B118" s="1" t="s">
        <v>150</v>
      </c>
      <c r="C118" s="3" t="s">
        <v>35</v>
      </c>
      <c r="D118" s="3">
        <v>22</v>
      </c>
    </row>
    <row r="119" spans="1:4" x14ac:dyDescent="0.25">
      <c r="A119" s="1" t="s">
        <v>161</v>
      </c>
      <c r="B119" s="1" t="s">
        <v>162</v>
      </c>
      <c r="C119" s="3" t="s">
        <v>35</v>
      </c>
      <c r="D119" s="3">
        <v>22</v>
      </c>
    </row>
    <row r="120" spans="1:4" x14ac:dyDescent="0.25">
      <c r="A120" s="1" t="s">
        <v>163</v>
      </c>
      <c r="B120" s="1" t="s">
        <v>162</v>
      </c>
      <c r="C120" s="3" t="s">
        <v>35</v>
      </c>
      <c r="D120" s="3">
        <v>22</v>
      </c>
    </row>
    <row r="121" spans="1:4" x14ac:dyDescent="0.25">
      <c r="A121" s="1" t="s">
        <v>164</v>
      </c>
      <c r="B121" s="1" t="s">
        <v>162</v>
      </c>
      <c r="C121" s="3" t="s">
        <v>35</v>
      </c>
      <c r="D121" s="3"/>
    </row>
    <row r="122" spans="1:4" x14ac:dyDescent="0.25">
      <c r="A122" s="1" t="s">
        <v>165</v>
      </c>
      <c r="B122" s="1" t="s">
        <v>162</v>
      </c>
      <c r="C122" s="3" t="s">
        <v>35</v>
      </c>
      <c r="D122" s="3"/>
    </row>
    <row r="123" spans="1:4" x14ac:dyDescent="0.25">
      <c r="A123" s="1" t="s">
        <v>166</v>
      </c>
      <c r="B123" s="1" t="s">
        <v>34</v>
      </c>
      <c r="C123" s="3" t="s">
        <v>35</v>
      </c>
      <c r="D123" s="3"/>
    </row>
    <row r="124" spans="1:4" x14ac:dyDescent="0.25">
      <c r="A124" s="1" t="s">
        <v>167</v>
      </c>
      <c r="B124" s="1" t="s">
        <v>139</v>
      </c>
      <c r="C124" s="3" t="s">
        <v>35</v>
      </c>
      <c r="D124" s="3"/>
    </row>
    <row r="125" spans="1:4" x14ac:dyDescent="0.25">
      <c r="A125" s="1" t="s">
        <v>168</v>
      </c>
      <c r="B125" s="1" t="s">
        <v>34</v>
      </c>
      <c r="C125" s="3" t="s">
        <v>35</v>
      </c>
      <c r="D125" s="3">
        <v>13</v>
      </c>
    </row>
    <row r="126" spans="1:4" x14ac:dyDescent="0.25">
      <c r="A126" s="1" t="s">
        <v>169</v>
      </c>
      <c r="B126" s="1" t="s">
        <v>150</v>
      </c>
      <c r="C126" s="3" t="s">
        <v>35</v>
      </c>
      <c r="D126" s="3"/>
    </row>
    <row r="127" spans="1:4" x14ac:dyDescent="0.25">
      <c r="A127" s="1" t="s">
        <v>170</v>
      </c>
      <c r="B127" s="1" t="s">
        <v>60</v>
      </c>
      <c r="C127" s="3" t="s">
        <v>35</v>
      </c>
      <c r="D127" s="3"/>
    </row>
    <row r="128" spans="1:4" x14ac:dyDescent="0.25">
      <c r="A128" s="1" t="s">
        <v>172</v>
      </c>
    </row>
    <row r="129" spans="1:1" x14ac:dyDescent="0.25">
      <c r="A129" s="1" t="s">
        <v>173</v>
      </c>
    </row>
    <row r="130" spans="1:1" x14ac:dyDescent="0.25">
      <c r="A130" s="1" t="s">
        <v>174</v>
      </c>
    </row>
    <row r="131" spans="1:1" x14ac:dyDescent="0.25">
      <c r="A131" s="1" t="s">
        <v>176</v>
      </c>
    </row>
    <row r="132" spans="1:1" x14ac:dyDescent="0.25">
      <c r="A132" s="1" t="s">
        <v>178</v>
      </c>
    </row>
  </sheetData>
  <sheetProtection sheet="1" objects="1" scenarios="1"/>
  <mergeCells count="7">
    <mergeCell ref="A1:D3"/>
    <mergeCell ref="E1:H1"/>
    <mergeCell ref="I1:J1"/>
    <mergeCell ref="E2:H2"/>
    <mergeCell ref="I2:J2"/>
    <mergeCell ref="E3:H3"/>
    <mergeCell ref="I3:J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4685F823-58E9-44E5-98A5-5AAE7E82C11A}">
          <x14:formula1>
            <xm:f>LISTAS!$A$3:$A$17</xm:f>
          </x14:formula1>
          <xm:sqref>B5:B180</xm:sqref>
        </x14:dataValidation>
        <x14:dataValidation type="list" allowBlank="1" showInputMessage="1" showErrorMessage="1" xr:uid="{47E7A3AF-3B5C-465A-B8B2-01B69B215644}">
          <x14:formula1>
            <xm:f>LISTAS!$B$3:$B$4</xm:f>
          </x14:formula1>
          <xm:sqref>C5:C200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95264-6409-4C70-AEAF-B3719392F5D8}">
  <dimension ref="A1:J131"/>
  <sheetViews>
    <sheetView topLeftCell="A30" workbookViewId="0">
      <selection activeCell="E40" sqref="E40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69" t="s">
        <v>179</v>
      </c>
      <c r="B1" s="69"/>
      <c r="C1" s="69"/>
      <c r="D1" s="69"/>
      <c r="E1" s="68" t="s">
        <v>20</v>
      </c>
      <c r="F1" s="68"/>
      <c r="G1" s="68"/>
      <c r="H1" s="68"/>
      <c r="I1" s="68">
        <f>+COUNTIF(Tabla3589[NOMBRE DEL PARTICIPANTE],"*")</f>
        <v>127</v>
      </c>
      <c r="J1" s="68"/>
    </row>
    <row r="2" spans="1:10" ht="15" customHeight="1" x14ac:dyDescent="0.25">
      <c r="A2" s="69"/>
      <c r="B2" s="69"/>
      <c r="C2" s="69"/>
      <c r="D2" s="69"/>
      <c r="E2" s="68" t="s">
        <v>21</v>
      </c>
      <c r="F2" s="68"/>
      <c r="G2" s="68"/>
      <c r="H2" s="68"/>
      <c r="I2" s="68">
        <f>+COUNT(J5:J200)</f>
        <v>0</v>
      </c>
      <c r="J2" s="68"/>
    </row>
    <row r="3" spans="1:10" ht="15" customHeight="1" x14ac:dyDescent="0.25">
      <c r="A3" s="69"/>
      <c r="B3" s="69"/>
      <c r="C3" s="69"/>
      <c r="D3" s="69"/>
      <c r="E3" s="68" t="s">
        <v>22</v>
      </c>
      <c r="F3" s="68"/>
      <c r="G3" s="68"/>
      <c r="H3" s="68"/>
      <c r="I3" s="68">
        <f>+COUNTIF(Tabla3589[PAGADO],"si")</f>
        <v>121</v>
      </c>
      <c r="J3" s="68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x14ac:dyDescent="0.25">
      <c r="A5" s="1" t="s">
        <v>33</v>
      </c>
      <c r="B5" s="1" t="s">
        <v>34</v>
      </c>
      <c r="C5" s="3" t="s">
        <v>35</v>
      </c>
      <c r="D5" s="3">
        <v>1</v>
      </c>
    </row>
    <row r="6" spans="1:10" x14ac:dyDescent="0.25">
      <c r="A6" s="1" t="s">
        <v>36</v>
      </c>
      <c r="B6" s="1" t="s">
        <v>34</v>
      </c>
      <c r="C6" s="3" t="s">
        <v>35</v>
      </c>
      <c r="D6" s="3">
        <v>1</v>
      </c>
    </row>
    <row r="7" spans="1:10" x14ac:dyDescent="0.25">
      <c r="A7" s="1" t="s">
        <v>37</v>
      </c>
      <c r="B7" s="1" t="s">
        <v>34</v>
      </c>
      <c r="C7" s="3" t="s">
        <v>35</v>
      </c>
      <c r="D7" s="3">
        <v>1</v>
      </c>
    </row>
    <row r="8" spans="1:10" x14ac:dyDescent="0.25">
      <c r="A8" s="1" t="s">
        <v>38</v>
      </c>
      <c r="B8" s="1" t="s">
        <v>34</v>
      </c>
      <c r="C8" s="3" t="s">
        <v>35</v>
      </c>
      <c r="D8" s="3">
        <v>1</v>
      </c>
    </row>
    <row r="9" spans="1:10" x14ac:dyDescent="0.25">
      <c r="A9" s="1" t="s">
        <v>39</v>
      </c>
      <c r="B9" s="1" t="s">
        <v>34</v>
      </c>
      <c r="C9" s="3" t="s">
        <v>35</v>
      </c>
      <c r="D9" s="3">
        <v>1</v>
      </c>
    </row>
    <row r="10" spans="1:10" x14ac:dyDescent="0.25">
      <c r="A10" s="1" t="s">
        <v>40</v>
      </c>
      <c r="B10" s="1" t="s">
        <v>34</v>
      </c>
      <c r="C10" s="3" t="s">
        <v>35</v>
      </c>
      <c r="D10" s="3">
        <v>1</v>
      </c>
    </row>
    <row r="11" spans="1:10" x14ac:dyDescent="0.25">
      <c r="A11" s="1" t="s">
        <v>41</v>
      </c>
      <c r="B11" s="1" t="s">
        <v>34</v>
      </c>
      <c r="C11" s="3" t="s">
        <v>35</v>
      </c>
      <c r="D11" s="3">
        <v>1</v>
      </c>
    </row>
    <row r="12" spans="1:10" x14ac:dyDescent="0.25">
      <c r="A12" s="1" t="s">
        <v>42</v>
      </c>
      <c r="B12" s="1" t="s">
        <v>34</v>
      </c>
      <c r="C12" s="3" t="s">
        <v>35</v>
      </c>
      <c r="D12" s="3">
        <v>1</v>
      </c>
    </row>
    <row r="13" spans="1:10" x14ac:dyDescent="0.25">
      <c r="A13" s="1" t="s">
        <v>43</v>
      </c>
      <c r="B13" s="1" t="s">
        <v>34</v>
      </c>
      <c r="C13" s="3" t="s">
        <v>35</v>
      </c>
      <c r="D13" s="3">
        <v>1</v>
      </c>
    </row>
    <row r="14" spans="1:10" x14ac:dyDescent="0.25">
      <c r="A14" s="1" t="s">
        <v>44</v>
      </c>
      <c r="B14" s="1" t="s">
        <v>45</v>
      </c>
      <c r="C14" s="3" t="s">
        <v>35</v>
      </c>
      <c r="D14" s="3">
        <v>2</v>
      </c>
    </row>
    <row r="15" spans="1:10" x14ac:dyDescent="0.25">
      <c r="A15" s="1" t="s">
        <v>46</v>
      </c>
      <c r="B15" s="1" t="s">
        <v>45</v>
      </c>
      <c r="C15" s="3" t="s">
        <v>35</v>
      </c>
      <c r="D15" s="3">
        <v>2</v>
      </c>
    </row>
    <row r="16" spans="1:10" x14ac:dyDescent="0.25">
      <c r="A16" s="1" t="s">
        <v>47</v>
      </c>
      <c r="B16" s="1" t="s">
        <v>45</v>
      </c>
      <c r="C16" s="3" t="s">
        <v>35</v>
      </c>
      <c r="D16" s="3">
        <v>2</v>
      </c>
    </row>
    <row r="17" spans="1:4" x14ac:dyDescent="0.25">
      <c r="A17" s="1" t="s">
        <v>48</v>
      </c>
      <c r="B17" s="1" t="s">
        <v>45</v>
      </c>
      <c r="C17" s="3" t="s">
        <v>35</v>
      </c>
      <c r="D17" s="3">
        <v>2</v>
      </c>
    </row>
    <row r="18" spans="1:4" x14ac:dyDescent="0.25">
      <c r="A18" s="1" t="s">
        <v>49</v>
      </c>
      <c r="B18" s="1" t="s">
        <v>45</v>
      </c>
      <c r="C18" s="3" t="s">
        <v>35</v>
      </c>
      <c r="D18" s="3">
        <v>2</v>
      </c>
    </row>
    <row r="19" spans="1:4" x14ac:dyDescent="0.25">
      <c r="A19" s="1" t="s">
        <v>50</v>
      </c>
      <c r="B19" s="1" t="s">
        <v>51</v>
      </c>
      <c r="C19" s="3" t="s">
        <v>35</v>
      </c>
      <c r="D19" s="3">
        <v>2</v>
      </c>
    </row>
    <row r="20" spans="1:4" x14ac:dyDescent="0.25">
      <c r="A20" s="1" t="s">
        <v>52</v>
      </c>
      <c r="B20" s="1" t="s">
        <v>51</v>
      </c>
      <c r="C20" s="3" t="s">
        <v>35</v>
      </c>
      <c r="D20" s="3">
        <v>2</v>
      </c>
    </row>
    <row r="21" spans="1:4" x14ac:dyDescent="0.25">
      <c r="A21" s="1" t="s">
        <v>53</v>
      </c>
      <c r="B21" s="1" t="s">
        <v>51</v>
      </c>
      <c r="C21" s="3" t="s">
        <v>35</v>
      </c>
      <c r="D21" s="3">
        <v>2</v>
      </c>
    </row>
    <row r="22" spans="1:4" x14ac:dyDescent="0.25">
      <c r="A22" s="1" t="s">
        <v>54</v>
      </c>
      <c r="B22" s="1" t="s">
        <v>51</v>
      </c>
      <c r="C22" s="3" t="s">
        <v>35</v>
      </c>
      <c r="D22" s="3">
        <v>2</v>
      </c>
    </row>
    <row r="23" spans="1:4" x14ac:dyDescent="0.25">
      <c r="A23" s="1" t="s">
        <v>55</v>
      </c>
      <c r="B23" s="1" t="s">
        <v>51</v>
      </c>
      <c r="C23" s="3" t="s">
        <v>35</v>
      </c>
      <c r="D23" s="3">
        <v>3</v>
      </c>
    </row>
    <row r="24" spans="1:4" x14ac:dyDescent="0.25">
      <c r="A24" s="1" t="s">
        <v>56</v>
      </c>
      <c r="B24" s="1" t="s">
        <v>51</v>
      </c>
      <c r="C24" s="3" t="s">
        <v>35</v>
      </c>
      <c r="D24" s="3">
        <v>3</v>
      </c>
    </row>
    <row r="25" spans="1:4" x14ac:dyDescent="0.25">
      <c r="A25" s="1" t="s">
        <v>57</v>
      </c>
      <c r="B25" s="1" t="s">
        <v>51</v>
      </c>
      <c r="C25" s="3" t="s">
        <v>35</v>
      </c>
      <c r="D25" s="3">
        <v>3</v>
      </c>
    </row>
    <row r="26" spans="1:4" x14ac:dyDescent="0.25">
      <c r="A26" s="1" t="s">
        <v>58</v>
      </c>
      <c r="B26" s="1" t="s">
        <v>51</v>
      </c>
      <c r="C26" s="3" t="s">
        <v>35</v>
      </c>
      <c r="D26" s="3">
        <v>3</v>
      </c>
    </row>
    <row r="27" spans="1:4" x14ac:dyDescent="0.25">
      <c r="A27" s="1" t="s">
        <v>59</v>
      </c>
      <c r="B27" s="1" t="s">
        <v>60</v>
      </c>
      <c r="C27" s="3" t="s">
        <v>35</v>
      </c>
      <c r="D27" s="3">
        <v>3</v>
      </c>
    </row>
    <row r="28" spans="1:4" x14ac:dyDescent="0.25">
      <c r="A28" s="1" t="s">
        <v>61</v>
      </c>
      <c r="B28" s="1" t="s">
        <v>60</v>
      </c>
      <c r="C28" s="3" t="s">
        <v>35</v>
      </c>
      <c r="D28" s="3">
        <v>4</v>
      </c>
    </row>
    <row r="29" spans="1:4" x14ac:dyDescent="0.25">
      <c r="A29" s="1" t="s">
        <v>62</v>
      </c>
      <c r="B29" s="1" t="s">
        <v>60</v>
      </c>
      <c r="C29" s="3" t="s">
        <v>35</v>
      </c>
      <c r="D29" s="3">
        <v>4</v>
      </c>
    </row>
    <row r="30" spans="1:4" x14ac:dyDescent="0.25">
      <c r="A30" s="1" t="s">
        <v>63</v>
      </c>
      <c r="B30" s="1" t="s">
        <v>60</v>
      </c>
      <c r="C30" s="3" t="s">
        <v>35</v>
      </c>
      <c r="D30" s="3">
        <v>4</v>
      </c>
    </row>
    <row r="31" spans="1:4" x14ac:dyDescent="0.25">
      <c r="A31" s="1" t="s">
        <v>64</v>
      </c>
      <c r="B31" s="1" t="s">
        <v>60</v>
      </c>
      <c r="C31" s="3" t="s">
        <v>35</v>
      </c>
      <c r="D31" s="3">
        <v>4</v>
      </c>
    </row>
    <row r="32" spans="1:4" x14ac:dyDescent="0.25">
      <c r="A32" s="1" t="s">
        <v>65</v>
      </c>
      <c r="B32" s="1" t="s">
        <v>60</v>
      </c>
      <c r="C32" s="3" t="s">
        <v>35</v>
      </c>
      <c r="D32" s="3">
        <v>4</v>
      </c>
    </row>
    <row r="33" spans="1:4" x14ac:dyDescent="0.25">
      <c r="A33" s="1" t="s">
        <v>66</v>
      </c>
      <c r="B33" s="1" t="s">
        <v>60</v>
      </c>
      <c r="C33" s="3" t="s">
        <v>35</v>
      </c>
      <c r="D33" s="3">
        <v>5</v>
      </c>
    </row>
    <row r="34" spans="1:4" x14ac:dyDescent="0.25">
      <c r="A34" s="1" t="s">
        <v>67</v>
      </c>
      <c r="B34" s="1" t="s">
        <v>60</v>
      </c>
      <c r="C34" s="3" t="s">
        <v>35</v>
      </c>
      <c r="D34" s="3">
        <v>5</v>
      </c>
    </row>
    <row r="35" spans="1:4" x14ac:dyDescent="0.25">
      <c r="A35" s="1" t="s">
        <v>68</v>
      </c>
      <c r="B35" s="1" t="s">
        <v>60</v>
      </c>
      <c r="C35" s="3" t="s">
        <v>35</v>
      </c>
      <c r="D35" s="3">
        <v>5</v>
      </c>
    </row>
    <row r="36" spans="1:4" x14ac:dyDescent="0.25">
      <c r="A36" s="1" t="s">
        <v>69</v>
      </c>
      <c r="B36" s="1" t="s">
        <v>60</v>
      </c>
      <c r="C36" s="3" t="s">
        <v>35</v>
      </c>
      <c r="D36" s="3">
        <v>5</v>
      </c>
    </row>
    <row r="37" spans="1:4" x14ac:dyDescent="0.25">
      <c r="A37" s="1" t="s">
        <v>70</v>
      </c>
      <c r="B37" s="1" t="s">
        <v>60</v>
      </c>
      <c r="C37" s="3" t="s">
        <v>35</v>
      </c>
      <c r="D37" s="3">
        <v>6</v>
      </c>
    </row>
    <row r="38" spans="1:4" x14ac:dyDescent="0.25">
      <c r="A38" s="1" t="s">
        <v>71</v>
      </c>
      <c r="B38" s="1" t="s">
        <v>60</v>
      </c>
      <c r="C38" s="3" t="s">
        <v>35</v>
      </c>
      <c r="D38" s="3">
        <v>6</v>
      </c>
    </row>
    <row r="39" spans="1:4" x14ac:dyDescent="0.25">
      <c r="A39" s="1" t="s">
        <v>72</v>
      </c>
      <c r="B39" s="1" t="s">
        <v>60</v>
      </c>
      <c r="C39" s="3" t="s">
        <v>35</v>
      </c>
      <c r="D39" s="3">
        <v>6</v>
      </c>
    </row>
    <row r="40" spans="1:4" x14ac:dyDescent="0.25">
      <c r="A40" s="1" t="s">
        <v>73</v>
      </c>
      <c r="B40" s="1" t="s">
        <v>60</v>
      </c>
      <c r="C40" s="3" t="s">
        <v>35</v>
      </c>
      <c r="D40" s="3">
        <v>6</v>
      </c>
    </row>
    <row r="41" spans="1:4" x14ac:dyDescent="0.25">
      <c r="A41" s="1" t="s">
        <v>74</v>
      </c>
      <c r="B41" s="1" t="s">
        <v>60</v>
      </c>
      <c r="C41" s="3" t="s">
        <v>35</v>
      </c>
      <c r="D41" s="3">
        <v>7</v>
      </c>
    </row>
    <row r="42" spans="1:4" x14ac:dyDescent="0.25">
      <c r="A42" s="1" t="s">
        <v>75</v>
      </c>
      <c r="B42" s="1" t="s">
        <v>60</v>
      </c>
      <c r="C42" s="3" t="s">
        <v>35</v>
      </c>
      <c r="D42" s="3">
        <v>7</v>
      </c>
    </row>
    <row r="43" spans="1:4" x14ac:dyDescent="0.25">
      <c r="A43" s="1" t="s">
        <v>76</v>
      </c>
      <c r="B43" s="1" t="s">
        <v>60</v>
      </c>
      <c r="C43" s="3" t="s">
        <v>35</v>
      </c>
      <c r="D43" s="3">
        <v>7</v>
      </c>
    </row>
    <row r="44" spans="1:4" x14ac:dyDescent="0.25">
      <c r="A44" s="1" t="s">
        <v>77</v>
      </c>
      <c r="B44" s="1" t="s">
        <v>60</v>
      </c>
      <c r="C44" s="3" t="s">
        <v>35</v>
      </c>
      <c r="D44" s="3">
        <v>7</v>
      </c>
    </row>
    <row r="45" spans="1:4" x14ac:dyDescent="0.25">
      <c r="A45" s="1" t="s">
        <v>78</v>
      </c>
      <c r="B45" s="1" t="s">
        <v>60</v>
      </c>
      <c r="C45" s="3" t="s">
        <v>35</v>
      </c>
      <c r="D45" s="3">
        <v>7</v>
      </c>
    </row>
    <row r="46" spans="1:4" x14ac:dyDescent="0.25">
      <c r="A46" s="1" t="s">
        <v>79</v>
      </c>
      <c r="B46" s="1" t="s">
        <v>60</v>
      </c>
      <c r="C46" s="3" t="s">
        <v>35</v>
      </c>
      <c r="D46" s="3">
        <v>7</v>
      </c>
    </row>
    <row r="47" spans="1:4" x14ac:dyDescent="0.25">
      <c r="A47" s="1" t="s">
        <v>80</v>
      </c>
      <c r="B47" s="1" t="s">
        <v>81</v>
      </c>
      <c r="C47" s="3" t="s">
        <v>35</v>
      </c>
      <c r="D47" s="3">
        <v>7</v>
      </c>
    </row>
    <row r="48" spans="1:4" x14ac:dyDescent="0.25">
      <c r="A48" s="1" t="s">
        <v>82</v>
      </c>
      <c r="B48" s="1" t="s">
        <v>81</v>
      </c>
      <c r="C48" s="3" t="s">
        <v>35</v>
      </c>
      <c r="D48" s="3">
        <v>9</v>
      </c>
    </row>
    <row r="49" spans="1:4" x14ac:dyDescent="0.25">
      <c r="A49" s="1" t="s">
        <v>83</v>
      </c>
      <c r="B49" s="1" t="s">
        <v>81</v>
      </c>
      <c r="C49" s="3" t="s">
        <v>35</v>
      </c>
      <c r="D49" s="3">
        <v>9</v>
      </c>
    </row>
    <row r="50" spans="1:4" x14ac:dyDescent="0.25">
      <c r="A50" s="1" t="s">
        <v>84</v>
      </c>
      <c r="B50" s="1" t="s">
        <v>81</v>
      </c>
      <c r="C50" s="3" t="s">
        <v>35</v>
      </c>
      <c r="D50" s="3">
        <v>9</v>
      </c>
    </row>
    <row r="51" spans="1:4" x14ac:dyDescent="0.25">
      <c r="A51" s="1" t="s">
        <v>85</v>
      </c>
      <c r="B51" s="1" t="s">
        <v>86</v>
      </c>
      <c r="C51" s="3" t="s">
        <v>35</v>
      </c>
      <c r="D51" s="3">
        <v>9</v>
      </c>
    </row>
    <row r="52" spans="1:4" x14ac:dyDescent="0.25">
      <c r="A52" s="1" t="s">
        <v>87</v>
      </c>
      <c r="B52" s="1" t="s">
        <v>86</v>
      </c>
      <c r="C52" s="3" t="s">
        <v>35</v>
      </c>
      <c r="D52" s="3">
        <v>9</v>
      </c>
    </row>
    <row r="53" spans="1:4" x14ac:dyDescent="0.25">
      <c r="A53" s="1" t="s">
        <v>88</v>
      </c>
      <c r="B53" s="1" t="s">
        <v>86</v>
      </c>
      <c r="C53" s="3" t="s">
        <v>35</v>
      </c>
      <c r="D53" s="3">
        <v>9</v>
      </c>
    </row>
    <row r="54" spans="1:4" x14ac:dyDescent="0.25">
      <c r="A54" s="1" t="s">
        <v>89</v>
      </c>
      <c r="B54" s="1" t="s">
        <v>86</v>
      </c>
      <c r="C54" s="3" t="s">
        <v>35</v>
      </c>
      <c r="D54" s="3">
        <v>9</v>
      </c>
    </row>
    <row r="55" spans="1:4" x14ac:dyDescent="0.25">
      <c r="A55" s="1" t="s">
        <v>43</v>
      </c>
      <c r="B55" s="1" t="s">
        <v>86</v>
      </c>
      <c r="C55" s="3" t="s">
        <v>35</v>
      </c>
      <c r="D55" s="3">
        <v>9</v>
      </c>
    </row>
    <row r="56" spans="1:4" x14ac:dyDescent="0.25">
      <c r="A56" s="1" t="s">
        <v>90</v>
      </c>
      <c r="B56" s="1" t="s">
        <v>86</v>
      </c>
      <c r="C56" s="3" t="s">
        <v>35</v>
      </c>
      <c r="D56" s="3">
        <v>9</v>
      </c>
    </row>
    <row r="57" spans="1:4" x14ac:dyDescent="0.25">
      <c r="A57" s="1" t="s">
        <v>91</v>
      </c>
      <c r="B57" s="1" t="s">
        <v>86</v>
      </c>
      <c r="C57" s="3" t="s">
        <v>35</v>
      </c>
      <c r="D57" s="3">
        <v>10</v>
      </c>
    </row>
    <row r="58" spans="1:4" x14ac:dyDescent="0.25">
      <c r="A58" s="1" t="s">
        <v>92</v>
      </c>
      <c r="B58" s="1" t="s">
        <v>86</v>
      </c>
      <c r="C58" s="3" t="s">
        <v>35</v>
      </c>
      <c r="D58" s="3">
        <v>10</v>
      </c>
    </row>
    <row r="59" spans="1:4" x14ac:dyDescent="0.25">
      <c r="A59" s="1" t="s">
        <v>93</v>
      </c>
      <c r="B59" s="1" t="s">
        <v>94</v>
      </c>
      <c r="C59" s="3" t="s">
        <v>35</v>
      </c>
      <c r="D59" s="3">
        <v>10</v>
      </c>
    </row>
    <row r="60" spans="1:4" x14ac:dyDescent="0.25">
      <c r="A60" s="1" t="s">
        <v>95</v>
      </c>
      <c r="B60" s="1" t="s">
        <v>94</v>
      </c>
      <c r="C60" s="3" t="s">
        <v>35</v>
      </c>
      <c r="D60" s="3">
        <v>10</v>
      </c>
    </row>
    <row r="61" spans="1:4" x14ac:dyDescent="0.25">
      <c r="A61" s="1" t="s">
        <v>96</v>
      </c>
      <c r="B61" s="1" t="s">
        <v>94</v>
      </c>
      <c r="C61" s="3" t="s">
        <v>35</v>
      </c>
      <c r="D61" s="3">
        <v>10</v>
      </c>
    </row>
    <row r="62" spans="1:4" x14ac:dyDescent="0.25">
      <c r="A62" s="1" t="s">
        <v>97</v>
      </c>
      <c r="B62" s="1" t="s">
        <v>94</v>
      </c>
      <c r="C62" s="3" t="s">
        <v>35</v>
      </c>
      <c r="D62" s="3">
        <v>11</v>
      </c>
    </row>
    <row r="63" spans="1:4" x14ac:dyDescent="0.25">
      <c r="A63" s="1" t="s">
        <v>98</v>
      </c>
      <c r="B63" s="1" t="s">
        <v>94</v>
      </c>
      <c r="C63" s="3" t="s">
        <v>35</v>
      </c>
      <c r="D63" s="3">
        <v>11</v>
      </c>
    </row>
    <row r="64" spans="1:4" x14ac:dyDescent="0.25">
      <c r="A64" s="1" t="s">
        <v>99</v>
      </c>
      <c r="B64" s="1" t="s">
        <v>94</v>
      </c>
      <c r="C64" s="3" t="s">
        <v>35</v>
      </c>
      <c r="D64" s="3">
        <v>11</v>
      </c>
    </row>
    <row r="65" spans="1:4" x14ac:dyDescent="0.25">
      <c r="A65" s="1" t="s">
        <v>100</v>
      </c>
      <c r="B65" s="1" t="s">
        <v>94</v>
      </c>
      <c r="C65" s="3" t="s">
        <v>35</v>
      </c>
      <c r="D65" s="3">
        <v>11</v>
      </c>
    </row>
    <row r="66" spans="1:4" x14ac:dyDescent="0.25">
      <c r="A66" s="1" t="s">
        <v>101</v>
      </c>
      <c r="B66" s="1" t="s">
        <v>94</v>
      </c>
      <c r="C66" s="3" t="s">
        <v>35</v>
      </c>
      <c r="D66" s="3">
        <v>11</v>
      </c>
    </row>
    <row r="67" spans="1:4" x14ac:dyDescent="0.25">
      <c r="A67" s="1" t="s">
        <v>102</v>
      </c>
      <c r="B67" s="1" t="s">
        <v>94</v>
      </c>
      <c r="C67" s="3" t="s">
        <v>35</v>
      </c>
      <c r="D67" s="3">
        <v>11</v>
      </c>
    </row>
    <row r="68" spans="1:4" x14ac:dyDescent="0.25">
      <c r="A68" s="1" t="s">
        <v>103</v>
      </c>
      <c r="B68" s="1" t="s">
        <v>94</v>
      </c>
      <c r="C68" s="3" t="s">
        <v>35</v>
      </c>
      <c r="D68" s="3">
        <v>11</v>
      </c>
    </row>
    <row r="69" spans="1:4" x14ac:dyDescent="0.25">
      <c r="A69" s="1" t="s">
        <v>104</v>
      </c>
      <c r="B69" s="1" t="s">
        <v>94</v>
      </c>
      <c r="C69" s="3" t="s">
        <v>105</v>
      </c>
      <c r="D69" s="3">
        <v>11</v>
      </c>
    </row>
    <row r="70" spans="1:4" x14ac:dyDescent="0.25">
      <c r="A70" s="1" t="s">
        <v>106</v>
      </c>
      <c r="B70" s="1" t="s">
        <v>94</v>
      </c>
      <c r="C70" s="3" t="s">
        <v>35</v>
      </c>
      <c r="D70" s="3">
        <v>13</v>
      </c>
    </row>
    <row r="71" spans="1:4" x14ac:dyDescent="0.25">
      <c r="A71" s="1" t="s">
        <v>107</v>
      </c>
      <c r="B71" s="1" t="s">
        <v>94</v>
      </c>
      <c r="C71" s="3" t="s">
        <v>105</v>
      </c>
      <c r="D71" s="3">
        <v>13</v>
      </c>
    </row>
    <row r="72" spans="1:4" x14ac:dyDescent="0.25">
      <c r="A72" s="1" t="s">
        <v>108</v>
      </c>
      <c r="B72" s="1" t="s">
        <v>2</v>
      </c>
      <c r="C72" s="3" t="s">
        <v>35</v>
      </c>
      <c r="D72" s="3">
        <v>13</v>
      </c>
    </row>
    <row r="73" spans="1:4" x14ac:dyDescent="0.25">
      <c r="A73" s="1" t="s">
        <v>4</v>
      </c>
      <c r="B73" s="1" t="s">
        <v>2</v>
      </c>
      <c r="C73" s="3" t="s">
        <v>35</v>
      </c>
      <c r="D73" s="3">
        <v>13</v>
      </c>
    </row>
    <row r="74" spans="1:4" x14ac:dyDescent="0.25">
      <c r="A74" s="1" t="s">
        <v>109</v>
      </c>
      <c r="B74" s="1" t="s">
        <v>2</v>
      </c>
      <c r="C74" s="3" t="s">
        <v>35</v>
      </c>
      <c r="D74" s="3">
        <v>14</v>
      </c>
    </row>
    <row r="75" spans="1:4" x14ac:dyDescent="0.25">
      <c r="A75" s="1" t="s">
        <v>110</v>
      </c>
      <c r="B75" s="1" t="s">
        <v>2</v>
      </c>
      <c r="C75" s="3" t="s">
        <v>35</v>
      </c>
      <c r="D75" s="3">
        <v>14</v>
      </c>
    </row>
    <row r="76" spans="1:4" x14ac:dyDescent="0.25">
      <c r="A76" s="1" t="s">
        <v>111</v>
      </c>
      <c r="B76" s="1" t="s">
        <v>112</v>
      </c>
      <c r="C76" s="3" t="s">
        <v>35</v>
      </c>
      <c r="D76" s="3">
        <v>14</v>
      </c>
    </row>
    <row r="77" spans="1:4" x14ac:dyDescent="0.25">
      <c r="A77" s="1" t="s">
        <v>113</v>
      </c>
      <c r="B77" s="1" t="s">
        <v>2</v>
      </c>
      <c r="C77" s="3" t="s">
        <v>35</v>
      </c>
      <c r="D77" s="3">
        <v>14</v>
      </c>
    </row>
    <row r="78" spans="1:4" x14ac:dyDescent="0.25">
      <c r="A78" s="1" t="s">
        <v>114</v>
      </c>
      <c r="B78" s="1" t="s">
        <v>115</v>
      </c>
      <c r="C78" s="3" t="s">
        <v>35</v>
      </c>
      <c r="D78" s="3">
        <v>15</v>
      </c>
    </row>
    <row r="79" spans="1:4" x14ac:dyDescent="0.25">
      <c r="A79" s="1" t="s">
        <v>116</v>
      </c>
      <c r="B79" s="1" t="s">
        <v>115</v>
      </c>
      <c r="C79" s="3" t="s">
        <v>35</v>
      </c>
      <c r="D79" s="3">
        <v>15</v>
      </c>
    </row>
    <row r="80" spans="1:4" x14ac:dyDescent="0.25">
      <c r="A80" s="1" t="s">
        <v>117</v>
      </c>
      <c r="B80" s="1" t="s">
        <v>115</v>
      </c>
      <c r="C80" s="3" t="s">
        <v>35</v>
      </c>
      <c r="D80" s="3">
        <v>15</v>
      </c>
    </row>
    <row r="81" spans="1:4" x14ac:dyDescent="0.25">
      <c r="A81" s="1" t="s">
        <v>118</v>
      </c>
      <c r="B81" s="1" t="s">
        <v>115</v>
      </c>
      <c r="C81" s="3" t="s">
        <v>35</v>
      </c>
      <c r="D81" s="3">
        <v>15</v>
      </c>
    </row>
    <row r="82" spans="1:4" x14ac:dyDescent="0.25">
      <c r="A82" s="1" t="s">
        <v>119</v>
      </c>
      <c r="B82" s="1" t="s">
        <v>115</v>
      </c>
      <c r="C82" s="3" t="s">
        <v>35</v>
      </c>
      <c r="D82" s="3">
        <v>16</v>
      </c>
    </row>
    <row r="83" spans="1:4" x14ac:dyDescent="0.25">
      <c r="A83" s="1" t="s">
        <v>120</v>
      </c>
      <c r="B83" s="1" t="s">
        <v>115</v>
      </c>
      <c r="C83" s="3" t="s">
        <v>35</v>
      </c>
      <c r="D83" s="3">
        <v>16</v>
      </c>
    </row>
    <row r="84" spans="1:4" x14ac:dyDescent="0.25">
      <c r="A84" s="1" t="s">
        <v>121</v>
      </c>
      <c r="B84" s="1" t="s">
        <v>115</v>
      </c>
      <c r="C84" s="3" t="s">
        <v>35</v>
      </c>
      <c r="D84" s="3">
        <v>16</v>
      </c>
    </row>
    <row r="85" spans="1:4" x14ac:dyDescent="0.25">
      <c r="A85" s="1" t="s">
        <v>122</v>
      </c>
      <c r="B85" s="1" t="s">
        <v>115</v>
      </c>
      <c r="C85" s="3" t="s">
        <v>35</v>
      </c>
      <c r="D85" s="3">
        <v>16</v>
      </c>
    </row>
    <row r="86" spans="1:4" x14ac:dyDescent="0.25">
      <c r="A86" s="1" t="s">
        <v>123</v>
      </c>
      <c r="B86" s="1" t="s">
        <v>115</v>
      </c>
      <c r="C86" s="3" t="s">
        <v>35</v>
      </c>
      <c r="D86" s="3">
        <v>16</v>
      </c>
    </row>
    <row r="87" spans="1:4" x14ac:dyDescent="0.25">
      <c r="A87" s="1" t="s">
        <v>124</v>
      </c>
      <c r="B87" s="1" t="s">
        <v>115</v>
      </c>
      <c r="C87" s="3" t="s">
        <v>35</v>
      </c>
      <c r="D87" s="3">
        <v>16</v>
      </c>
    </row>
    <row r="88" spans="1:4" x14ac:dyDescent="0.25">
      <c r="A88" s="1" t="s">
        <v>125</v>
      </c>
      <c r="B88" s="1" t="s">
        <v>115</v>
      </c>
      <c r="C88" s="3" t="s">
        <v>35</v>
      </c>
      <c r="D88" s="3">
        <v>16</v>
      </c>
    </row>
    <row r="89" spans="1:4" x14ac:dyDescent="0.25">
      <c r="A89" s="1" t="s">
        <v>126</v>
      </c>
      <c r="B89" s="1" t="s">
        <v>115</v>
      </c>
      <c r="C89" s="3" t="s">
        <v>35</v>
      </c>
      <c r="D89" s="3">
        <v>16</v>
      </c>
    </row>
    <row r="90" spans="1:4" x14ac:dyDescent="0.25">
      <c r="A90" s="1" t="s">
        <v>127</v>
      </c>
      <c r="B90" s="1" t="s">
        <v>115</v>
      </c>
      <c r="C90" s="3" t="s">
        <v>35</v>
      </c>
      <c r="D90" s="3">
        <v>16</v>
      </c>
    </row>
    <row r="91" spans="1:4" x14ac:dyDescent="0.25">
      <c r="A91" s="1" t="s">
        <v>128</v>
      </c>
      <c r="B91" s="1" t="s">
        <v>129</v>
      </c>
      <c r="C91" s="3" t="s">
        <v>35</v>
      </c>
      <c r="D91" s="3">
        <v>18</v>
      </c>
    </row>
    <row r="92" spans="1:4" x14ac:dyDescent="0.25">
      <c r="A92" s="1" t="s">
        <v>130</v>
      </c>
      <c r="B92" s="1" t="s">
        <v>129</v>
      </c>
      <c r="C92" s="3" t="s">
        <v>35</v>
      </c>
      <c r="D92" s="3">
        <v>18</v>
      </c>
    </row>
    <row r="93" spans="1:4" x14ac:dyDescent="0.25">
      <c r="A93" s="1" t="s">
        <v>131</v>
      </c>
      <c r="B93" s="1" t="s">
        <v>129</v>
      </c>
      <c r="C93" s="3" t="s">
        <v>35</v>
      </c>
      <c r="D93" s="3">
        <v>18</v>
      </c>
    </row>
    <row r="94" spans="1:4" x14ac:dyDescent="0.25">
      <c r="A94" s="1" t="s">
        <v>132</v>
      </c>
      <c r="B94" s="1" t="s">
        <v>129</v>
      </c>
      <c r="C94" s="3" t="s">
        <v>35</v>
      </c>
      <c r="D94" s="3">
        <v>18</v>
      </c>
    </row>
    <row r="95" spans="1:4" x14ac:dyDescent="0.25">
      <c r="A95" s="1" t="s">
        <v>133</v>
      </c>
      <c r="B95" s="1" t="s">
        <v>134</v>
      </c>
      <c r="C95" s="3" t="s">
        <v>35</v>
      </c>
      <c r="D95" s="3">
        <v>18</v>
      </c>
    </row>
    <row r="96" spans="1:4" x14ac:dyDescent="0.25">
      <c r="A96" s="1" t="s">
        <v>135</v>
      </c>
      <c r="B96" s="1" t="s">
        <v>134</v>
      </c>
      <c r="C96" s="3" t="s">
        <v>35</v>
      </c>
      <c r="D96" s="3">
        <v>18</v>
      </c>
    </row>
    <row r="97" spans="1:4" x14ac:dyDescent="0.25">
      <c r="A97" s="1" t="s">
        <v>136</v>
      </c>
      <c r="B97" s="1" t="s">
        <v>137</v>
      </c>
      <c r="C97" s="3" t="s">
        <v>35</v>
      </c>
      <c r="D97" s="3">
        <v>18</v>
      </c>
    </row>
    <row r="98" spans="1:4" x14ac:dyDescent="0.25">
      <c r="A98" s="1" t="s">
        <v>138</v>
      </c>
      <c r="B98" s="1" t="s">
        <v>139</v>
      </c>
      <c r="C98" s="3" t="s">
        <v>35</v>
      </c>
      <c r="D98" s="3">
        <v>18</v>
      </c>
    </row>
    <row r="99" spans="1:4" x14ac:dyDescent="0.25">
      <c r="A99" s="1" t="s">
        <v>140</v>
      </c>
      <c r="B99" s="1" t="s">
        <v>139</v>
      </c>
      <c r="C99" s="3" t="s">
        <v>35</v>
      </c>
      <c r="D99" s="3">
        <v>19</v>
      </c>
    </row>
    <row r="100" spans="1:4" x14ac:dyDescent="0.25">
      <c r="A100" s="1" t="s">
        <v>141</v>
      </c>
      <c r="B100" s="1" t="s">
        <v>142</v>
      </c>
      <c r="C100" s="3" t="s">
        <v>35</v>
      </c>
      <c r="D100" s="3">
        <v>19</v>
      </c>
    </row>
    <row r="101" spans="1:4" x14ac:dyDescent="0.25">
      <c r="A101" s="1" t="s">
        <v>143</v>
      </c>
      <c r="B101" s="1" t="s">
        <v>139</v>
      </c>
      <c r="C101" s="3" t="s">
        <v>35</v>
      </c>
      <c r="D101" s="3">
        <v>19</v>
      </c>
    </row>
    <row r="102" spans="1:4" x14ac:dyDescent="0.25">
      <c r="A102" s="1" t="s">
        <v>144</v>
      </c>
      <c r="B102" s="1" t="s">
        <v>139</v>
      </c>
      <c r="C102" s="3" t="s">
        <v>35</v>
      </c>
      <c r="D102" s="3">
        <v>19</v>
      </c>
    </row>
    <row r="103" spans="1:4" x14ac:dyDescent="0.25">
      <c r="A103" s="1" t="s">
        <v>145</v>
      </c>
      <c r="B103" s="1" t="s">
        <v>139</v>
      </c>
      <c r="C103" s="3" t="s">
        <v>35</v>
      </c>
      <c r="D103" s="3">
        <v>23</v>
      </c>
    </row>
    <row r="104" spans="1:4" x14ac:dyDescent="0.25">
      <c r="A104" s="1" t="s">
        <v>146</v>
      </c>
      <c r="B104" s="1" t="s">
        <v>139</v>
      </c>
      <c r="C104" s="3" t="s">
        <v>35</v>
      </c>
      <c r="D104" s="3">
        <v>23</v>
      </c>
    </row>
    <row r="105" spans="1:4" x14ac:dyDescent="0.25">
      <c r="A105" s="1" t="s">
        <v>147</v>
      </c>
      <c r="B105" s="1" t="s">
        <v>139</v>
      </c>
      <c r="C105" s="3" t="s">
        <v>35</v>
      </c>
      <c r="D105" s="3">
        <v>23</v>
      </c>
    </row>
    <row r="106" spans="1:4" x14ac:dyDescent="0.25">
      <c r="A106" s="1" t="s">
        <v>148</v>
      </c>
      <c r="B106" s="1" t="s">
        <v>139</v>
      </c>
      <c r="C106" s="3" t="s">
        <v>35</v>
      </c>
      <c r="D106" s="3">
        <v>23</v>
      </c>
    </row>
    <row r="107" spans="1:4" x14ac:dyDescent="0.25">
      <c r="A107" s="1" t="s">
        <v>149</v>
      </c>
      <c r="B107" s="1" t="s">
        <v>150</v>
      </c>
      <c r="C107" s="3" t="s">
        <v>35</v>
      </c>
      <c r="D107" s="3">
        <v>23</v>
      </c>
    </row>
    <row r="108" spans="1:4" x14ac:dyDescent="0.25">
      <c r="A108" s="1" t="s">
        <v>151</v>
      </c>
      <c r="B108" s="1" t="s">
        <v>150</v>
      </c>
      <c r="C108" s="3" t="s">
        <v>35</v>
      </c>
      <c r="D108" s="3">
        <v>23</v>
      </c>
    </row>
    <row r="109" spans="1:4" x14ac:dyDescent="0.25">
      <c r="A109" s="1" t="s">
        <v>128</v>
      </c>
      <c r="B109" s="1" t="s">
        <v>150</v>
      </c>
      <c r="C109" s="3" t="s">
        <v>35</v>
      </c>
      <c r="D109" s="3">
        <v>23</v>
      </c>
    </row>
    <row r="110" spans="1:4" x14ac:dyDescent="0.25">
      <c r="A110" s="1" t="s">
        <v>152</v>
      </c>
      <c r="B110" s="1" t="s">
        <v>150</v>
      </c>
      <c r="C110" s="3" t="s">
        <v>35</v>
      </c>
      <c r="D110" s="3">
        <v>24</v>
      </c>
    </row>
    <row r="111" spans="1:4" x14ac:dyDescent="0.25">
      <c r="A111" s="1" t="s">
        <v>153</v>
      </c>
      <c r="B111" s="1" t="s">
        <v>150</v>
      </c>
      <c r="C111" s="3" t="s">
        <v>35</v>
      </c>
      <c r="D111" s="3">
        <v>24</v>
      </c>
    </row>
    <row r="112" spans="1:4" x14ac:dyDescent="0.25">
      <c r="A112" s="1" t="s">
        <v>154</v>
      </c>
      <c r="B112" s="1" t="s">
        <v>150</v>
      </c>
      <c r="C112" s="3" t="s">
        <v>35</v>
      </c>
      <c r="D112" s="3">
        <v>24</v>
      </c>
    </row>
    <row r="113" spans="1:4" x14ac:dyDescent="0.25">
      <c r="A113" s="1" t="s">
        <v>155</v>
      </c>
      <c r="B113" s="1" t="s">
        <v>150</v>
      </c>
      <c r="C113" s="3" t="s">
        <v>35</v>
      </c>
      <c r="D113" s="3">
        <v>24</v>
      </c>
    </row>
    <row r="114" spans="1:4" x14ac:dyDescent="0.25">
      <c r="A114" s="1" t="s">
        <v>156</v>
      </c>
      <c r="B114" s="1" t="s">
        <v>150</v>
      </c>
      <c r="C114" s="3" t="s">
        <v>35</v>
      </c>
      <c r="D114" s="3">
        <v>25</v>
      </c>
    </row>
    <row r="115" spans="1:4" x14ac:dyDescent="0.25">
      <c r="A115" s="1" t="s">
        <v>157</v>
      </c>
      <c r="B115" s="1" t="s">
        <v>150</v>
      </c>
      <c r="C115" s="3" t="s">
        <v>35</v>
      </c>
      <c r="D115" s="3">
        <v>25</v>
      </c>
    </row>
    <row r="116" spans="1:4" x14ac:dyDescent="0.25">
      <c r="A116" s="1" t="s">
        <v>158</v>
      </c>
      <c r="B116" s="1" t="s">
        <v>150</v>
      </c>
      <c r="C116" s="3" t="s">
        <v>35</v>
      </c>
      <c r="D116" s="3">
        <v>25</v>
      </c>
    </row>
    <row r="117" spans="1:4" x14ac:dyDescent="0.25">
      <c r="A117" s="1" t="s">
        <v>159</v>
      </c>
      <c r="B117" s="1" t="s">
        <v>150</v>
      </c>
      <c r="C117" s="3" t="s">
        <v>35</v>
      </c>
      <c r="D117" s="3">
        <v>25</v>
      </c>
    </row>
    <row r="118" spans="1:4" x14ac:dyDescent="0.25">
      <c r="A118" s="1" t="s">
        <v>160</v>
      </c>
      <c r="B118" s="1" t="s">
        <v>150</v>
      </c>
      <c r="C118" s="3" t="s">
        <v>35</v>
      </c>
      <c r="D118" s="3">
        <v>22</v>
      </c>
    </row>
    <row r="119" spans="1:4" x14ac:dyDescent="0.25">
      <c r="A119" s="1" t="s">
        <v>161</v>
      </c>
      <c r="B119" s="1" t="s">
        <v>162</v>
      </c>
      <c r="C119" s="3" t="s">
        <v>35</v>
      </c>
      <c r="D119" s="3">
        <v>22</v>
      </c>
    </row>
    <row r="120" spans="1:4" x14ac:dyDescent="0.25">
      <c r="A120" s="1" t="s">
        <v>163</v>
      </c>
      <c r="B120" s="1" t="s">
        <v>162</v>
      </c>
      <c r="C120" s="3" t="s">
        <v>35</v>
      </c>
      <c r="D120" s="3">
        <v>22</v>
      </c>
    </row>
    <row r="121" spans="1:4" x14ac:dyDescent="0.25">
      <c r="A121" s="1" t="s">
        <v>164</v>
      </c>
      <c r="B121" s="1" t="s">
        <v>162</v>
      </c>
      <c r="C121" s="3" t="s">
        <v>35</v>
      </c>
      <c r="D121" s="3"/>
    </row>
    <row r="122" spans="1:4" x14ac:dyDescent="0.25">
      <c r="A122" s="1" t="s">
        <v>165</v>
      </c>
      <c r="B122" s="1" t="s">
        <v>162</v>
      </c>
      <c r="C122" s="3" t="s">
        <v>35</v>
      </c>
      <c r="D122" s="3"/>
    </row>
    <row r="123" spans="1:4" x14ac:dyDescent="0.25">
      <c r="A123" s="1" t="s">
        <v>166</v>
      </c>
      <c r="B123" s="1" t="s">
        <v>34</v>
      </c>
      <c r="C123" s="3" t="s">
        <v>35</v>
      </c>
      <c r="D123" s="3"/>
    </row>
    <row r="124" spans="1:4" x14ac:dyDescent="0.25">
      <c r="A124" s="1" t="s">
        <v>167</v>
      </c>
      <c r="B124" s="1" t="s">
        <v>139</v>
      </c>
      <c r="C124" s="3" t="s">
        <v>35</v>
      </c>
      <c r="D124" s="3"/>
    </row>
    <row r="125" spans="1:4" x14ac:dyDescent="0.25">
      <c r="A125" s="1" t="s">
        <v>168</v>
      </c>
      <c r="B125" s="1" t="s">
        <v>34</v>
      </c>
      <c r="C125" s="3" t="s">
        <v>35</v>
      </c>
      <c r="D125" s="3">
        <v>13</v>
      </c>
    </row>
    <row r="126" spans="1:4" x14ac:dyDescent="0.25">
      <c r="A126" s="1" t="s">
        <v>169</v>
      </c>
      <c r="B126" s="1" t="s">
        <v>150</v>
      </c>
      <c r="C126" s="3" t="s">
        <v>35</v>
      </c>
      <c r="D126" s="3"/>
    </row>
    <row r="127" spans="1:4" x14ac:dyDescent="0.25">
      <c r="A127" s="1" t="s">
        <v>170</v>
      </c>
      <c r="B127" s="1" t="s">
        <v>60</v>
      </c>
      <c r="C127" s="3" t="s">
        <v>35</v>
      </c>
      <c r="D127" s="3"/>
    </row>
    <row r="128" spans="1:4" x14ac:dyDescent="0.25">
      <c r="A128" s="1" t="s">
        <v>172</v>
      </c>
    </row>
    <row r="129" spans="1:1" x14ac:dyDescent="0.25">
      <c r="A129" s="1" t="s">
        <v>173</v>
      </c>
    </row>
    <row r="130" spans="1:1" x14ac:dyDescent="0.25">
      <c r="A130" s="1" t="s">
        <v>174</v>
      </c>
    </row>
    <row r="131" spans="1:1" x14ac:dyDescent="0.25">
      <c r="A131" s="1" t="s">
        <v>176</v>
      </c>
    </row>
  </sheetData>
  <sheetProtection sheet="1" objects="1" scenarios="1"/>
  <mergeCells count="7">
    <mergeCell ref="A1:D3"/>
    <mergeCell ref="E1:H1"/>
    <mergeCell ref="I1:J1"/>
    <mergeCell ref="E2:H2"/>
    <mergeCell ref="I2:J2"/>
    <mergeCell ref="E3:H3"/>
    <mergeCell ref="I3:J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5EAF7A6-AB84-4676-8709-D200BA69F23D}">
          <x14:formula1>
            <xm:f>LISTAS!$B$3:$B$4</xm:f>
          </x14:formula1>
          <xm:sqref>C5:C200</xm:sqref>
        </x14:dataValidation>
        <x14:dataValidation type="list" allowBlank="1" showInputMessage="1" showErrorMessage="1" xr:uid="{280BBCE0-00DC-4072-89B7-88C32921D350}">
          <x14:formula1>
            <xm:f>LISTAS!$A$3:$A$17</xm:f>
          </x14:formula1>
          <xm:sqref>B5:B180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38B61-715F-494F-A61F-D54A21C50772}">
  <dimension ref="A1:J131"/>
  <sheetViews>
    <sheetView topLeftCell="A35" workbookViewId="0">
      <selection activeCell="E43" sqref="E43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69" t="s">
        <v>180</v>
      </c>
      <c r="B1" s="69"/>
      <c r="C1" s="69"/>
      <c r="D1" s="69"/>
      <c r="E1" s="68" t="s">
        <v>20</v>
      </c>
      <c r="F1" s="68"/>
      <c r="G1" s="68"/>
      <c r="H1" s="68"/>
      <c r="I1" s="68">
        <f>+COUNTIF(Tabla358910[NOMBRE DEL PARTICIPANTE],"*")</f>
        <v>127</v>
      </c>
      <c r="J1" s="68"/>
    </row>
    <row r="2" spans="1:10" ht="15" customHeight="1" x14ac:dyDescent="0.25">
      <c r="A2" s="69"/>
      <c r="B2" s="69"/>
      <c r="C2" s="69"/>
      <c r="D2" s="69"/>
      <c r="E2" s="68" t="s">
        <v>21</v>
      </c>
      <c r="F2" s="68"/>
      <c r="G2" s="68"/>
      <c r="H2" s="68"/>
      <c r="I2" s="68">
        <f>+COUNT(J5:J200)</f>
        <v>0</v>
      </c>
      <c r="J2" s="68"/>
    </row>
    <row r="3" spans="1:10" ht="15" customHeight="1" x14ac:dyDescent="0.25">
      <c r="A3" s="69"/>
      <c r="B3" s="69"/>
      <c r="C3" s="69"/>
      <c r="D3" s="69"/>
      <c r="E3" s="68" t="s">
        <v>22</v>
      </c>
      <c r="F3" s="68"/>
      <c r="G3" s="68"/>
      <c r="H3" s="68"/>
      <c r="I3" s="68">
        <f>+COUNTIF(Tabla358910[PAGADO],"si")</f>
        <v>121</v>
      </c>
      <c r="J3" s="68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x14ac:dyDescent="0.25">
      <c r="A5" s="1" t="s">
        <v>33</v>
      </c>
      <c r="B5" s="1" t="s">
        <v>34</v>
      </c>
      <c r="C5" s="3" t="s">
        <v>35</v>
      </c>
      <c r="D5" s="3">
        <v>1</v>
      </c>
    </row>
    <row r="6" spans="1:10" x14ac:dyDescent="0.25">
      <c r="A6" s="1" t="s">
        <v>36</v>
      </c>
      <c r="B6" s="1" t="s">
        <v>34</v>
      </c>
      <c r="C6" s="3" t="s">
        <v>35</v>
      </c>
      <c r="D6" s="3">
        <v>1</v>
      </c>
    </row>
    <row r="7" spans="1:10" x14ac:dyDescent="0.25">
      <c r="A7" s="1" t="s">
        <v>37</v>
      </c>
      <c r="B7" s="1" t="s">
        <v>34</v>
      </c>
      <c r="C7" s="3" t="s">
        <v>35</v>
      </c>
      <c r="D7" s="3">
        <v>1</v>
      </c>
    </row>
    <row r="8" spans="1:10" x14ac:dyDescent="0.25">
      <c r="A8" s="1" t="s">
        <v>38</v>
      </c>
      <c r="B8" s="1" t="s">
        <v>34</v>
      </c>
      <c r="C8" s="3" t="s">
        <v>35</v>
      </c>
      <c r="D8" s="3">
        <v>1</v>
      </c>
    </row>
    <row r="9" spans="1:10" x14ac:dyDescent="0.25">
      <c r="A9" s="1" t="s">
        <v>39</v>
      </c>
      <c r="B9" s="1" t="s">
        <v>34</v>
      </c>
      <c r="C9" s="3" t="s">
        <v>35</v>
      </c>
      <c r="D9" s="3">
        <v>1</v>
      </c>
    </row>
    <row r="10" spans="1:10" x14ac:dyDescent="0.25">
      <c r="A10" s="1" t="s">
        <v>40</v>
      </c>
      <c r="B10" s="1" t="s">
        <v>34</v>
      </c>
      <c r="C10" s="3" t="s">
        <v>35</v>
      </c>
      <c r="D10" s="3">
        <v>1</v>
      </c>
    </row>
    <row r="11" spans="1:10" x14ac:dyDescent="0.25">
      <c r="A11" s="1" t="s">
        <v>41</v>
      </c>
      <c r="B11" s="1" t="s">
        <v>34</v>
      </c>
      <c r="C11" s="3" t="s">
        <v>35</v>
      </c>
      <c r="D11" s="3">
        <v>1</v>
      </c>
    </row>
    <row r="12" spans="1:10" x14ac:dyDescent="0.25">
      <c r="A12" s="1" t="s">
        <v>42</v>
      </c>
      <c r="B12" s="1" t="s">
        <v>34</v>
      </c>
      <c r="C12" s="3" t="s">
        <v>35</v>
      </c>
      <c r="D12" s="3">
        <v>1</v>
      </c>
    </row>
    <row r="13" spans="1:10" x14ac:dyDescent="0.25">
      <c r="A13" s="1" t="s">
        <v>43</v>
      </c>
      <c r="B13" s="1" t="s">
        <v>34</v>
      </c>
      <c r="C13" s="3" t="s">
        <v>35</v>
      </c>
      <c r="D13" s="3">
        <v>1</v>
      </c>
    </row>
    <row r="14" spans="1:10" x14ac:dyDescent="0.25">
      <c r="A14" s="1" t="s">
        <v>44</v>
      </c>
      <c r="B14" s="1" t="s">
        <v>45</v>
      </c>
      <c r="C14" s="3" t="s">
        <v>35</v>
      </c>
      <c r="D14" s="3">
        <v>2</v>
      </c>
    </row>
    <row r="15" spans="1:10" x14ac:dyDescent="0.25">
      <c r="A15" s="1" t="s">
        <v>46</v>
      </c>
      <c r="B15" s="1" t="s">
        <v>45</v>
      </c>
      <c r="C15" s="3" t="s">
        <v>35</v>
      </c>
      <c r="D15" s="3">
        <v>2</v>
      </c>
    </row>
    <row r="16" spans="1:10" x14ac:dyDescent="0.25">
      <c r="A16" s="1" t="s">
        <v>47</v>
      </c>
      <c r="B16" s="1" t="s">
        <v>45</v>
      </c>
      <c r="C16" s="3" t="s">
        <v>35</v>
      </c>
      <c r="D16" s="3">
        <v>2</v>
      </c>
    </row>
    <row r="17" spans="1:4" x14ac:dyDescent="0.25">
      <c r="A17" s="1" t="s">
        <v>48</v>
      </c>
      <c r="B17" s="1" t="s">
        <v>45</v>
      </c>
      <c r="C17" s="3" t="s">
        <v>35</v>
      </c>
      <c r="D17" s="3">
        <v>2</v>
      </c>
    </row>
    <row r="18" spans="1:4" x14ac:dyDescent="0.25">
      <c r="A18" s="1" t="s">
        <v>49</v>
      </c>
      <c r="B18" s="1" t="s">
        <v>45</v>
      </c>
      <c r="C18" s="3" t="s">
        <v>35</v>
      </c>
      <c r="D18" s="3">
        <v>2</v>
      </c>
    </row>
    <row r="19" spans="1:4" x14ac:dyDescent="0.25">
      <c r="A19" s="1" t="s">
        <v>50</v>
      </c>
      <c r="B19" s="1" t="s">
        <v>51</v>
      </c>
      <c r="C19" s="3" t="s">
        <v>35</v>
      </c>
      <c r="D19" s="3">
        <v>2</v>
      </c>
    </row>
    <row r="20" spans="1:4" x14ac:dyDescent="0.25">
      <c r="A20" s="1" t="s">
        <v>52</v>
      </c>
      <c r="B20" s="1" t="s">
        <v>51</v>
      </c>
      <c r="C20" s="3" t="s">
        <v>35</v>
      </c>
      <c r="D20" s="3">
        <v>2</v>
      </c>
    </row>
    <row r="21" spans="1:4" x14ac:dyDescent="0.25">
      <c r="A21" s="1" t="s">
        <v>53</v>
      </c>
      <c r="B21" s="1" t="s">
        <v>51</v>
      </c>
      <c r="C21" s="3" t="s">
        <v>35</v>
      </c>
      <c r="D21" s="3">
        <v>2</v>
      </c>
    </row>
    <row r="22" spans="1:4" x14ac:dyDescent="0.25">
      <c r="A22" s="1" t="s">
        <v>54</v>
      </c>
      <c r="B22" s="1" t="s">
        <v>51</v>
      </c>
      <c r="C22" s="3" t="s">
        <v>35</v>
      </c>
      <c r="D22" s="3">
        <v>2</v>
      </c>
    </row>
    <row r="23" spans="1:4" x14ac:dyDescent="0.25">
      <c r="A23" s="1" t="s">
        <v>55</v>
      </c>
      <c r="B23" s="1" t="s">
        <v>51</v>
      </c>
      <c r="C23" s="3" t="s">
        <v>35</v>
      </c>
      <c r="D23" s="3">
        <v>3</v>
      </c>
    </row>
    <row r="24" spans="1:4" x14ac:dyDescent="0.25">
      <c r="A24" s="1" t="s">
        <v>56</v>
      </c>
      <c r="B24" s="1" t="s">
        <v>51</v>
      </c>
      <c r="C24" s="3" t="s">
        <v>35</v>
      </c>
      <c r="D24" s="3">
        <v>3</v>
      </c>
    </row>
    <row r="25" spans="1:4" x14ac:dyDescent="0.25">
      <c r="A25" s="1" t="s">
        <v>57</v>
      </c>
      <c r="B25" s="1" t="s">
        <v>51</v>
      </c>
      <c r="C25" s="3" t="s">
        <v>35</v>
      </c>
      <c r="D25" s="3">
        <v>3</v>
      </c>
    </row>
    <row r="26" spans="1:4" x14ac:dyDescent="0.25">
      <c r="A26" s="1" t="s">
        <v>58</v>
      </c>
      <c r="B26" s="1" t="s">
        <v>51</v>
      </c>
      <c r="C26" s="3" t="s">
        <v>35</v>
      </c>
      <c r="D26" s="3">
        <v>3</v>
      </c>
    </row>
    <row r="27" spans="1:4" x14ac:dyDescent="0.25">
      <c r="A27" s="1" t="s">
        <v>59</v>
      </c>
      <c r="B27" s="1" t="s">
        <v>60</v>
      </c>
      <c r="C27" s="3" t="s">
        <v>35</v>
      </c>
      <c r="D27" s="3">
        <v>3</v>
      </c>
    </row>
    <row r="28" spans="1:4" x14ac:dyDescent="0.25">
      <c r="A28" s="1" t="s">
        <v>61</v>
      </c>
      <c r="B28" s="1" t="s">
        <v>60</v>
      </c>
      <c r="C28" s="3" t="s">
        <v>35</v>
      </c>
      <c r="D28" s="3">
        <v>4</v>
      </c>
    </row>
    <row r="29" spans="1:4" x14ac:dyDescent="0.25">
      <c r="A29" s="1" t="s">
        <v>62</v>
      </c>
      <c r="B29" s="1" t="s">
        <v>60</v>
      </c>
      <c r="C29" s="3" t="s">
        <v>35</v>
      </c>
      <c r="D29" s="3">
        <v>4</v>
      </c>
    </row>
    <row r="30" spans="1:4" x14ac:dyDescent="0.25">
      <c r="A30" s="1" t="s">
        <v>63</v>
      </c>
      <c r="B30" s="1" t="s">
        <v>60</v>
      </c>
      <c r="C30" s="3" t="s">
        <v>35</v>
      </c>
      <c r="D30" s="3">
        <v>4</v>
      </c>
    </row>
    <row r="31" spans="1:4" x14ac:dyDescent="0.25">
      <c r="A31" s="1" t="s">
        <v>64</v>
      </c>
      <c r="B31" s="1" t="s">
        <v>60</v>
      </c>
      <c r="C31" s="3" t="s">
        <v>35</v>
      </c>
      <c r="D31" s="3">
        <v>4</v>
      </c>
    </row>
    <row r="32" spans="1:4" x14ac:dyDescent="0.25">
      <c r="A32" s="1" t="s">
        <v>65</v>
      </c>
      <c r="B32" s="1" t="s">
        <v>60</v>
      </c>
      <c r="C32" s="3" t="s">
        <v>35</v>
      </c>
      <c r="D32" s="3">
        <v>4</v>
      </c>
    </row>
    <row r="33" spans="1:4" x14ac:dyDescent="0.25">
      <c r="A33" s="1" t="s">
        <v>66</v>
      </c>
      <c r="B33" s="1" t="s">
        <v>60</v>
      </c>
      <c r="C33" s="3" t="s">
        <v>35</v>
      </c>
      <c r="D33" s="3">
        <v>5</v>
      </c>
    </row>
    <row r="34" spans="1:4" x14ac:dyDescent="0.25">
      <c r="A34" s="1" t="s">
        <v>67</v>
      </c>
      <c r="B34" s="1" t="s">
        <v>60</v>
      </c>
      <c r="C34" s="3" t="s">
        <v>35</v>
      </c>
      <c r="D34" s="3">
        <v>5</v>
      </c>
    </row>
    <row r="35" spans="1:4" x14ac:dyDescent="0.25">
      <c r="A35" s="1" t="s">
        <v>68</v>
      </c>
      <c r="B35" s="1" t="s">
        <v>60</v>
      </c>
      <c r="C35" s="3" t="s">
        <v>35</v>
      </c>
      <c r="D35" s="3">
        <v>5</v>
      </c>
    </row>
    <row r="36" spans="1:4" x14ac:dyDescent="0.25">
      <c r="A36" s="1" t="s">
        <v>69</v>
      </c>
      <c r="B36" s="1" t="s">
        <v>60</v>
      </c>
      <c r="C36" s="3" t="s">
        <v>35</v>
      </c>
      <c r="D36" s="3">
        <v>5</v>
      </c>
    </row>
    <row r="37" spans="1:4" x14ac:dyDescent="0.25">
      <c r="A37" s="1" t="s">
        <v>70</v>
      </c>
      <c r="B37" s="1" t="s">
        <v>60</v>
      </c>
      <c r="C37" s="3" t="s">
        <v>35</v>
      </c>
      <c r="D37" s="3">
        <v>6</v>
      </c>
    </row>
    <row r="38" spans="1:4" x14ac:dyDescent="0.25">
      <c r="A38" s="1" t="s">
        <v>71</v>
      </c>
      <c r="B38" s="1" t="s">
        <v>60</v>
      </c>
      <c r="C38" s="3" t="s">
        <v>35</v>
      </c>
      <c r="D38" s="3">
        <v>6</v>
      </c>
    </row>
    <row r="39" spans="1:4" x14ac:dyDescent="0.25">
      <c r="A39" s="1" t="s">
        <v>72</v>
      </c>
      <c r="B39" s="1" t="s">
        <v>60</v>
      </c>
      <c r="C39" s="3" t="s">
        <v>35</v>
      </c>
      <c r="D39" s="3">
        <v>6</v>
      </c>
    </row>
    <row r="40" spans="1:4" x14ac:dyDescent="0.25">
      <c r="A40" s="1" t="s">
        <v>73</v>
      </c>
      <c r="B40" s="1" t="s">
        <v>60</v>
      </c>
      <c r="C40" s="3" t="s">
        <v>35</v>
      </c>
      <c r="D40" s="3">
        <v>6</v>
      </c>
    </row>
    <row r="41" spans="1:4" x14ac:dyDescent="0.25">
      <c r="A41" s="1" t="s">
        <v>74</v>
      </c>
      <c r="B41" s="1" t="s">
        <v>60</v>
      </c>
      <c r="C41" s="3" t="s">
        <v>35</v>
      </c>
      <c r="D41" s="3">
        <v>7</v>
      </c>
    </row>
    <row r="42" spans="1:4" x14ac:dyDescent="0.25">
      <c r="A42" s="1" t="s">
        <v>75</v>
      </c>
      <c r="B42" s="1" t="s">
        <v>60</v>
      </c>
      <c r="C42" s="3" t="s">
        <v>35</v>
      </c>
      <c r="D42" s="3">
        <v>7</v>
      </c>
    </row>
    <row r="43" spans="1:4" x14ac:dyDescent="0.25">
      <c r="A43" s="1" t="s">
        <v>76</v>
      </c>
      <c r="B43" s="1" t="s">
        <v>60</v>
      </c>
      <c r="C43" s="3" t="s">
        <v>35</v>
      </c>
      <c r="D43" s="3">
        <v>7</v>
      </c>
    </row>
    <row r="44" spans="1:4" x14ac:dyDescent="0.25">
      <c r="A44" s="1" t="s">
        <v>77</v>
      </c>
      <c r="B44" s="1" t="s">
        <v>60</v>
      </c>
      <c r="C44" s="3" t="s">
        <v>35</v>
      </c>
      <c r="D44" s="3">
        <v>7</v>
      </c>
    </row>
    <row r="45" spans="1:4" x14ac:dyDescent="0.25">
      <c r="A45" s="1" t="s">
        <v>78</v>
      </c>
      <c r="B45" s="1" t="s">
        <v>60</v>
      </c>
      <c r="C45" s="3" t="s">
        <v>35</v>
      </c>
      <c r="D45" s="3">
        <v>7</v>
      </c>
    </row>
    <row r="46" spans="1:4" x14ac:dyDescent="0.25">
      <c r="A46" s="1" t="s">
        <v>79</v>
      </c>
      <c r="B46" s="1" t="s">
        <v>60</v>
      </c>
      <c r="C46" s="3" t="s">
        <v>35</v>
      </c>
      <c r="D46" s="3">
        <v>7</v>
      </c>
    </row>
    <row r="47" spans="1:4" x14ac:dyDescent="0.25">
      <c r="A47" s="1" t="s">
        <v>80</v>
      </c>
      <c r="B47" s="1" t="s">
        <v>81</v>
      </c>
      <c r="C47" s="3" t="s">
        <v>35</v>
      </c>
      <c r="D47" s="3">
        <v>7</v>
      </c>
    </row>
    <row r="48" spans="1:4" x14ac:dyDescent="0.25">
      <c r="A48" s="1" t="s">
        <v>82</v>
      </c>
      <c r="B48" s="1" t="s">
        <v>81</v>
      </c>
      <c r="C48" s="3" t="s">
        <v>35</v>
      </c>
      <c r="D48" s="3">
        <v>9</v>
      </c>
    </row>
    <row r="49" spans="1:4" x14ac:dyDescent="0.25">
      <c r="A49" s="1" t="s">
        <v>83</v>
      </c>
      <c r="B49" s="1" t="s">
        <v>81</v>
      </c>
      <c r="C49" s="3" t="s">
        <v>35</v>
      </c>
      <c r="D49" s="3">
        <v>9</v>
      </c>
    </row>
    <row r="50" spans="1:4" x14ac:dyDescent="0.25">
      <c r="A50" s="1" t="s">
        <v>84</v>
      </c>
      <c r="B50" s="1" t="s">
        <v>81</v>
      </c>
      <c r="C50" s="3" t="s">
        <v>35</v>
      </c>
      <c r="D50" s="3">
        <v>9</v>
      </c>
    </row>
    <row r="51" spans="1:4" x14ac:dyDescent="0.25">
      <c r="A51" s="1" t="s">
        <v>85</v>
      </c>
      <c r="B51" s="1" t="s">
        <v>86</v>
      </c>
      <c r="C51" s="3" t="s">
        <v>35</v>
      </c>
      <c r="D51" s="3">
        <v>9</v>
      </c>
    </row>
    <row r="52" spans="1:4" x14ac:dyDescent="0.25">
      <c r="A52" s="1" t="s">
        <v>87</v>
      </c>
      <c r="B52" s="1" t="s">
        <v>86</v>
      </c>
      <c r="C52" s="3" t="s">
        <v>35</v>
      </c>
      <c r="D52" s="3">
        <v>9</v>
      </c>
    </row>
    <row r="53" spans="1:4" x14ac:dyDescent="0.25">
      <c r="A53" s="1" t="s">
        <v>88</v>
      </c>
      <c r="B53" s="1" t="s">
        <v>86</v>
      </c>
      <c r="C53" s="3" t="s">
        <v>35</v>
      </c>
      <c r="D53" s="3">
        <v>9</v>
      </c>
    </row>
    <row r="54" spans="1:4" x14ac:dyDescent="0.25">
      <c r="A54" s="1" t="s">
        <v>89</v>
      </c>
      <c r="B54" s="1" t="s">
        <v>86</v>
      </c>
      <c r="C54" s="3" t="s">
        <v>35</v>
      </c>
      <c r="D54" s="3">
        <v>9</v>
      </c>
    </row>
    <row r="55" spans="1:4" x14ac:dyDescent="0.25">
      <c r="A55" s="1" t="s">
        <v>43</v>
      </c>
      <c r="B55" s="1" t="s">
        <v>86</v>
      </c>
      <c r="C55" s="3" t="s">
        <v>35</v>
      </c>
      <c r="D55" s="3">
        <v>9</v>
      </c>
    </row>
    <row r="56" spans="1:4" x14ac:dyDescent="0.25">
      <c r="A56" s="1" t="s">
        <v>90</v>
      </c>
      <c r="B56" s="1" t="s">
        <v>86</v>
      </c>
      <c r="C56" s="3" t="s">
        <v>35</v>
      </c>
      <c r="D56" s="3">
        <v>9</v>
      </c>
    </row>
    <row r="57" spans="1:4" x14ac:dyDescent="0.25">
      <c r="A57" s="1" t="s">
        <v>91</v>
      </c>
      <c r="B57" s="1" t="s">
        <v>86</v>
      </c>
      <c r="C57" s="3" t="s">
        <v>35</v>
      </c>
      <c r="D57" s="3">
        <v>10</v>
      </c>
    </row>
    <row r="58" spans="1:4" x14ac:dyDescent="0.25">
      <c r="A58" s="1" t="s">
        <v>92</v>
      </c>
      <c r="B58" s="1" t="s">
        <v>86</v>
      </c>
      <c r="C58" s="3" t="s">
        <v>35</v>
      </c>
      <c r="D58" s="3">
        <v>10</v>
      </c>
    </row>
    <row r="59" spans="1:4" x14ac:dyDescent="0.25">
      <c r="A59" s="1" t="s">
        <v>93</v>
      </c>
      <c r="B59" s="1" t="s">
        <v>94</v>
      </c>
      <c r="C59" s="3" t="s">
        <v>35</v>
      </c>
      <c r="D59" s="3">
        <v>10</v>
      </c>
    </row>
    <row r="60" spans="1:4" x14ac:dyDescent="0.25">
      <c r="A60" s="1" t="s">
        <v>95</v>
      </c>
      <c r="B60" s="1" t="s">
        <v>94</v>
      </c>
      <c r="C60" s="3" t="s">
        <v>35</v>
      </c>
      <c r="D60" s="3">
        <v>10</v>
      </c>
    </row>
    <row r="61" spans="1:4" x14ac:dyDescent="0.25">
      <c r="A61" s="1" t="s">
        <v>96</v>
      </c>
      <c r="B61" s="1" t="s">
        <v>94</v>
      </c>
      <c r="C61" s="3" t="s">
        <v>35</v>
      </c>
      <c r="D61" s="3">
        <v>10</v>
      </c>
    </row>
    <row r="62" spans="1:4" x14ac:dyDescent="0.25">
      <c r="A62" s="1" t="s">
        <v>97</v>
      </c>
      <c r="B62" s="1" t="s">
        <v>94</v>
      </c>
      <c r="C62" s="3" t="s">
        <v>35</v>
      </c>
      <c r="D62" s="3">
        <v>11</v>
      </c>
    </row>
    <row r="63" spans="1:4" x14ac:dyDescent="0.25">
      <c r="A63" s="1" t="s">
        <v>98</v>
      </c>
      <c r="B63" s="1" t="s">
        <v>94</v>
      </c>
      <c r="C63" s="3" t="s">
        <v>35</v>
      </c>
      <c r="D63" s="3">
        <v>11</v>
      </c>
    </row>
    <row r="64" spans="1:4" x14ac:dyDescent="0.25">
      <c r="A64" s="1" t="s">
        <v>99</v>
      </c>
      <c r="B64" s="1" t="s">
        <v>94</v>
      </c>
      <c r="C64" s="3" t="s">
        <v>35</v>
      </c>
      <c r="D64" s="3">
        <v>11</v>
      </c>
    </row>
    <row r="65" spans="1:4" x14ac:dyDescent="0.25">
      <c r="A65" s="1" t="s">
        <v>100</v>
      </c>
      <c r="B65" s="1" t="s">
        <v>94</v>
      </c>
      <c r="C65" s="3" t="s">
        <v>35</v>
      </c>
      <c r="D65" s="3">
        <v>11</v>
      </c>
    </row>
    <row r="66" spans="1:4" x14ac:dyDescent="0.25">
      <c r="A66" s="1" t="s">
        <v>101</v>
      </c>
      <c r="B66" s="1" t="s">
        <v>94</v>
      </c>
      <c r="C66" s="3" t="s">
        <v>35</v>
      </c>
      <c r="D66" s="3">
        <v>11</v>
      </c>
    </row>
    <row r="67" spans="1:4" x14ac:dyDescent="0.25">
      <c r="A67" s="1" t="s">
        <v>102</v>
      </c>
      <c r="B67" s="1" t="s">
        <v>94</v>
      </c>
      <c r="C67" s="3" t="s">
        <v>35</v>
      </c>
      <c r="D67" s="3">
        <v>11</v>
      </c>
    </row>
    <row r="68" spans="1:4" x14ac:dyDescent="0.25">
      <c r="A68" s="1" t="s">
        <v>103</v>
      </c>
      <c r="B68" s="1" t="s">
        <v>94</v>
      </c>
      <c r="C68" s="3" t="s">
        <v>35</v>
      </c>
      <c r="D68" s="3">
        <v>11</v>
      </c>
    </row>
    <row r="69" spans="1:4" x14ac:dyDescent="0.25">
      <c r="A69" s="1" t="s">
        <v>104</v>
      </c>
      <c r="B69" s="1" t="s">
        <v>94</v>
      </c>
      <c r="C69" s="3" t="s">
        <v>105</v>
      </c>
      <c r="D69" s="3">
        <v>11</v>
      </c>
    </row>
    <row r="70" spans="1:4" x14ac:dyDescent="0.25">
      <c r="A70" s="1" t="s">
        <v>106</v>
      </c>
      <c r="B70" s="1" t="s">
        <v>94</v>
      </c>
      <c r="C70" s="3" t="s">
        <v>35</v>
      </c>
      <c r="D70" s="3">
        <v>13</v>
      </c>
    </row>
    <row r="71" spans="1:4" x14ac:dyDescent="0.25">
      <c r="A71" s="1" t="s">
        <v>107</v>
      </c>
      <c r="B71" s="1" t="s">
        <v>94</v>
      </c>
      <c r="C71" s="3" t="s">
        <v>105</v>
      </c>
      <c r="D71" s="3">
        <v>13</v>
      </c>
    </row>
    <row r="72" spans="1:4" x14ac:dyDescent="0.25">
      <c r="A72" s="1" t="s">
        <v>108</v>
      </c>
      <c r="B72" s="1" t="s">
        <v>2</v>
      </c>
      <c r="C72" s="3" t="s">
        <v>35</v>
      </c>
      <c r="D72" s="3">
        <v>13</v>
      </c>
    </row>
    <row r="73" spans="1:4" x14ac:dyDescent="0.25">
      <c r="A73" s="1" t="s">
        <v>4</v>
      </c>
      <c r="B73" s="1" t="s">
        <v>2</v>
      </c>
      <c r="C73" s="3" t="s">
        <v>35</v>
      </c>
      <c r="D73" s="3">
        <v>13</v>
      </c>
    </row>
    <row r="74" spans="1:4" x14ac:dyDescent="0.25">
      <c r="A74" s="1" t="s">
        <v>109</v>
      </c>
      <c r="B74" s="1" t="s">
        <v>2</v>
      </c>
      <c r="C74" s="3" t="s">
        <v>35</v>
      </c>
      <c r="D74" s="3">
        <v>14</v>
      </c>
    </row>
    <row r="75" spans="1:4" x14ac:dyDescent="0.25">
      <c r="A75" s="1" t="s">
        <v>110</v>
      </c>
      <c r="B75" s="1" t="s">
        <v>2</v>
      </c>
      <c r="C75" s="3" t="s">
        <v>35</v>
      </c>
      <c r="D75" s="3">
        <v>14</v>
      </c>
    </row>
    <row r="76" spans="1:4" x14ac:dyDescent="0.25">
      <c r="A76" s="1" t="s">
        <v>111</v>
      </c>
      <c r="B76" s="1" t="s">
        <v>112</v>
      </c>
      <c r="C76" s="3" t="s">
        <v>35</v>
      </c>
      <c r="D76" s="3">
        <v>14</v>
      </c>
    </row>
    <row r="77" spans="1:4" x14ac:dyDescent="0.25">
      <c r="A77" s="1" t="s">
        <v>113</v>
      </c>
      <c r="B77" s="1" t="s">
        <v>2</v>
      </c>
      <c r="C77" s="3" t="s">
        <v>35</v>
      </c>
      <c r="D77" s="3">
        <v>14</v>
      </c>
    </row>
    <row r="78" spans="1:4" x14ac:dyDescent="0.25">
      <c r="A78" s="1" t="s">
        <v>114</v>
      </c>
      <c r="B78" s="1" t="s">
        <v>115</v>
      </c>
      <c r="C78" s="3" t="s">
        <v>35</v>
      </c>
      <c r="D78" s="3">
        <v>15</v>
      </c>
    </row>
    <row r="79" spans="1:4" x14ac:dyDescent="0.25">
      <c r="A79" s="1" t="s">
        <v>116</v>
      </c>
      <c r="B79" s="1" t="s">
        <v>115</v>
      </c>
      <c r="C79" s="3" t="s">
        <v>35</v>
      </c>
      <c r="D79" s="3">
        <v>15</v>
      </c>
    </row>
    <row r="80" spans="1:4" x14ac:dyDescent="0.25">
      <c r="A80" s="1" t="s">
        <v>117</v>
      </c>
      <c r="B80" s="1" t="s">
        <v>115</v>
      </c>
      <c r="C80" s="3" t="s">
        <v>35</v>
      </c>
      <c r="D80" s="3">
        <v>15</v>
      </c>
    </row>
    <row r="81" spans="1:4" x14ac:dyDescent="0.25">
      <c r="A81" s="1" t="s">
        <v>118</v>
      </c>
      <c r="B81" s="1" t="s">
        <v>115</v>
      </c>
      <c r="C81" s="3" t="s">
        <v>35</v>
      </c>
      <c r="D81" s="3">
        <v>15</v>
      </c>
    </row>
    <row r="82" spans="1:4" x14ac:dyDescent="0.25">
      <c r="A82" s="1" t="s">
        <v>119</v>
      </c>
      <c r="B82" s="1" t="s">
        <v>115</v>
      </c>
      <c r="C82" s="3" t="s">
        <v>35</v>
      </c>
      <c r="D82" s="3">
        <v>16</v>
      </c>
    </row>
    <row r="83" spans="1:4" x14ac:dyDescent="0.25">
      <c r="A83" s="1" t="s">
        <v>120</v>
      </c>
      <c r="B83" s="1" t="s">
        <v>115</v>
      </c>
      <c r="C83" s="3" t="s">
        <v>35</v>
      </c>
      <c r="D83" s="3">
        <v>16</v>
      </c>
    </row>
    <row r="84" spans="1:4" x14ac:dyDescent="0.25">
      <c r="A84" s="1" t="s">
        <v>121</v>
      </c>
      <c r="B84" s="1" t="s">
        <v>115</v>
      </c>
      <c r="C84" s="3" t="s">
        <v>35</v>
      </c>
      <c r="D84" s="3">
        <v>16</v>
      </c>
    </row>
    <row r="85" spans="1:4" x14ac:dyDescent="0.25">
      <c r="A85" s="1" t="s">
        <v>122</v>
      </c>
      <c r="B85" s="1" t="s">
        <v>115</v>
      </c>
      <c r="C85" s="3" t="s">
        <v>35</v>
      </c>
      <c r="D85" s="3">
        <v>16</v>
      </c>
    </row>
    <row r="86" spans="1:4" x14ac:dyDescent="0.25">
      <c r="A86" s="1" t="s">
        <v>123</v>
      </c>
      <c r="B86" s="1" t="s">
        <v>115</v>
      </c>
      <c r="C86" s="3" t="s">
        <v>35</v>
      </c>
      <c r="D86" s="3">
        <v>16</v>
      </c>
    </row>
    <row r="87" spans="1:4" x14ac:dyDescent="0.25">
      <c r="A87" s="1" t="s">
        <v>124</v>
      </c>
      <c r="B87" s="1" t="s">
        <v>115</v>
      </c>
      <c r="C87" s="3" t="s">
        <v>35</v>
      </c>
      <c r="D87" s="3">
        <v>16</v>
      </c>
    </row>
    <row r="88" spans="1:4" x14ac:dyDescent="0.25">
      <c r="A88" s="1" t="s">
        <v>125</v>
      </c>
      <c r="B88" s="1" t="s">
        <v>115</v>
      </c>
      <c r="C88" s="3" t="s">
        <v>35</v>
      </c>
      <c r="D88" s="3">
        <v>16</v>
      </c>
    </row>
    <row r="89" spans="1:4" x14ac:dyDescent="0.25">
      <c r="A89" s="1" t="s">
        <v>126</v>
      </c>
      <c r="B89" s="1" t="s">
        <v>115</v>
      </c>
      <c r="C89" s="3" t="s">
        <v>35</v>
      </c>
      <c r="D89" s="3">
        <v>16</v>
      </c>
    </row>
    <row r="90" spans="1:4" x14ac:dyDescent="0.25">
      <c r="A90" s="1" t="s">
        <v>127</v>
      </c>
      <c r="B90" s="1" t="s">
        <v>115</v>
      </c>
      <c r="C90" s="3" t="s">
        <v>35</v>
      </c>
      <c r="D90" s="3">
        <v>16</v>
      </c>
    </row>
    <row r="91" spans="1:4" x14ac:dyDescent="0.25">
      <c r="A91" s="1" t="s">
        <v>128</v>
      </c>
      <c r="B91" s="1" t="s">
        <v>129</v>
      </c>
      <c r="C91" s="3" t="s">
        <v>35</v>
      </c>
      <c r="D91" s="3">
        <v>18</v>
      </c>
    </row>
    <row r="92" spans="1:4" x14ac:dyDescent="0.25">
      <c r="A92" s="1" t="s">
        <v>130</v>
      </c>
      <c r="B92" s="1" t="s">
        <v>129</v>
      </c>
      <c r="C92" s="3" t="s">
        <v>35</v>
      </c>
      <c r="D92" s="3">
        <v>18</v>
      </c>
    </row>
    <row r="93" spans="1:4" x14ac:dyDescent="0.25">
      <c r="A93" s="1" t="s">
        <v>131</v>
      </c>
      <c r="B93" s="1" t="s">
        <v>129</v>
      </c>
      <c r="C93" s="3" t="s">
        <v>35</v>
      </c>
      <c r="D93" s="3">
        <v>18</v>
      </c>
    </row>
    <row r="94" spans="1:4" x14ac:dyDescent="0.25">
      <c r="A94" s="1" t="s">
        <v>132</v>
      </c>
      <c r="B94" s="1" t="s">
        <v>129</v>
      </c>
      <c r="C94" s="3" t="s">
        <v>35</v>
      </c>
      <c r="D94" s="3">
        <v>18</v>
      </c>
    </row>
    <row r="95" spans="1:4" x14ac:dyDescent="0.25">
      <c r="A95" s="1" t="s">
        <v>133</v>
      </c>
      <c r="B95" s="1" t="s">
        <v>134</v>
      </c>
      <c r="C95" s="3" t="s">
        <v>35</v>
      </c>
      <c r="D95" s="3">
        <v>18</v>
      </c>
    </row>
    <row r="96" spans="1:4" x14ac:dyDescent="0.25">
      <c r="A96" s="1" t="s">
        <v>135</v>
      </c>
      <c r="B96" s="1" t="s">
        <v>134</v>
      </c>
      <c r="C96" s="3" t="s">
        <v>35</v>
      </c>
      <c r="D96" s="3">
        <v>18</v>
      </c>
    </row>
    <row r="97" spans="1:4" x14ac:dyDescent="0.25">
      <c r="A97" s="1" t="s">
        <v>136</v>
      </c>
      <c r="B97" s="1" t="s">
        <v>137</v>
      </c>
      <c r="C97" s="3" t="s">
        <v>35</v>
      </c>
      <c r="D97" s="3">
        <v>18</v>
      </c>
    </row>
    <row r="98" spans="1:4" x14ac:dyDescent="0.25">
      <c r="A98" s="1" t="s">
        <v>138</v>
      </c>
      <c r="B98" s="1" t="s">
        <v>139</v>
      </c>
      <c r="C98" s="3" t="s">
        <v>35</v>
      </c>
      <c r="D98" s="3">
        <v>18</v>
      </c>
    </row>
    <row r="99" spans="1:4" x14ac:dyDescent="0.25">
      <c r="A99" s="1" t="s">
        <v>140</v>
      </c>
      <c r="B99" s="1" t="s">
        <v>139</v>
      </c>
      <c r="C99" s="3" t="s">
        <v>35</v>
      </c>
      <c r="D99" s="3">
        <v>19</v>
      </c>
    </row>
    <row r="100" spans="1:4" x14ac:dyDescent="0.25">
      <c r="A100" s="1" t="s">
        <v>141</v>
      </c>
      <c r="B100" s="1" t="s">
        <v>142</v>
      </c>
      <c r="C100" s="3" t="s">
        <v>35</v>
      </c>
      <c r="D100" s="3">
        <v>19</v>
      </c>
    </row>
    <row r="101" spans="1:4" x14ac:dyDescent="0.25">
      <c r="A101" s="1" t="s">
        <v>143</v>
      </c>
      <c r="B101" s="1" t="s">
        <v>139</v>
      </c>
      <c r="C101" s="3" t="s">
        <v>35</v>
      </c>
      <c r="D101" s="3">
        <v>19</v>
      </c>
    </row>
    <row r="102" spans="1:4" x14ac:dyDescent="0.25">
      <c r="A102" s="1" t="s">
        <v>144</v>
      </c>
      <c r="B102" s="1" t="s">
        <v>139</v>
      </c>
      <c r="C102" s="3" t="s">
        <v>35</v>
      </c>
      <c r="D102" s="3">
        <v>19</v>
      </c>
    </row>
    <row r="103" spans="1:4" x14ac:dyDescent="0.25">
      <c r="A103" s="1" t="s">
        <v>145</v>
      </c>
      <c r="B103" s="1" t="s">
        <v>139</v>
      </c>
      <c r="C103" s="3" t="s">
        <v>35</v>
      </c>
      <c r="D103" s="3">
        <v>23</v>
      </c>
    </row>
    <row r="104" spans="1:4" x14ac:dyDescent="0.25">
      <c r="A104" s="1" t="s">
        <v>146</v>
      </c>
      <c r="B104" s="1" t="s">
        <v>139</v>
      </c>
      <c r="C104" s="3" t="s">
        <v>35</v>
      </c>
      <c r="D104" s="3">
        <v>23</v>
      </c>
    </row>
    <row r="105" spans="1:4" x14ac:dyDescent="0.25">
      <c r="A105" s="1" t="s">
        <v>147</v>
      </c>
      <c r="B105" s="1" t="s">
        <v>139</v>
      </c>
      <c r="C105" s="3" t="s">
        <v>35</v>
      </c>
      <c r="D105" s="3">
        <v>23</v>
      </c>
    </row>
    <row r="106" spans="1:4" x14ac:dyDescent="0.25">
      <c r="A106" s="1" t="s">
        <v>148</v>
      </c>
      <c r="B106" s="1" t="s">
        <v>139</v>
      </c>
      <c r="C106" s="3" t="s">
        <v>35</v>
      </c>
      <c r="D106" s="3">
        <v>23</v>
      </c>
    </row>
    <row r="107" spans="1:4" x14ac:dyDescent="0.25">
      <c r="A107" s="1" t="s">
        <v>149</v>
      </c>
      <c r="B107" s="1" t="s">
        <v>150</v>
      </c>
      <c r="C107" s="3" t="s">
        <v>35</v>
      </c>
      <c r="D107" s="3">
        <v>23</v>
      </c>
    </row>
    <row r="108" spans="1:4" x14ac:dyDescent="0.25">
      <c r="A108" s="1" t="s">
        <v>151</v>
      </c>
      <c r="B108" s="1" t="s">
        <v>150</v>
      </c>
      <c r="C108" s="3" t="s">
        <v>35</v>
      </c>
      <c r="D108" s="3">
        <v>23</v>
      </c>
    </row>
    <row r="109" spans="1:4" x14ac:dyDescent="0.25">
      <c r="A109" s="1" t="s">
        <v>128</v>
      </c>
      <c r="B109" s="1" t="s">
        <v>150</v>
      </c>
      <c r="C109" s="3" t="s">
        <v>35</v>
      </c>
      <c r="D109" s="3">
        <v>23</v>
      </c>
    </row>
    <row r="110" spans="1:4" x14ac:dyDescent="0.25">
      <c r="A110" s="1" t="s">
        <v>152</v>
      </c>
      <c r="B110" s="1" t="s">
        <v>150</v>
      </c>
      <c r="C110" s="3" t="s">
        <v>35</v>
      </c>
      <c r="D110" s="3">
        <v>24</v>
      </c>
    </row>
    <row r="111" spans="1:4" x14ac:dyDescent="0.25">
      <c r="A111" s="1" t="s">
        <v>153</v>
      </c>
      <c r="B111" s="1" t="s">
        <v>150</v>
      </c>
      <c r="C111" s="3" t="s">
        <v>35</v>
      </c>
      <c r="D111" s="3">
        <v>24</v>
      </c>
    </row>
    <row r="112" spans="1:4" x14ac:dyDescent="0.25">
      <c r="A112" s="1" t="s">
        <v>154</v>
      </c>
      <c r="B112" s="1" t="s">
        <v>150</v>
      </c>
      <c r="C112" s="3" t="s">
        <v>35</v>
      </c>
      <c r="D112" s="3">
        <v>24</v>
      </c>
    </row>
    <row r="113" spans="1:4" x14ac:dyDescent="0.25">
      <c r="A113" s="1" t="s">
        <v>155</v>
      </c>
      <c r="B113" s="1" t="s">
        <v>150</v>
      </c>
      <c r="C113" s="3" t="s">
        <v>35</v>
      </c>
      <c r="D113" s="3">
        <v>24</v>
      </c>
    </row>
    <row r="114" spans="1:4" x14ac:dyDescent="0.25">
      <c r="A114" s="1" t="s">
        <v>156</v>
      </c>
      <c r="B114" s="1" t="s">
        <v>150</v>
      </c>
      <c r="C114" s="3" t="s">
        <v>35</v>
      </c>
      <c r="D114" s="3">
        <v>25</v>
      </c>
    </row>
    <row r="115" spans="1:4" x14ac:dyDescent="0.25">
      <c r="A115" s="1" t="s">
        <v>157</v>
      </c>
      <c r="B115" s="1" t="s">
        <v>150</v>
      </c>
      <c r="C115" s="3" t="s">
        <v>35</v>
      </c>
      <c r="D115" s="3">
        <v>25</v>
      </c>
    </row>
    <row r="116" spans="1:4" x14ac:dyDescent="0.25">
      <c r="A116" s="1" t="s">
        <v>158</v>
      </c>
      <c r="B116" s="1" t="s">
        <v>150</v>
      </c>
      <c r="C116" s="3" t="s">
        <v>35</v>
      </c>
      <c r="D116" s="3">
        <v>25</v>
      </c>
    </row>
    <row r="117" spans="1:4" x14ac:dyDescent="0.25">
      <c r="A117" s="1" t="s">
        <v>159</v>
      </c>
      <c r="B117" s="1" t="s">
        <v>150</v>
      </c>
      <c r="C117" s="3" t="s">
        <v>35</v>
      </c>
      <c r="D117" s="3">
        <v>25</v>
      </c>
    </row>
    <row r="118" spans="1:4" x14ac:dyDescent="0.25">
      <c r="A118" s="1" t="s">
        <v>160</v>
      </c>
      <c r="B118" s="1" t="s">
        <v>150</v>
      </c>
      <c r="C118" s="3" t="s">
        <v>35</v>
      </c>
      <c r="D118" s="3">
        <v>22</v>
      </c>
    </row>
    <row r="119" spans="1:4" x14ac:dyDescent="0.25">
      <c r="A119" s="1" t="s">
        <v>161</v>
      </c>
      <c r="B119" s="1" t="s">
        <v>162</v>
      </c>
      <c r="C119" s="3" t="s">
        <v>35</v>
      </c>
      <c r="D119" s="3">
        <v>22</v>
      </c>
    </row>
    <row r="120" spans="1:4" x14ac:dyDescent="0.25">
      <c r="A120" s="1" t="s">
        <v>163</v>
      </c>
      <c r="B120" s="1" t="s">
        <v>162</v>
      </c>
      <c r="C120" s="3" t="s">
        <v>35</v>
      </c>
      <c r="D120" s="3">
        <v>22</v>
      </c>
    </row>
    <row r="121" spans="1:4" x14ac:dyDescent="0.25">
      <c r="A121" s="1" t="s">
        <v>164</v>
      </c>
      <c r="B121" s="1" t="s">
        <v>162</v>
      </c>
      <c r="C121" s="3" t="s">
        <v>35</v>
      </c>
      <c r="D121" s="3"/>
    </row>
    <row r="122" spans="1:4" x14ac:dyDescent="0.25">
      <c r="A122" s="1" t="s">
        <v>165</v>
      </c>
      <c r="B122" s="1" t="s">
        <v>162</v>
      </c>
      <c r="C122" s="3" t="s">
        <v>35</v>
      </c>
      <c r="D122" s="3"/>
    </row>
    <row r="123" spans="1:4" x14ac:dyDescent="0.25">
      <c r="A123" s="1" t="s">
        <v>166</v>
      </c>
      <c r="B123" s="1" t="s">
        <v>34</v>
      </c>
      <c r="C123" s="3" t="s">
        <v>35</v>
      </c>
      <c r="D123" s="3"/>
    </row>
    <row r="124" spans="1:4" x14ac:dyDescent="0.25">
      <c r="A124" s="1" t="s">
        <v>167</v>
      </c>
      <c r="B124" s="1" t="s">
        <v>139</v>
      </c>
      <c r="C124" s="3" t="s">
        <v>35</v>
      </c>
      <c r="D124" s="3"/>
    </row>
    <row r="125" spans="1:4" x14ac:dyDescent="0.25">
      <c r="A125" s="1" t="s">
        <v>168</v>
      </c>
      <c r="B125" s="1" t="s">
        <v>34</v>
      </c>
      <c r="C125" s="3" t="s">
        <v>35</v>
      </c>
      <c r="D125" s="3">
        <v>13</v>
      </c>
    </row>
    <row r="126" spans="1:4" x14ac:dyDescent="0.25">
      <c r="A126" s="1" t="s">
        <v>169</v>
      </c>
      <c r="B126" s="1" t="s">
        <v>150</v>
      </c>
      <c r="C126" s="3" t="s">
        <v>35</v>
      </c>
      <c r="D126" s="3"/>
    </row>
    <row r="127" spans="1:4" x14ac:dyDescent="0.25">
      <c r="A127" s="1" t="s">
        <v>170</v>
      </c>
      <c r="B127" s="1" t="s">
        <v>60</v>
      </c>
      <c r="C127" s="3" t="s">
        <v>35</v>
      </c>
      <c r="D127" s="3"/>
    </row>
    <row r="128" spans="1:4" x14ac:dyDescent="0.25">
      <c r="A128" s="1" t="s">
        <v>172</v>
      </c>
    </row>
    <row r="129" spans="1:1" x14ac:dyDescent="0.25">
      <c r="A129" s="1" t="s">
        <v>173</v>
      </c>
    </row>
    <row r="130" spans="1:1" x14ac:dyDescent="0.25">
      <c r="A130" s="1" t="s">
        <v>174</v>
      </c>
    </row>
    <row r="131" spans="1:1" x14ac:dyDescent="0.25">
      <c r="A131" s="1" t="s">
        <v>176</v>
      </c>
    </row>
  </sheetData>
  <sheetProtection sheet="1" objects="1" scenarios="1"/>
  <mergeCells count="7">
    <mergeCell ref="A1:D3"/>
    <mergeCell ref="E1:H1"/>
    <mergeCell ref="I1:J1"/>
    <mergeCell ref="E2:H2"/>
    <mergeCell ref="I2:J2"/>
    <mergeCell ref="E3:H3"/>
    <mergeCell ref="I3:J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48EFB37-FA00-4A71-9037-AC40DF4E6185}">
          <x14:formula1>
            <xm:f>LISTAS!$A$3:$A$17</xm:f>
          </x14:formula1>
          <xm:sqref>B5:B180</xm:sqref>
        </x14:dataValidation>
        <x14:dataValidation type="list" allowBlank="1" showInputMessage="1" showErrorMessage="1" xr:uid="{D5970D7E-C4EE-4647-BC82-711C5E552494}">
          <x14:formula1>
            <xm:f>LISTAS!$B$3:$B$4</xm:f>
          </x14:formula1>
          <xm:sqref>C5:C200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E479-12A7-45F5-BF98-1BA40BB76C06}">
  <dimension ref="A1:J131"/>
  <sheetViews>
    <sheetView topLeftCell="A91" workbookViewId="0">
      <selection activeCell="E44" sqref="E44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69" t="s">
        <v>181</v>
      </c>
      <c r="B1" s="69"/>
      <c r="C1" s="69"/>
      <c r="D1" s="69"/>
      <c r="E1" s="68" t="s">
        <v>20</v>
      </c>
      <c r="F1" s="68"/>
      <c r="G1" s="68"/>
      <c r="H1" s="68"/>
      <c r="I1" s="68">
        <f>+COUNTIF(Tabla35891011[NOMBRE DEL PARTICIPANTE],"*")</f>
        <v>127</v>
      </c>
      <c r="J1" s="68"/>
    </row>
    <row r="2" spans="1:10" ht="15" customHeight="1" x14ac:dyDescent="0.25">
      <c r="A2" s="69"/>
      <c r="B2" s="69"/>
      <c r="C2" s="69"/>
      <c r="D2" s="69"/>
      <c r="E2" s="68" t="s">
        <v>21</v>
      </c>
      <c r="F2" s="68"/>
      <c r="G2" s="68"/>
      <c r="H2" s="68"/>
      <c r="I2" s="68">
        <f>+COUNT(J5:J200)</f>
        <v>0</v>
      </c>
      <c r="J2" s="68"/>
    </row>
    <row r="3" spans="1:10" ht="15" customHeight="1" x14ac:dyDescent="0.25">
      <c r="A3" s="69"/>
      <c r="B3" s="69"/>
      <c r="C3" s="69"/>
      <c r="D3" s="69"/>
      <c r="E3" s="68" t="s">
        <v>22</v>
      </c>
      <c r="F3" s="68"/>
      <c r="G3" s="68"/>
      <c r="H3" s="68"/>
      <c r="I3" s="68">
        <f>+COUNTIF(Tabla35891011[PAGADO],"si")</f>
        <v>121</v>
      </c>
      <c r="J3" s="68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x14ac:dyDescent="0.25">
      <c r="A5" s="1" t="s">
        <v>33</v>
      </c>
      <c r="B5" s="1" t="s">
        <v>34</v>
      </c>
      <c r="C5" s="3" t="s">
        <v>35</v>
      </c>
      <c r="D5" s="3">
        <v>1</v>
      </c>
    </row>
    <row r="6" spans="1:10" x14ac:dyDescent="0.25">
      <c r="A6" s="1" t="s">
        <v>36</v>
      </c>
      <c r="B6" s="1" t="s">
        <v>34</v>
      </c>
      <c r="C6" s="3" t="s">
        <v>35</v>
      </c>
      <c r="D6" s="3">
        <v>1</v>
      </c>
    </row>
    <row r="7" spans="1:10" x14ac:dyDescent="0.25">
      <c r="A7" s="1" t="s">
        <v>37</v>
      </c>
      <c r="B7" s="1" t="s">
        <v>34</v>
      </c>
      <c r="C7" s="3" t="s">
        <v>35</v>
      </c>
      <c r="D7" s="3">
        <v>1</v>
      </c>
    </row>
    <row r="8" spans="1:10" x14ac:dyDescent="0.25">
      <c r="A8" s="1" t="s">
        <v>38</v>
      </c>
      <c r="B8" s="1" t="s">
        <v>34</v>
      </c>
      <c r="C8" s="3" t="s">
        <v>35</v>
      </c>
      <c r="D8" s="3">
        <v>1</v>
      </c>
    </row>
    <row r="9" spans="1:10" x14ac:dyDescent="0.25">
      <c r="A9" s="1" t="s">
        <v>39</v>
      </c>
      <c r="B9" s="1" t="s">
        <v>34</v>
      </c>
      <c r="C9" s="3" t="s">
        <v>35</v>
      </c>
      <c r="D9" s="3">
        <v>1</v>
      </c>
    </row>
    <row r="10" spans="1:10" x14ac:dyDescent="0.25">
      <c r="A10" s="1" t="s">
        <v>40</v>
      </c>
      <c r="B10" s="1" t="s">
        <v>34</v>
      </c>
      <c r="C10" s="3" t="s">
        <v>35</v>
      </c>
      <c r="D10" s="3">
        <v>1</v>
      </c>
    </row>
    <row r="11" spans="1:10" x14ac:dyDescent="0.25">
      <c r="A11" s="1" t="s">
        <v>41</v>
      </c>
      <c r="B11" s="1" t="s">
        <v>34</v>
      </c>
      <c r="C11" s="3" t="s">
        <v>35</v>
      </c>
      <c r="D11" s="3">
        <v>1</v>
      </c>
    </row>
    <row r="12" spans="1:10" x14ac:dyDescent="0.25">
      <c r="A12" s="1" t="s">
        <v>42</v>
      </c>
      <c r="B12" s="1" t="s">
        <v>34</v>
      </c>
      <c r="C12" s="3" t="s">
        <v>35</v>
      </c>
      <c r="D12" s="3">
        <v>1</v>
      </c>
    </row>
    <row r="13" spans="1:10" x14ac:dyDescent="0.25">
      <c r="A13" s="1" t="s">
        <v>43</v>
      </c>
      <c r="B13" s="1" t="s">
        <v>34</v>
      </c>
      <c r="C13" s="3" t="s">
        <v>35</v>
      </c>
      <c r="D13" s="3">
        <v>1</v>
      </c>
    </row>
    <row r="14" spans="1:10" x14ac:dyDescent="0.25">
      <c r="A14" s="1" t="s">
        <v>44</v>
      </c>
      <c r="B14" s="1" t="s">
        <v>45</v>
      </c>
      <c r="C14" s="3" t="s">
        <v>35</v>
      </c>
      <c r="D14" s="3">
        <v>2</v>
      </c>
    </row>
    <row r="15" spans="1:10" x14ac:dyDescent="0.25">
      <c r="A15" s="1" t="s">
        <v>46</v>
      </c>
      <c r="B15" s="1" t="s">
        <v>45</v>
      </c>
      <c r="C15" s="3" t="s">
        <v>35</v>
      </c>
      <c r="D15" s="3">
        <v>2</v>
      </c>
    </row>
    <row r="16" spans="1:10" x14ac:dyDescent="0.25">
      <c r="A16" s="1" t="s">
        <v>47</v>
      </c>
      <c r="B16" s="1" t="s">
        <v>45</v>
      </c>
      <c r="C16" s="3" t="s">
        <v>35</v>
      </c>
      <c r="D16" s="3">
        <v>2</v>
      </c>
    </row>
    <row r="17" spans="1:4" x14ac:dyDescent="0.25">
      <c r="A17" s="1" t="s">
        <v>48</v>
      </c>
      <c r="B17" s="1" t="s">
        <v>45</v>
      </c>
      <c r="C17" s="3" t="s">
        <v>35</v>
      </c>
      <c r="D17" s="3">
        <v>2</v>
      </c>
    </row>
    <row r="18" spans="1:4" x14ac:dyDescent="0.25">
      <c r="A18" s="1" t="s">
        <v>49</v>
      </c>
      <c r="B18" s="1" t="s">
        <v>45</v>
      </c>
      <c r="C18" s="3" t="s">
        <v>35</v>
      </c>
      <c r="D18" s="3">
        <v>2</v>
      </c>
    </row>
    <row r="19" spans="1:4" x14ac:dyDescent="0.25">
      <c r="A19" s="1" t="s">
        <v>50</v>
      </c>
      <c r="B19" s="1" t="s">
        <v>51</v>
      </c>
      <c r="C19" s="3" t="s">
        <v>35</v>
      </c>
      <c r="D19" s="3">
        <v>2</v>
      </c>
    </row>
    <row r="20" spans="1:4" x14ac:dyDescent="0.25">
      <c r="A20" s="1" t="s">
        <v>52</v>
      </c>
      <c r="B20" s="1" t="s">
        <v>51</v>
      </c>
      <c r="C20" s="3" t="s">
        <v>35</v>
      </c>
      <c r="D20" s="3">
        <v>2</v>
      </c>
    </row>
    <row r="21" spans="1:4" x14ac:dyDescent="0.25">
      <c r="A21" s="1" t="s">
        <v>53</v>
      </c>
      <c r="B21" s="1" t="s">
        <v>51</v>
      </c>
      <c r="C21" s="3" t="s">
        <v>35</v>
      </c>
      <c r="D21" s="3">
        <v>2</v>
      </c>
    </row>
    <row r="22" spans="1:4" x14ac:dyDescent="0.25">
      <c r="A22" s="1" t="s">
        <v>54</v>
      </c>
      <c r="B22" s="1" t="s">
        <v>51</v>
      </c>
      <c r="C22" s="3" t="s">
        <v>35</v>
      </c>
      <c r="D22" s="3">
        <v>2</v>
      </c>
    </row>
    <row r="23" spans="1:4" x14ac:dyDescent="0.25">
      <c r="A23" s="1" t="s">
        <v>55</v>
      </c>
      <c r="B23" s="1" t="s">
        <v>51</v>
      </c>
      <c r="C23" s="3" t="s">
        <v>35</v>
      </c>
      <c r="D23" s="3">
        <v>3</v>
      </c>
    </row>
    <row r="24" spans="1:4" x14ac:dyDescent="0.25">
      <c r="A24" s="1" t="s">
        <v>56</v>
      </c>
      <c r="B24" s="1" t="s">
        <v>51</v>
      </c>
      <c r="C24" s="3" t="s">
        <v>35</v>
      </c>
      <c r="D24" s="3">
        <v>3</v>
      </c>
    </row>
    <row r="25" spans="1:4" x14ac:dyDescent="0.25">
      <c r="A25" s="1" t="s">
        <v>57</v>
      </c>
      <c r="B25" s="1" t="s">
        <v>51</v>
      </c>
      <c r="C25" s="3" t="s">
        <v>35</v>
      </c>
      <c r="D25" s="3">
        <v>3</v>
      </c>
    </row>
    <row r="26" spans="1:4" x14ac:dyDescent="0.25">
      <c r="A26" s="1" t="s">
        <v>58</v>
      </c>
      <c r="B26" s="1" t="s">
        <v>51</v>
      </c>
      <c r="C26" s="3" t="s">
        <v>35</v>
      </c>
      <c r="D26" s="3">
        <v>3</v>
      </c>
    </row>
    <row r="27" spans="1:4" x14ac:dyDescent="0.25">
      <c r="A27" s="1" t="s">
        <v>59</v>
      </c>
      <c r="B27" s="1" t="s">
        <v>60</v>
      </c>
      <c r="C27" s="3" t="s">
        <v>35</v>
      </c>
      <c r="D27" s="3">
        <v>3</v>
      </c>
    </row>
    <row r="28" spans="1:4" x14ac:dyDescent="0.25">
      <c r="A28" s="1" t="s">
        <v>61</v>
      </c>
      <c r="B28" s="1" t="s">
        <v>60</v>
      </c>
      <c r="C28" s="3" t="s">
        <v>35</v>
      </c>
      <c r="D28" s="3">
        <v>4</v>
      </c>
    </row>
    <row r="29" spans="1:4" x14ac:dyDescent="0.25">
      <c r="A29" s="1" t="s">
        <v>62</v>
      </c>
      <c r="B29" s="1" t="s">
        <v>60</v>
      </c>
      <c r="C29" s="3" t="s">
        <v>35</v>
      </c>
      <c r="D29" s="3">
        <v>4</v>
      </c>
    </row>
    <row r="30" spans="1:4" x14ac:dyDescent="0.25">
      <c r="A30" s="1" t="s">
        <v>63</v>
      </c>
      <c r="B30" s="1" t="s">
        <v>60</v>
      </c>
      <c r="C30" s="3" t="s">
        <v>35</v>
      </c>
      <c r="D30" s="3">
        <v>4</v>
      </c>
    </row>
    <row r="31" spans="1:4" x14ac:dyDescent="0.25">
      <c r="A31" s="1" t="s">
        <v>64</v>
      </c>
      <c r="B31" s="1" t="s">
        <v>60</v>
      </c>
      <c r="C31" s="3" t="s">
        <v>35</v>
      </c>
      <c r="D31" s="3">
        <v>4</v>
      </c>
    </row>
    <row r="32" spans="1:4" x14ac:dyDescent="0.25">
      <c r="A32" s="1" t="s">
        <v>65</v>
      </c>
      <c r="B32" s="1" t="s">
        <v>60</v>
      </c>
      <c r="C32" s="3" t="s">
        <v>35</v>
      </c>
      <c r="D32" s="3">
        <v>4</v>
      </c>
    </row>
    <row r="33" spans="1:4" x14ac:dyDescent="0.25">
      <c r="A33" s="1" t="s">
        <v>66</v>
      </c>
      <c r="B33" s="1" t="s">
        <v>60</v>
      </c>
      <c r="C33" s="3" t="s">
        <v>35</v>
      </c>
      <c r="D33" s="3">
        <v>5</v>
      </c>
    </row>
    <row r="34" spans="1:4" x14ac:dyDescent="0.25">
      <c r="A34" s="1" t="s">
        <v>67</v>
      </c>
      <c r="B34" s="1" t="s">
        <v>60</v>
      </c>
      <c r="C34" s="3" t="s">
        <v>35</v>
      </c>
      <c r="D34" s="3">
        <v>5</v>
      </c>
    </row>
    <row r="35" spans="1:4" x14ac:dyDescent="0.25">
      <c r="A35" s="1" t="s">
        <v>68</v>
      </c>
      <c r="B35" s="1" t="s">
        <v>60</v>
      </c>
      <c r="C35" s="3" t="s">
        <v>35</v>
      </c>
      <c r="D35" s="3">
        <v>5</v>
      </c>
    </row>
    <row r="36" spans="1:4" x14ac:dyDescent="0.25">
      <c r="A36" s="1" t="s">
        <v>69</v>
      </c>
      <c r="B36" s="1" t="s">
        <v>60</v>
      </c>
      <c r="C36" s="3" t="s">
        <v>35</v>
      </c>
      <c r="D36" s="3">
        <v>5</v>
      </c>
    </row>
    <row r="37" spans="1:4" x14ac:dyDescent="0.25">
      <c r="A37" s="1" t="s">
        <v>70</v>
      </c>
      <c r="B37" s="1" t="s">
        <v>60</v>
      </c>
      <c r="C37" s="3" t="s">
        <v>35</v>
      </c>
      <c r="D37" s="3">
        <v>6</v>
      </c>
    </row>
    <row r="38" spans="1:4" x14ac:dyDescent="0.25">
      <c r="A38" s="1" t="s">
        <v>71</v>
      </c>
      <c r="B38" s="1" t="s">
        <v>60</v>
      </c>
      <c r="C38" s="3" t="s">
        <v>35</v>
      </c>
      <c r="D38" s="3">
        <v>6</v>
      </c>
    </row>
    <row r="39" spans="1:4" x14ac:dyDescent="0.25">
      <c r="A39" s="1" t="s">
        <v>72</v>
      </c>
      <c r="B39" s="1" t="s">
        <v>60</v>
      </c>
      <c r="C39" s="3" t="s">
        <v>35</v>
      </c>
      <c r="D39" s="3">
        <v>6</v>
      </c>
    </row>
    <row r="40" spans="1:4" x14ac:dyDescent="0.25">
      <c r="A40" s="1" t="s">
        <v>73</v>
      </c>
      <c r="B40" s="1" t="s">
        <v>60</v>
      </c>
      <c r="C40" s="3" t="s">
        <v>35</v>
      </c>
      <c r="D40" s="3">
        <v>6</v>
      </c>
    </row>
    <row r="41" spans="1:4" x14ac:dyDescent="0.25">
      <c r="A41" s="1" t="s">
        <v>74</v>
      </c>
      <c r="B41" s="1" t="s">
        <v>60</v>
      </c>
      <c r="C41" s="3" t="s">
        <v>35</v>
      </c>
      <c r="D41" s="3">
        <v>7</v>
      </c>
    </row>
    <row r="42" spans="1:4" x14ac:dyDescent="0.25">
      <c r="A42" s="1" t="s">
        <v>75</v>
      </c>
      <c r="B42" s="1" t="s">
        <v>60</v>
      </c>
      <c r="C42" s="3" t="s">
        <v>35</v>
      </c>
      <c r="D42" s="3">
        <v>7</v>
      </c>
    </row>
    <row r="43" spans="1:4" x14ac:dyDescent="0.25">
      <c r="A43" s="1" t="s">
        <v>76</v>
      </c>
      <c r="B43" s="1" t="s">
        <v>60</v>
      </c>
      <c r="C43" s="3" t="s">
        <v>35</v>
      </c>
      <c r="D43" s="3">
        <v>7</v>
      </c>
    </row>
    <row r="44" spans="1:4" x14ac:dyDescent="0.25">
      <c r="A44" s="1" t="s">
        <v>77</v>
      </c>
      <c r="B44" s="1" t="s">
        <v>60</v>
      </c>
      <c r="C44" s="3" t="s">
        <v>35</v>
      </c>
      <c r="D44" s="3">
        <v>7</v>
      </c>
    </row>
    <row r="45" spans="1:4" x14ac:dyDescent="0.25">
      <c r="A45" s="1" t="s">
        <v>78</v>
      </c>
      <c r="B45" s="1" t="s">
        <v>60</v>
      </c>
      <c r="C45" s="3" t="s">
        <v>35</v>
      </c>
      <c r="D45" s="3">
        <v>7</v>
      </c>
    </row>
    <row r="46" spans="1:4" x14ac:dyDescent="0.25">
      <c r="A46" s="1" t="s">
        <v>79</v>
      </c>
      <c r="B46" s="1" t="s">
        <v>60</v>
      </c>
      <c r="C46" s="3" t="s">
        <v>35</v>
      </c>
      <c r="D46" s="3">
        <v>7</v>
      </c>
    </row>
    <row r="47" spans="1:4" x14ac:dyDescent="0.25">
      <c r="A47" s="1" t="s">
        <v>80</v>
      </c>
      <c r="B47" s="1" t="s">
        <v>81</v>
      </c>
      <c r="C47" s="3" t="s">
        <v>35</v>
      </c>
      <c r="D47" s="3">
        <v>7</v>
      </c>
    </row>
    <row r="48" spans="1:4" x14ac:dyDescent="0.25">
      <c r="A48" s="1" t="s">
        <v>82</v>
      </c>
      <c r="B48" s="1" t="s">
        <v>81</v>
      </c>
      <c r="C48" s="3" t="s">
        <v>35</v>
      </c>
      <c r="D48" s="3">
        <v>9</v>
      </c>
    </row>
    <row r="49" spans="1:4" x14ac:dyDescent="0.25">
      <c r="A49" s="1" t="s">
        <v>83</v>
      </c>
      <c r="B49" s="1" t="s">
        <v>81</v>
      </c>
      <c r="C49" s="3" t="s">
        <v>35</v>
      </c>
      <c r="D49" s="3">
        <v>9</v>
      </c>
    </row>
    <row r="50" spans="1:4" x14ac:dyDescent="0.25">
      <c r="A50" s="1" t="s">
        <v>84</v>
      </c>
      <c r="B50" s="1" t="s">
        <v>81</v>
      </c>
      <c r="C50" s="3" t="s">
        <v>35</v>
      </c>
      <c r="D50" s="3">
        <v>9</v>
      </c>
    </row>
    <row r="51" spans="1:4" x14ac:dyDescent="0.25">
      <c r="A51" s="1" t="s">
        <v>85</v>
      </c>
      <c r="B51" s="1" t="s">
        <v>86</v>
      </c>
      <c r="C51" s="3" t="s">
        <v>35</v>
      </c>
      <c r="D51" s="3">
        <v>9</v>
      </c>
    </row>
    <row r="52" spans="1:4" x14ac:dyDescent="0.25">
      <c r="A52" s="1" t="s">
        <v>87</v>
      </c>
      <c r="B52" s="1" t="s">
        <v>86</v>
      </c>
      <c r="C52" s="3" t="s">
        <v>35</v>
      </c>
      <c r="D52" s="3">
        <v>9</v>
      </c>
    </row>
    <row r="53" spans="1:4" x14ac:dyDescent="0.25">
      <c r="A53" s="1" t="s">
        <v>88</v>
      </c>
      <c r="B53" s="1" t="s">
        <v>86</v>
      </c>
      <c r="C53" s="3" t="s">
        <v>35</v>
      </c>
      <c r="D53" s="3">
        <v>9</v>
      </c>
    </row>
    <row r="54" spans="1:4" x14ac:dyDescent="0.25">
      <c r="A54" s="1" t="s">
        <v>89</v>
      </c>
      <c r="B54" s="1" t="s">
        <v>86</v>
      </c>
      <c r="C54" s="3" t="s">
        <v>35</v>
      </c>
      <c r="D54" s="3">
        <v>9</v>
      </c>
    </row>
    <row r="55" spans="1:4" x14ac:dyDescent="0.25">
      <c r="A55" s="1" t="s">
        <v>43</v>
      </c>
      <c r="B55" s="1" t="s">
        <v>86</v>
      </c>
      <c r="C55" s="3" t="s">
        <v>35</v>
      </c>
      <c r="D55" s="3">
        <v>9</v>
      </c>
    </row>
    <row r="56" spans="1:4" x14ac:dyDescent="0.25">
      <c r="A56" s="1" t="s">
        <v>90</v>
      </c>
      <c r="B56" s="1" t="s">
        <v>86</v>
      </c>
      <c r="C56" s="3" t="s">
        <v>35</v>
      </c>
      <c r="D56" s="3">
        <v>9</v>
      </c>
    </row>
    <row r="57" spans="1:4" x14ac:dyDescent="0.25">
      <c r="A57" s="1" t="s">
        <v>91</v>
      </c>
      <c r="B57" s="1" t="s">
        <v>86</v>
      </c>
      <c r="C57" s="3" t="s">
        <v>35</v>
      </c>
      <c r="D57" s="3">
        <v>10</v>
      </c>
    </row>
    <row r="58" spans="1:4" x14ac:dyDescent="0.25">
      <c r="A58" s="1" t="s">
        <v>92</v>
      </c>
      <c r="B58" s="1" t="s">
        <v>86</v>
      </c>
      <c r="C58" s="3" t="s">
        <v>35</v>
      </c>
      <c r="D58" s="3">
        <v>10</v>
      </c>
    </row>
    <row r="59" spans="1:4" x14ac:dyDescent="0.25">
      <c r="A59" s="1" t="s">
        <v>93</v>
      </c>
      <c r="B59" s="1" t="s">
        <v>94</v>
      </c>
      <c r="C59" s="3" t="s">
        <v>35</v>
      </c>
      <c r="D59" s="3">
        <v>10</v>
      </c>
    </row>
    <row r="60" spans="1:4" x14ac:dyDescent="0.25">
      <c r="A60" s="1" t="s">
        <v>95</v>
      </c>
      <c r="B60" s="1" t="s">
        <v>94</v>
      </c>
      <c r="C60" s="3" t="s">
        <v>35</v>
      </c>
      <c r="D60" s="3">
        <v>10</v>
      </c>
    </row>
    <row r="61" spans="1:4" x14ac:dyDescent="0.25">
      <c r="A61" s="1" t="s">
        <v>96</v>
      </c>
      <c r="B61" s="1" t="s">
        <v>94</v>
      </c>
      <c r="C61" s="3" t="s">
        <v>35</v>
      </c>
      <c r="D61" s="3">
        <v>10</v>
      </c>
    </row>
    <row r="62" spans="1:4" x14ac:dyDescent="0.25">
      <c r="A62" s="1" t="s">
        <v>97</v>
      </c>
      <c r="B62" s="1" t="s">
        <v>94</v>
      </c>
      <c r="C62" s="3" t="s">
        <v>35</v>
      </c>
      <c r="D62" s="3">
        <v>11</v>
      </c>
    </row>
    <row r="63" spans="1:4" x14ac:dyDescent="0.25">
      <c r="A63" s="1" t="s">
        <v>98</v>
      </c>
      <c r="B63" s="1" t="s">
        <v>94</v>
      </c>
      <c r="C63" s="3" t="s">
        <v>35</v>
      </c>
      <c r="D63" s="3">
        <v>11</v>
      </c>
    </row>
    <row r="64" spans="1:4" x14ac:dyDescent="0.25">
      <c r="A64" s="1" t="s">
        <v>99</v>
      </c>
      <c r="B64" s="1" t="s">
        <v>94</v>
      </c>
      <c r="C64" s="3" t="s">
        <v>35</v>
      </c>
      <c r="D64" s="3">
        <v>11</v>
      </c>
    </row>
    <row r="65" spans="1:4" x14ac:dyDescent="0.25">
      <c r="A65" s="1" t="s">
        <v>100</v>
      </c>
      <c r="B65" s="1" t="s">
        <v>94</v>
      </c>
      <c r="C65" s="3" t="s">
        <v>35</v>
      </c>
      <c r="D65" s="3">
        <v>11</v>
      </c>
    </row>
    <row r="66" spans="1:4" x14ac:dyDescent="0.25">
      <c r="A66" s="1" t="s">
        <v>101</v>
      </c>
      <c r="B66" s="1" t="s">
        <v>94</v>
      </c>
      <c r="C66" s="3" t="s">
        <v>35</v>
      </c>
      <c r="D66" s="3">
        <v>11</v>
      </c>
    </row>
    <row r="67" spans="1:4" x14ac:dyDescent="0.25">
      <c r="A67" s="1" t="s">
        <v>102</v>
      </c>
      <c r="B67" s="1" t="s">
        <v>94</v>
      </c>
      <c r="C67" s="3" t="s">
        <v>35</v>
      </c>
      <c r="D67" s="3">
        <v>11</v>
      </c>
    </row>
    <row r="68" spans="1:4" x14ac:dyDescent="0.25">
      <c r="A68" s="1" t="s">
        <v>103</v>
      </c>
      <c r="B68" s="1" t="s">
        <v>94</v>
      </c>
      <c r="C68" s="3" t="s">
        <v>35</v>
      </c>
      <c r="D68" s="3">
        <v>11</v>
      </c>
    </row>
    <row r="69" spans="1:4" x14ac:dyDescent="0.25">
      <c r="A69" s="1" t="s">
        <v>104</v>
      </c>
      <c r="B69" s="1" t="s">
        <v>94</v>
      </c>
      <c r="C69" s="3" t="s">
        <v>105</v>
      </c>
      <c r="D69" s="3">
        <v>11</v>
      </c>
    </row>
    <row r="70" spans="1:4" x14ac:dyDescent="0.25">
      <c r="A70" s="1" t="s">
        <v>106</v>
      </c>
      <c r="B70" s="1" t="s">
        <v>94</v>
      </c>
      <c r="C70" s="3" t="s">
        <v>35</v>
      </c>
      <c r="D70" s="3">
        <v>13</v>
      </c>
    </row>
    <row r="71" spans="1:4" x14ac:dyDescent="0.25">
      <c r="A71" s="1" t="s">
        <v>107</v>
      </c>
      <c r="B71" s="1" t="s">
        <v>94</v>
      </c>
      <c r="C71" s="3" t="s">
        <v>105</v>
      </c>
      <c r="D71" s="3">
        <v>13</v>
      </c>
    </row>
    <row r="72" spans="1:4" x14ac:dyDescent="0.25">
      <c r="A72" s="1" t="s">
        <v>108</v>
      </c>
      <c r="B72" s="1" t="s">
        <v>2</v>
      </c>
      <c r="C72" s="3" t="s">
        <v>35</v>
      </c>
      <c r="D72" s="3">
        <v>13</v>
      </c>
    </row>
    <row r="73" spans="1:4" x14ac:dyDescent="0.25">
      <c r="A73" s="1" t="s">
        <v>4</v>
      </c>
      <c r="B73" s="1" t="s">
        <v>2</v>
      </c>
      <c r="C73" s="3" t="s">
        <v>35</v>
      </c>
      <c r="D73" s="3">
        <v>13</v>
      </c>
    </row>
    <row r="74" spans="1:4" x14ac:dyDescent="0.25">
      <c r="A74" s="1" t="s">
        <v>109</v>
      </c>
      <c r="B74" s="1" t="s">
        <v>2</v>
      </c>
      <c r="C74" s="3" t="s">
        <v>35</v>
      </c>
      <c r="D74" s="3">
        <v>14</v>
      </c>
    </row>
    <row r="75" spans="1:4" x14ac:dyDescent="0.25">
      <c r="A75" s="1" t="s">
        <v>110</v>
      </c>
      <c r="B75" s="1" t="s">
        <v>2</v>
      </c>
      <c r="C75" s="3" t="s">
        <v>35</v>
      </c>
      <c r="D75" s="3">
        <v>14</v>
      </c>
    </row>
    <row r="76" spans="1:4" x14ac:dyDescent="0.25">
      <c r="A76" s="1" t="s">
        <v>111</v>
      </c>
      <c r="B76" s="1" t="s">
        <v>112</v>
      </c>
      <c r="C76" s="3" t="s">
        <v>35</v>
      </c>
      <c r="D76" s="3">
        <v>14</v>
      </c>
    </row>
    <row r="77" spans="1:4" x14ac:dyDescent="0.25">
      <c r="A77" s="1" t="s">
        <v>113</v>
      </c>
      <c r="B77" s="1" t="s">
        <v>2</v>
      </c>
      <c r="C77" s="3" t="s">
        <v>35</v>
      </c>
      <c r="D77" s="3">
        <v>14</v>
      </c>
    </row>
    <row r="78" spans="1:4" x14ac:dyDescent="0.25">
      <c r="A78" s="1" t="s">
        <v>114</v>
      </c>
      <c r="B78" s="1" t="s">
        <v>115</v>
      </c>
      <c r="C78" s="3" t="s">
        <v>35</v>
      </c>
      <c r="D78" s="3">
        <v>15</v>
      </c>
    </row>
    <row r="79" spans="1:4" x14ac:dyDescent="0.25">
      <c r="A79" s="1" t="s">
        <v>116</v>
      </c>
      <c r="B79" s="1" t="s">
        <v>115</v>
      </c>
      <c r="C79" s="3" t="s">
        <v>35</v>
      </c>
      <c r="D79" s="3">
        <v>15</v>
      </c>
    </row>
    <row r="80" spans="1:4" x14ac:dyDescent="0.25">
      <c r="A80" s="1" t="s">
        <v>117</v>
      </c>
      <c r="B80" s="1" t="s">
        <v>115</v>
      </c>
      <c r="C80" s="3" t="s">
        <v>35</v>
      </c>
      <c r="D80" s="3">
        <v>15</v>
      </c>
    </row>
    <row r="81" spans="1:4" x14ac:dyDescent="0.25">
      <c r="A81" s="1" t="s">
        <v>118</v>
      </c>
      <c r="B81" s="1" t="s">
        <v>115</v>
      </c>
      <c r="C81" s="3" t="s">
        <v>35</v>
      </c>
      <c r="D81" s="3">
        <v>15</v>
      </c>
    </row>
    <row r="82" spans="1:4" x14ac:dyDescent="0.25">
      <c r="A82" s="1" t="s">
        <v>119</v>
      </c>
      <c r="B82" s="1" t="s">
        <v>115</v>
      </c>
      <c r="C82" s="3" t="s">
        <v>35</v>
      </c>
      <c r="D82" s="3">
        <v>16</v>
      </c>
    </row>
    <row r="83" spans="1:4" x14ac:dyDescent="0.25">
      <c r="A83" s="1" t="s">
        <v>120</v>
      </c>
      <c r="B83" s="1" t="s">
        <v>115</v>
      </c>
      <c r="C83" s="3" t="s">
        <v>35</v>
      </c>
      <c r="D83" s="3">
        <v>16</v>
      </c>
    </row>
    <row r="84" spans="1:4" x14ac:dyDescent="0.25">
      <c r="A84" s="1" t="s">
        <v>121</v>
      </c>
      <c r="B84" s="1" t="s">
        <v>115</v>
      </c>
      <c r="C84" s="3" t="s">
        <v>35</v>
      </c>
      <c r="D84" s="3">
        <v>16</v>
      </c>
    </row>
    <row r="85" spans="1:4" x14ac:dyDescent="0.25">
      <c r="A85" s="1" t="s">
        <v>122</v>
      </c>
      <c r="B85" s="1" t="s">
        <v>115</v>
      </c>
      <c r="C85" s="3" t="s">
        <v>35</v>
      </c>
      <c r="D85" s="3">
        <v>16</v>
      </c>
    </row>
    <row r="86" spans="1:4" x14ac:dyDescent="0.25">
      <c r="A86" s="1" t="s">
        <v>123</v>
      </c>
      <c r="B86" s="1" t="s">
        <v>115</v>
      </c>
      <c r="C86" s="3" t="s">
        <v>35</v>
      </c>
      <c r="D86" s="3">
        <v>16</v>
      </c>
    </row>
    <row r="87" spans="1:4" x14ac:dyDescent="0.25">
      <c r="A87" s="1" t="s">
        <v>124</v>
      </c>
      <c r="B87" s="1" t="s">
        <v>115</v>
      </c>
      <c r="C87" s="3" t="s">
        <v>35</v>
      </c>
      <c r="D87" s="3">
        <v>16</v>
      </c>
    </row>
    <row r="88" spans="1:4" x14ac:dyDescent="0.25">
      <c r="A88" s="1" t="s">
        <v>125</v>
      </c>
      <c r="B88" s="1" t="s">
        <v>115</v>
      </c>
      <c r="C88" s="3" t="s">
        <v>35</v>
      </c>
      <c r="D88" s="3">
        <v>16</v>
      </c>
    </row>
    <row r="89" spans="1:4" x14ac:dyDescent="0.25">
      <c r="A89" s="1" t="s">
        <v>126</v>
      </c>
      <c r="B89" s="1" t="s">
        <v>115</v>
      </c>
      <c r="C89" s="3" t="s">
        <v>35</v>
      </c>
      <c r="D89" s="3">
        <v>16</v>
      </c>
    </row>
    <row r="90" spans="1:4" x14ac:dyDescent="0.25">
      <c r="A90" s="1" t="s">
        <v>127</v>
      </c>
      <c r="B90" s="1" t="s">
        <v>115</v>
      </c>
      <c r="C90" s="3" t="s">
        <v>35</v>
      </c>
      <c r="D90" s="3">
        <v>16</v>
      </c>
    </row>
    <row r="91" spans="1:4" x14ac:dyDescent="0.25">
      <c r="A91" s="1" t="s">
        <v>128</v>
      </c>
      <c r="B91" s="1" t="s">
        <v>129</v>
      </c>
      <c r="C91" s="3" t="s">
        <v>35</v>
      </c>
      <c r="D91" s="3">
        <v>18</v>
      </c>
    </row>
    <row r="92" spans="1:4" x14ac:dyDescent="0.25">
      <c r="A92" s="1" t="s">
        <v>130</v>
      </c>
      <c r="B92" s="1" t="s">
        <v>129</v>
      </c>
      <c r="C92" s="3" t="s">
        <v>35</v>
      </c>
      <c r="D92" s="3">
        <v>18</v>
      </c>
    </row>
    <row r="93" spans="1:4" x14ac:dyDescent="0.25">
      <c r="A93" s="1" t="s">
        <v>131</v>
      </c>
      <c r="B93" s="1" t="s">
        <v>129</v>
      </c>
      <c r="C93" s="3" t="s">
        <v>35</v>
      </c>
      <c r="D93" s="3">
        <v>18</v>
      </c>
    </row>
    <row r="94" spans="1:4" x14ac:dyDescent="0.25">
      <c r="A94" s="1" t="s">
        <v>132</v>
      </c>
      <c r="B94" s="1" t="s">
        <v>129</v>
      </c>
      <c r="C94" s="3" t="s">
        <v>35</v>
      </c>
      <c r="D94" s="3">
        <v>18</v>
      </c>
    </row>
    <row r="95" spans="1:4" x14ac:dyDescent="0.25">
      <c r="A95" s="1" t="s">
        <v>133</v>
      </c>
      <c r="B95" s="1" t="s">
        <v>134</v>
      </c>
      <c r="C95" s="3" t="s">
        <v>35</v>
      </c>
      <c r="D95" s="3">
        <v>18</v>
      </c>
    </row>
    <row r="96" spans="1:4" x14ac:dyDescent="0.25">
      <c r="A96" s="1" t="s">
        <v>135</v>
      </c>
      <c r="B96" s="1" t="s">
        <v>134</v>
      </c>
      <c r="C96" s="3" t="s">
        <v>35</v>
      </c>
      <c r="D96" s="3">
        <v>18</v>
      </c>
    </row>
    <row r="97" spans="1:4" x14ac:dyDescent="0.25">
      <c r="A97" s="1" t="s">
        <v>136</v>
      </c>
      <c r="B97" s="1" t="s">
        <v>137</v>
      </c>
      <c r="C97" s="3" t="s">
        <v>35</v>
      </c>
      <c r="D97" s="3">
        <v>18</v>
      </c>
    </row>
    <row r="98" spans="1:4" x14ac:dyDescent="0.25">
      <c r="A98" s="1" t="s">
        <v>138</v>
      </c>
      <c r="B98" s="1" t="s">
        <v>139</v>
      </c>
      <c r="C98" s="3" t="s">
        <v>35</v>
      </c>
      <c r="D98" s="3">
        <v>18</v>
      </c>
    </row>
    <row r="99" spans="1:4" x14ac:dyDescent="0.25">
      <c r="A99" s="1" t="s">
        <v>140</v>
      </c>
      <c r="B99" s="1" t="s">
        <v>139</v>
      </c>
      <c r="C99" s="3" t="s">
        <v>35</v>
      </c>
      <c r="D99" s="3">
        <v>19</v>
      </c>
    </row>
    <row r="100" spans="1:4" x14ac:dyDescent="0.25">
      <c r="A100" s="1" t="s">
        <v>141</v>
      </c>
      <c r="B100" s="1" t="s">
        <v>142</v>
      </c>
      <c r="C100" s="3" t="s">
        <v>35</v>
      </c>
      <c r="D100" s="3">
        <v>19</v>
      </c>
    </row>
    <row r="101" spans="1:4" x14ac:dyDescent="0.25">
      <c r="A101" s="1" t="s">
        <v>143</v>
      </c>
      <c r="B101" s="1" t="s">
        <v>139</v>
      </c>
      <c r="C101" s="3" t="s">
        <v>35</v>
      </c>
      <c r="D101" s="3">
        <v>19</v>
      </c>
    </row>
    <row r="102" spans="1:4" x14ac:dyDescent="0.25">
      <c r="A102" s="1" t="s">
        <v>144</v>
      </c>
      <c r="B102" s="1" t="s">
        <v>139</v>
      </c>
      <c r="C102" s="3" t="s">
        <v>35</v>
      </c>
      <c r="D102" s="3">
        <v>19</v>
      </c>
    </row>
    <row r="103" spans="1:4" x14ac:dyDescent="0.25">
      <c r="A103" s="1" t="s">
        <v>145</v>
      </c>
      <c r="B103" s="1" t="s">
        <v>139</v>
      </c>
      <c r="C103" s="3" t="s">
        <v>35</v>
      </c>
      <c r="D103" s="3">
        <v>23</v>
      </c>
    </row>
    <row r="104" spans="1:4" x14ac:dyDescent="0.25">
      <c r="A104" s="1" t="s">
        <v>146</v>
      </c>
      <c r="B104" s="1" t="s">
        <v>139</v>
      </c>
      <c r="C104" s="3" t="s">
        <v>35</v>
      </c>
      <c r="D104" s="3">
        <v>23</v>
      </c>
    </row>
    <row r="105" spans="1:4" x14ac:dyDescent="0.25">
      <c r="A105" s="1" t="s">
        <v>147</v>
      </c>
      <c r="B105" s="1" t="s">
        <v>139</v>
      </c>
      <c r="C105" s="3" t="s">
        <v>35</v>
      </c>
      <c r="D105" s="3">
        <v>23</v>
      </c>
    </row>
    <row r="106" spans="1:4" x14ac:dyDescent="0.25">
      <c r="A106" s="1" t="s">
        <v>148</v>
      </c>
      <c r="B106" s="1" t="s">
        <v>139</v>
      </c>
      <c r="C106" s="3" t="s">
        <v>35</v>
      </c>
      <c r="D106" s="3">
        <v>23</v>
      </c>
    </row>
    <row r="107" spans="1:4" x14ac:dyDescent="0.25">
      <c r="A107" s="1" t="s">
        <v>149</v>
      </c>
      <c r="B107" s="1" t="s">
        <v>150</v>
      </c>
      <c r="C107" s="3" t="s">
        <v>35</v>
      </c>
      <c r="D107" s="3">
        <v>23</v>
      </c>
    </row>
    <row r="108" spans="1:4" x14ac:dyDescent="0.25">
      <c r="A108" s="1" t="s">
        <v>151</v>
      </c>
      <c r="B108" s="1" t="s">
        <v>150</v>
      </c>
      <c r="C108" s="3" t="s">
        <v>35</v>
      </c>
      <c r="D108" s="3">
        <v>23</v>
      </c>
    </row>
    <row r="109" spans="1:4" x14ac:dyDescent="0.25">
      <c r="A109" s="1" t="s">
        <v>128</v>
      </c>
      <c r="B109" s="1" t="s">
        <v>150</v>
      </c>
      <c r="C109" s="3" t="s">
        <v>35</v>
      </c>
      <c r="D109" s="3">
        <v>23</v>
      </c>
    </row>
    <row r="110" spans="1:4" x14ac:dyDescent="0.25">
      <c r="A110" s="1" t="s">
        <v>152</v>
      </c>
      <c r="B110" s="1" t="s">
        <v>150</v>
      </c>
      <c r="C110" s="3" t="s">
        <v>35</v>
      </c>
      <c r="D110" s="3">
        <v>24</v>
      </c>
    </row>
    <row r="111" spans="1:4" x14ac:dyDescent="0.25">
      <c r="A111" s="1" t="s">
        <v>153</v>
      </c>
      <c r="B111" s="1" t="s">
        <v>150</v>
      </c>
      <c r="C111" s="3" t="s">
        <v>35</v>
      </c>
      <c r="D111" s="3">
        <v>24</v>
      </c>
    </row>
    <row r="112" spans="1:4" x14ac:dyDescent="0.25">
      <c r="A112" s="1" t="s">
        <v>154</v>
      </c>
      <c r="B112" s="1" t="s">
        <v>150</v>
      </c>
      <c r="C112" s="3" t="s">
        <v>35</v>
      </c>
      <c r="D112" s="3">
        <v>24</v>
      </c>
    </row>
    <row r="113" spans="1:4" x14ac:dyDescent="0.25">
      <c r="A113" s="1" t="s">
        <v>155</v>
      </c>
      <c r="B113" s="1" t="s">
        <v>150</v>
      </c>
      <c r="C113" s="3" t="s">
        <v>35</v>
      </c>
      <c r="D113" s="3">
        <v>24</v>
      </c>
    </row>
    <row r="114" spans="1:4" x14ac:dyDescent="0.25">
      <c r="A114" s="1" t="s">
        <v>156</v>
      </c>
      <c r="B114" s="1" t="s">
        <v>150</v>
      </c>
      <c r="C114" s="3" t="s">
        <v>35</v>
      </c>
      <c r="D114" s="3">
        <v>25</v>
      </c>
    </row>
    <row r="115" spans="1:4" x14ac:dyDescent="0.25">
      <c r="A115" s="1" t="s">
        <v>157</v>
      </c>
      <c r="B115" s="1" t="s">
        <v>150</v>
      </c>
      <c r="C115" s="3" t="s">
        <v>35</v>
      </c>
      <c r="D115" s="3">
        <v>25</v>
      </c>
    </row>
    <row r="116" spans="1:4" x14ac:dyDescent="0.25">
      <c r="A116" s="1" t="s">
        <v>158</v>
      </c>
      <c r="B116" s="1" t="s">
        <v>150</v>
      </c>
      <c r="C116" s="3" t="s">
        <v>35</v>
      </c>
      <c r="D116" s="3">
        <v>25</v>
      </c>
    </row>
    <row r="117" spans="1:4" x14ac:dyDescent="0.25">
      <c r="A117" s="1" t="s">
        <v>159</v>
      </c>
      <c r="B117" s="1" t="s">
        <v>150</v>
      </c>
      <c r="C117" s="3" t="s">
        <v>35</v>
      </c>
      <c r="D117" s="3">
        <v>25</v>
      </c>
    </row>
    <row r="118" spans="1:4" x14ac:dyDescent="0.25">
      <c r="A118" s="1" t="s">
        <v>160</v>
      </c>
      <c r="B118" s="1" t="s">
        <v>150</v>
      </c>
      <c r="C118" s="3" t="s">
        <v>35</v>
      </c>
      <c r="D118" s="3">
        <v>22</v>
      </c>
    </row>
    <row r="119" spans="1:4" x14ac:dyDescent="0.25">
      <c r="A119" s="1" t="s">
        <v>161</v>
      </c>
      <c r="B119" s="1" t="s">
        <v>162</v>
      </c>
      <c r="C119" s="3" t="s">
        <v>35</v>
      </c>
      <c r="D119" s="3">
        <v>22</v>
      </c>
    </row>
    <row r="120" spans="1:4" x14ac:dyDescent="0.25">
      <c r="A120" s="1" t="s">
        <v>163</v>
      </c>
      <c r="B120" s="1" t="s">
        <v>162</v>
      </c>
      <c r="C120" s="3" t="s">
        <v>35</v>
      </c>
      <c r="D120" s="3">
        <v>22</v>
      </c>
    </row>
    <row r="121" spans="1:4" x14ac:dyDescent="0.25">
      <c r="A121" s="1" t="s">
        <v>164</v>
      </c>
      <c r="B121" s="1" t="s">
        <v>162</v>
      </c>
      <c r="C121" s="3" t="s">
        <v>35</v>
      </c>
      <c r="D121" s="3"/>
    </row>
    <row r="122" spans="1:4" x14ac:dyDescent="0.25">
      <c r="A122" s="1" t="s">
        <v>165</v>
      </c>
      <c r="B122" s="1" t="s">
        <v>162</v>
      </c>
      <c r="C122" s="3" t="s">
        <v>35</v>
      </c>
      <c r="D122" s="3"/>
    </row>
    <row r="123" spans="1:4" x14ac:dyDescent="0.25">
      <c r="A123" s="1" t="s">
        <v>166</v>
      </c>
      <c r="B123" s="1" t="s">
        <v>34</v>
      </c>
      <c r="C123" s="3" t="s">
        <v>35</v>
      </c>
      <c r="D123" s="3"/>
    </row>
    <row r="124" spans="1:4" x14ac:dyDescent="0.25">
      <c r="A124" s="1" t="s">
        <v>167</v>
      </c>
      <c r="B124" s="1" t="s">
        <v>139</v>
      </c>
      <c r="C124" s="3" t="s">
        <v>35</v>
      </c>
      <c r="D124" s="3"/>
    </row>
    <row r="125" spans="1:4" x14ac:dyDescent="0.25">
      <c r="A125" s="1" t="s">
        <v>168</v>
      </c>
      <c r="B125" s="1" t="s">
        <v>34</v>
      </c>
      <c r="C125" s="3" t="s">
        <v>35</v>
      </c>
      <c r="D125" s="3">
        <v>13</v>
      </c>
    </row>
    <row r="126" spans="1:4" x14ac:dyDescent="0.25">
      <c r="A126" s="1" t="s">
        <v>169</v>
      </c>
      <c r="B126" s="1" t="s">
        <v>150</v>
      </c>
      <c r="C126" s="3" t="s">
        <v>35</v>
      </c>
      <c r="D126" s="3"/>
    </row>
    <row r="127" spans="1:4" x14ac:dyDescent="0.25">
      <c r="A127" s="1" t="s">
        <v>170</v>
      </c>
      <c r="B127" s="1" t="s">
        <v>60</v>
      </c>
      <c r="C127" s="3" t="s">
        <v>35</v>
      </c>
      <c r="D127" s="3"/>
    </row>
    <row r="128" spans="1:4" x14ac:dyDescent="0.25">
      <c r="A128" s="1" t="s">
        <v>172</v>
      </c>
    </row>
    <row r="129" spans="1:1" x14ac:dyDescent="0.25">
      <c r="A129" s="1" t="s">
        <v>173</v>
      </c>
    </row>
    <row r="130" spans="1:1" x14ac:dyDescent="0.25">
      <c r="A130" s="1" t="s">
        <v>174</v>
      </c>
    </row>
    <row r="131" spans="1:1" x14ac:dyDescent="0.25">
      <c r="A131" s="1" t="s">
        <v>176</v>
      </c>
    </row>
  </sheetData>
  <sheetProtection sheet="1" objects="1" scenarios="1"/>
  <mergeCells count="7">
    <mergeCell ref="A1:D3"/>
    <mergeCell ref="E1:H1"/>
    <mergeCell ref="I1:J1"/>
    <mergeCell ref="E2:H2"/>
    <mergeCell ref="I2:J2"/>
    <mergeCell ref="E3:H3"/>
    <mergeCell ref="I3:J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075FFC6-7C20-4619-A321-CC36F89A653C}">
          <x14:formula1>
            <xm:f>LISTAS!$B$3:$B$4</xm:f>
          </x14:formula1>
          <xm:sqref>C5:C200</xm:sqref>
        </x14:dataValidation>
        <x14:dataValidation type="list" allowBlank="1" showInputMessage="1" showErrorMessage="1" xr:uid="{FDB735E3-13E2-4557-BA27-73C079D51BF2}">
          <x14:formula1>
            <xm:f>LISTAS!$A$3:$A$17</xm:f>
          </x14:formula1>
          <xm:sqref>B5:B180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F02D7-47CC-48A9-8FDB-24A462DE7C4A}">
  <dimension ref="A1:J164"/>
  <sheetViews>
    <sheetView workbookViewId="0">
      <selection activeCell="B171" sqref="B171"/>
    </sheetView>
  </sheetViews>
  <sheetFormatPr baseColWidth="10" defaultColWidth="11.42578125" defaultRowHeight="15" x14ac:dyDescent="0.25"/>
  <cols>
    <col min="1" max="1" width="29" bestFit="1" customWidth="1"/>
    <col min="2" max="2" width="21.42578125" bestFit="1" customWidth="1"/>
    <col min="3" max="3" width="11.140625" bestFit="1" customWidth="1"/>
    <col min="4" max="4" width="13.7109375" bestFit="1" customWidth="1"/>
    <col min="5" max="6" width="5.28515625" bestFit="1" customWidth="1"/>
    <col min="7" max="9" width="4.28515625" bestFit="1" customWidth="1"/>
    <col min="10" max="10" width="8.85546875" bestFit="1" customWidth="1"/>
  </cols>
  <sheetData>
    <row r="1" spans="1:10" x14ac:dyDescent="0.2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</row>
    <row r="2" spans="1:10" hidden="1" x14ac:dyDescent="0.25">
      <c r="A2" t="s">
        <v>33</v>
      </c>
      <c r="B2" t="s">
        <v>175</v>
      </c>
      <c r="C2" t="s">
        <v>35</v>
      </c>
      <c r="D2">
        <v>1</v>
      </c>
      <c r="J2">
        <v>112</v>
      </c>
    </row>
    <row r="3" spans="1:10" hidden="1" x14ac:dyDescent="0.25">
      <c r="A3" t="s">
        <v>36</v>
      </c>
      <c r="B3" t="s">
        <v>175</v>
      </c>
      <c r="C3" t="s">
        <v>35</v>
      </c>
      <c r="D3">
        <v>1</v>
      </c>
      <c r="J3">
        <v>105</v>
      </c>
    </row>
    <row r="4" spans="1:10" hidden="1" x14ac:dyDescent="0.25">
      <c r="A4" t="s">
        <v>37</v>
      </c>
      <c r="B4" t="s">
        <v>175</v>
      </c>
      <c r="C4" t="s">
        <v>35</v>
      </c>
      <c r="D4">
        <v>1</v>
      </c>
      <c r="J4">
        <v>92</v>
      </c>
    </row>
    <row r="5" spans="1:10" hidden="1" x14ac:dyDescent="0.25">
      <c r="A5" t="s">
        <v>38</v>
      </c>
      <c r="B5" t="s">
        <v>175</v>
      </c>
      <c r="C5" t="s">
        <v>35</v>
      </c>
      <c r="D5">
        <v>1</v>
      </c>
      <c r="J5">
        <v>54</v>
      </c>
    </row>
    <row r="6" spans="1:10" hidden="1" x14ac:dyDescent="0.25">
      <c r="A6" t="s">
        <v>39</v>
      </c>
      <c r="B6" t="s">
        <v>175</v>
      </c>
      <c r="C6" t="s">
        <v>35</v>
      </c>
      <c r="D6">
        <v>1</v>
      </c>
      <c r="J6">
        <v>36</v>
      </c>
    </row>
    <row r="7" spans="1:10" hidden="1" x14ac:dyDescent="0.25">
      <c r="A7" t="s">
        <v>40</v>
      </c>
      <c r="B7" t="s">
        <v>175</v>
      </c>
      <c r="C7" t="s">
        <v>35</v>
      </c>
      <c r="D7">
        <v>1</v>
      </c>
      <c r="J7">
        <v>35</v>
      </c>
    </row>
    <row r="8" spans="1:10" hidden="1" x14ac:dyDescent="0.25">
      <c r="A8" t="s">
        <v>41</v>
      </c>
      <c r="B8" t="s">
        <v>175</v>
      </c>
      <c r="C8" t="s">
        <v>35</v>
      </c>
      <c r="D8">
        <v>1</v>
      </c>
      <c r="J8">
        <v>32</v>
      </c>
    </row>
    <row r="9" spans="1:10" hidden="1" x14ac:dyDescent="0.25">
      <c r="A9" t="s">
        <v>42</v>
      </c>
      <c r="B9" t="s">
        <v>175</v>
      </c>
      <c r="C9" t="s">
        <v>35</v>
      </c>
      <c r="D9">
        <v>1</v>
      </c>
      <c r="J9">
        <v>30</v>
      </c>
    </row>
    <row r="10" spans="1:10" hidden="1" x14ac:dyDescent="0.25">
      <c r="A10" t="s">
        <v>43</v>
      </c>
      <c r="B10" t="s">
        <v>175</v>
      </c>
      <c r="C10" t="s">
        <v>35</v>
      </c>
      <c r="D10">
        <v>1</v>
      </c>
      <c r="J10">
        <v>28</v>
      </c>
    </row>
    <row r="11" spans="1:10" hidden="1" x14ac:dyDescent="0.25">
      <c r="A11" t="s">
        <v>44</v>
      </c>
      <c r="B11" t="s">
        <v>45</v>
      </c>
      <c r="C11" t="s">
        <v>35</v>
      </c>
      <c r="D11">
        <v>2</v>
      </c>
      <c r="J11">
        <v>300</v>
      </c>
    </row>
    <row r="12" spans="1:10" hidden="1" x14ac:dyDescent="0.25">
      <c r="A12" t="s">
        <v>46</v>
      </c>
      <c r="B12" t="s">
        <v>45</v>
      </c>
      <c r="C12" t="s">
        <v>35</v>
      </c>
      <c r="D12">
        <v>2</v>
      </c>
      <c r="J12">
        <v>270</v>
      </c>
    </row>
    <row r="13" spans="1:10" hidden="1" x14ac:dyDescent="0.25">
      <c r="A13" t="s">
        <v>47</v>
      </c>
      <c r="B13" t="s">
        <v>45</v>
      </c>
      <c r="C13" t="s">
        <v>35</v>
      </c>
      <c r="D13">
        <v>2</v>
      </c>
      <c r="J13">
        <v>184</v>
      </c>
    </row>
    <row r="14" spans="1:10" hidden="1" x14ac:dyDescent="0.25">
      <c r="A14" t="s">
        <v>48</v>
      </c>
      <c r="B14" t="s">
        <v>45</v>
      </c>
      <c r="C14" t="s">
        <v>35</v>
      </c>
      <c r="D14">
        <v>2</v>
      </c>
      <c r="J14">
        <v>180</v>
      </c>
    </row>
    <row r="15" spans="1:10" hidden="1" x14ac:dyDescent="0.25">
      <c r="A15" t="s">
        <v>49</v>
      </c>
      <c r="B15" t="s">
        <v>45</v>
      </c>
      <c r="C15" t="s">
        <v>35</v>
      </c>
      <c r="D15">
        <v>2</v>
      </c>
      <c r="J15">
        <v>99</v>
      </c>
    </row>
    <row r="16" spans="1:10" hidden="1" x14ac:dyDescent="0.25">
      <c r="A16" t="s">
        <v>50</v>
      </c>
      <c r="B16" t="s">
        <v>51</v>
      </c>
      <c r="C16" t="s">
        <v>35</v>
      </c>
      <c r="D16">
        <v>2</v>
      </c>
      <c r="J16">
        <v>226</v>
      </c>
    </row>
    <row r="17" spans="1:10" hidden="1" x14ac:dyDescent="0.25">
      <c r="A17" t="s">
        <v>52</v>
      </c>
      <c r="B17" t="s">
        <v>51</v>
      </c>
      <c r="C17" t="s">
        <v>35</v>
      </c>
      <c r="D17">
        <v>2</v>
      </c>
      <c r="J17">
        <v>218</v>
      </c>
    </row>
    <row r="18" spans="1:10" hidden="1" x14ac:dyDescent="0.25">
      <c r="A18" t="s">
        <v>53</v>
      </c>
      <c r="B18" t="s">
        <v>51</v>
      </c>
      <c r="C18" t="s">
        <v>35</v>
      </c>
      <c r="D18">
        <v>2</v>
      </c>
      <c r="J18">
        <v>191</v>
      </c>
    </row>
    <row r="19" spans="1:10" hidden="1" x14ac:dyDescent="0.25">
      <c r="A19" t="s">
        <v>54</v>
      </c>
      <c r="B19" t="s">
        <v>51</v>
      </c>
      <c r="C19" t="s">
        <v>35</v>
      </c>
      <c r="D19">
        <v>2</v>
      </c>
      <c r="J19">
        <v>178</v>
      </c>
    </row>
    <row r="20" spans="1:10" hidden="1" x14ac:dyDescent="0.25">
      <c r="A20" t="s">
        <v>55</v>
      </c>
      <c r="B20" t="s">
        <v>51</v>
      </c>
      <c r="C20" t="s">
        <v>35</v>
      </c>
      <c r="D20">
        <v>3</v>
      </c>
      <c r="J20">
        <v>174</v>
      </c>
    </row>
    <row r="21" spans="1:10" hidden="1" x14ac:dyDescent="0.25">
      <c r="A21" t="s">
        <v>56</v>
      </c>
      <c r="B21" t="s">
        <v>51</v>
      </c>
      <c r="C21" t="s">
        <v>35</v>
      </c>
      <c r="D21">
        <v>3</v>
      </c>
      <c r="J21">
        <v>155</v>
      </c>
    </row>
    <row r="22" spans="1:10" hidden="1" x14ac:dyDescent="0.25">
      <c r="A22" t="s">
        <v>57</v>
      </c>
      <c r="B22" t="s">
        <v>51</v>
      </c>
      <c r="C22" t="s">
        <v>35</v>
      </c>
      <c r="D22">
        <v>3</v>
      </c>
      <c r="J22">
        <v>120</v>
      </c>
    </row>
    <row r="23" spans="1:10" hidden="1" x14ac:dyDescent="0.25">
      <c r="A23" t="s">
        <v>58</v>
      </c>
      <c r="B23" t="s">
        <v>51</v>
      </c>
      <c r="C23" t="s">
        <v>35</v>
      </c>
      <c r="D23">
        <v>3</v>
      </c>
      <c r="J23">
        <v>118</v>
      </c>
    </row>
    <row r="24" spans="1:10" hidden="1" x14ac:dyDescent="0.25">
      <c r="A24" t="s">
        <v>59</v>
      </c>
      <c r="B24" t="s">
        <v>60</v>
      </c>
      <c r="C24" t="s">
        <v>35</v>
      </c>
      <c r="D24">
        <v>3</v>
      </c>
      <c r="J24">
        <v>227</v>
      </c>
    </row>
    <row r="25" spans="1:10" hidden="1" x14ac:dyDescent="0.25">
      <c r="A25" t="s">
        <v>61</v>
      </c>
      <c r="B25" t="s">
        <v>60</v>
      </c>
      <c r="C25" t="s">
        <v>35</v>
      </c>
      <c r="D25">
        <v>4</v>
      </c>
      <c r="J25">
        <v>218</v>
      </c>
    </row>
    <row r="26" spans="1:10" hidden="1" x14ac:dyDescent="0.25">
      <c r="A26" t="s">
        <v>62</v>
      </c>
      <c r="B26" t="s">
        <v>60</v>
      </c>
      <c r="C26" t="s">
        <v>35</v>
      </c>
      <c r="D26">
        <v>4</v>
      </c>
      <c r="J26">
        <v>216</v>
      </c>
    </row>
    <row r="27" spans="1:10" hidden="1" x14ac:dyDescent="0.25">
      <c r="A27" t="s">
        <v>63</v>
      </c>
      <c r="B27" t="s">
        <v>60</v>
      </c>
      <c r="C27" t="s">
        <v>35</v>
      </c>
      <c r="D27">
        <v>4</v>
      </c>
      <c r="J27">
        <v>214</v>
      </c>
    </row>
    <row r="28" spans="1:10" hidden="1" x14ac:dyDescent="0.25">
      <c r="A28" t="s">
        <v>64</v>
      </c>
      <c r="B28" t="s">
        <v>60</v>
      </c>
      <c r="C28" t="s">
        <v>35</v>
      </c>
      <c r="D28">
        <v>4</v>
      </c>
      <c r="J28">
        <v>214</v>
      </c>
    </row>
    <row r="29" spans="1:10" hidden="1" x14ac:dyDescent="0.25">
      <c r="A29" t="s">
        <v>65</v>
      </c>
      <c r="B29" t="s">
        <v>60</v>
      </c>
      <c r="C29" t="s">
        <v>35</v>
      </c>
      <c r="D29">
        <v>4</v>
      </c>
      <c r="J29">
        <v>208</v>
      </c>
    </row>
    <row r="30" spans="1:10" hidden="1" x14ac:dyDescent="0.25">
      <c r="A30" t="s">
        <v>66</v>
      </c>
      <c r="B30" t="s">
        <v>60</v>
      </c>
      <c r="C30" t="s">
        <v>35</v>
      </c>
      <c r="D30">
        <v>5</v>
      </c>
      <c r="J30">
        <v>202</v>
      </c>
    </row>
    <row r="31" spans="1:10" hidden="1" x14ac:dyDescent="0.25">
      <c r="A31" t="s">
        <v>67</v>
      </c>
      <c r="B31" t="s">
        <v>60</v>
      </c>
      <c r="C31" t="s">
        <v>35</v>
      </c>
      <c r="D31">
        <v>5</v>
      </c>
      <c r="J31">
        <v>202</v>
      </c>
    </row>
    <row r="32" spans="1:10" hidden="1" x14ac:dyDescent="0.25">
      <c r="A32" t="s">
        <v>68</v>
      </c>
      <c r="B32" t="s">
        <v>60</v>
      </c>
      <c r="C32" t="s">
        <v>35</v>
      </c>
      <c r="D32">
        <v>5</v>
      </c>
      <c r="J32">
        <v>201</v>
      </c>
    </row>
    <row r="33" spans="1:10" hidden="1" x14ac:dyDescent="0.25">
      <c r="A33" t="s">
        <v>69</v>
      </c>
      <c r="B33" t="s">
        <v>60</v>
      </c>
      <c r="C33" t="s">
        <v>35</v>
      </c>
      <c r="D33">
        <v>5</v>
      </c>
      <c r="J33">
        <v>200</v>
      </c>
    </row>
    <row r="34" spans="1:10" hidden="1" x14ac:dyDescent="0.25">
      <c r="A34" t="s">
        <v>70</v>
      </c>
      <c r="B34" t="s">
        <v>60</v>
      </c>
      <c r="C34" t="s">
        <v>35</v>
      </c>
      <c r="D34">
        <v>6</v>
      </c>
      <c r="J34">
        <v>193</v>
      </c>
    </row>
    <row r="35" spans="1:10" hidden="1" x14ac:dyDescent="0.25">
      <c r="A35" t="s">
        <v>71</v>
      </c>
      <c r="B35" t="s">
        <v>60</v>
      </c>
      <c r="C35" t="s">
        <v>35</v>
      </c>
      <c r="D35">
        <v>6</v>
      </c>
      <c r="J35">
        <v>170</v>
      </c>
    </row>
    <row r="36" spans="1:10" hidden="1" x14ac:dyDescent="0.25">
      <c r="A36" t="s">
        <v>72</v>
      </c>
      <c r="B36" t="s">
        <v>60</v>
      </c>
      <c r="C36" t="s">
        <v>35</v>
      </c>
      <c r="D36">
        <v>6</v>
      </c>
      <c r="J36">
        <v>167</v>
      </c>
    </row>
    <row r="37" spans="1:10" hidden="1" x14ac:dyDescent="0.25">
      <c r="A37" t="s">
        <v>73</v>
      </c>
      <c r="B37" t="s">
        <v>60</v>
      </c>
      <c r="C37" t="s">
        <v>35</v>
      </c>
      <c r="D37">
        <v>6</v>
      </c>
      <c r="J37">
        <v>163</v>
      </c>
    </row>
    <row r="38" spans="1:10" hidden="1" x14ac:dyDescent="0.25">
      <c r="A38" t="s">
        <v>74</v>
      </c>
      <c r="B38" t="s">
        <v>60</v>
      </c>
      <c r="C38" t="s">
        <v>35</v>
      </c>
      <c r="D38">
        <v>7</v>
      </c>
      <c r="J38">
        <v>161</v>
      </c>
    </row>
    <row r="39" spans="1:10" hidden="1" x14ac:dyDescent="0.25">
      <c r="A39" t="s">
        <v>75</v>
      </c>
      <c r="B39" t="s">
        <v>60</v>
      </c>
      <c r="C39" t="s">
        <v>35</v>
      </c>
      <c r="D39">
        <v>7</v>
      </c>
      <c r="J39">
        <v>135</v>
      </c>
    </row>
    <row r="40" spans="1:10" hidden="1" x14ac:dyDescent="0.25">
      <c r="A40" t="s">
        <v>76</v>
      </c>
      <c r="B40" t="s">
        <v>60</v>
      </c>
      <c r="C40" t="s">
        <v>35</v>
      </c>
      <c r="D40">
        <v>7</v>
      </c>
      <c r="J40">
        <v>129</v>
      </c>
    </row>
    <row r="41" spans="1:10" hidden="1" x14ac:dyDescent="0.25">
      <c r="A41" t="s">
        <v>77</v>
      </c>
      <c r="B41" t="s">
        <v>60</v>
      </c>
      <c r="C41" t="s">
        <v>35</v>
      </c>
      <c r="D41">
        <v>7</v>
      </c>
      <c r="J41">
        <v>128</v>
      </c>
    </row>
    <row r="42" spans="1:10" hidden="1" x14ac:dyDescent="0.25">
      <c r="A42" t="s">
        <v>78</v>
      </c>
      <c r="B42" t="s">
        <v>60</v>
      </c>
      <c r="C42" t="s">
        <v>35</v>
      </c>
      <c r="D42">
        <v>7</v>
      </c>
      <c r="J42">
        <v>122</v>
      </c>
    </row>
    <row r="43" spans="1:10" hidden="1" x14ac:dyDescent="0.25">
      <c r="A43" t="s">
        <v>79</v>
      </c>
      <c r="B43" t="s">
        <v>60</v>
      </c>
      <c r="C43" t="s">
        <v>35</v>
      </c>
      <c r="D43">
        <v>7</v>
      </c>
      <c r="J43">
        <v>21</v>
      </c>
    </row>
    <row r="44" spans="1:10" hidden="1" x14ac:dyDescent="0.25">
      <c r="A44" t="s">
        <v>80</v>
      </c>
      <c r="B44" t="s">
        <v>81</v>
      </c>
      <c r="C44" t="s">
        <v>35</v>
      </c>
      <c r="D44">
        <v>7</v>
      </c>
      <c r="J44">
        <v>189</v>
      </c>
    </row>
    <row r="45" spans="1:10" hidden="1" x14ac:dyDescent="0.25">
      <c r="A45" t="s">
        <v>82</v>
      </c>
      <c r="B45" t="s">
        <v>81</v>
      </c>
      <c r="C45" t="s">
        <v>35</v>
      </c>
      <c r="D45">
        <v>9</v>
      </c>
      <c r="J45">
        <v>181</v>
      </c>
    </row>
    <row r="46" spans="1:10" hidden="1" x14ac:dyDescent="0.25">
      <c r="A46" t="s">
        <v>83</v>
      </c>
      <c r="B46" t="s">
        <v>81</v>
      </c>
      <c r="C46" t="s">
        <v>35</v>
      </c>
      <c r="D46">
        <v>9</v>
      </c>
      <c r="J46">
        <v>174</v>
      </c>
    </row>
    <row r="47" spans="1:10" hidden="1" x14ac:dyDescent="0.25">
      <c r="A47" t="s">
        <v>84</v>
      </c>
      <c r="B47" t="s">
        <v>81</v>
      </c>
      <c r="C47" t="s">
        <v>35</v>
      </c>
      <c r="D47">
        <v>9</v>
      </c>
      <c r="J47">
        <v>78</v>
      </c>
    </row>
    <row r="48" spans="1:10" hidden="1" x14ac:dyDescent="0.25">
      <c r="A48" t="s">
        <v>85</v>
      </c>
      <c r="B48" t="s">
        <v>86</v>
      </c>
      <c r="C48" t="s">
        <v>35</v>
      </c>
      <c r="D48">
        <v>9</v>
      </c>
      <c r="J48">
        <v>239</v>
      </c>
    </row>
    <row r="49" spans="1:10" hidden="1" x14ac:dyDescent="0.25">
      <c r="A49" t="s">
        <v>87</v>
      </c>
      <c r="B49" t="s">
        <v>86</v>
      </c>
      <c r="C49" t="s">
        <v>35</v>
      </c>
      <c r="D49">
        <v>9</v>
      </c>
      <c r="J49">
        <v>211</v>
      </c>
    </row>
    <row r="50" spans="1:10" hidden="1" x14ac:dyDescent="0.25">
      <c r="A50" t="s">
        <v>88</v>
      </c>
      <c r="B50" t="s">
        <v>86</v>
      </c>
      <c r="C50" t="s">
        <v>35</v>
      </c>
      <c r="D50">
        <v>9</v>
      </c>
      <c r="J50">
        <v>203</v>
      </c>
    </row>
    <row r="51" spans="1:10" hidden="1" x14ac:dyDescent="0.25">
      <c r="A51" t="s">
        <v>89</v>
      </c>
      <c r="B51" t="s">
        <v>86</v>
      </c>
      <c r="C51" t="s">
        <v>35</v>
      </c>
      <c r="D51">
        <v>9</v>
      </c>
      <c r="J51">
        <v>199</v>
      </c>
    </row>
    <row r="52" spans="1:10" hidden="1" x14ac:dyDescent="0.25">
      <c r="A52" t="s">
        <v>90</v>
      </c>
      <c r="B52" t="s">
        <v>86</v>
      </c>
      <c r="C52" t="s">
        <v>35</v>
      </c>
      <c r="D52">
        <v>9</v>
      </c>
      <c r="J52">
        <v>180</v>
      </c>
    </row>
    <row r="53" spans="1:10" hidden="1" x14ac:dyDescent="0.25">
      <c r="A53" t="s">
        <v>91</v>
      </c>
      <c r="B53" t="s">
        <v>86</v>
      </c>
      <c r="C53" t="s">
        <v>35</v>
      </c>
      <c r="D53">
        <v>10</v>
      </c>
      <c r="J53">
        <v>120</v>
      </c>
    </row>
    <row r="54" spans="1:10" hidden="1" x14ac:dyDescent="0.25">
      <c r="A54" t="s">
        <v>92</v>
      </c>
      <c r="B54" t="s">
        <v>86</v>
      </c>
      <c r="C54" t="s">
        <v>35</v>
      </c>
      <c r="D54">
        <v>10</v>
      </c>
    </row>
    <row r="55" spans="1:10" hidden="1" x14ac:dyDescent="0.25">
      <c r="A55" t="s">
        <v>93</v>
      </c>
      <c r="B55" t="s">
        <v>94</v>
      </c>
      <c r="C55" t="s">
        <v>35</v>
      </c>
      <c r="D55">
        <v>10</v>
      </c>
      <c r="J55">
        <v>232</v>
      </c>
    </row>
    <row r="56" spans="1:10" hidden="1" x14ac:dyDescent="0.25">
      <c r="A56" t="s">
        <v>95</v>
      </c>
      <c r="B56" t="s">
        <v>94</v>
      </c>
      <c r="C56" t="s">
        <v>35</v>
      </c>
      <c r="D56">
        <v>10</v>
      </c>
      <c r="J56">
        <v>218</v>
      </c>
    </row>
    <row r="57" spans="1:10" hidden="1" x14ac:dyDescent="0.25">
      <c r="A57" t="s">
        <v>96</v>
      </c>
      <c r="B57" t="s">
        <v>94</v>
      </c>
      <c r="C57" t="s">
        <v>35</v>
      </c>
      <c r="D57">
        <v>10</v>
      </c>
      <c r="J57">
        <v>210</v>
      </c>
    </row>
    <row r="58" spans="1:10" hidden="1" x14ac:dyDescent="0.25">
      <c r="A58" t="s">
        <v>97</v>
      </c>
      <c r="B58" t="s">
        <v>94</v>
      </c>
      <c r="C58" t="s">
        <v>35</v>
      </c>
      <c r="D58">
        <v>11</v>
      </c>
      <c r="J58">
        <v>206</v>
      </c>
    </row>
    <row r="59" spans="1:10" hidden="1" x14ac:dyDescent="0.25">
      <c r="A59" t="s">
        <v>98</v>
      </c>
      <c r="B59" t="s">
        <v>94</v>
      </c>
      <c r="C59" t="s">
        <v>35</v>
      </c>
      <c r="D59">
        <v>11</v>
      </c>
      <c r="J59">
        <v>206</v>
      </c>
    </row>
    <row r="60" spans="1:10" hidden="1" x14ac:dyDescent="0.25">
      <c r="A60" t="s">
        <v>99</v>
      </c>
      <c r="B60" t="s">
        <v>94</v>
      </c>
      <c r="C60" t="s">
        <v>35</v>
      </c>
      <c r="D60">
        <v>11</v>
      </c>
      <c r="J60">
        <v>190</v>
      </c>
    </row>
    <row r="61" spans="1:10" hidden="1" x14ac:dyDescent="0.25">
      <c r="A61" t="s">
        <v>100</v>
      </c>
      <c r="B61" t="s">
        <v>94</v>
      </c>
      <c r="C61" t="s">
        <v>35</v>
      </c>
      <c r="D61">
        <v>11</v>
      </c>
      <c r="J61">
        <v>186</v>
      </c>
    </row>
    <row r="62" spans="1:10" hidden="1" x14ac:dyDescent="0.25">
      <c r="A62" t="s">
        <v>101</v>
      </c>
      <c r="B62" t="s">
        <v>94</v>
      </c>
      <c r="C62" t="s">
        <v>35</v>
      </c>
      <c r="D62">
        <v>11</v>
      </c>
      <c r="J62">
        <v>169</v>
      </c>
    </row>
    <row r="63" spans="1:10" hidden="1" x14ac:dyDescent="0.25">
      <c r="A63" t="s">
        <v>102</v>
      </c>
      <c r="B63" t="s">
        <v>94</v>
      </c>
      <c r="C63" t="s">
        <v>35</v>
      </c>
      <c r="D63">
        <v>11</v>
      </c>
      <c r="J63">
        <v>151</v>
      </c>
    </row>
    <row r="64" spans="1:10" hidden="1" x14ac:dyDescent="0.25">
      <c r="A64" t="s">
        <v>103</v>
      </c>
      <c r="B64" t="s">
        <v>94</v>
      </c>
      <c r="C64" t="s">
        <v>35</v>
      </c>
      <c r="D64">
        <v>11</v>
      </c>
      <c r="J64">
        <v>136</v>
      </c>
    </row>
    <row r="65" spans="1:10" hidden="1" x14ac:dyDescent="0.25">
      <c r="A65" t="s">
        <v>104</v>
      </c>
      <c r="B65" t="s">
        <v>94</v>
      </c>
      <c r="C65" t="s">
        <v>105</v>
      </c>
      <c r="D65">
        <v>11</v>
      </c>
    </row>
    <row r="66" spans="1:10" hidden="1" x14ac:dyDescent="0.25">
      <c r="A66" t="s">
        <v>106</v>
      </c>
      <c r="B66" t="s">
        <v>94</v>
      </c>
      <c r="C66" t="s">
        <v>35</v>
      </c>
      <c r="D66">
        <v>13</v>
      </c>
    </row>
    <row r="67" spans="1:10" hidden="1" x14ac:dyDescent="0.25">
      <c r="A67" t="s">
        <v>107</v>
      </c>
      <c r="B67" t="s">
        <v>94</v>
      </c>
      <c r="C67" t="s">
        <v>105</v>
      </c>
      <c r="D67">
        <v>13</v>
      </c>
    </row>
    <row r="68" spans="1:10" hidden="1" x14ac:dyDescent="0.25">
      <c r="A68" t="s">
        <v>108</v>
      </c>
      <c r="B68" t="s">
        <v>2</v>
      </c>
      <c r="C68" t="s">
        <v>35</v>
      </c>
      <c r="D68">
        <v>13</v>
      </c>
      <c r="J68">
        <v>196</v>
      </c>
    </row>
    <row r="69" spans="1:10" hidden="1" x14ac:dyDescent="0.25">
      <c r="A69" t="s">
        <v>4</v>
      </c>
      <c r="B69" t="s">
        <v>2</v>
      </c>
      <c r="C69" t="s">
        <v>35</v>
      </c>
      <c r="D69">
        <v>13</v>
      </c>
      <c r="J69">
        <v>173</v>
      </c>
    </row>
    <row r="70" spans="1:10" hidden="1" x14ac:dyDescent="0.25">
      <c r="A70" t="s">
        <v>109</v>
      </c>
      <c r="B70" t="s">
        <v>2</v>
      </c>
      <c r="C70" t="s">
        <v>35</v>
      </c>
      <c r="D70">
        <v>14</v>
      </c>
      <c r="J70">
        <v>153</v>
      </c>
    </row>
    <row r="71" spans="1:10" hidden="1" x14ac:dyDescent="0.25">
      <c r="A71" t="s">
        <v>110</v>
      </c>
      <c r="B71" t="s">
        <v>2</v>
      </c>
      <c r="C71" t="s">
        <v>35</v>
      </c>
      <c r="D71">
        <v>14</v>
      </c>
      <c r="J71">
        <v>150</v>
      </c>
    </row>
    <row r="72" spans="1:10" hidden="1" x14ac:dyDescent="0.25">
      <c r="A72" t="s">
        <v>111</v>
      </c>
      <c r="B72" t="s">
        <v>112</v>
      </c>
      <c r="C72" t="s">
        <v>35</v>
      </c>
      <c r="D72">
        <v>14</v>
      </c>
      <c r="J72">
        <v>135</v>
      </c>
    </row>
    <row r="73" spans="1:10" hidden="1" x14ac:dyDescent="0.25">
      <c r="A73" t="s">
        <v>113</v>
      </c>
      <c r="B73" t="s">
        <v>2</v>
      </c>
      <c r="C73" t="s">
        <v>35</v>
      </c>
      <c r="D73">
        <v>14</v>
      </c>
      <c r="J73">
        <v>134</v>
      </c>
    </row>
    <row r="74" spans="1:10" hidden="1" x14ac:dyDescent="0.25">
      <c r="A74" t="s">
        <v>114</v>
      </c>
      <c r="B74" t="s">
        <v>115</v>
      </c>
      <c r="C74" t="s">
        <v>35</v>
      </c>
      <c r="D74">
        <v>15</v>
      </c>
      <c r="J74">
        <v>247</v>
      </c>
    </row>
    <row r="75" spans="1:10" hidden="1" x14ac:dyDescent="0.25">
      <c r="A75" t="s">
        <v>116</v>
      </c>
      <c r="B75" t="s">
        <v>115</v>
      </c>
      <c r="C75" t="s">
        <v>35</v>
      </c>
      <c r="D75">
        <v>15</v>
      </c>
      <c r="J75">
        <v>232</v>
      </c>
    </row>
    <row r="76" spans="1:10" hidden="1" x14ac:dyDescent="0.25">
      <c r="A76" t="s">
        <v>117</v>
      </c>
      <c r="B76" t="s">
        <v>115</v>
      </c>
      <c r="C76" t="s">
        <v>35</v>
      </c>
      <c r="D76">
        <v>15</v>
      </c>
      <c r="J76">
        <v>230</v>
      </c>
    </row>
    <row r="77" spans="1:10" hidden="1" x14ac:dyDescent="0.25">
      <c r="A77" t="s">
        <v>118</v>
      </c>
      <c r="B77" t="s">
        <v>115</v>
      </c>
      <c r="C77" t="s">
        <v>35</v>
      </c>
      <c r="D77">
        <v>15</v>
      </c>
      <c r="J77">
        <v>228</v>
      </c>
    </row>
    <row r="78" spans="1:10" hidden="1" x14ac:dyDescent="0.25">
      <c r="A78" t="s">
        <v>119</v>
      </c>
      <c r="B78" t="s">
        <v>115</v>
      </c>
      <c r="C78" t="s">
        <v>35</v>
      </c>
      <c r="D78">
        <v>16</v>
      </c>
      <c r="J78">
        <v>226</v>
      </c>
    </row>
    <row r="79" spans="1:10" hidden="1" x14ac:dyDescent="0.25">
      <c r="A79" t="s">
        <v>120</v>
      </c>
      <c r="B79" t="s">
        <v>115</v>
      </c>
      <c r="C79" t="s">
        <v>35</v>
      </c>
      <c r="D79">
        <v>16</v>
      </c>
      <c r="J79">
        <v>224</v>
      </c>
    </row>
    <row r="80" spans="1:10" hidden="1" x14ac:dyDescent="0.25">
      <c r="A80" t="s">
        <v>121</v>
      </c>
      <c r="B80" t="s">
        <v>115</v>
      </c>
      <c r="C80" t="s">
        <v>35</v>
      </c>
      <c r="D80">
        <v>16</v>
      </c>
      <c r="J80">
        <v>223</v>
      </c>
    </row>
    <row r="81" spans="1:10" hidden="1" x14ac:dyDescent="0.25">
      <c r="A81" t="s">
        <v>122</v>
      </c>
      <c r="B81" t="s">
        <v>115</v>
      </c>
      <c r="C81" t="s">
        <v>35</v>
      </c>
      <c r="D81">
        <v>16</v>
      </c>
      <c r="J81">
        <v>220</v>
      </c>
    </row>
    <row r="82" spans="1:10" hidden="1" x14ac:dyDescent="0.25">
      <c r="A82" t="s">
        <v>123</v>
      </c>
      <c r="B82" t="s">
        <v>115</v>
      </c>
      <c r="C82" t="s">
        <v>35</v>
      </c>
      <c r="D82">
        <v>16</v>
      </c>
      <c r="J82">
        <v>214</v>
      </c>
    </row>
    <row r="83" spans="1:10" hidden="1" x14ac:dyDescent="0.25">
      <c r="A83" t="s">
        <v>124</v>
      </c>
      <c r="B83" t="s">
        <v>115</v>
      </c>
      <c r="C83" t="s">
        <v>35</v>
      </c>
      <c r="D83">
        <v>16</v>
      </c>
      <c r="J83">
        <v>211</v>
      </c>
    </row>
    <row r="84" spans="1:10" hidden="1" x14ac:dyDescent="0.25">
      <c r="A84" t="s">
        <v>125</v>
      </c>
      <c r="B84" t="s">
        <v>115</v>
      </c>
      <c r="C84" t="s">
        <v>35</v>
      </c>
      <c r="D84">
        <v>16</v>
      </c>
      <c r="J84">
        <v>205</v>
      </c>
    </row>
    <row r="85" spans="1:10" hidden="1" x14ac:dyDescent="0.25">
      <c r="A85" t="s">
        <v>126</v>
      </c>
      <c r="B85" t="s">
        <v>115</v>
      </c>
      <c r="C85" t="s">
        <v>35</v>
      </c>
      <c r="D85">
        <v>16</v>
      </c>
      <c r="J85">
        <v>205</v>
      </c>
    </row>
    <row r="86" spans="1:10" hidden="1" x14ac:dyDescent="0.25">
      <c r="A86" t="s">
        <v>127</v>
      </c>
      <c r="B86" t="s">
        <v>115</v>
      </c>
      <c r="C86" t="s">
        <v>35</v>
      </c>
      <c r="D86">
        <v>16</v>
      </c>
      <c r="J86">
        <v>179</v>
      </c>
    </row>
    <row r="87" spans="1:10" hidden="1" x14ac:dyDescent="0.25">
      <c r="A87" t="s">
        <v>128</v>
      </c>
      <c r="B87" t="s">
        <v>129</v>
      </c>
      <c r="C87" t="s">
        <v>35</v>
      </c>
      <c r="D87">
        <v>18</v>
      </c>
      <c r="J87">
        <v>139</v>
      </c>
    </row>
    <row r="88" spans="1:10" hidden="1" x14ac:dyDescent="0.25">
      <c r="A88" t="s">
        <v>130</v>
      </c>
      <c r="B88" t="s">
        <v>129</v>
      </c>
      <c r="C88" t="s">
        <v>35</v>
      </c>
      <c r="D88">
        <v>18</v>
      </c>
      <c r="J88">
        <v>135</v>
      </c>
    </row>
    <row r="89" spans="1:10" hidden="1" x14ac:dyDescent="0.25">
      <c r="A89" t="s">
        <v>131</v>
      </c>
      <c r="B89" t="s">
        <v>129</v>
      </c>
      <c r="C89" t="s">
        <v>35</v>
      </c>
      <c r="D89">
        <v>18</v>
      </c>
      <c r="J89">
        <v>92</v>
      </c>
    </row>
    <row r="90" spans="1:10" hidden="1" x14ac:dyDescent="0.25">
      <c r="A90" t="s">
        <v>132</v>
      </c>
      <c r="B90" t="s">
        <v>129</v>
      </c>
      <c r="C90" t="s">
        <v>35</v>
      </c>
      <c r="D90">
        <v>18</v>
      </c>
    </row>
    <row r="91" spans="1:10" hidden="1" x14ac:dyDescent="0.25">
      <c r="A91" t="s">
        <v>133</v>
      </c>
      <c r="B91" t="s">
        <v>134</v>
      </c>
      <c r="C91" t="s">
        <v>35</v>
      </c>
      <c r="D91">
        <v>18</v>
      </c>
      <c r="J91">
        <v>177</v>
      </c>
    </row>
    <row r="92" spans="1:10" hidden="1" x14ac:dyDescent="0.25">
      <c r="A92" t="s">
        <v>135</v>
      </c>
      <c r="B92" t="s">
        <v>134</v>
      </c>
      <c r="C92" t="s">
        <v>35</v>
      </c>
      <c r="D92">
        <v>18</v>
      </c>
    </row>
    <row r="93" spans="1:10" hidden="1" x14ac:dyDescent="0.25">
      <c r="A93" t="s">
        <v>136</v>
      </c>
      <c r="B93" t="s">
        <v>137</v>
      </c>
      <c r="C93" t="s">
        <v>35</v>
      </c>
      <c r="D93">
        <v>18</v>
      </c>
      <c r="J93">
        <v>193</v>
      </c>
    </row>
    <row r="94" spans="1:10" x14ac:dyDescent="0.25">
      <c r="A94" t="s">
        <v>138</v>
      </c>
      <c r="B94" t="s">
        <v>139</v>
      </c>
      <c r="C94" t="s">
        <v>35</v>
      </c>
      <c r="D94">
        <v>18</v>
      </c>
      <c r="J94">
        <v>322</v>
      </c>
    </row>
    <row r="95" spans="1:10" x14ac:dyDescent="0.25">
      <c r="A95" t="s">
        <v>140</v>
      </c>
      <c r="B95" t="s">
        <v>139</v>
      </c>
      <c r="C95" t="s">
        <v>35</v>
      </c>
      <c r="D95">
        <v>19</v>
      </c>
      <c r="J95">
        <v>284</v>
      </c>
    </row>
    <row r="96" spans="1:10" x14ac:dyDescent="0.25">
      <c r="A96" t="s">
        <v>141</v>
      </c>
      <c r="B96" t="s">
        <v>139</v>
      </c>
      <c r="C96" t="s">
        <v>35</v>
      </c>
      <c r="D96">
        <v>19</v>
      </c>
      <c r="J96">
        <v>275</v>
      </c>
    </row>
    <row r="97" spans="1:10" x14ac:dyDescent="0.25">
      <c r="A97" t="s">
        <v>143</v>
      </c>
      <c r="B97" t="s">
        <v>139</v>
      </c>
      <c r="C97" t="s">
        <v>35</v>
      </c>
      <c r="D97">
        <v>19</v>
      </c>
      <c r="J97">
        <v>270</v>
      </c>
    </row>
    <row r="98" spans="1:10" x14ac:dyDescent="0.25">
      <c r="A98" t="s">
        <v>144</v>
      </c>
      <c r="B98" t="s">
        <v>139</v>
      </c>
      <c r="C98" t="s">
        <v>35</v>
      </c>
      <c r="D98">
        <v>19</v>
      </c>
      <c r="J98">
        <v>264</v>
      </c>
    </row>
    <row r="99" spans="1:10" x14ac:dyDescent="0.25">
      <c r="A99" t="s">
        <v>145</v>
      </c>
      <c r="B99" t="s">
        <v>139</v>
      </c>
      <c r="C99" t="s">
        <v>35</v>
      </c>
      <c r="D99">
        <v>23</v>
      </c>
      <c r="J99">
        <v>253</v>
      </c>
    </row>
    <row r="100" spans="1:10" x14ac:dyDescent="0.25">
      <c r="A100" t="s">
        <v>146</v>
      </c>
      <c r="B100" t="s">
        <v>139</v>
      </c>
      <c r="C100" t="s">
        <v>35</v>
      </c>
      <c r="D100">
        <v>23</v>
      </c>
      <c r="J100">
        <v>213</v>
      </c>
    </row>
    <row r="101" spans="1:10" x14ac:dyDescent="0.25">
      <c r="A101" t="s">
        <v>147</v>
      </c>
      <c r="B101" t="s">
        <v>139</v>
      </c>
      <c r="C101" t="s">
        <v>35</v>
      </c>
      <c r="D101">
        <v>23</v>
      </c>
      <c r="J101">
        <v>197</v>
      </c>
    </row>
    <row r="102" spans="1:10" x14ac:dyDescent="0.25">
      <c r="A102" t="s">
        <v>148</v>
      </c>
      <c r="B102" t="s">
        <v>139</v>
      </c>
      <c r="C102" t="s">
        <v>35</v>
      </c>
      <c r="D102">
        <v>23</v>
      </c>
      <c r="J102">
        <v>186</v>
      </c>
    </row>
    <row r="103" spans="1:10" hidden="1" x14ac:dyDescent="0.25">
      <c r="A103" t="s">
        <v>149</v>
      </c>
      <c r="B103" t="s">
        <v>150</v>
      </c>
      <c r="C103" t="s">
        <v>35</v>
      </c>
      <c r="D103">
        <v>23</v>
      </c>
      <c r="J103">
        <v>270</v>
      </c>
    </row>
    <row r="104" spans="1:10" hidden="1" x14ac:dyDescent="0.25">
      <c r="A104" t="s">
        <v>151</v>
      </c>
      <c r="B104" t="s">
        <v>150</v>
      </c>
      <c r="C104" t="s">
        <v>35</v>
      </c>
      <c r="D104">
        <v>23</v>
      </c>
      <c r="J104">
        <v>263</v>
      </c>
    </row>
    <row r="105" spans="1:10" hidden="1" x14ac:dyDescent="0.25">
      <c r="A105" t="s">
        <v>152</v>
      </c>
      <c r="B105" t="s">
        <v>150</v>
      </c>
      <c r="C105" t="s">
        <v>35</v>
      </c>
      <c r="D105">
        <v>24</v>
      </c>
      <c r="J105">
        <v>245</v>
      </c>
    </row>
    <row r="106" spans="1:10" hidden="1" x14ac:dyDescent="0.25">
      <c r="A106" t="s">
        <v>153</v>
      </c>
      <c r="B106" t="s">
        <v>150</v>
      </c>
      <c r="C106" t="s">
        <v>35</v>
      </c>
      <c r="D106">
        <v>24</v>
      </c>
      <c r="J106">
        <v>240</v>
      </c>
    </row>
    <row r="107" spans="1:10" hidden="1" x14ac:dyDescent="0.25">
      <c r="A107" t="s">
        <v>154</v>
      </c>
      <c r="B107" t="s">
        <v>150</v>
      </c>
      <c r="C107" t="s">
        <v>35</v>
      </c>
      <c r="D107">
        <v>24</v>
      </c>
      <c r="J107">
        <v>233</v>
      </c>
    </row>
    <row r="108" spans="1:10" hidden="1" x14ac:dyDescent="0.25">
      <c r="A108" t="s">
        <v>155</v>
      </c>
      <c r="B108" t="s">
        <v>150</v>
      </c>
      <c r="C108" t="s">
        <v>35</v>
      </c>
      <c r="D108">
        <v>24</v>
      </c>
      <c r="J108">
        <v>218</v>
      </c>
    </row>
    <row r="109" spans="1:10" hidden="1" x14ac:dyDescent="0.25">
      <c r="A109" t="s">
        <v>156</v>
      </c>
      <c r="B109" t="s">
        <v>150</v>
      </c>
      <c r="C109" t="s">
        <v>35</v>
      </c>
      <c r="D109">
        <v>25</v>
      </c>
      <c r="J109">
        <v>218</v>
      </c>
    </row>
    <row r="110" spans="1:10" hidden="1" x14ac:dyDescent="0.25">
      <c r="A110" t="s">
        <v>157</v>
      </c>
      <c r="B110" t="s">
        <v>150</v>
      </c>
      <c r="C110" t="s">
        <v>35</v>
      </c>
      <c r="D110">
        <v>25</v>
      </c>
      <c r="J110">
        <v>215</v>
      </c>
    </row>
    <row r="111" spans="1:10" hidden="1" x14ac:dyDescent="0.25">
      <c r="A111" t="s">
        <v>158</v>
      </c>
      <c r="B111" t="s">
        <v>150</v>
      </c>
      <c r="C111" t="s">
        <v>35</v>
      </c>
      <c r="D111">
        <v>25</v>
      </c>
      <c r="J111">
        <v>181</v>
      </c>
    </row>
    <row r="112" spans="1:10" hidden="1" x14ac:dyDescent="0.25">
      <c r="A112" t="s">
        <v>159</v>
      </c>
      <c r="B112" t="s">
        <v>150</v>
      </c>
      <c r="C112" t="s">
        <v>35</v>
      </c>
      <c r="D112">
        <v>25</v>
      </c>
      <c r="J112">
        <v>139</v>
      </c>
    </row>
    <row r="113" spans="1:10" hidden="1" x14ac:dyDescent="0.25">
      <c r="A113" t="s">
        <v>160</v>
      </c>
      <c r="B113" t="s">
        <v>150</v>
      </c>
      <c r="C113" t="s">
        <v>35</v>
      </c>
      <c r="D113">
        <v>22</v>
      </c>
      <c r="J113">
        <v>119</v>
      </c>
    </row>
    <row r="114" spans="1:10" hidden="1" x14ac:dyDescent="0.25">
      <c r="A114" t="s">
        <v>161</v>
      </c>
      <c r="B114" t="s">
        <v>162</v>
      </c>
      <c r="C114" t="s">
        <v>35</v>
      </c>
      <c r="D114">
        <v>22</v>
      </c>
      <c r="J114">
        <v>232</v>
      </c>
    </row>
    <row r="115" spans="1:10" hidden="1" x14ac:dyDescent="0.25">
      <c r="A115" t="s">
        <v>163</v>
      </c>
      <c r="B115" t="s">
        <v>162</v>
      </c>
      <c r="C115" t="s">
        <v>35</v>
      </c>
      <c r="D115">
        <v>22</v>
      </c>
      <c r="J115">
        <v>196</v>
      </c>
    </row>
    <row r="116" spans="1:10" hidden="1" x14ac:dyDescent="0.25">
      <c r="A116" t="s">
        <v>164</v>
      </c>
      <c r="B116" t="s">
        <v>162</v>
      </c>
      <c r="C116" t="s">
        <v>35</v>
      </c>
      <c r="J116">
        <v>158</v>
      </c>
    </row>
    <row r="117" spans="1:10" hidden="1" x14ac:dyDescent="0.25">
      <c r="A117" t="s">
        <v>165</v>
      </c>
      <c r="B117" t="s">
        <v>162</v>
      </c>
      <c r="C117" t="s">
        <v>35</v>
      </c>
      <c r="J117">
        <v>118</v>
      </c>
    </row>
    <row r="118" spans="1:10" hidden="1" x14ac:dyDescent="0.25">
      <c r="A118" t="s">
        <v>166</v>
      </c>
      <c r="B118" t="s">
        <v>34</v>
      </c>
      <c r="C118" t="s">
        <v>35</v>
      </c>
      <c r="J118">
        <v>25</v>
      </c>
    </row>
    <row r="119" spans="1:10" x14ac:dyDescent="0.25">
      <c r="A119" t="s">
        <v>167</v>
      </c>
      <c r="B119" t="s">
        <v>139</v>
      </c>
      <c r="C119" t="s">
        <v>35</v>
      </c>
    </row>
    <row r="120" spans="1:10" hidden="1" x14ac:dyDescent="0.25">
      <c r="A120" t="s">
        <v>168</v>
      </c>
      <c r="B120" t="s">
        <v>34</v>
      </c>
      <c r="C120" t="s">
        <v>35</v>
      </c>
      <c r="D120">
        <v>13</v>
      </c>
      <c r="J120">
        <v>20</v>
      </c>
    </row>
    <row r="121" spans="1:10" hidden="1" x14ac:dyDescent="0.25">
      <c r="A121" t="s">
        <v>169</v>
      </c>
      <c r="B121" t="s">
        <v>150</v>
      </c>
      <c r="C121" t="s">
        <v>35</v>
      </c>
      <c r="J121">
        <v>96</v>
      </c>
    </row>
    <row r="122" spans="1:10" hidden="1" x14ac:dyDescent="0.25">
      <c r="A122" t="s">
        <v>170</v>
      </c>
      <c r="B122" t="s">
        <v>60</v>
      </c>
      <c r="C122" t="s">
        <v>35</v>
      </c>
    </row>
    <row r="123" spans="1:10" hidden="1" x14ac:dyDescent="0.25">
      <c r="A123" t="s">
        <v>182</v>
      </c>
    </row>
    <row r="124" spans="1:10" hidden="1" x14ac:dyDescent="0.25">
      <c r="A124" t="s">
        <v>172</v>
      </c>
    </row>
    <row r="125" spans="1:10" hidden="1" x14ac:dyDescent="0.25">
      <c r="A125" t="s">
        <v>173</v>
      </c>
    </row>
    <row r="126" spans="1:10" hidden="1" x14ac:dyDescent="0.25">
      <c r="A126" t="s">
        <v>174</v>
      </c>
    </row>
    <row r="127" spans="1:10" hidden="1" x14ac:dyDescent="0.25">
      <c r="A127" t="s">
        <v>176</v>
      </c>
    </row>
    <row r="128" spans="1:10" hidden="1" x14ac:dyDescent="0.25">
      <c r="A128" t="s">
        <v>178</v>
      </c>
    </row>
    <row r="129" spans="1:3" hidden="1" x14ac:dyDescent="0.25">
      <c r="A129" s="70" t="s">
        <v>188</v>
      </c>
      <c r="B129" s="70" t="s">
        <v>45</v>
      </c>
      <c r="C129" s="71"/>
    </row>
    <row r="130" spans="1:3" hidden="1" x14ac:dyDescent="0.25">
      <c r="A130" s="70" t="s">
        <v>190</v>
      </c>
      <c r="B130" s="70" t="s">
        <v>175</v>
      </c>
      <c r="C130" s="71"/>
    </row>
    <row r="131" spans="1:3" hidden="1" x14ac:dyDescent="0.25">
      <c r="A131" s="70" t="s">
        <v>191</v>
      </c>
      <c r="B131" s="70" t="s">
        <v>60</v>
      </c>
      <c r="C131" s="71"/>
    </row>
    <row r="132" spans="1:3" hidden="1" x14ac:dyDescent="0.25">
      <c r="A132" s="70" t="s">
        <v>192</v>
      </c>
      <c r="B132" s="70" t="s">
        <v>2</v>
      </c>
      <c r="C132" s="71"/>
    </row>
    <row r="133" spans="1:3" hidden="1" x14ac:dyDescent="0.25">
      <c r="A133" s="70" t="s">
        <v>193</v>
      </c>
      <c r="B133" s="70" t="s">
        <v>86</v>
      </c>
      <c r="C133" s="71"/>
    </row>
    <row r="134" spans="1:3" hidden="1" x14ac:dyDescent="0.25">
      <c r="A134" s="70" t="s">
        <v>194</v>
      </c>
      <c r="B134" s="70" t="s">
        <v>94</v>
      </c>
      <c r="C134" s="71"/>
    </row>
    <row r="135" spans="1:3" hidden="1" x14ac:dyDescent="0.25">
      <c r="A135" s="70" t="s">
        <v>195</v>
      </c>
      <c r="B135" s="70" t="s">
        <v>162</v>
      </c>
      <c r="C135" s="71"/>
    </row>
    <row r="136" spans="1:3" hidden="1" x14ac:dyDescent="0.25">
      <c r="A136" s="70" t="s">
        <v>196</v>
      </c>
      <c r="B136" s="70" t="s">
        <v>45</v>
      </c>
      <c r="C136" s="71"/>
    </row>
    <row r="137" spans="1:3" hidden="1" x14ac:dyDescent="0.25">
      <c r="A137" s="70" t="s">
        <v>197</v>
      </c>
      <c r="B137" s="70" t="s">
        <v>175</v>
      </c>
      <c r="C137" s="71"/>
    </row>
    <row r="138" spans="1:3" hidden="1" x14ac:dyDescent="0.25">
      <c r="A138" s="70" t="s">
        <v>198</v>
      </c>
      <c r="B138" s="70" t="s">
        <v>175</v>
      </c>
      <c r="C138" s="71"/>
    </row>
    <row r="139" spans="1:3" hidden="1" x14ac:dyDescent="0.25">
      <c r="A139" s="70" t="s">
        <v>199</v>
      </c>
      <c r="B139" s="70" t="s">
        <v>150</v>
      </c>
      <c r="C139" s="71"/>
    </row>
    <row r="140" spans="1:3" hidden="1" x14ac:dyDescent="0.25">
      <c r="A140" s="70" t="s">
        <v>200</v>
      </c>
      <c r="B140" s="70" t="s">
        <v>60</v>
      </c>
      <c r="C140" s="71"/>
    </row>
    <row r="141" spans="1:3" hidden="1" x14ac:dyDescent="0.25">
      <c r="A141" s="70" t="s">
        <v>201</v>
      </c>
      <c r="B141" s="70" t="s">
        <v>150</v>
      </c>
      <c r="C141" s="71"/>
    </row>
    <row r="142" spans="1:3" hidden="1" x14ac:dyDescent="0.25">
      <c r="A142" s="70" t="s">
        <v>202</v>
      </c>
      <c r="B142" s="70" t="s">
        <v>60</v>
      </c>
      <c r="C142" s="71"/>
    </row>
    <row r="143" spans="1:3" hidden="1" x14ac:dyDescent="0.25">
      <c r="A143" s="70" t="s">
        <v>203</v>
      </c>
      <c r="B143" s="70" t="s">
        <v>45</v>
      </c>
      <c r="C143" s="71"/>
    </row>
    <row r="144" spans="1:3" hidden="1" x14ac:dyDescent="0.25">
      <c r="A144" s="70" t="s">
        <v>204</v>
      </c>
      <c r="B144" s="70" t="s">
        <v>175</v>
      </c>
      <c r="C144" s="71"/>
    </row>
    <row r="145" spans="1:3" x14ac:dyDescent="0.25">
      <c r="A145" s="70" t="s">
        <v>205</v>
      </c>
      <c r="B145" s="70" t="s">
        <v>139</v>
      </c>
      <c r="C145" s="71"/>
    </row>
    <row r="146" spans="1:3" hidden="1" x14ac:dyDescent="0.25">
      <c r="A146" s="70" t="s">
        <v>206</v>
      </c>
      <c r="B146" s="70" t="s">
        <v>45</v>
      </c>
      <c r="C146" s="71"/>
    </row>
    <row r="147" spans="1:3" x14ac:dyDescent="0.25">
      <c r="A147" s="70" t="s">
        <v>207</v>
      </c>
      <c r="B147" s="70" t="s">
        <v>139</v>
      </c>
      <c r="C147" s="71"/>
    </row>
    <row r="148" spans="1:3" hidden="1" x14ac:dyDescent="0.25">
      <c r="A148" s="70" t="s">
        <v>208</v>
      </c>
      <c r="B148" s="70" t="s">
        <v>150</v>
      </c>
      <c r="C148" s="71"/>
    </row>
    <row r="149" spans="1:3" hidden="1" x14ac:dyDescent="0.25">
      <c r="A149" s="70" t="s">
        <v>209</v>
      </c>
      <c r="B149" s="70" t="s">
        <v>134</v>
      </c>
      <c r="C149" s="71"/>
    </row>
    <row r="150" spans="1:3" hidden="1" x14ac:dyDescent="0.25">
      <c r="A150" s="70" t="s">
        <v>210</v>
      </c>
      <c r="B150" s="70" t="s">
        <v>129</v>
      </c>
      <c r="C150" s="71"/>
    </row>
    <row r="151" spans="1:3" hidden="1" x14ac:dyDescent="0.25">
      <c r="A151" s="70" t="s">
        <v>211</v>
      </c>
      <c r="B151" s="70" t="s">
        <v>94</v>
      </c>
      <c r="C151" s="71"/>
    </row>
    <row r="152" spans="1:3" hidden="1" x14ac:dyDescent="0.25">
      <c r="A152" s="70" t="s">
        <v>212</v>
      </c>
      <c r="B152" s="70" t="s">
        <v>162</v>
      </c>
      <c r="C152" s="71"/>
    </row>
    <row r="153" spans="1:3" x14ac:dyDescent="0.25">
      <c r="A153" s="70" t="s">
        <v>213</v>
      </c>
      <c r="B153" s="70" t="s">
        <v>139</v>
      </c>
      <c r="C153" s="71"/>
    </row>
    <row r="154" spans="1:3" hidden="1" x14ac:dyDescent="0.25">
      <c r="A154" s="70" t="s">
        <v>214</v>
      </c>
      <c r="B154" s="70" t="s">
        <v>81</v>
      </c>
      <c r="C154" s="71"/>
    </row>
    <row r="155" spans="1:3" hidden="1" x14ac:dyDescent="0.25">
      <c r="A155" s="70" t="s">
        <v>215</v>
      </c>
      <c r="B155" s="70" t="s">
        <v>94</v>
      </c>
      <c r="C155" s="71"/>
    </row>
    <row r="156" spans="1:3" hidden="1" x14ac:dyDescent="0.25">
      <c r="A156" s="70" t="s">
        <v>216</v>
      </c>
      <c r="B156" s="70" t="s">
        <v>115</v>
      </c>
      <c r="C156" s="71"/>
    </row>
    <row r="157" spans="1:3" hidden="1" x14ac:dyDescent="0.25">
      <c r="A157" s="70" t="s">
        <v>217</v>
      </c>
      <c r="B157" s="70" t="s">
        <v>175</v>
      </c>
      <c r="C157" s="71"/>
    </row>
    <row r="158" spans="1:3" hidden="1" x14ac:dyDescent="0.25">
      <c r="A158" s="70" t="s">
        <v>218</v>
      </c>
      <c r="B158" s="70" t="s">
        <v>150</v>
      </c>
      <c r="C158" s="71"/>
    </row>
    <row r="159" spans="1:3" hidden="1" x14ac:dyDescent="0.25">
      <c r="A159" s="70" t="s">
        <v>219</v>
      </c>
      <c r="B159" s="70" t="s">
        <v>175</v>
      </c>
      <c r="C159" s="71"/>
    </row>
    <row r="160" spans="1:3" hidden="1" x14ac:dyDescent="0.25">
      <c r="A160" s="70" t="s">
        <v>220</v>
      </c>
      <c r="B160" s="70" t="s">
        <v>162</v>
      </c>
      <c r="C160" s="71"/>
    </row>
    <row r="161" spans="1:3" hidden="1" x14ac:dyDescent="0.25">
      <c r="A161" s="70" t="s">
        <v>221</v>
      </c>
      <c r="B161" s="70" t="s">
        <v>175</v>
      </c>
      <c r="C161" s="71"/>
    </row>
    <row r="162" spans="1:3" hidden="1" x14ac:dyDescent="0.25">
      <c r="A162" s="70" t="s">
        <v>222</v>
      </c>
      <c r="B162" s="70" t="s">
        <v>86</v>
      </c>
      <c r="C162" s="71"/>
    </row>
    <row r="163" spans="1:3" hidden="1" x14ac:dyDescent="0.25">
      <c r="A163" s="70" t="s">
        <v>223</v>
      </c>
      <c r="B163" s="70" t="s">
        <v>60</v>
      </c>
      <c r="C163" s="71"/>
    </row>
    <row r="164" spans="1:3" hidden="1" x14ac:dyDescent="0.25">
      <c r="A164" s="70" t="s">
        <v>224</v>
      </c>
      <c r="B164" s="70" t="s">
        <v>94</v>
      </c>
      <c r="C164" s="71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B9841-131E-47C0-B574-655DA53ED980}">
  <dimension ref="A1:M201"/>
  <sheetViews>
    <sheetView workbookViewId="0">
      <selection activeCell="F46" sqref="F46"/>
    </sheetView>
  </sheetViews>
  <sheetFormatPr baseColWidth="10" defaultColWidth="11.42578125" defaultRowHeight="15" x14ac:dyDescent="0.25"/>
  <cols>
    <col min="1" max="1" width="29.85546875" style="1" customWidth="1"/>
    <col min="2" max="2" width="22.28515625" style="1" customWidth="1"/>
    <col min="3" max="7" width="15.7109375" style="1" customWidth="1"/>
    <col min="8" max="11" width="6.85546875" style="2" customWidth="1"/>
    <col min="12" max="12" width="7" style="2" customWidth="1"/>
    <col min="13" max="16384" width="11.42578125" style="1"/>
  </cols>
  <sheetData>
    <row r="1" spans="1:13" ht="15" customHeight="1" x14ac:dyDescent="0.25">
      <c r="A1" s="69" t="s">
        <v>183</v>
      </c>
      <c r="B1" s="69"/>
      <c r="C1" s="69"/>
      <c r="D1" s="69"/>
      <c r="E1" s="69"/>
      <c r="F1" s="69"/>
      <c r="G1" s="69"/>
      <c r="H1" s="68" t="s">
        <v>20</v>
      </c>
      <c r="I1" s="68"/>
      <c r="J1" s="68"/>
      <c r="K1" s="68"/>
      <c r="L1" s="68">
        <f>+COUNTIF(Tabla356[NOMBRE DEL PARTICIPANTE],"*")</f>
        <v>162</v>
      </c>
      <c r="M1" s="68"/>
    </row>
    <row r="2" spans="1:13" ht="15" customHeight="1" x14ac:dyDescent="0.25">
      <c r="A2" s="69"/>
      <c r="B2" s="69"/>
      <c r="C2" s="69"/>
      <c r="D2" s="69"/>
      <c r="E2" s="69"/>
      <c r="F2" s="69"/>
      <c r="G2" s="69"/>
      <c r="H2" s="68" t="s">
        <v>21</v>
      </c>
      <c r="I2" s="68"/>
      <c r="J2" s="68"/>
      <c r="K2" s="68"/>
      <c r="L2" s="68">
        <f>+COUNT(M6:M201)</f>
        <v>0</v>
      </c>
      <c r="M2" s="68"/>
    </row>
    <row r="3" spans="1:13" ht="15" customHeight="1" x14ac:dyDescent="0.25">
      <c r="A3" s="69"/>
      <c r="B3" s="69"/>
      <c r="C3" s="69"/>
      <c r="D3" s="69"/>
      <c r="E3" s="69"/>
      <c r="F3" s="69"/>
      <c r="G3" s="69"/>
      <c r="H3" s="68" t="s">
        <v>22</v>
      </c>
      <c r="I3" s="68"/>
      <c r="J3" s="68"/>
      <c r="K3" s="68"/>
      <c r="L3" s="68" t="e">
        <f>+COUNTIF(#REF!,"si")</f>
        <v>#REF!</v>
      </c>
      <c r="M3" s="68"/>
    </row>
    <row r="4" spans="1:13" ht="15" customHeight="1" x14ac:dyDescent="0.25">
      <c r="A4" s="41"/>
      <c r="B4" s="41"/>
      <c r="C4" s="41"/>
      <c r="D4" s="41"/>
      <c r="E4" s="41"/>
      <c r="F4" s="41"/>
      <c r="G4" s="41"/>
      <c r="H4" s="40"/>
      <c r="I4" s="40"/>
      <c r="J4" s="40"/>
      <c r="K4" s="40"/>
      <c r="L4" s="40"/>
      <c r="M4" s="40"/>
    </row>
    <row r="5" spans="1:13" x14ac:dyDescent="0.25">
      <c r="A5" s="4" t="s">
        <v>23</v>
      </c>
      <c r="B5" s="4" t="s">
        <v>10</v>
      </c>
      <c r="C5" s="4" t="s">
        <v>11</v>
      </c>
      <c r="D5" s="4" t="s">
        <v>14</v>
      </c>
      <c r="E5" s="4" t="s">
        <v>15</v>
      </c>
      <c r="F5" s="4" t="s">
        <v>16</v>
      </c>
      <c r="G5" s="4" t="s">
        <v>17</v>
      </c>
      <c r="H5" s="5" t="s">
        <v>27</v>
      </c>
      <c r="I5" s="5" t="s">
        <v>28</v>
      </c>
      <c r="J5" s="5" t="s">
        <v>29</v>
      </c>
      <c r="K5" s="5" t="s">
        <v>30</v>
      </c>
      <c r="L5" s="5" t="s">
        <v>31</v>
      </c>
      <c r="M5" s="4" t="s">
        <v>32</v>
      </c>
    </row>
    <row r="6" spans="1:13" x14ac:dyDescent="0.25">
      <c r="A6" s="1" t="str">
        <f>+Anexar1!A2</f>
        <v xml:space="preserve">RAUL LOPEZ CAMACHO </v>
      </c>
      <c r="B6" s="1">
        <f>+VLOOKUP(Tabla356[[#This Row],[NOMBRE DEL PARTICIPANTE]],Tabla3[#All],10,0)</f>
        <v>112</v>
      </c>
    </row>
    <row r="7" spans="1:13" x14ac:dyDescent="0.25">
      <c r="A7" s="1" t="str">
        <f>+Anexar1!A3</f>
        <v>MANUEL LOPEZ CAMACHO</v>
      </c>
      <c r="B7" s="1">
        <f>+VLOOKUP(Tabla356[[#This Row],[NOMBRE DEL PARTICIPANTE]],Tabla3[#All],10,0)</f>
        <v>105</v>
      </c>
    </row>
    <row r="8" spans="1:13" x14ac:dyDescent="0.25">
      <c r="A8" s="1" t="str">
        <f>+Anexar1!A4</f>
        <v>JULIAN GONZALEZ</v>
      </c>
      <c r="B8" s="1">
        <f>+VLOOKUP(Tabla356[[#This Row],[NOMBRE DEL PARTICIPANTE]],Tabla3[#All],10,0)</f>
        <v>92</v>
      </c>
    </row>
    <row r="9" spans="1:13" x14ac:dyDescent="0.25">
      <c r="A9" s="1" t="str">
        <f>+Anexar1!A5</f>
        <v>ANDRES BERRONDO</v>
      </c>
      <c r="B9" s="1">
        <f>+VLOOKUP(Tabla356[[#This Row],[NOMBRE DEL PARTICIPANTE]],Tabla3[#All],10,0)</f>
        <v>54</v>
      </c>
    </row>
    <row r="10" spans="1:13" x14ac:dyDescent="0.25">
      <c r="A10" s="1" t="str">
        <f>+Anexar1!A6</f>
        <v>ALBERTO BERRONDO</v>
      </c>
      <c r="B10" s="1">
        <f>+VLOOKUP(Tabla356[[#This Row],[NOMBRE DEL PARTICIPANTE]],Tabla3[#All],10,0)</f>
        <v>36</v>
      </c>
    </row>
    <row r="11" spans="1:13" x14ac:dyDescent="0.25">
      <c r="A11" s="1" t="str">
        <f>+Anexar1!A7</f>
        <v>LUCIANA BERRONDO</v>
      </c>
      <c r="B11" s="1">
        <f>+VLOOKUP(Tabla356[[#This Row],[NOMBRE DEL PARTICIPANTE]],Tabla3[#All],10,0)</f>
        <v>35</v>
      </c>
    </row>
    <row r="12" spans="1:13" x14ac:dyDescent="0.25">
      <c r="A12" s="1" t="str">
        <f>+Anexar1!A8</f>
        <v>MAXIMO RICO</v>
      </c>
      <c r="B12" s="1">
        <f>+VLOOKUP(Tabla356[[#This Row],[NOMBRE DEL PARTICIPANTE]],Tabla3[#All],10,0)</f>
        <v>32</v>
      </c>
    </row>
    <row r="13" spans="1:13" x14ac:dyDescent="0.25">
      <c r="A13" s="1" t="str">
        <f>+Anexar1!A9</f>
        <v>JOSE MARIA HELGUERA</v>
      </c>
      <c r="B13" s="1">
        <f>+VLOOKUP(Tabla356[[#This Row],[NOMBRE DEL PARTICIPANTE]],Tabla3[#All],10,0)</f>
        <v>30</v>
      </c>
    </row>
    <row r="14" spans="1:13" x14ac:dyDescent="0.25">
      <c r="A14" s="1" t="str">
        <f>+Anexar1!A10</f>
        <v>JAVIER GONZALEZ DE COSSIO</v>
      </c>
      <c r="B14" s="1">
        <f>+VLOOKUP(Tabla356[[#This Row],[NOMBRE DEL PARTICIPANTE]],Tabla3[#All],10,0)</f>
        <v>28</v>
      </c>
    </row>
    <row r="15" spans="1:13" x14ac:dyDescent="0.25">
      <c r="A15" s="1" t="str">
        <f>+Anexar1!A11</f>
        <v>JAVIER MORALES RANGEL</v>
      </c>
      <c r="B15" s="1">
        <f>+VLOOKUP(Tabla356[[#This Row],[NOMBRE DEL PARTICIPANTE]],Tabla3[#All],10,0)</f>
        <v>300</v>
      </c>
    </row>
    <row r="16" spans="1:13" x14ac:dyDescent="0.25">
      <c r="A16" s="1" t="str">
        <f>+Anexar1!A12</f>
        <v>HEINZ UBELE</v>
      </c>
      <c r="B16" s="1">
        <f>+VLOOKUP(Tabla356[[#This Row],[NOMBRE DEL PARTICIPANTE]],Tabla3[#All],10,0)</f>
        <v>270</v>
      </c>
    </row>
    <row r="17" spans="1:2" x14ac:dyDescent="0.25">
      <c r="A17" s="1" t="str">
        <f>+Anexar1!A13</f>
        <v>EDGAR IVAN GUERRERO</v>
      </c>
      <c r="B17" s="1">
        <f>+VLOOKUP(Tabla356[[#This Row],[NOMBRE DEL PARTICIPANTE]],Tabla3[#All],10,0)</f>
        <v>185</v>
      </c>
    </row>
    <row r="18" spans="1:2" x14ac:dyDescent="0.25">
      <c r="A18" s="1" t="str">
        <f>+Anexar1!A14</f>
        <v>IVAN A LA TORRRE</v>
      </c>
      <c r="B18" s="1">
        <f>+VLOOKUP(Tabla356[[#This Row],[NOMBRE DEL PARTICIPANTE]],Tabla3[#All],10,0)</f>
        <v>180</v>
      </c>
    </row>
    <row r="19" spans="1:2" x14ac:dyDescent="0.25">
      <c r="A19" s="1" t="str">
        <f>+Anexar1!A15</f>
        <v>ANGELICA THELMA VARELA</v>
      </c>
      <c r="B19" s="1">
        <f>+VLOOKUP(Tabla356[[#This Row],[NOMBRE DEL PARTICIPANTE]],Tabla3[#All],10,0)</f>
        <v>99</v>
      </c>
    </row>
    <row r="20" spans="1:2" x14ac:dyDescent="0.25">
      <c r="A20" s="1" t="str">
        <f>+Anexar1!A16</f>
        <v>RODOLFO GONZALEZ</v>
      </c>
      <c r="B20" s="1">
        <f>+VLOOKUP(Tabla356[[#This Row],[NOMBRE DEL PARTICIPANTE]],Tabla3[#All],10,0)</f>
        <v>226</v>
      </c>
    </row>
    <row r="21" spans="1:2" x14ac:dyDescent="0.25">
      <c r="A21" s="1" t="str">
        <f>+Anexar1!A17</f>
        <v xml:space="preserve">ENRIQUE VILLEGAS </v>
      </c>
      <c r="B21" s="1">
        <f>+VLOOKUP(Tabla356[[#This Row],[NOMBRE DEL PARTICIPANTE]],Tabla3[#All],10,0)</f>
        <v>218</v>
      </c>
    </row>
    <row r="22" spans="1:2" x14ac:dyDescent="0.25">
      <c r="A22" s="1" t="str">
        <f>+Anexar1!A18</f>
        <v>MARTIN FLORES</v>
      </c>
      <c r="B22" s="1">
        <f>+VLOOKUP(Tabla356[[#This Row],[NOMBRE DEL PARTICIPANTE]],Tabla3[#All],10,0)</f>
        <v>191</v>
      </c>
    </row>
    <row r="23" spans="1:2" x14ac:dyDescent="0.25">
      <c r="A23" s="1" t="str">
        <f>+Anexar1!A19</f>
        <v>LUIS LOPEZ RODRIGUEZ</v>
      </c>
      <c r="B23" s="1">
        <f>+VLOOKUP(Tabla356[[#This Row],[NOMBRE DEL PARTICIPANTE]],Tabla3[#All],10,0)</f>
        <v>178</v>
      </c>
    </row>
    <row r="24" spans="1:2" x14ac:dyDescent="0.25">
      <c r="A24" s="1" t="str">
        <f>+Anexar1!A20</f>
        <v>OLDAIR ZAMORA NAVA</v>
      </c>
      <c r="B24" s="1">
        <f>+VLOOKUP(Tabla356[[#This Row],[NOMBRE DEL PARTICIPANTE]],Tabla3[#All],10,0)</f>
        <v>174</v>
      </c>
    </row>
    <row r="25" spans="1:2" x14ac:dyDescent="0.25">
      <c r="A25" s="1" t="str">
        <f>+Anexar1!A21</f>
        <v>AGUSTIN CARDONA CHAVEZ</v>
      </c>
      <c r="B25" s="1">
        <f>+VLOOKUP(Tabla356[[#This Row],[NOMBRE DEL PARTICIPANTE]],Tabla3[#All],10,0)</f>
        <v>155</v>
      </c>
    </row>
    <row r="26" spans="1:2" x14ac:dyDescent="0.25">
      <c r="A26" s="1" t="str">
        <f>+Anexar1!A22</f>
        <v xml:space="preserve">MERLIN GUZMAN </v>
      </c>
      <c r="B26" s="1">
        <f>+VLOOKUP(Tabla356[[#This Row],[NOMBRE DEL PARTICIPANTE]],Tabla3[#All],10,0)</f>
        <v>120</v>
      </c>
    </row>
    <row r="27" spans="1:2" x14ac:dyDescent="0.25">
      <c r="A27" s="1" t="str">
        <f>+Anexar1!A23</f>
        <v xml:space="preserve">IVO PALACIOS </v>
      </c>
      <c r="B27" s="1">
        <f>+VLOOKUP(Tabla356[[#This Row],[NOMBRE DEL PARTICIPANTE]],Tabla3[#All],10,0)</f>
        <v>118</v>
      </c>
    </row>
    <row r="28" spans="1:2" x14ac:dyDescent="0.25">
      <c r="A28" s="1" t="str">
        <f>+Anexar1!A24</f>
        <v xml:space="preserve">LUIS PAULO AGUILAR </v>
      </c>
      <c r="B28" s="1">
        <f>+VLOOKUP(Tabla356[[#This Row],[NOMBRE DEL PARTICIPANTE]],Tabla3[#All],10,0)</f>
        <v>227</v>
      </c>
    </row>
    <row r="29" spans="1:2" x14ac:dyDescent="0.25">
      <c r="A29" s="1" t="str">
        <f>+Anexar1!A25</f>
        <v>JUAN PABLO VERGARA</v>
      </c>
      <c r="B29" s="1">
        <f>+VLOOKUP(Tabla356[[#This Row],[NOMBRE DEL PARTICIPANTE]],Tabla3[#All],10,0)</f>
        <v>218</v>
      </c>
    </row>
    <row r="30" spans="1:2" x14ac:dyDescent="0.25">
      <c r="A30" s="1" t="str">
        <f>+Anexar1!A26</f>
        <v xml:space="preserve">EDUARDO LOPEZ </v>
      </c>
      <c r="B30" s="1">
        <f>+VLOOKUP(Tabla356[[#This Row],[NOMBRE DEL PARTICIPANTE]],Tabla3[#All],10,0)</f>
        <v>216</v>
      </c>
    </row>
    <row r="31" spans="1:2" x14ac:dyDescent="0.25">
      <c r="A31" s="1" t="str">
        <f>+Anexar1!A27</f>
        <v>CHRISTIAN ARELLANOS</v>
      </c>
      <c r="B31" s="1">
        <f>+VLOOKUP(Tabla356[[#This Row],[NOMBRE DEL PARTICIPANTE]],Tabla3[#All],10,0)</f>
        <v>214</v>
      </c>
    </row>
    <row r="32" spans="1:2" x14ac:dyDescent="0.25">
      <c r="A32" s="1" t="str">
        <f>+Anexar1!A28</f>
        <v xml:space="preserve">JOSS DEL LLANO </v>
      </c>
      <c r="B32" s="1">
        <f>+VLOOKUP(Tabla356[[#This Row],[NOMBRE DEL PARTICIPANTE]],Tabla3[#All],10,0)</f>
        <v>214</v>
      </c>
    </row>
    <row r="33" spans="1:2" x14ac:dyDescent="0.25">
      <c r="A33" s="1" t="str">
        <f>+Anexar1!A29</f>
        <v>DANIEL GONZALEZ</v>
      </c>
      <c r="B33" s="1">
        <f>+VLOOKUP(Tabla356[[#This Row],[NOMBRE DEL PARTICIPANTE]],Tabla3[#All],10,0)</f>
        <v>203</v>
      </c>
    </row>
    <row r="34" spans="1:2" x14ac:dyDescent="0.25">
      <c r="A34" s="1" t="str">
        <f>+Anexar1!A30</f>
        <v xml:space="preserve">GIL SANCHEZ ROJO </v>
      </c>
      <c r="B34" s="1">
        <f>+VLOOKUP(Tabla356[[#This Row],[NOMBRE DEL PARTICIPANTE]],Tabla3[#All],10,0)</f>
        <v>202</v>
      </c>
    </row>
    <row r="35" spans="1:2" x14ac:dyDescent="0.25">
      <c r="A35" s="1" t="str">
        <f>+Anexar1!A31</f>
        <v>LUIS FERNANDEZ</v>
      </c>
      <c r="B35" s="1">
        <f>+VLOOKUP(Tabla356[[#This Row],[NOMBRE DEL PARTICIPANTE]],Tabla3[#All],10,0)</f>
        <v>202</v>
      </c>
    </row>
    <row r="36" spans="1:2" x14ac:dyDescent="0.25">
      <c r="A36" s="1" t="str">
        <f>+Anexar1!A32</f>
        <v>DIEGO AGUILAR</v>
      </c>
      <c r="B36" s="1">
        <f>+VLOOKUP(Tabla356[[#This Row],[NOMBRE DEL PARTICIPANTE]],Tabla3[#All],10,0)</f>
        <v>201</v>
      </c>
    </row>
    <row r="37" spans="1:2" x14ac:dyDescent="0.25">
      <c r="A37" s="1" t="str">
        <f>+Anexar1!A33</f>
        <v>EDUARDO PANIAGUA</v>
      </c>
      <c r="B37" s="1">
        <f>+VLOOKUP(Tabla356[[#This Row],[NOMBRE DEL PARTICIPANTE]],Tabla3[#All],10,0)</f>
        <v>200</v>
      </c>
    </row>
    <row r="38" spans="1:2" x14ac:dyDescent="0.25">
      <c r="A38" s="1" t="str">
        <f>+Anexar1!A34</f>
        <v xml:space="preserve">CARLOS GALVAN </v>
      </c>
      <c r="B38" s="1">
        <f>+VLOOKUP(Tabla356[[#This Row],[NOMBRE DEL PARTICIPANTE]],Tabla3[#All],10,0)</f>
        <v>193</v>
      </c>
    </row>
    <row r="39" spans="1:2" x14ac:dyDescent="0.25">
      <c r="A39" s="1" t="str">
        <f>+Anexar1!A35</f>
        <v>EDGAR GUTIERREZ</v>
      </c>
      <c r="B39" s="1">
        <f>+VLOOKUP(Tabla356[[#This Row],[NOMBRE DEL PARTICIPANTE]],Tabla3[#All],10,0)</f>
        <v>170</v>
      </c>
    </row>
    <row r="40" spans="1:2" x14ac:dyDescent="0.25">
      <c r="A40" s="1" t="str">
        <f>+Anexar1!A36</f>
        <v>LUIS DE ALBA CAMPOS</v>
      </c>
      <c r="B40" s="1">
        <f>+VLOOKUP(Tabla356[[#This Row],[NOMBRE DEL PARTICIPANTE]],Tabla3[#All],10,0)</f>
        <v>167</v>
      </c>
    </row>
    <row r="41" spans="1:2" x14ac:dyDescent="0.25">
      <c r="A41" s="1" t="str">
        <f>+Anexar1!A37</f>
        <v>JOSE LUIS AGUILAR</v>
      </c>
      <c r="B41" s="1">
        <f>+VLOOKUP(Tabla356[[#This Row],[NOMBRE DEL PARTICIPANTE]],Tabla3[#All],10,0)</f>
        <v>163</v>
      </c>
    </row>
    <row r="42" spans="1:2" x14ac:dyDescent="0.25">
      <c r="A42" s="1" t="str">
        <f>+Anexar1!A38</f>
        <v>ENRIQUE DORANTES</v>
      </c>
      <c r="B42" s="1">
        <f>+VLOOKUP(Tabla356[[#This Row],[NOMBRE DEL PARTICIPANTE]],Tabla3[#All],10,0)</f>
        <v>161</v>
      </c>
    </row>
    <row r="43" spans="1:2" x14ac:dyDescent="0.25">
      <c r="A43" s="1" t="str">
        <f>+Anexar1!A39</f>
        <v>ENRIQUE B BONFIL</v>
      </c>
      <c r="B43" s="1">
        <f>+VLOOKUP(Tabla356[[#This Row],[NOMBRE DEL PARTICIPANTE]],Tabla3[#All],10,0)</f>
        <v>135</v>
      </c>
    </row>
    <row r="44" spans="1:2" x14ac:dyDescent="0.25">
      <c r="A44" s="1" t="str">
        <f>+Anexar1!A40</f>
        <v>SERGIO SANCHEZ FONSECA</v>
      </c>
      <c r="B44" s="1">
        <f>+VLOOKUP(Tabla356[[#This Row],[NOMBRE DEL PARTICIPANTE]],Tabla3[#All],10,0)</f>
        <v>129</v>
      </c>
    </row>
    <row r="45" spans="1:2" x14ac:dyDescent="0.25">
      <c r="A45" s="1" t="str">
        <f>+Anexar1!A41</f>
        <v>MARIO GONZALES</v>
      </c>
      <c r="B45" s="1">
        <f>+VLOOKUP(Tabla356[[#This Row],[NOMBRE DEL PARTICIPANTE]],Tabla3[#All],10,0)</f>
        <v>128</v>
      </c>
    </row>
    <row r="46" spans="1:2" x14ac:dyDescent="0.25">
      <c r="A46" s="1" t="str">
        <f>+Anexar1!A42</f>
        <v>DANIEL HERRERA</v>
      </c>
      <c r="B46" s="1">
        <f>+VLOOKUP(Tabla356[[#This Row],[NOMBRE DEL PARTICIPANTE]],Tabla3[#All],10,0)</f>
        <v>122</v>
      </c>
    </row>
    <row r="47" spans="1:2" x14ac:dyDescent="0.25">
      <c r="A47" s="1" t="str">
        <f>+Anexar1!A43</f>
        <v>ALFREDO ARMENTA CHAPARRO</v>
      </c>
      <c r="B47" s="1">
        <f>+VLOOKUP(Tabla356[[#This Row],[NOMBRE DEL PARTICIPANTE]],Tabla3[#All],10,0)</f>
        <v>26</v>
      </c>
    </row>
    <row r="48" spans="1:2" x14ac:dyDescent="0.25">
      <c r="A48" s="1" t="str">
        <f>+Anexar1!A44</f>
        <v xml:space="preserve">CARMEN RODRIGUEZ </v>
      </c>
      <c r="B48" s="1">
        <f>+VLOOKUP(Tabla356[[#This Row],[NOMBRE DEL PARTICIPANTE]],Tabla3[#All],10,0)</f>
        <v>189</v>
      </c>
    </row>
    <row r="49" spans="1:2" x14ac:dyDescent="0.25">
      <c r="A49" s="1" t="str">
        <f>+Anexar1!A45</f>
        <v>PAOLA MARQUEZ</v>
      </c>
      <c r="B49" s="1">
        <f>+VLOOKUP(Tabla356[[#This Row],[NOMBRE DEL PARTICIPANTE]],Tabla3[#All],10,0)</f>
        <v>181</v>
      </c>
    </row>
    <row r="50" spans="1:2" x14ac:dyDescent="0.25">
      <c r="A50" s="1" t="str">
        <f>+Anexar1!A46</f>
        <v xml:space="preserve">ANA TOSCANO </v>
      </c>
      <c r="B50" s="1">
        <f>+VLOOKUP(Tabla356[[#This Row],[NOMBRE DEL PARTICIPANTE]],Tabla3[#All],10,0)</f>
        <v>174</v>
      </c>
    </row>
    <row r="51" spans="1:2" x14ac:dyDescent="0.25">
      <c r="A51" s="1" t="str">
        <f>+Anexar1!A47</f>
        <v>ESMERALDA RODRIGUEZ</v>
      </c>
      <c r="B51" s="1">
        <f>+VLOOKUP(Tabla356[[#This Row],[NOMBRE DEL PARTICIPANTE]],Tabla3[#All],10,0)</f>
        <v>78</v>
      </c>
    </row>
    <row r="52" spans="1:2" x14ac:dyDescent="0.25">
      <c r="A52" s="1" t="str">
        <f>+Anexar1!A48</f>
        <v>FERNANDO VIVES</v>
      </c>
      <c r="B52" s="1">
        <f>+VLOOKUP(Tabla356[[#This Row],[NOMBRE DEL PARTICIPANTE]],Tabla3[#All],10,0)</f>
        <v>239</v>
      </c>
    </row>
    <row r="53" spans="1:2" x14ac:dyDescent="0.25">
      <c r="A53" s="1" t="str">
        <f>+Anexar1!A49</f>
        <v>BRUNO ZANELLA</v>
      </c>
      <c r="B53" s="1">
        <f>+VLOOKUP(Tabla356[[#This Row],[NOMBRE DEL PARTICIPANTE]],Tabla3[#All],10,0)</f>
        <v>211</v>
      </c>
    </row>
    <row r="54" spans="1:2" x14ac:dyDescent="0.25">
      <c r="A54" s="1" t="str">
        <f>+Anexar1!A50</f>
        <v>ARMANDO ALMARAZ</v>
      </c>
      <c r="B54" s="1">
        <f>+VLOOKUP(Tabla356[[#This Row],[NOMBRE DEL PARTICIPANTE]],Tabla3[#All],10,0)</f>
        <v>203</v>
      </c>
    </row>
    <row r="55" spans="1:2" x14ac:dyDescent="0.25">
      <c r="A55" s="1" t="str">
        <f>+Anexar1!A51</f>
        <v>JORGE MARTINEZ TANUS</v>
      </c>
      <c r="B55" s="1">
        <f>+VLOOKUP(Tabla356[[#This Row],[NOMBRE DEL PARTICIPANTE]],Tabla3[#All],10,0)</f>
        <v>199</v>
      </c>
    </row>
    <row r="56" spans="1:2" x14ac:dyDescent="0.25">
      <c r="A56" s="1" t="str">
        <f>+Anexar1!A52</f>
        <v xml:space="preserve">EZEQUIEL RAMIREZ </v>
      </c>
      <c r="B56" s="1">
        <f>+VLOOKUP(Tabla356[[#This Row],[NOMBRE DEL PARTICIPANTE]],Tabla3[#All],10,0)</f>
        <v>183</v>
      </c>
    </row>
    <row r="57" spans="1:2" x14ac:dyDescent="0.25">
      <c r="A57" s="1" t="str">
        <f>+Anexar1!A53</f>
        <v>ROBERTO GONZALEZ R</v>
      </c>
      <c r="B57" s="1">
        <f>+VLOOKUP(Tabla356[[#This Row],[NOMBRE DEL PARTICIPANTE]],Tabla3[#All],10,0)</f>
        <v>120</v>
      </c>
    </row>
    <row r="58" spans="1:2" x14ac:dyDescent="0.25">
      <c r="A58" s="1" t="str">
        <f>+Anexar1!A54</f>
        <v>ALEX RODRIGUEZ</v>
      </c>
      <c r="B58" s="1">
        <f>+VLOOKUP(Tabla356[[#This Row],[NOMBRE DEL PARTICIPANTE]],Tabla3[#All],10,0)</f>
        <v>0</v>
      </c>
    </row>
    <row r="59" spans="1:2" x14ac:dyDescent="0.25">
      <c r="A59" s="1" t="str">
        <f>+Anexar1!A55</f>
        <v>DANI DANUZ</v>
      </c>
      <c r="B59" s="1">
        <f>+VLOOKUP(Tabla356[[#This Row],[NOMBRE DEL PARTICIPANTE]],Tabla3[#All],10,0)</f>
        <v>229</v>
      </c>
    </row>
    <row r="60" spans="1:2" x14ac:dyDescent="0.25">
      <c r="A60" s="1" t="str">
        <f>+Anexar1!A56</f>
        <v xml:space="preserve">JULIO SOLER </v>
      </c>
      <c r="B60" s="1">
        <f>+VLOOKUP(Tabla356[[#This Row],[NOMBRE DEL PARTICIPANTE]],Tabla3[#All],10,0)</f>
        <v>218</v>
      </c>
    </row>
    <row r="61" spans="1:2" x14ac:dyDescent="0.25">
      <c r="A61" s="1" t="str">
        <f>+Anexar1!A57</f>
        <v xml:space="preserve">HORACIO DE LA TORRE </v>
      </c>
      <c r="B61" s="1">
        <f>+VLOOKUP(Tabla356[[#This Row],[NOMBRE DEL PARTICIPANTE]],Tabla3[#All],10,0)</f>
        <v>210</v>
      </c>
    </row>
    <row r="62" spans="1:2" x14ac:dyDescent="0.25">
      <c r="A62" s="1" t="str">
        <f>+Anexar1!A58</f>
        <v xml:space="preserve">MIGUEL BAGUNDO </v>
      </c>
      <c r="B62" s="1">
        <f>+VLOOKUP(Tabla356[[#This Row],[NOMBRE DEL PARTICIPANTE]],Tabla3[#All],10,0)</f>
        <v>206</v>
      </c>
    </row>
    <row r="63" spans="1:2" x14ac:dyDescent="0.25">
      <c r="A63" s="1" t="str">
        <f>+Anexar1!A59</f>
        <v xml:space="preserve">DIEGO CORONEL </v>
      </c>
      <c r="B63" s="1">
        <f>+VLOOKUP(Tabla356[[#This Row],[NOMBRE DEL PARTICIPANTE]],Tabla3[#All],10,0)</f>
        <v>206</v>
      </c>
    </row>
    <row r="64" spans="1:2" x14ac:dyDescent="0.25">
      <c r="A64" s="1" t="str">
        <f>+Anexar1!A60</f>
        <v xml:space="preserve">JAVIER OTAKE </v>
      </c>
      <c r="B64" s="1">
        <f>+VLOOKUP(Tabla356[[#This Row],[NOMBRE DEL PARTICIPANTE]],Tabla3[#All],10,0)</f>
        <v>190</v>
      </c>
    </row>
    <row r="65" spans="1:2" x14ac:dyDescent="0.25">
      <c r="A65" s="1" t="str">
        <f>+Anexar1!A61</f>
        <v>JUAN PABLO ROMERO</v>
      </c>
      <c r="B65" s="1">
        <f>+VLOOKUP(Tabla356[[#This Row],[NOMBRE DEL PARTICIPANTE]],Tabla3[#All],10,0)</f>
        <v>186</v>
      </c>
    </row>
    <row r="66" spans="1:2" x14ac:dyDescent="0.25">
      <c r="A66" s="1" t="str">
        <f>+Anexar1!A62</f>
        <v xml:space="preserve">JAVIER VELASCO </v>
      </c>
      <c r="B66" s="1">
        <f>+VLOOKUP(Tabla356[[#This Row],[NOMBRE DEL PARTICIPANTE]],Tabla3[#All],10,0)</f>
        <v>169</v>
      </c>
    </row>
    <row r="67" spans="1:2" x14ac:dyDescent="0.25">
      <c r="A67" s="1" t="str">
        <f>+Anexar1!A63</f>
        <v xml:space="preserve">IAN TINOCO </v>
      </c>
      <c r="B67" s="1">
        <f>+VLOOKUP(Tabla356[[#This Row],[NOMBRE DEL PARTICIPANTE]],Tabla3[#All],10,0)</f>
        <v>151</v>
      </c>
    </row>
    <row r="68" spans="1:2" x14ac:dyDescent="0.25">
      <c r="A68" s="1" t="str">
        <f>+Anexar1!A64</f>
        <v>FELIPE MANTILLA</v>
      </c>
      <c r="B68" s="1">
        <f>+VLOOKUP(Tabla356[[#This Row],[NOMBRE DEL PARTICIPANTE]],Tabla3[#All],10,0)</f>
        <v>136</v>
      </c>
    </row>
    <row r="69" spans="1:2" x14ac:dyDescent="0.25">
      <c r="A69" s="1" t="str">
        <f>+Anexar1!A65</f>
        <v>OMAR ZAMORA LIRA</v>
      </c>
      <c r="B69" s="1">
        <f>+VLOOKUP(Tabla356[[#This Row],[NOMBRE DEL PARTICIPANTE]],Tabla3[#All],10,0)</f>
        <v>0</v>
      </c>
    </row>
    <row r="70" spans="1:2" x14ac:dyDescent="0.25">
      <c r="A70" s="1" t="str">
        <f>+Anexar1!A66</f>
        <v>JUAN CARLOS DOMINGUEZ</v>
      </c>
      <c r="B70" s="1">
        <f>+VLOOKUP(Tabla356[[#This Row],[NOMBRE DEL PARTICIPANTE]],Tabla3[#All],10,0)</f>
        <v>0</v>
      </c>
    </row>
    <row r="71" spans="1:2" x14ac:dyDescent="0.25">
      <c r="A71" s="1" t="str">
        <f>+Anexar1!A67</f>
        <v>PATRICIO RODRIGUEZ</v>
      </c>
      <c r="B71" s="1">
        <f>+VLOOKUP(Tabla356[[#This Row],[NOMBRE DEL PARTICIPANTE]],Tabla3[#All],10,0)</f>
        <v>0</v>
      </c>
    </row>
    <row r="72" spans="1:2" x14ac:dyDescent="0.25">
      <c r="A72" s="1" t="str">
        <f>+Anexar1!A68</f>
        <v>ADRIANA SANTOS</v>
      </c>
      <c r="B72" s="1">
        <f>+VLOOKUP(Tabla356[[#This Row],[NOMBRE DEL PARTICIPANTE]],Tabla3[#All],10,0)</f>
        <v>196</v>
      </c>
    </row>
    <row r="73" spans="1:2" x14ac:dyDescent="0.25">
      <c r="A73" s="1" t="str">
        <f>+Anexar1!A69</f>
        <v xml:space="preserve">SOFIA SOLER </v>
      </c>
      <c r="B73" s="1">
        <f>+VLOOKUP(Tabla356[[#This Row],[NOMBRE DEL PARTICIPANTE]],Tabla3[#All],10,0)</f>
        <v>173</v>
      </c>
    </row>
    <row r="74" spans="1:2" x14ac:dyDescent="0.25">
      <c r="A74" s="1" t="str">
        <f>+Anexar1!A70</f>
        <v>ANGELICA MENDOZA</v>
      </c>
      <c r="B74" s="1">
        <f>+VLOOKUP(Tabla356[[#This Row],[NOMBRE DEL PARTICIPANTE]],Tabla3[#All],10,0)</f>
        <v>153</v>
      </c>
    </row>
    <row r="75" spans="1:2" x14ac:dyDescent="0.25">
      <c r="A75" s="1" t="str">
        <f>+Anexar1!A71</f>
        <v xml:space="preserve">TATIANA NUÑEZ RUIZ </v>
      </c>
      <c r="B75" s="1">
        <f>+VLOOKUP(Tabla356[[#This Row],[NOMBRE DEL PARTICIPANTE]],Tabla3[#All],10,0)</f>
        <v>150</v>
      </c>
    </row>
    <row r="76" spans="1:2" x14ac:dyDescent="0.25">
      <c r="A76" s="1" t="str">
        <f>+Anexar1!A72</f>
        <v xml:space="preserve">NATALIA ESQUEDA </v>
      </c>
      <c r="B76" s="1">
        <f>+VLOOKUP(Tabla356[[#This Row],[NOMBRE DEL PARTICIPANTE]],Tabla3[#All],10,0)</f>
        <v>135</v>
      </c>
    </row>
    <row r="77" spans="1:2" x14ac:dyDescent="0.25">
      <c r="A77" s="1" t="str">
        <f>+Anexar1!A73</f>
        <v>ANGELICA BOLAÑOS</v>
      </c>
      <c r="B77" s="1">
        <f>+VLOOKUP(Tabla356[[#This Row],[NOMBRE DEL PARTICIPANTE]],Tabla3[#All],10,0)</f>
        <v>134</v>
      </c>
    </row>
    <row r="78" spans="1:2" x14ac:dyDescent="0.25">
      <c r="A78" s="1" t="str">
        <f>+Anexar1!A74</f>
        <v xml:space="preserve">JULIAN IZQUIERDO </v>
      </c>
      <c r="B78" s="1">
        <f>+VLOOKUP(Tabla356[[#This Row],[NOMBRE DEL PARTICIPANTE]],Tabla3[#All],10,0)</f>
        <v>247</v>
      </c>
    </row>
    <row r="79" spans="1:2" x14ac:dyDescent="0.25">
      <c r="A79" s="1" t="str">
        <f>+Anexar1!A75</f>
        <v xml:space="preserve">ERICK JUAREZ </v>
      </c>
      <c r="B79" s="1">
        <f>+VLOOKUP(Tabla356[[#This Row],[NOMBRE DEL PARTICIPANTE]],Tabla3[#All],10,0)</f>
        <v>232</v>
      </c>
    </row>
    <row r="80" spans="1:2" x14ac:dyDescent="0.25">
      <c r="A80" s="1" t="str">
        <f>+Anexar1!A76</f>
        <v xml:space="preserve">ALEJANDRO CORONEL </v>
      </c>
      <c r="B80" s="1">
        <f>+VLOOKUP(Tabla356[[#This Row],[NOMBRE DEL PARTICIPANTE]],Tabla3[#All],10,0)</f>
        <v>230</v>
      </c>
    </row>
    <row r="81" spans="1:2" x14ac:dyDescent="0.25">
      <c r="A81" s="1" t="str">
        <f>+Anexar1!A77</f>
        <v>SHADI RAMOS</v>
      </c>
      <c r="B81" s="1">
        <f>+VLOOKUP(Tabla356[[#This Row],[NOMBRE DEL PARTICIPANTE]],Tabla3[#All],10,0)</f>
        <v>228</v>
      </c>
    </row>
    <row r="82" spans="1:2" x14ac:dyDescent="0.25">
      <c r="A82" s="1" t="str">
        <f>+Anexar1!A78</f>
        <v>JOSAFAT SAMANO</v>
      </c>
      <c r="B82" s="1">
        <f>+VLOOKUP(Tabla356[[#This Row],[NOMBRE DEL PARTICIPANTE]],Tabla3[#All],10,0)</f>
        <v>226</v>
      </c>
    </row>
    <row r="83" spans="1:2" x14ac:dyDescent="0.25">
      <c r="A83" s="1" t="str">
        <f>+Anexar1!A79</f>
        <v>MANU SAAD</v>
      </c>
      <c r="B83" s="1">
        <f>+VLOOKUP(Tabla356[[#This Row],[NOMBRE DEL PARTICIPANTE]],Tabla3[#All],10,0)</f>
        <v>224</v>
      </c>
    </row>
    <row r="84" spans="1:2" x14ac:dyDescent="0.25">
      <c r="A84" s="1" t="str">
        <f>+Anexar1!A80</f>
        <v xml:space="preserve">ANTONIO CABRERA </v>
      </c>
      <c r="B84" s="1">
        <f>+VLOOKUP(Tabla356[[#This Row],[NOMBRE DEL PARTICIPANTE]],Tabla3[#All],10,0)</f>
        <v>223</v>
      </c>
    </row>
    <row r="85" spans="1:2" x14ac:dyDescent="0.25">
      <c r="A85" s="1" t="str">
        <f>+Anexar1!A81</f>
        <v xml:space="preserve">EDUARDO COPCA ISLAS </v>
      </c>
      <c r="B85" s="1">
        <f>+VLOOKUP(Tabla356[[#This Row],[NOMBRE DEL PARTICIPANTE]],Tabla3[#All],10,0)</f>
        <v>220</v>
      </c>
    </row>
    <row r="86" spans="1:2" x14ac:dyDescent="0.25">
      <c r="A86" s="1" t="str">
        <f>+Anexar1!A82</f>
        <v>SERGIO UGALDE</v>
      </c>
      <c r="B86" s="1">
        <f>+VLOOKUP(Tabla356[[#This Row],[NOMBRE DEL PARTICIPANTE]],Tabla3[#All],10,0)</f>
        <v>213</v>
      </c>
    </row>
    <row r="87" spans="1:2" x14ac:dyDescent="0.25">
      <c r="A87" s="1" t="str">
        <f>+Anexar1!A83</f>
        <v xml:space="preserve">EMMANUEL MORENO </v>
      </c>
      <c r="B87" s="1">
        <f>+VLOOKUP(Tabla356[[#This Row],[NOMBRE DEL PARTICIPANTE]],Tabla3[#All],10,0)</f>
        <v>211</v>
      </c>
    </row>
    <row r="88" spans="1:2" x14ac:dyDescent="0.25">
      <c r="A88" s="1" t="str">
        <f>+Anexar1!A84</f>
        <v>PAUL VILLAFAÑA</v>
      </c>
      <c r="B88" s="1">
        <f>+VLOOKUP(Tabla356[[#This Row],[NOMBRE DEL PARTICIPANTE]],Tabla3[#All],10,0)</f>
        <v>205</v>
      </c>
    </row>
    <row r="89" spans="1:2" x14ac:dyDescent="0.25">
      <c r="A89" s="1" t="str">
        <f>+Anexar1!A85</f>
        <v>PEPE HELGUERA</v>
      </c>
      <c r="B89" s="1">
        <f>+VLOOKUP(Tabla356[[#This Row],[NOMBRE DEL PARTICIPANTE]],Tabla3[#All],10,0)</f>
        <v>205</v>
      </c>
    </row>
    <row r="90" spans="1:2" x14ac:dyDescent="0.25">
      <c r="A90" s="1" t="str">
        <f>+Anexar1!A86</f>
        <v xml:space="preserve">OLIVERIO NOVOA </v>
      </c>
      <c r="B90" s="1">
        <f>+VLOOKUP(Tabla356[[#This Row],[NOMBRE DEL PARTICIPANTE]],Tabla3[#All],10,0)</f>
        <v>179</v>
      </c>
    </row>
    <row r="91" spans="1:2" x14ac:dyDescent="0.25">
      <c r="A91" s="1" t="str">
        <f>+Anexar1!A87</f>
        <v xml:space="preserve">JOAQUIN GONZALEZ </v>
      </c>
      <c r="B91" s="1">
        <f>+VLOOKUP(Tabla356[[#This Row],[NOMBRE DEL PARTICIPANTE]],Tabla3[#All],10,0)</f>
        <v>129</v>
      </c>
    </row>
    <row r="92" spans="1:2" x14ac:dyDescent="0.25">
      <c r="A92" s="1" t="str">
        <f>+Anexar1!A88</f>
        <v xml:space="preserve">ANNA ISABEL ESPARZA </v>
      </c>
      <c r="B92" s="1">
        <f>+VLOOKUP(Tabla356[[#This Row],[NOMBRE DEL PARTICIPANTE]],Tabla3[#All],10,0)</f>
        <v>135</v>
      </c>
    </row>
    <row r="93" spans="1:2" x14ac:dyDescent="0.25">
      <c r="A93" s="1" t="str">
        <f>+Anexar1!A89</f>
        <v>MARIANO GONZALEZ</v>
      </c>
      <c r="B93" s="1">
        <f>+VLOOKUP(Tabla356[[#This Row],[NOMBRE DEL PARTICIPANTE]],Tabla3[#All],10,0)</f>
        <v>100</v>
      </c>
    </row>
    <row r="94" spans="1:2" x14ac:dyDescent="0.25">
      <c r="A94" s="1" t="str">
        <f>+Anexar1!A90</f>
        <v>EMILIO QUINTANA</v>
      </c>
      <c r="B94" s="1">
        <f>+VLOOKUP(Tabla356[[#This Row],[NOMBRE DEL PARTICIPANTE]],Tabla3[#All],10,0)</f>
        <v>0</v>
      </c>
    </row>
    <row r="95" spans="1:2" x14ac:dyDescent="0.25">
      <c r="A95" s="1" t="str">
        <f>+Anexar1!A91</f>
        <v>MATEO GALVAN</v>
      </c>
      <c r="B95" s="1">
        <f>+VLOOKUP(Tabla356[[#This Row],[NOMBRE DEL PARTICIPANTE]],Tabla3[#All],10,0)</f>
        <v>177</v>
      </c>
    </row>
    <row r="96" spans="1:2" x14ac:dyDescent="0.25">
      <c r="A96" s="1" t="str">
        <f>+Anexar1!A92</f>
        <v>SANTIAGO QUINTANA</v>
      </c>
      <c r="B96" s="1">
        <f>+VLOOKUP(Tabla356[[#This Row],[NOMBRE DEL PARTICIPANTE]],Tabla3[#All],10,0)</f>
        <v>0</v>
      </c>
    </row>
    <row r="97" spans="1:2" x14ac:dyDescent="0.25">
      <c r="A97" s="1" t="str">
        <f>+Anexar1!A93</f>
        <v>ANUAR BRAVO</v>
      </c>
      <c r="B97" s="1">
        <f>+VLOOKUP(Tabla356[[#This Row],[NOMBRE DEL PARTICIPANTE]],Tabla3[#All],10,0)</f>
        <v>193</v>
      </c>
    </row>
    <row r="98" spans="1:2" x14ac:dyDescent="0.25">
      <c r="A98" s="1" t="str">
        <f>+Anexar1!A94</f>
        <v>ENRIQUE WOGE</v>
      </c>
      <c r="B98" s="1">
        <f>+VLOOKUP(Tabla356[[#This Row],[NOMBRE DEL PARTICIPANTE]],Tabla3[#All],10,0)</f>
        <v>322</v>
      </c>
    </row>
    <row r="99" spans="1:2" x14ac:dyDescent="0.25">
      <c r="A99" s="1" t="str">
        <f>+Anexar1!A95</f>
        <v xml:space="preserve">SERGIO DE LA ROCHA </v>
      </c>
      <c r="B99" s="1">
        <f>+VLOOKUP(Tabla356[[#This Row],[NOMBRE DEL PARTICIPANTE]],Tabla3[#All],10,0)</f>
        <v>284</v>
      </c>
    </row>
    <row r="100" spans="1:2" x14ac:dyDescent="0.25">
      <c r="A100" s="1" t="str">
        <f>+Anexar1!A96</f>
        <v>MANUEL LOPEZ KAVANAGH</v>
      </c>
      <c r="B100" s="1">
        <f>+VLOOKUP(Tabla356[[#This Row],[NOMBRE DEL PARTICIPANTE]],Tabla3[#All],10,0)</f>
        <v>275</v>
      </c>
    </row>
    <row r="101" spans="1:2" x14ac:dyDescent="0.25">
      <c r="A101" s="1" t="str">
        <f>+Anexar1!A97</f>
        <v>SALVADOR ANAYA</v>
      </c>
      <c r="B101" s="1">
        <f>+VLOOKUP(Tabla356[[#This Row],[NOMBRE DEL PARTICIPANTE]],Tabla3[#All],10,0)</f>
        <v>272</v>
      </c>
    </row>
    <row r="102" spans="1:2" x14ac:dyDescent="0.25">
      <c r="A102" s="1" t="str">
        <f>+Anexar1!A98</f>
        <v>CUITLAHUAC VARGAS</v>
      </c>
      <c r="B102" s="1">
        <f>+VLOOKUP(Tabla356[[#This Row],[NOMBRE DEL PARTICIPANTE]],Tabla3[#All],10,0)</f>
        <v>264</v>
      </c>
    </row>
    <row r="103" spans="1:2" x14ac:dyDescent="0.25">
      <c r="A103" s="1" t="str">
        <f>+Anexar1!A99</f>
        <v>ENRIQUE DE LA PARRA</v>
      </c>
      <c r="B103" s="1">
        <f>+VLOOKUP(Tabla356[[#This Row],[NOMBRE DEL PARTICIPANTE]],Tabla3[#All],10,0)</f>
        <v>253</v>
      </c>
    </row>
    <row r="104" spans="1:2" x14ac:dyDescent="0.25">
      <c r="A104" s="1" t="str">
        <f>+Anexar1!A100</f>
        <v>JOSE LUIS RANGEL</v>
      </c>
      <c r="B104" s="1">
        <f>+VLOOKUP(Tabla356[[#This Row],[NOMBRE DEL PARTICIPANTE]],Tabla3[#All],10,0)</f>
        <v>213</v>
      </c>
    </row>
    <row r="105" spans="1:2" x14ac:dyDescent="0.25">
      <c r="A105" s="1" t="str">
        <f>+Anexar1!A101</f>
        <v>HUGO BARRAGAN</v>
      </c>
      <c r="B105" s="1">
        <f>+VLOOKUP(Tabla356[[#This Row],[NOMBRE DEL PARTICIPANTE]],Tabla3[#All],10,0)</f>
        <v>197</v>
      </c>
    </row>
    <row r="106" spans="1:2" x14ac:dyDescent="0.25">
      <c r="A106" s="1" t="str">
        <f>+Anexar1!A102</f>
        <v>JORGE ELHERS</v>
      </c>
      <c r="B106" s="1">
        <f>+VLOOKUP(Tabla356[[#This Row],[NOMBRE DEL PARTICIPANTE]],Tabla3[#All],10,0)</f>
        <v>186</v>
      </c>
    </row>
    <row r="107" spans="1:2" x14ac:dyDescent="0.25">
      <c r="A107" s="1" t="str">
        <f>+Anexar1!A103</f>
        <v xml:space="preserve">LUIS PAZ </v>
      </c>
      <c r="B107" s="1">
        <f>+VLOOKUP(Tabla356[[#This Row],[NOMBRE DEL PARTICIPANTE]],Tabla3[#All],10,0)</f>
        <v>270</v>
      </c>
    </row>
    <row r="108" spans="1:2" x14ac:dyDescent="0.25">
      <c r="A108" s="1" t="str">
        <f>+Anexar1!A104</f>
        <v>HECTOR CORTEZ</v>
      </c>
      <c r="B108" s="1">
        <f>+VLOOKUP(Tabla356[[#This Row],[NOMBRE DEL PARTICIPANTE]],Tabla3[#All],10,0)</f>
        <v>263</v>
      </c>
    </row>
    <row r="109" spans="1:2" x14ac:dyDescent="0.25">
      <c r="A109" s="1" t="str">
        <f>+Anexar1!A105</f>
        <v>EDHER GONZALEZ</v>
      </c>
      <c r="B109" s="1">
        <f>+VLOOKUP(Tabla356[[#This Row],[NOMBRE DEL PARTICIPANTE]],Tabla3[#All],10,0)</f>
        <v>245</v>
      </c>
    </row>
    <row r="110" spans="1:2" x14ac:dyDescent="0.25">
      <c r="A110" s="1" t="str">
        <f>+Anexar1!A106</f>
        <v xml:space="preserve">JORGE DOMINGUEZ </v>
      </c>
      <c r="B110" s="1">
        <f>+VLOOKUP(Tabla356[[#This Row],[NOMBRE DEL PARTICIPANTE]],Tabla3[#All],10,0)</f>
        <v>240</v>
      </c>
    </row>
    <row r="111" spans="1:2" x14ac:dyDescent="0.25">
      <c r="A111" s="1" t="str">
        <f>+Anexar1!A107</f>
        <v xml:space="preserve">CARLOS AVILA </v>
      </c>
      <c r="B111" s="1">
        <f>+VLOOKUP(Tabla356[[#This Row],[NOMBRE DEL PARTICIPANTE]],Tabla3[#All],10,0)</f>
        <v>223</v>
      </c>
    </row>
    <row r="112" spans="1:2" x14ac:dyDescent="0.25">
      <c r="A112" s="1" t="str">
        <f>+Anexar1!A108</f>
        <v xml:space="preserve">MANUEL CORRAL </v>
      </c>
      <c r="B112" s="1">
        <f>+VLOOKUP(Tabla356[[#This Row],[NOMBRE DEL PARTICIPANTE]],Tabla3[#All],10,0)</f>
        <v>218</v>
      </c>
    </row>
    <row r="113" spans="1:2" x14ac:dyDescent="0.25">
      <c r="A113" s="1" t="str">
        <f>+Anexar1!A109</f>
        <v>LUIS FERNANDO URQUIZA</v>
      </c>
      <c r="B113" s="1">
        <f>+VLOOKUP(Tabla356[[#This Row],[NOMBRE DEL PARTICIPANTE]],Tabla3[#All],10,0)</f>
        <v>218</v>
      </c>
    </row>
    <row r="114" spans="1:2" x14ac:dyDescent="0.25">
      <c r="A114" s="1" t="str">
        <f>+Anexar1!A110</f>
        <v>JAVIER QUINTANILLA</v>
      </c>
      <c r="B114" s="1">
        <f>+VLOOKUP(Tabla356[[#This Row],[NOMBRE DEL PARTICIPANTE]],Tabla3[#All],10,0)</f>
        <v>215</v>
      </c>
    </row>
    <row r="115" spans="1:2" x14ac:dyDescent="0.25">
      <c r="A115" s="1" t="str">
        <f>+Anexar1!A111</f>
        <v>JOSE LUIS URBIOLA</v>
      </c>
      <c r="B115" s="1">
        <f>+VLOOKUP(Tabla356[[#This Row],[NOMBRE DEL PARTICIPANTE]],Tabla3[#All],10,0)</f>
        <v>181</v>
      </c>
    </row>
    <row r="116" spans="1:2" x14ac:dyDescent="0.25">
      <c r="A116" s="1" t="str">
        <f>+Anexar1!A112</f>
        <v xml:space="preserve">GASPAR GUTIERREZ PEREZ </v>
      </c>
      <c r="B116" s="1">
        <f>+VLOOKUP(Tabla356[[#This Row],[NOMBRE DEL PARTICIPANTE]],Tabla3[#All],10,0)</f>
        <v>139</v>
      </c>
    </row>
    <row r="117" spans="1:2" x14ac:dyDescent="0.25">
      <c r="A117" s="1" t="str">
        <f>+Anexar1!A113</f>
        <v xml:space="preserve">MARTIN DEL LLANO </v>
      </c>
      <c r="B117" s="1">
        <f>+VLOOKUP(Tabla356[[#This Row],[NOMBRE DEL PARTICIPANTE]],Tabla3[#All],10,0)</f>
        <v>119</v>
      </c>
    </row>
    <row r="118" spans="1:2" x14ac:dyDescent="0.25">
      <c r="A118" s="1" t="str">
        <f>+Anexar1!A114</f>
        <v>MARISOL ENRIQUEZ</v>
      </c>
      <c r="B118" s="1">
        <f>+VLOOKUP(Tabla356[[#This Row],[NOMBRE DEL PARTICIPANTE]],Tabla3[#All],10,0)</f>
        <v>232</v>
      </c>
    </row>
    <row r="119" spans="1:2" x14ac:dyDescent="0.25">
      <c r="A119" s="1" t="str">
        <f>+Anexar1!A115</f>
        <v xml:space="preserve">ROSY MURO </v>
      </c>
      <c r="B119" s="1">
        <f>+VLOOKUP(Tabla356[[#This Row],[NOMBRE DEL PARTICIPANTE]],Tabla3[#All],10,0)</f>
        <v>196</v>
      </c>
    </row>
    <row r="120" spans="1:2" x14ac:dyDescent="0.25">
      <c r="A120" s="1" t="str">
        <f>+Anexar1!A116</f>
        <v xml:space="preserve">TERE DUARTE </v>
      </c>
      <c r="B120" s="1">
        <f>+VLOOKUP(Tabla356[[#This Row],[NOMBRE DEL PARTICIPANTE]],Tabla3[#All],10,0)</f>
        <v>158</v>
      </c>
    </row>
    <row r="121" spans="1:2" x14ac:dyDescent="0.25">
      <c r="A121" s="1" t="str">
        <f>+Anexar1!A117</f>
        <v xml:space="preserve">NORMA RUIZ MENDOZA </v>
      </c>
      <c r="B121" s="1">
        <f>+VLOOKUP(Tabla356[[#This Row],[NOMBRE DEL PARTICIPANTE]],Tabla3[#All],10,0)</f>
        <v>118</v>
      </c>
    </row>
    <row r="122" spans="1:2" x14ac:dyDescent="0.25">
      <c r="A122" s="1" t="str">
        <f>+Anexar1!A118</f>
        <v>SOFIA GONZALEZ</v>
      </c>
      <c r="B122" s="1">
        <f>+VLOOKUP(Tabla356[[#This Row],[NOMBRE DEL PARTICIPANTE]],Tabla3[#All],10,0)</f>
        <v>25</v>
      </c>
    </row>
    <row r="123" spans="1:2" x14ac:dyDescent="0.25">
      <c r="A123" s="1" t="str">
        <f>+Anexar1!A119</f>
        <v xml:space="preserve">EDWIN </v>
      </c>
      <c r="B123" s="1">
        <f>+VLOOKUP(Tabla356[[#This Row],[NOMBRE DEL PARTICIPANTE]],Tabla3[#All],10,0)</f>
        <v>0</v>
      </c>
    </row>
    <row r="124" spans="1:2" x14ac:dyDescent="0.25">
      <c r="A124" s="1" t="str">
        <f>+Anexar1!A120</f>
        <v>MARIA JOSE HELGUERA</v>
      </c>
      <c r="B124" s="1">
        <f>+VLOOKUP(Tabla356[[#This Row],[NOMBRE DEL PARTICIPANTE]],Tabla3[#All],10,0)</f>
        <v>20</v>
      </c>
    </row>
    <row r="125" spans="1:2" x14ac:dyDescent="0.25">
      <c r="A125" s="1" t="str">
        <f>+Anexar1!A121</f>
        <v xml:space="preserve">ABDI SANTIAGO </v>
      </c>
      <c r="B125" s="1">
        <f>+VLOOKUP(Tabla356[[#This Row],[NOMBRE DEL PARTICIPANTE]],Tabla3[#All],10,0)</f>
        <v>96</v>
      </c>
    </row>
    <row r="126" spans="1:2" x14ac:dyDescent="0.25">
      <c r="A126" s="1" t="str">
        <f>+Anexar1!A122</f>
        <v>JOSE A BERRONDO</v>
      </c>
      <c r="B126" s="1">
        <f>+VLOOKUP(Tabla356[[#This Row],[NOMBRE DEL PARTICIPANTE]],Tabla3[#All],10,0)</f>
        <v>0</v>
      </c>
    </row>
    <row r="127" spans="1:2" x14ac:dyDescent="0.25">
      <c r="A127" s="1" t="str">
        <f>+Anexar1!A123</f>
        <v>sebastian izquierdo</v>
      </c>
      <c r="B127" s="1" t="e">
        <f>+VLOOKUP(Tabla356[[#This Row],[NOMBRE DEL PARTICIPANTE]],Tabla3[#All],10,0)</f>
        <v>#N/A</v>
      </c>
    </row>
    <row r="128" spans="1:2" x14ac:dyDescent="0.25">
      <c r="A128" s="1" t="str">
        <f>+Anexar1!A124</f>
        <v xml:space="preserve">RAMON RAMIREZ </v>
      </c>
      <c r="B128" s="1" t="e">
        <f>+VLOOKUP(Tabla356[[#This Row],[NOMBRE DEL PARTICIPANTE]],Tabla3[#All],10,0)</f>
        <v>#N/A</v>
      </c>
    </row>
    <row r="129" spans="1:2" x14ac:dyDescent="0.25">
      <c r="A129" s="1" t="str">
        <f>+Anexar1!A125</f>
        <v>JUAN PEREZ LORA</v>
      </c>
      <c r="B129" s="1" t="e">
        <f>+VLOOKUP(Tabla356[[#This Row],[NOMBRE DEL PARTICIPANTE]],Tabla3[#All],10,0)</f>
        <v>#N/A</v>
      </c>
    </row>
    <row r="130" spans="1:2" x14ac:dyDescent="0.25">
      <c r="A130" s="1" t="str">
        <f>+Anexar1!A126</f>
        <v>JAIME GONZALES PEREZ</v>
      </c>
      <c r="B130" s="1" t="e">
        <f>+VLOOKUP(Tabla356[[#This Row],[NOMBRE DEL PARTICIPANTE]],Tabla3[#All],10,0)</f>
        <v>#N/A</v>
      </c>
    </row>
    <row r="131" spans="1:2" x14ac:dyDescent="0.25">
      <c r="A131" s="1" t="str">
        <f>+Anexar1!A128</f>
        <v>manuel muñoz</v>
      </c>
      <c r="B131" s="1" t="e">
        <f>+VLOOKUP(Tabla356[[#This Row],[NOMBRE DEL PARTICIPANTE]],Tabla3[#All],10,0)</f>
        <v>#N/A</v>
      </c>
    </row>
    <row r="132" spans="1:2" x14ac:dyDescent="0.25">
      <c r="A132" s="1" t="str">
        <f>+Anexar1!A129</f>
        <v>ABIE DURAN</v>
      </c>
      <c r="B132" s="1" t="e">
        <f>+VLOOKUP(Tabla356[[#This Row],[NOMBRE DEL PARTICIPANTE]],Tabla3[#All],10,0)</f>
        <v>#N/A</v>
      </c>
    </row>
    <row r="133" spans="1:2" x14ac:dyDescent="0.25">
      <c r="A133" s="1" t="str">
        <f>+Anexar1!A130</f>
        <v>ADRIAN LOPEZ</v>
      </c>
      <c r="B133" s="1" t="e">
        <f>+VLOOKUP(Tabla356[[#This Row],[NOMBRE DEL PARTICIPANTE]],Tabla3[#All],10,0)</f>
        <v>#N/A</v>
      </c>
    </row>
    <row r="134" spans="1:2" x14ac:dyDescent="0.25">
      <c r="A134" s="1" t="str">
        <f>+Anexar1!A131</f>
        <v>AlLFONSO ESPARZA</v>
      </c>
      <c r="B134" s="1" t="e">
        <f>+VLOOKUP(Tabla356[[#This Row],[NOMBRE DEL PARTICIPANTE]],Tabla3[#All],10,0)</f>
        <v>#N/A</v>
      </c>
    </row>
    <row r="135" spans="1:2" x14ac:dyDescent="0.25">
      <c r="A135" s="1" t="str">
        <f>+Anexar1!A132</f>
        <v>AMPARO GUADALUPE DE LA CRUZ</v>
      </c>
      <c r="B135" s="1" t="e">
        <f>+VLOOKUP(Tabla356[[#This Row],[NOMBRE DEL PARTICIPANTE]],Tabla3[#All],10,0)</f>
        <v>#N/A</v>
      </c>
    </row>
    <row r="136" spans="1:2" x14ac:dyDescent="0.25">
      <c r="A136" s="1" t="str">
        <f>+Anexar1!A133</f>
        <v>ARCHIBALDO ARANDA</v>
      </c>
      <c r="B136" s="1" t="e">
        <f>+VLOOKUP(Tabla356[[#This Row],[NOMBRE DEL PARTICIPANTE]],Tabla3[#All],10,0)</f>
        <v>#N/A</v>
      </c>
    </row>
    <row r="137" spans="1:2" x14ac:dyDescent="0.25">
      <c r="A137" s="1" t="str">
        <f>+Anexar1!A134</f>
        <v>ARTURO NAÑEZ</v>
      </c>
      <c r="B137" s="1" t="e">
        <f>+VLOOKUP(Tabla356[[#This Row],[NOMBRE DEL PARTICIPANTE]],Tabla3[#All],10,0)</f>
        <v>#N/A</v>
      </c>
    </row>
    <row r="138" spans="1:2" x14ac:dyDescent="0.25">
      <c r="A138" s="1" t="str">
        <f>+Anexar1!A135</f>
        <v>BRENDA ARRIAGA</v>
      </c>
      <c r="B138" s="1" t="e">
        <f>+VLOOKUP(Tabla356[[#This Row],[NOMBRE DEL PARTICIPANTE]],Tabla3[#All],10,0)</f>
        <v>#N/A</v>
      </c>
    </row>
    <row r="139" spans="1:2" x14ac:dyDescent="0.25">
      <c r="A139" s="1" t="str">
        <f>+Anexar1!A136</f>
        <v>CARLOS TUEME</v>
      </c>
      <c r="B139" s="1" t="e">
        <f>+VLOOKUP(Tabla356[[#This Row],[NOMBRE DEL PARTICIPANTE]],Tabla3[#All],10,0)</f>
        <v>#N/A</v>
      </c>
    </row>
    <row r="140" spans="1:2" x14ac:dyDescent="0.25">
      <c r="A140" s="1" t="str">
        <f>+Anexar1!A137</f>
        <v>DIEGO MARQUEZ</v>
      </c>
      <c r="B140" s="1" t="e">
        <f>+VLOOKUP(Tabla356[[#This Row],[NOMBRE DEL PARTICIPANTE]],Tabla3[#All],10,0)</f>
        <v>#N/A</v>
      </c>
    </row>
    <row r="141" spans="1:2" x14ac:dyDescent="0.25">
      <c r="A141" s="1" t="str">
        <f>+Anexar1!A138</f>
        <v>ELENA NAÑEZ</v>
      </c>
      <c r="B141" s="1" t="e">
        <f>+VLOOKUP(Tabla356[[#This Row],[NOMBRE DEL PARTICIPANTE]],Tabla3[#All],10,0)</f>
        <v>#N/A</v>
      </c>
    </row>
    <row r="142" spans="1:2" x14ac:dyDescent="0.25">
      <c r="A142" s="1" t="str">
        <f>+Anexar1!A139</f>
        <v>FRANCISCO JAVIER LUNA</v>
      </c>
      <c r="B142" s="1" t="e">
        <f>+VLOOKUP(Tabla356[[#This Row],[NOMBRE DEL PARTICIPANTE]],Tabla3[#All],10,0)</f>
        <v>#N/A</v>
      </c>
    </row>
    <row r="143" spans="1:2" x14ac:dyDescent="0.25">
      <c r="A143" s="1" t="str">
        <f>+Anexar1!A140</f>
        <v>FRANCISCO MARTINEZ</v>
      </c>
      <c r="B143" s="1" t="e">
        <f>+VLOOKUP(Tabla356[[#This Row],[NOMBRE DEL PARTICIPANTE]],Tabla3[#All],10,0)</f>
        <v>#N/A</v>
      </c>
    </row>
    <row r="144" spans="1:2" x14ac:dyDescent="0.25">
      <c r="A144" s="1" t="str">
        <f>+Anexar1!A141</f>
        <v>HECTOR PEREZ</v>
      </c>
      <c r="B144" s="1" t="e">
        <f>+VLOOKUP(Tabla356[[#This Row],[NOMBRE DEL PARTICIPANTE]],Tabla3[#All],10,0)</f>
        <v>#N/A</v>
      </c>
    </row>
    <row r="145" spans="1:2" x14ac:dyDescent="0.25">
      <c r="A145" s="1" t="str">
        <f>+Anexar1!A142</f>
        <v>ICHIRO TANAKA</v>
      </c>
      <c r="B145" s="1" t="e">
        <f>+VLOOKUP(Tabla356[[#This Row],[NOMBRE DEL PARTICIPANTE]],Tabla3[#All],10,0)</f>
        <v>#N/A</v>
      </c>
    </row>
    <row r="146" spans="1:2" x14ac:dyDescent="0.25">
      <c r="A146" s="1" t="str">
        <f>+Anexar1!A143</f>
        <v>JAIME DURON</v>
      </c>
      <c r="B146" s="1" t="e">
        <f>+VLOOKUP(Tabla356[[#This Row],[NOMBRE DEL PARTICIPANTE]],Tabla3[#All],10,0)</f>
        <v>#N/A</v>
      </c>
    </row>
    <row r="147" spans="1:2" x14ac:dyDescent="0.25">
      <c r="A147" s="1" t="str">
        <f>+Anexar1!A144</f>
        <v>JORGE JUAN MARTINEZ</v>
      </c>
      <c r="B147" s="1" t="e">
        <f>+VLOOKUP(Tabla356[[#This Row],[NOMBRE DEL PARTICIPANTE]],Tabla3[#All],10,0)</f>
        <v>#N/A</v>
      </c>
    </row>
    <row r="148" spans="1:2" x14ac:dyDescent="0.25">
      <c r="A148" s="1" t="str">
        <f>+Anexar1!A145</f>
        <v>JOSE ENRRIQUE PANTOJA</v>
      </c>
      <c r="B148" s="1" t="e">
        <f>+VLOOKUP(Tabla356[[#This Row],[NOMBRE DEL PARTICIPANTE]],Tabla3[#All],10,0)</f>
        <v>#N/A</v>
      </c>
    </row>
    <row r="149" spans="1:2" x14ac:dyDescent="0.25">
      <c r="A149" s="1" t="str">
        <f>+Anexar1!A146</f>
        <v>JUAN LEOS</v>
      </c>
      <c r="B149" s="1" t="e">
        <f>+VLOOKUP(Tabla356[[#This Row],[NOMBRE DEL PARTICIPANTE]],Tabla3[#All],10,0)</f>
        <v>#N/A</v>
      </c>
    </row>
    <row r="150" spans="1:2" x14ac:dyDescent="0.25">
      <c r="A150" s="1" t="str">
        <f>+Anexar1!A147</f>
        <v>LEONEL GONZALEZ</v>
      </c>
      <c r="B150" s="1" t="e">
        <f>+VLOOKUP(Tabla356[[#This Row],[NOMBRE DEL PARTICIPANTE]],Tabla3[#All],10,0)</f>
        <v>#N/A</v>
      </c>
    </row>
    <row r="151" spans="1:2" x14ac:dyDescent="0.25">
      <c r="A151" s="1" t="str">
        <f>+Anexar1!A148</f>
        <v>LISANDRO VILLA</v>
      </c>
      <c r="B151" s="1" t="e">
        <f>+VLOOKUP(Tabla356[[#This Row],[NOMBRE DEL PARTICIPANTE]],Tabla3[#All],10,0)</f>
        <v>#N/A</v>
      </c>
    </row>
    <row r="152" spans="1:2" x14ac:dyDescent="0.25">
      <c r="A152" s="1" t="str">
        <f>+Anexar1!A149</f>
        <v>LUIS MARIO RAMIREZ</v>
      </c>
      <c r="B152" s="1" t="e">
        <f>+VLOOKUP(Tabla356[[#This Row],[NOMBRE DEL PARTICIPANTE]],Tabla3[#All],10,0)</f>
        <v>#N/A</v>
      </c>
    </row>
    <row r="153" spans="1:2" x14ac:dyDescent="0.25">
      <c r="A153" s="1" t="str">
        <f>+Anexar1!A150</f>
        <v>MARIANO RIVERA</v>
      </c>
      <c r="B153" s="1" t="e">
        <f>+VLOOKUP(Tabla356[[#This Row],[NOMBRE DEL PARTICIPANTE]],Tabla3[#All],10,0)</f>
        <v>#N/A</v>
      </c>
    </row>
    <row r="154" spans="1:2" x14ac:dyDescent="0.25">
      <c r="A154" s="1" t="str">
        <f>+Anexar1!A151</f>
        <v>MARIO ISSEU RAMIREZ</v>
      </c>
      <c r="B154" s="1" t="e">
        <f>+VLOOKUP(Tabla356[[#This Row],[NOMBRE DEL PARTICIPANTE]],Tabla3[#All],10,0)</f>
        <v>#N/A</v>
      </c>
    </row>
    <row r="155" spans="1:2" x14ac:dyDescent="0.25">
      <c r="A155" s="1" t="str">
        <f>+Anexar1!A152</f>
        <v>MAYRA DOMINGO</v>
      </c>
      <c r="B155" s="1" t="e">
        <f>+VLOOKUP(Tabla356[[#This Row],[NOMBRE DEL PARTICIPANTE]],Tabla3[#All],10,0)</f>
        <v>#N/A</v>
      </c>
    </row>
    <row r="156" spans="1:2" x14ac:dyDescent="0.25">
      <c r="A156" s="1" t="str">
        <f>+Anexar1!A153</f>
        <v>MIGUEL ANGELVENTURA</v>
      </c>
      <c r="B156" s="1" t="e">
        <f>+VLOOKUP(Tabla356[[#This Row],[NOMBRE DEL PARTICIPANTE]],Tabla3[#All],10,0)</f>
        <v>#N/A</v>
      </c>
    </row>
    <row r="157" spans="1:2" x14ac:dyDescent="0.25">
      <c r="A157" s="1" t="str">
        <f>+Anexar1!A154</f>
        <v>NATSUMI TANAKA</v>
      </c>
      <c r="B157" s="1" t="e">
        <f>+VLOOKUP(Tabla356[[#This Row],[NOMBRE DEL PARTICIPANTE]],Tabla3[#All],10,0)</f>
        <v>#N/A</v>
      </c>
    </row>
    <row r="158" spans="1:2" x14ac:dyDescent="0.25">
      <c r="A158" s="1" t="str">
        <f>+Anexar1!A155</f>
        <v>OSCAR OCTAVIO MARQUEZ</v>
      </c>
      <c r="B158" s="1" t="e">
        <f>+VLOOKUP(Tabla356[[#This Row],[NOMBRE DEL PARTICIPANTE]],Tabla3[#All],10,0)</f>
        <v>#N/A</v>
      </c>
    </row>
    <row r="159" spans="1:2" x14ac:dyDescent="0.25">
      <c r="A159" s="1" t="str">
        <f>+Anexar1!A156</f>
        <v>OSCAR QUINTANA</v>
      </c>
      <c r="B159" s="1" t="e">
        <f>+VLOOKUP(Tabla356[[#This Row],[NOMBRE DEL PARTICIPANTE]],Tabla3[#All],10,0)</f>
        <v>#N/A</v>
      </c>
    </row>
    <row r="160" spans="1:2" x14ac:dyDescent="0.25">
      <c r="A160" s="1" t="str">
        <f>+Anexar1!A157</f>
        <v>RODRIGO RAMIREZ</v>
      </c>
      <c r="B160" s="1" t="e">
        <f>+VLOOKUP(Tabla356[[#This Row],[NOMBRE DEL PARTICIPANTE]],Tabla3[#All],10,0)</f>
        <v>#N/A</v>
      </c>
    </row>
    <row r="161" spans="1:2" x14ac:dyDescent="0.25">
      <c r="A161" s="1" t="str">
        <f>+Anexar1!A158</f>
        <v>SALVADOR MARINEZ</v>
      </c>
      <c r="B161" s="1" t="e">
        <f>+VLOOKUP(Tabla356[[#This Row],[NOMBRE DEL PARTICIPANTE]],Tabla3[#All],10,0)</f>
        <v>#N/A</v>
      </c>
    </row>
    <row r="162" spans="1:2" x14ac:dyDescent="0.25">
      <c r="A162" s="1" t="str">
        <f>+Anexar1!A159</f>
        <v>SEBASTIAN HERNANDEZ</v>
      </c>
      <c r="B162" s="1" t="e">
        <f>+VLOOKUP(Tabla356[[#This Row],[NOMBRE DEL PARTICIPANTE]],Tabla3[#All],10,0)</f>
        <v>#N/A</v>
      </c>
    </row>
    <row r="163" spans="1:2" x14ac:dyDescent="0.25">
      <c r="A163" s="1" t="str">
        <f>+Anexar1!A160</f>
        <v>SOCORRO GARCIA</v>
      </c>
      <c r="B163" s="1" t="e">
        <f>+VLOOKUP(Tabla356[[#This Row],[NOMBRE DEL PARTICIPANTE]],Tabla3[#All],10,0)</f>
        <v>#N/A</v>
      </c>
    </row>
    <row r="164" spans="1:2" x14ac:dyDescent="0.25">
      <c r="A164" s="1" t="str">
        <f>+Anexar1!A161</f>
        <v>SOFIA ARRATE BALTAZAR</v>
      </c>
      <c r="B164" s="1" t="e">
        <f>+VLOOKUP(Tabla356[[#This Row],[NOMBRE DEL PARTICIPANTE]],Tabla3[#All],10,0)</f>
        <v>#N/A</v>
      </c>
    </row>
    <row r="165" spans="1:2" x14ac:dyDescent="0.25">
      <c r="A165" s="1" t="str">
        <f>+Anexar1!A162</f>
        <v>VICTOR ALFONSO RAMIREZ</v>
      </c>
      <c r="B165" s="1" t="e">
        <f>+VLOOKUP(Tabla356[[#This Row],[NOMBRE DEL PARTICIPANTE]],Tabla3[#All],10,0)</f>
        <v>#N/A</v>
      </c>
    </row>
    <row r="166" spans="1:2" x14ac:dyDescent="0.25">
      <c r="A166" s="1" t="str">
        <f>+Anexar1!A163</f>
        <v>YAVIER VILLALOBOS</v>
      </c>
      <c r="B166" s="1" t="e">
        <f>+VLOOKUP(Tabla356[[#This Row],[NOMBRE DEL PARTICIPANTE]],Tabla3[#All],10,0)</f>
        <v>#N/A</v>
      </c>
    </row>
    <row r="167" spans="1:2" x14ac:dyDescent="0.25">
      <c r="A167" s="1" t="str">
        <f>+Anexar1!A164</f>
        <v>FRANCISCO MARINEZ</v>
      </c>
      <c r="B167" s="1" t="e">
        <f>+VLOOKUP(Tabla356[[#This Row],[NOMBRE DEL PARTICIPANTE]],Tabla3[#All],10,0)</f>
        <v>#N/A</v>
      </c>
    </row>
    <row r="168" spans="1:2" x14ac:dyDescent="0.25">
      <c r="A168" s="1">
        <f>+Anexar1!A165</f>
        <v>0</v>
      </c>
      <c r="B168" s="1" t="e">
        <f>+VLOOKUP(Tabla356[[#This Row],[NOMBRE DEL PARTICIPANTE]],Tabla3[#All],10,0)</f>
        <v>#N/A</v>
      </c>
    </row>
    <row r="169" spans="1:2" x14ac:dyDescent="0.25">
      <c r="A169" s="1">
        <f>+Anexar1!A166</f>
        <v>0</v>
      </c>
      <c r="B169" s="1" t="e">
        <f>+VLOOKUP(Tabla356[[#This Row],[NOMBRE DEL PARTICIPANTE]],Tabla3[#All],10,0)</f>
        <v>#N/A</v>
      </c>
    </row>
    <row r="170" spans="1:2" x14ac:dyDescent="0.25">
      <c r="A170" s="1">
        <f>+Anexar1!A167</f>
        <v>0</v>
      </c>
      <c r="B170" s="1" t="e">
        <f>+VLOOKUP(Tabla356[[#This Row],[NOMBRE DEL PARTICIPANTE]],Tabla3[#All],10,0)</f>
        <v>#N/A</v>
      </c>
    </row>
    <row r="171" spans="1:2" x14ac:dyDescent="0.25">
      <c r="A171" s="1">
        <f>+Anexar1!A168</f>
        <v>0</v>
      </c>
      <c r="B171" s="1" t="e">
        <f>+VLOOKUP(Tabla356[[#This Row],[NOMBRE DEL PARTICIPANTE]],Tabla3[#All],10,0)</f>
        <v>#N/A</v>
      </c>
    </row>
    <row r="172" spans="1:2" x14ac:dyDescent="0.25">
      <c r="A172" s="1">
        <f>+Anexar1!A169</f>
        <v>0</v>
      </c>
      <c r="B172" s="1" t="e">
        <f>+VLOOKUP(Tabla356[[#This Row],[NOMBRE DEL PARTICIPANTE]],Tabla3[#All],10,0)</f>
        <v>#N/A</v>
      </c>
    </row>
    <row r="173" spans="1:2" x14ac:dyDescent="0.25">
      <c r="A173" s="1">
        <f>+Anexar1!A170</f>
        <v>0</v>
      </c>
      <c r="B173" s="1" t="e">
        <f>+VLOOKUP(Tabla356[[#This Row],[NOMBRE DEL PARTICIPANTE]],Tabla3[#All],10,0)</f>
        <v>#N/A</v>
      </c>
    </row>
    <row r="174" spans="1:2" x14ac:dyDescent="0.25">
      <c r="A174" s="1">
        <f>+Anexar1!A171</f>
        <v>0</v>
      </c>
      <c r="B174" s="1" t="e">
        <f>+VLOOKUP(Tabla356[[#This Row],[NOMBRE DEL PARTICIPANTE]],Tabla3[#All],10,0)</f>
        <v>#N/A</v>
      </c>
    </row>
    <row r="175" spans="1:2" x14ac:dyDescent="0.25">
      <c r="A175" s="1">
        <f>+Anexar1!A172</f>
        <v>0</v>
      </c>
      <c r="B175" s="1" t="e">
        <f>+VLOOKUP(Tabla356[[#This Row],[NOMBRE DEL PARTICIPANTE]],Tabla3[#All],10,0)</f>
        <v>#N/A</v>
      </c>
    </row>
    <row r="176" spans="1:2" x14ac:dyDescent="0.25">
      <c r="A176" s="1">
        <f>+Anexar1!A173</f>
        <v>0</v>
      </c>
      <c r="B176" s="1" t="e">
        <f>+VLOOKUP(Tabla356[[#This Row],[NOMBRE DEL PARTICIPANTE]],Tabla3[#All],10,0)</f>
        <v>#N/A</v>
      </c>
    </row>
    <row r="177" spans="1:2" x14ac:dyDescent="0.25">
      <c r="A177" s="1">
        <f>+Anexar1!A174</f>
        <v>0</v>
      </c>
      <c r="B177" s="1" t="e">
        <f>+VLOOKUP(Tabla356[[#This Row],[NOMBRE DEL PARTICIPANTE]],Tabla3[#All],10,0)</f>
        <v>#N/A</v>
      </c>
    </row>
    <row r="178" spans="1:2" x14ac:dyDescent="0.25">
      <c r="A178" s="1">
        <f>+Anexar1!A175</f>
        <v>0</v>
      </c>
      <c r="B178" s="1" t="e">
        <f>+VLOOKUP(Tabla356[[#This Row],[NOMBRE DEL PARTICIPANTE]],Tabla3[#All],10,0)</f>
        <v>#N/A</v>
      </c>
    </row>
    <row r="179" spans="1:2" x14ac:dyDescent="0.25">
      <c r="A179" s="1">
        <f>+Anexar1!A176</f>
        <v>0</v>
      </c>
      <c r="B179" s="1" t="e">
        <f>+VLOOKUP(Tabla356[[#This Row],[NOMBRE DEL PARTICIPANTE]],Tabla3[#All],10,0)</f>
        <v>#N/A</v>
      </c>
    </row>
    <row r="180" spans="1:2" x14ac:dyDescent="0.25">
      <c r="A180" s="1">
        <f>+Anexar1!A177</f>
        <v>0</v>
      </c>
      <c r="B180" s="1" t="e">
        <f>+VLOOKUP(Tabla356[[#This Row],[NOMBRE DEL PARTICIPANTE]],Tabla3[#All],10,0)</f>
        <v>#N/A</v>
      </c>
    </row>
    <row r="181" spans="1:2" x14ac:dyDescent="0.25">
      <c r="A181" s="1">
        <f>+Anexar1!A178</f>
        <v>0</v>
      </c>
      <c r="B181" s="1" t="e">
        <f>+VLOOKUP(Tabla356[[#This Row],[NOMBRE DEL PARTICIPANTE]],Tabla3[#All],10,0)</f>
        <v>#N/A</v>
      </c>
    </row>
    <row r="182" spans="1:2" x14ac:dyDescent="0.25">
      <c r="A182" s="1">
        <f>+Anexar1!A179</f>
        <v>0</v>
      </c>
      <c r="B182" s="1" t="e">
        <f>+VLOOKUP(Tabla356[[#This Row],[NOMBRE DEL PARTICIPANTE]],Tabla3[#All],10,0)</f>
        <v>#N/A</v>
      </c>
    </row>
    <row r="183" spans="1:2" x14ac:dyDescent="0.25">
      <c r="A183" s="1">
        <f>+Anexar1!A180</f>
        <v>0</v>
      </c>
      <c r="B183" s="1" t="e">
        <f>+VLOOKUP(Tabla356[[#This Row],[NOMBRE DEL PARTICIPANTE]],Tabla3[#All],10,0)</f>
        <v>#N/A</v>
      </c>
    </row>
    <row r="184" spans="1:2" x14ac:dyDescent="0.25">
      <c r="A184" s="1">
        <f>+Anexar1!A181</f>
        <v>0</v>
      </c>
      <c r="B184" s="1" t="e">
        <f>+VLOOKUP(Tabla356[[#This Row],[NOMBRE DEL PARTICIPANTE]],Tabla3[#All],10,0)</f>
        <v>#N/A</v>
      </c>
    </row>
    <row r="185" spans="1:2" x14ac:dyDescent="0.25">
      <c r="A185" s="1">
        <f>+Anexar1!A182</f>
        <v>0</v>
      </c>
      <c r="B185" s="1" t="e">
        <f>+VLOOKUP(Tabla356[[#This Row],[NOMBRE DEL PARTICIPANTE]],Tabla3[#All],10,0)</f>
        <v>#N/A</v>
      </c>
    </row>
    <row r="186" spans="1:2" x14ac:dyDescent="0.25">
      <c r="A186" s="1">
        <f>+Anexar1!A183</f>
        <v>0</v>
      </c>
      <c r="B186" s="1" t="e">
        <f>+VLOOKUP(Tabla356[[#This Row],[NOMBRE DEL PARTICIPANTE]],Tabla3[#All],10,0)</f>
        <v>#N/A</v>
      </c>
    </row>
    <row r="187" spans="1:2" x14ac:dyDescent="0.25">
      <c r="A187" s="1">
        <f>+Anexar1!A184</f>
        <v>0</v>
      </c>
      <c r="B187" s="1" t="e">
        <f>+VLOOKUP(Tabla356[[#This Row],[NOMBRE DEL PARTICIPANTE]],Tabla3[#All],10,0)</f>
        <v>#N/A</v>
      </c>
    </row>
    <row r="188" spans="1:2" x14ac:dyDescent="0.25">
      <c r="A188" s="1">
        <f>+Anexar1!A185</f>
        <v>0</v>
      </c>
      <c r="B188" s="1" t="e">
        <f>+VLOOKUP(Tabla356[[#This Row],[NOMBRE DEL PARTICIPANTE]],Tabla3[#All],10,0)</f>
        <v>#N/A</v>
      </c>
    </row>
    <row r="189" spans="1:2" x14ac:dyDescent="0.25">
      <c r="A189" s="1">
        <f>+Anexar1!A186</f>
        <v>0</v>
      </c>
      <c r="B189" s="1" t="e">
        <f>+VLOOKUP(Tabla356[[#This Row],[NOMBRE DEL PARTICIPANTE]],Tabla3[#All],10,0)</f>
        <v>#N/A</v>
      </c>
    </row>
    <row r="190" spans="1:2" x14ac:dyDescent="0.25">
      <c r="A190" s="1">
        <f>+Anexar1!A187</f>
        <v>0</v>
      </c>
      <c r="B190" s="1" t="e">
        <f>+VLOOKUP(Tabla356[[#This Row],[NOMBRE DEL PARTICIPANTE]],Tabla3[#All],10,0)</f>
        <v>#N/A</v>
      </c>
    </row>
    <row r="191" spans="1:2" x14ac:dyDescent="0.25">
      <c r="A191" s="1">
        <f>+Anexar1!A188</f>
        <v>0</v>
      </c>
      <c r="B191" s="1" t="e">
        <f>+VLOOKUP(Tabla356[[#This Row],[NOMBRE DEL PARTICIPANTE]],Tabla3[#All],10,0)</f>
        <v>#N/A</v>
      </c>
    </row>
    <row r="192" spans="1:2" x14ac:dyDescent="0.25">
      <c r="A192" s="1">
        <f>+Anexar1!A189</f>
        <v>0</v>
      </c>
      <c r="B192" s="1" t="e">
        <f>+VLOOKUP(Tabla356[[#This Row],[NOMBRE DEL PARTICIPANTE]],Tabla3[#All],10,0)</f>
        <v>#N/A</v>
      </c>
    </row>
    <row r="193" spans="1:2" x14ac:dyDescent="0.25">
      <c r="A193" s="1">
        <f>+Anexar1!A190</f>
        <v>0</v>
      </c>
      <c r="B193" s="1" t="e">
        <f>+VLOOKUP(Tabla356[[#This Row],[NOMBRE DEL PARTICIPANTE]],Tabla3[#All],10,0)</f>
        <v>#N/A</v>
      </c>
    </row>
    <row r="194" spans="1:2" x14ac:dyDescent="0.25">
      <c r="A194" s="1">
        <f>+Anexar1!A191</f>
        <v>0</v>
      </c>
      <c r="B194" s="1" t="e">
        <f>+VLOOKUP(Tabla356[[#This Row],[NOMBRE DEL PARTICIPANTE]],Tabla3[#All],10,0)</f>
        <v>#N/A</v>
      </c>
    </row>
    <row r="195" spans="1:2" x14ac:dyDescent="0.25">
      <c r="A195" s="1">
        <f>+Anexar1!A192</f>
        <v>0</v>
      </c>
      <c r="B195" s="1" t="e">
        <f>+VLOOKUP(Tabla356[[#This Row],[NOMBRE DEL PARTICIPANTE]],Tabla3[#All],10,0)</f>
        <v>#N/A</v>
      </c>
    </row>
    <row r="196" spans="1:2" x14ac:dyDescent="0.25">
      <c r="A196" s="1">
        <f>+Anexar1!A193</f>
        <v>0</v>
      </c>
      <c r="B196" s="1" t="e">
        <f>+VLOOKUP(Tabla356[[#This Row],[NOMBRE DEL PARTICIPANTE]],Tabla3[#All],10,0)</f>
        <v>#N/A</v>
      </c>
    </row>
    <row r="197" spans="1:2" x14ac:dyDescent="0.25">
      <c r="A197" s="1">
        <f>+Anexar1!A194</f>
        <v>0</v>
      </c>
      <c r="B197" s="1" t="e">
        <f>+VLOOKUP(Tabla356[[#This Row],[NOMBRE DEL PARTICIPANTE]],Tabla3[#All],10,0)</f>
        <v>#N/A</v>
      </c>
    </row>
    <row r="198" spans="1:2" x14ac:dyDescent="0.25">
      <c r="A198" s="1">
        <f>+Anexar1!A195</f>
        <v>0</v>
      </c>
      <c r="B198" s="1" t="e">
        <f>+VLOOKUP(Tabla356[[#This Row],[NOMBRE DEL PARTICIPANTE]],Tabla3[#All],10,0)</f>
        <v>#N/A</v>
      </c>
    </row>
    <row r="199" spans="1:2" x14ac:dyDescent="0.25">
      <c r="A199" s="1">
        <f>+Anexar1!A196</f>
        <v>0</v>
      </c>
      <c r="B199" s="1" t="e">
        <f>+VLOOKUP(Tabla356[[#This Row],[NOMBRE DEL PARTICIPANTE]],Tabla3[#All],10,0)</f>
        <v>#N/A</v>
      </c>
    </row>
    <row r="200" spans="1:2" x14ac:dyDescent="0.25">
      <c r="A200" s="1">
        <f>+Anexar1!A197</f>
        <v>0</v>
      </c>
      <c r="B200" s="1" t="e">
        <f>+VLOOKUP(Tabla356[[#This Row],[NOMBRE DEL PARTICIPANTE]],Tabla3[#All],10,0)</f>
        <v>#N/A</v>
      </c>
    </row>
    <row r="201" spans="1:2" x14ac:dyDescent="0.25">
      <c r="A201" s="1">
        <f>+Anexar1!A198</f>
        <v>0</v>
      </c>
      <c r="B201" s="1" t="e">
        <f>+VLOOKUP(Tabla356[[#This Row],[NOMBRE DEL PARTICIPANTE]],Tabla3[#All],10,0)</f>
        <v>#N/A</v>
      </c>
    </row>
  </sheetData>
  <sheetProtection sheet="1" objects="1" scenarios="1"/>
  <mergeCells count="7">
    <mergeCell ref="A1:G3"/>
    <mergeCell ref="H1:K1"/>
    <mergeCell ref="L1:M1"/>
    <mergeCell ref="H2:K2"/>
    <mergeCell ref="L2:M2"/>
    <mergeCell ref="H3:K3"/>
    <mergeCell ref="L3:M3"/>
  </mergeCells>
  <phoneticPr fontId="3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D44D56A-1736-40FC-9842-0E48ED782938}">
          <x14:formula1>
            <xm:f>LISTAS!$A$3:$A$17</xm:f>
          </x14:formula1>
          <xm:sqref>G6:G181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L 8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C l s h 9 q 0 A A A D 4 A A A A E g A A A E N v b m Z p Z y 9 Q Y W N r Y W d l L n h t b I S P Q Q u C M B z F 7 0 H f Q X Z 3 m x O C 5 O 8 8 d E 0 I g v A 6 d O h I t 3 C z + d 0 6 9 J H 6 C i l l d e v 4 3 v v B e + 9 x u 0 M 2 d m 1 w l b 1 V R q c o w h Q F 1 g l d i d Z o m S J t U M b X K z i I 8 i x q G U y 0 t s l o q x Q 1 z l 0 S Q r z 3 2 M f Y 9 D V h l E a k y P f H s p G d Q B 9 Y / Y d D p e f a U i I O p 9 c a z v B 2 g 2 M W s R h T I I s L u d J f g k 2 L 5 / T H h N 3 Q u q G X X N o w L 4 A s E s j 7 B H 8 C A A D / / w M A U E s D B B Q A A g A I A A A A I Q A h 4 c h z z g E A A A E L A A A T A A A A R m 9 y b X V s Y X M v U 2 V j d G l v b j E u b e y W z 2 / a M B T H 7 0 j 8 D 0 / h E i Q L D W 2 d O n W d l I W s Q m I E p Z 5 2 Q B y M 8 z q s G p v a T k c V 8 b / P k I 2 u Q C 8 l x + Q S 6 e v 3 I + 9 9 H P t Z 5 E 5 o B b f V u 3 / V b r V b d s E M 5 i A s Z 0 Z o h 3 A N E l 2 7 B f 5 J j f i F y i v J m q P s x Y U x q N x P b e 7 n W t + H 3 X I 6 Z k u 8 D i i b S / Y + m G 2 m s V b O m 8 x I F a A T U L H S w N l y L l i u A x 9 q a 4 s 9 a p i y d 9 o s Y y 2 L p a J P K 7 R h l Y 6 U Z T B O v 3 / N E h g k I 5 h E G R 3 G w 0 k 0 p k l A w H l L c L h 2 G w J l E E c 0 u U m z Y X S 0 M o l u o k F 6 J H d 8 P J r 9 G I 2 2 H k P l P n 7 o b X P v 1 v r 9 f + Z M P V X K u 0 P l 8 l C 4 O B S O X G h K o 9 H L b J t u u y X U 6 R b 9 D 0 W i V m / n c d E A q R t I J + C y m E P u C x B m 1 7 2 3 s r l s 4 N Q N Z 8 E k 1 w r t O V Q + N V j q x v I o H s 9 k 4 i t o q N R + k j H z U K D R F g o l c m 2 D M x H 5 E h t I N U O K F K 6 Z 6 Z 8 k U / U x 1 t 5 N Y V j u 5 z e y m x r I 4 V V F 9 s c j O c G e V H / p p r v n 9 k 1 I Z u F O S G d Y z u w z u V u U f n z M 9 O 8 9 L 0 D G F x B O X 4 E 2 g 8 9 f Q B V S d p + j D 4 q V F N y X a + G h E I 7 9 3 X 9 V h o G w T i j u w u O v 2 P b z t b 3 x s q m n M l z 9 A Q A A / / 8 D A F B L A Q I t A B Q A B g A I A A A A I Q A q 3 a p A 0 g A A A D c B A A A T A A A A A A A A A A A A A A A A A A A A A A B b Q 2 9 u d G V u d F 9 U e X B l c 1 0 u e G 1 s U E s B A i 0 A F A A C A A g A A A A h A A p b I f a t A A A A + A A A A B I A A A A A A A A A A A A A A A A A C w M A A E N v b m Z p Z y 9 Q Y W N r Y W d l L n h t b F B L A Q I t A B Q A A g A I A A A A I Q A h 4 c h z z g E A A A E L A A A T A A A A A A A A A A A A A A A A A O g D A A B G b 3 J t d W x h c y 9 T Z W N 0 a W 9 u M S 5 t U E s F B g A A A A A D A A M A w g A A A O c F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p S A A A A A A A A I d I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a X N j Y X J p b 3 R l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I t M j R U M T k 6 M j c 6 N T U u M z M 5 M z E 0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s Z W 9 u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E 5 N i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y L T I 0 V D E 5 O j M 4 O j U z L j E z M T I 5 M T B a I i 8 + P E V u d H J 5 I F R 5 c G U 9 I k Z p b G x D b 2 x 1 b W 5 U e X B l c y I g V m F s d W U 9 I n N C Z 1 l H Q X d B Q U F B Q U F B d z 0 9 I i 8 + P E V u d H J 5 I F R 5 c G U 9 I k Z p b G x D b 2 x 1 b W 5 O Y W 1 l c y I g V m F s d W U 9 I n N b J n F 1 b 3 Q 7 T k 9 N Q l J F I E R F T C B Q Q V J U S U N J U E F O V E U m c X V v d D s s J n F 1 b 3 Q 7 Q 0 F U R U d P U k l B J n F 1 b 3 Q 7 L C Z x d W 9 0 O 1 B B R 0 F E T y Z x d W 9 0 O y w m c X V v d D s j I F B B V F J V T E x B J n F 1 b 3 Q 7 L C Z x d W 9 0 O z E x J n F 1 b 3 Q 7 L C Z x d W 9 0 O z E w J n F 1 b 3 Q 7 L C Z x d W 9 0 O z g m c X V v d D s s J n F 1 b 3 Q 7 N S Z x d W 9 0 O y w m c X V v d D s w J n F 1 b 3 Q 7 L C Z x d W 9 0 O 1 R P V E F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z U v V G l w b y B j Y W 1 i a W F k b y 5 7 T k 9 N Q l J F I E R F T C B Q Q V J U S U N J U E F O V E U s M H 0 m c X V v d D s s J n F 1 b 3 Q 7 U 2 V j d G l v b j E v V G F i b G E z N S 9 U a X B v I G N h b W J p Y W R v L n t D Q V R F R 0 9 S S U E s M X 0 m c X V v d D s s J n F 1 b 3 Q 7 U 2 V j d G l v b j E v V G F i b G E z N S 9 U a X B v I G N h b W J p Y W R v L n t Q Q U d B R E 8 s M n 0 m c X V v d D s s J n F 1 b 3 Q 7 U 2 V j d G l v b j E v V G F i b G E z N S 9 U a X B v I G N h b W J p Y W R v L n s j I F B B V F J V T E x B L D N 9 J n F 1 b 3 Q 7 L C Z x d W 9 0 O 1 N l Y 3 R p b 2 4 x L 1 R h Y m x h M z U v V G l w b y B j Y W 1 i a W F k b y 5 7 M T E s N H 0 m c X V v d D s s J n F 1 b 3 Q 7 U 2 V j d G l v b j E v V G F i b G E z N S 9 U a X B v I G N h b W J p Y W R v L n s x M C w 1 f S Z x d W 9 0 O y w m c X V v d D t T Z W N 0 a W 9 u M S 9 U Y W J s Y T M 1 L 1 R p c G 8 g Y 2 F t Y m l h Z G 8 u e z g s N n 0 m c X V v d D s s J n F 1 b 3 Q 7 U 2 V j d G l v b j E v V G F i b G E z N S 9 U a X B v I G N h b W J p Y W R v L n s 1 L D d 9 J n F 1 b 3 Q 7 L C Z x d W 9 0 O 1 N l Y 3 R p b 2 4 x L 1 R h Y m x h M z U v V G l w b y B j Y W 1 i a W F k b y 5 7 M C w 4 f S Z x d W 9 0 O y w m c X V v d D t T Z W N 0 a W 9 u M S 9 U Y W J s Y T M 1 L 1 R p c G 8 g Y 2 F t Y m l h Z G 8 u e 1 R P V E F M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Y T M 1 L 1 R p c G 8 g Y 2 F t Y m l h Z G 8 u e 0 5 P T U J S R S B E R U w g U E F S V E l D S V B B T l R F L D B 9 J n F 1 b 3 Q 7 L C Z x d W 9 0 O 1 N l Y 3 R p b 2 4 x L 1 R h Y m x h M z U v V G l w b y B j Y W 1 i a W F k b y 5 7 Q 0 F U R U d P U k l B L D F 9 J n F 1 b 3 Q 7 L C Z x d W 9 0 O 1 N l Y 3 R p b 2 4 x L 1 R h Y m x h M z U v V G l w b y B j Y W 1 i a W F k b y 5 7 U E F H Q U R P L D J 9 J n F 1 b 3 Q 7 L C Z x d W 9 0 O 1 N l Y 3 R p b 2 4 x L 1 R h Y m x h M z U v V G l w b y B j Y W 1 i a W F k b y 5 7 I y B Q Q V R S V U x M Q S w z f S Z x d W 9 0 O y w m c X V v d D t T Z W N 0 a W 9 u M S 9 U Y W J s Y T M 1 L 1 R p c G 8 g Y 2 F t Y m l h Z G 8 u e z E x L D R 9 J n F 1 b 3 Q 7 L C Z x d W 9 0 O 1 N l Y 3 R p b 2 4 x L 1 R h Y m x h M z U v V G l w b y B j Y W 1 i a W F k b y 5 7 M T A s N X 0 m c X V v d D s s J n F 1 b 3 Q 7 U 2 V j d G l v b j E v V G F i b G E z N S 9 U a X B v I G N h b W J p Y W R v L n s 4 L D Z 9 J n F 1 b 3 Q 7 L C Z x d W 9 0 O 1 N l Y 3 R p b 2 4 x L 1 R h Y m x h M z U v V G l w b y B j Y W 1 i a W F k b y 5 7 N S w 3 f S Z x d W 9 0 O y w m c X V v d D t T Z W N 0 a W 9 u M S 9 U Y W J s Y T M 1 L 1 R p c G 8 g Y 2 F t Y m l h Z G 8 u e z A s O H 0 m c X V v d D s s J n F 1 b 3 Q 7 U 2 V j d G l v b j E v V G F i b G E z N S 9 U a X B v I G N h b W J p Y W R v L n t U T 1 R B T C w 5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2 N s d W I l M j B k Z S U y M H R p c m 8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k 2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I t M j R U M T k 6 N D I 6 M j M u M z A 3 O D Y z N F o i L z 4 8 R W 5 0 c n k g V H l w Z T 0 i R m l s b E N v b H V t b l R 5 c G V z I i B W Y W x 1 Z T 0 i c 0 J n W U d B d 0 F B Q U F B Q U F 3 P T 0 i L z 4 8 R W 5 0 c n k g V H l w Z T 0 i R m l s b E N v b H V t b k 5 h b W V z I i B W Y W x 1 Z T 0 i c 1 s m c X V v d D t O T 0 1 C U k U g R E V M I F B B U l R J Q 0 l Q Q U 5 U R S Z x d W 9 0 O y w m c X V v d D t D Q V R F R 0 9 S S U E m c X V v d D s s J n F 1 b 3 Q 7 U E F H Q U R P J n F 1 b 3 Q 7 L C Z x d W 9 0 O y M g U E F U U l V M T E E m c X V v d D s s J n F 1 b 3 Q 7 M T E m c X V v d D s s J n F 1 b 3 Q 7 M T A m c X V v d D s s J n F 1 b 3 Q 7 O C Z x d W 9 0 O y w m c X V v d D s 1 J n F 1 b 3 Q 7 L C Z x d W 9 0 O z A m c X V v d D s s J n F 1 b 3 Q 7 V E 9 U Q U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x 1 Y i B k Z S B 0 a X J v L 1 R p c G 8 g Y 2 F t Y m l h Z G 8 u e 0 5 P T U J S R S B E R U w g U E F S V E l D S V B B T l R F L D B 9 J n F 1 b 3 Q 7 L C Z x d W 9 0 O 1 N l Y 3 R p b 2 4 x L 2 N s d W I g Z G U g d G l y b y 9 U a X B v I G N h b W J p Y W R v L n t D Q V R F R 0 9 S S U E s M X 0 m c X V v d D s s J n F 1 b 3 Q 7 U 2 V j d G l v b j E v Y 2 x 1 Y i B k Z S B 0 a X J v L 1 R p c G 8 g Y 2 F t Y m l h Z G 8 u e 1 B B R 0 F E T y w y f S Z x d W 9 0 O y w m c X V v d D t T Z W N 0 a W 9 u M S 9 j b H V i I G R l I H R p c m 8 v V G l w b y B j Y W 1 i a W F k b y 5 7 I y B Q Q V R S V U x M Q S w z f S Z x d W 9 0 O y w m c X V v d D t T Z W N 0 a W 9 u M S 9 j b H V i I G R l I H R p c m 8 v V G l w b y B j Y W 1 i a W F k b y 5 7 M T E s N H 0 m c X V v d D s s J n F 1 b 3 Q 7 U 2 V j d G l v b j E v Y 2 x 1 Y i B k Z S B 0 a X J v L 1 R p c G 8 g Y 2 F t Y m l h Z G 8 u e z E w L D V 9 J n F 1 b 3 Q 7 L C Z x d W 9 0 O 1 N l Y 3 R p b 2 4 x L 2 N s d W I g Z G U g d G l y b y 9 U a X B v I G N h b W J p Y W R v L n s 4 L D Z 9 J n F 1 b 3 Q 7 L C Z x d W 9 0 O 1 N l Y 3 R p b 2 4 x L 2 N s d W I g Z G U g d G l y b y 9 U a X B v I G N h b W J p Y W R v L n s 1 L D d 9 J n F 1 b 3 Q 7 L C Z x d W 9 0 O 1 N l Y 3 R p b 2 4 x L 2 N s d W I g Z G U g d G l y b y 9 U a X B v I G N h b W J p Y W R v L n s w L D h 9 J n F 1 b 3 Q 7 L C Z x d W 9 0 O 1 N l Y 3 R p b 2 4 x L 2 N s d W I g Z G U g d G l y b y 9 U a X B v I G N h b W J p Y W R v L n t U T 1 R B T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Y 2 x 1 Y i B k Z S B 0 a X J v L 1 R p c G 8 g Y 2 F t Y m l h Z G 8 u e 0 5 P T U J S R S B E R U w g U E F S V E l D S V B B T l R F L D B 9 J n F 1 b 3 Q 7 L C Z x d W 9 0 O 1 N l Y 3 R p b 2 4 x L 2 N s d W I g Z G U g d G l y b y 9 U a X B v I G N h b W J p Y W R v L n t D Q V R F R 0 9 S S U E s M X 0 m c X V v d D s s J n F 1 b 3 Q 7 U 2 V j d G l v b j E v Y 2 x 1 Y i B k Z S B 0 a X J v L 1 R p c G 8 g Y 2 F t Y m l h Z G 8 u e 1 B B R 0 F E T y w y f S Z x d W 9 0 O y w m c X V v d D t T Z W N 0 a W 9 u M S 9 j b H V i I G R l I H R p c m 8 v V G l w b y B j Y W 1 i a W F k b y 5 7 I y B Q Q V R S V U x M Q S w z f S Z x d W 9 0 O y w m c X V v d D t T Z W N 0 a W 9 u M S 9 j b H V i I G R l I H R p c m 8 v V G l w b y B j Y W 1 i a W F k b y 5 7 M T E s N H 0 m c X V v d D s s J n F 1 b 3 Q 7 U 2 V j d G l v b j E v Y 2 x 1 Y i B k Z S B 0 a X J v L 1 R p c G 8 g Y 2 F t Y m l h Z G 8 u e z E w L D V 9 J n F 1 b 3 Q 7 L C Z x d W 9 0 O 1 N l Y 3 R p b 2 4 x L 2 N s d W I g Z G U g d G l y b y 9 U a X B v I G N h b W J p Y W R v L n s 4 L D Z 9 J n F 1 b 3 Q 7 L C Z x d W 9 0 O 1 N l Y 3 R p b 2 4 x L 2 N s d W I g Z G U g d G l y b y 9 U a X B v I G N h b W J p Y W R v L n s 1 L D d 9 J n F 1 b 3 Q 7 L C Z x d W 9 0 O 1 N l Y 3 R p b 2 4 x L 2 N s d W I g Z G U g d G l y b y 9 U a X B v I G N h b W J p Y W R v L n s w L D h 9 J n F 1 b 3 Q 7 L C Z x d W 9 0 O 1 N l Y 3 R p b 2 4 x L 2 N s d W I g Z G U g d G l y b y 9 U a X B v I G N h b W J p Y W R v L n t U T 1 R B T C w 5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2 h h b G N v b m V z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E 5 N i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y L T I 0 V D E 5 O j Q y O j U w L j I x M T U x O D J a I i 8 + P E V u d H J 5 I F R 5 c G U 9 I k Z p b G x D b 2 x 1 b W 5 U e X B l c y I g V m F s d W U 9 I n N C Z 1 l H Q X d B Q U F B Q U F B d z 0 9 I i 8 + P E V u d H J 5 I F R 5 c G U 9 I k Z p b G x D b 2 x 1 b W 5 O Y W 1 l c y I g V m F s d W U 9 I n N b J n F 1 b 3 Q 7 T k 9 N Q l J F I E R F T C B Q Q V J U S U N J U E F O V E U m c X V v d D s s J n F 1 b 3 Q 7 Q 0 F U R U d P U k l B J n F 1 b 3 Q 7 L C Z x d W 9 0 O 1 B B R 0 F E T y Z x d W 9 0 O y w m c X V v d D s j I F B B V F J V T E x B J n F 1 b 3 Q 7 L C Z x d W 9 0 O z E x J n F 1 b 3 Q 7 L C Z x d W 9 0 O z E w J n F 1 b 3 Q 7 L C Z x d W 9 0 O z g m c X V v d D s s J n F 1 b 3 Q 7 N S Z x d W 9 0 O y w m c X V v d D s w J n F 1 b 3 Q 7 L C Z x d W 9 0 O 1 R P V E F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h b G N v b m V z L 1 R p c G 8 g Y 2 F t Y m l h Z G 8 u e 0 5 P T U J S R S B E R U w g U E F S V E l D S V B B T l R F L D B 9 J n F 1 b 3 Q 7 L C Z x d W 9 0 O 1 N l Y 3 R p b 2 4 x L 2 h h b G N v b m V z L 1 R p c G 8 g Y 2 F t Y m l h Z G 8 u e 0 N B V E V H T 1 J J Q S w x f S Z x d W 9 0 O y w m c X V v d D t T Z W N 0 a W 9 u M S 9 o Y W x j b 2 5 l c y 9 U a X B v I G N h b W J p Y W R v L n t Q Q U d B R E 8 s M n 0 m c X V v d D s s J n F 1 b 3 Q 7 U 2 V j d G l v b j E v a G F s Y 2 9 u Z X M v V G l w b y B j Y W 1 i a W F k b y 5 7 I y B Q Q V R S V U x M Q S w z f S Z x d W 9 0 O y w m c X V v d D t T Z W N 0 a W 9 u M S 9 o Y W x j b 2 5 l c y 9 U a X B v I G N h b W J p Y W R v L n s x M S w 0 f S Z x d W 9 0 O y w m c X V v d D t T Z W N 0 a W 9 u M S 9 o Y W x j b 2 5 l c y 9 U a X B v I G N h b W J p Y W R v L n s x M C w 1 f S Z x d W 9 0 O y w m c X V v d D t T Z W N 0 a W 9 u M S 9 o Y W x j b 2 5 l c y 9 U a X B v I G N h b W J p Y W R v L n s 4 L D Z 9 J n F 1 b 3 Q 7 L C Z x d W 9 0 O 1 N l Y 3 R p b 2 4 x L 2 h h b G N v b m V z L 1 R p c G 8 g Y 2 F t Y m l h Z G 8 u e z U s N 3 0 m c X V v d D s s J n F 1 b 3 Q 7 U 2 V j d G l v b j E v a G F s Y 2 9 u Z X M v V G l w b y B j Y W 1 i a W F k b y 5 7 M C w 4 f S Z x d W 9 0 O y w m c X V v d D t T Z W N 0 a W 9 u M S 9 o Y W x j b 2 5 l c y 9 U a X B v I G N h b W J p Y W R v L n t U T 1 R B T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F s Y 2 9 u Z X M v V G l w b y B j Y W 1 i a W F k b y 5 7 T k 9 N Q l J F I E R F T C B Q Q V J U S U N J U E F O V E U s M H 0 m c X V v d D s s J n F 1 b 3 Q 7 U 2 V j d G l v b j E v a G F s Y 2 9 u Z X M v V G l w b y B j Y W 1 i a W F k b y 5 7 Q 0 F U R U d P U k l B L D F 9 J n F 1 b 3 Q 7 L C Z x d W 9 0 O 1 N l Y 3 R p b 2 4 x L 2 h h b G N v b m V z L 1 R p c G 8 g Y 2 F t Y m l h Z G 8 u e 1 B B R 0 F E T y w y f S Z x d W 9 0 O y w m c X V v d D t T Z W N 0 a W 9 u M S 9 o Y W x j b 2 5 l c y 9 U a X B v I G N h b W J p Y W R v L n s j I F B B V F J V T E x B L D N 9 J n F 1 b 3 Q 7 L C Z x d W 9 0 O 1 N l Y 3 R p b 2 4 x L 2 h h b G N v b m V z L 1 R p c G 8 g Y 2 F t Y m l h Z G 8 u e z E x L D R 9 J n F 1 b 3 Q 7 L C Z x d W 9 0 O 1 N l Y 3 R p b 2 4 x L 2 h h b G N v b m V z L 1 R p c G 8 g Y 2 F t Y m l h Z G 8 u e z E w L D V 9 J n F 1 b 3 Q 7 L C Z x d W 9 0 O 1 N l Y 3 R p b 2 4 x L 2 h h b G N v b m V z L 1 R p c G 8 g Y 2 F t Y m l h Z G 8 u e z g s N n 0 m c X V v d D s s J n F 1 b 3 Q 7 U 2 V j d G l v b j E v a G F s Y 2 9 u Z X M v V G l w b y B j Y W 1 i a W F k b y 5 7 N S w 3 f S Z x d W 9 0 O y w m c X V v d D t T Z W N 0 a W 9 u M S 9 o Y W x j b 2 5 l c y 9 U a X B v I G N h b W J p Y W R v L n s w L D h 9 J n F 1 b 3 Q 7 L C Z x d W 9 0 O 1 N l Y 3 R p b 2 4 x L 2 h h b G N v b m V z L 1 R p c G 8 g Y 2 F t Y m l h Z G 8 u e 1 R P V E F M L D l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d m l 2 Z X M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k 2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I t M j R U M T k 6 N D M 6 M j g u M z M 2 M D E z N l o i L z 4 8 R W 5 0 c n k g V H l w Z T 0 i R m l s b E N v b H V t b l R 5 c G V z I i B W Y W x 1 Z T 0 i c 0 J n W U d B d 0 F B Q U F B Q U F 3 P T 0 i L z 4 8 R W 5 0 c n k g V H l w Z T 0 i R m l s b E N v b H V t b k 5 h b W V z I i B W Y W x 1 Z T 0 i c 1 s m c X V v d D t O T 0 1 C U k U g R E V M I F B B U l R J Q 0 l Q Q U 5 U R S Z x d W 9 0 O y w m c X V v d D t D Q V R F R 0 9 S S U E m c X V v d D s s J n F 1 b 3 Q 7 U E F H Q U R P J n F 1 b 3 Q 7 L C Z x d W 9 0 O y M g U E F U U l V M T E E m c X V v d D s s J n F 1 b 3 Q 7 M T E m c X V v d D s s J n F 1 b 3 Q 7 M T A m c X V v d D s s J n F 1 b 3 Q 7 O C Z x d W 9 0 O y w m c X V v d D s 1 J n F 1 b 3 Q 7 L C Z x d W 9 0 O z A m c X V v d D s s J n F 1 b 3 Q 7 V E 9 U Q U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2 Z X M v V G l w b y B j Y W 1 i a W F k b y 5 7 T k 9 N Q l J F I E R F T C B Q Q V J U S U N J U E F O V E U s M H 0 m c X V v d D s s J n F 1 b 3 Q 7 U 2 V j d G l v b j E v d m l 2 Z X M v V G l w b y B j Y W 1 i a W F k b y 5 7 Q 0 F U R U d P U k l B L D F 9 J n F 1 b 3 Q 7 L C Z x d W 9 0 O 1 N l Y 3 R p b 2 4 x L 3 Z p d m V z L 1 R p c G 8 g Y 2 F t Y m l h Z G 8 u e 1 B B R 0 F E T y w y f S Z x d W 9 0 O y w m c X V v d D t T Z W N 0 a W 9 u M S 9 2 a X Z l c y 9 U a X B v I G N h b W J p Y W R v L n s j I F B B V F J V T E x B L D N 9 J n F 1 b 3 Q 7 L C Z x d W 9 0 O 1 N l Y 3 R p b 2 4 x L 3 Z p d m V z L 1 R p c G 8 g Y 2 F t Y m l h Z G 8 u e z E x L D R 9 J n F 1 b 3 Q 7 L C Z x d W 9 0 O 1 N l Y 3 R p b 2 4 x L 3 Z p d m V z L 1 R p c G 8 g Y 2 F t Y m l h Z G 8 u e z E w L D V 9 J n F 1 b 3 Q 7 L C Z x d W 9 0 O 1 N l Y 3 R p b 2 4 x L 3 Z p d m V z L 1 R p c G 8 g Y 2 F t Y m l h Z G 8 u e z g s N n 0 m c X V v d D s s J n F 1 b 3 Q 7 U 2 V j d G l v b j E v d m l 2 Z X M v V G l w b y B j Y W 1 i a W F k b y 5 7 N S w 3 f S Z x d W 9 0 O y w m c X V v d D t T Z W N 0 a W 9 u M S 9 2 a X Z l c y 9 U a X B v I G N h b W J p Y W R v L n s w L D h 9 J n F 1 b 3 Q 7 L C Z x d W 9 0 O 1 N l Y 3 R p b 2 4 x L 3 Z p d m V z L 1 R p c G 8 g Y 2 F t Y m l h Z G 8 u e 1 R P V E F M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2 a X Z l c y 9 U a X B v I G N h b W J p Y W R v L n t O T 0 1 C U k U g R E V M I F B B U l R J Q 0 l Q Q U 5 U R S w w f S Z x d W 9 0 O y w m c X V v d D t T Z W N 0 a W 9 u M S 9 2 a X Z l c y 9 U a X B v I G N h b W J p Y W R v L n t D Q V R F R 0 9 S S U E s M X 0 m c X V v d D s s J n F 1 b 3 Q 7 U 2 V j d G l v b j E v d m l 2 Z X M v V G l w b y B j Y W 1 i a W F k b y 5 7 U E F H Q U R P L D J 9 J n F 1 b 3 Q 7 L C Z x d W 9 0 O 1 N l Y 3 R p b 2 4 x L 3 Z p d m V z L 1 R p c G 8 g Y 2 F t Y m l h Z G 8 u e y M g U E F U U l V M T E E s M 3 0 m c X V v d D s s J n F 1 b 3 Q 7 U 2 V j d G l v b j E v d m l 2 Z X M v V G l w b y B j Y W 1 i a W F k b y 5 7 M T E s N H 0 m c X V v d D s s J n F 1 b 3 Q 7 U 2 V j d G l v b j E v d m l 2 Z X M v V G l w b y B j Y W 1 i a W F k b y 5 7 M T A s N X 0 m c X V v d D s s J n F 1 b 3 Q 7 U 2 V j d G l v b j E v d m l 2 Z X M v V G l w b y B j Y W 1 i a W F k b y 5 7 O C w 2 f S Z x d W 9 0 O y w m c X V v d D t T Z W N 0 a W 9 u M S 9 2 a X Z l c y 9 U a X B v I G N h b W J p Y W R v L n s 1 L D d 9 J n F 1 b 3 Q 7 L C Z x d W 9 0 O 1 N l Y 3 R p b 2 4 x L 3 Z p d m V z L 1 R p c G 8 g Y 2 F t Y m l h Z G 8 u e z A s O H 0 m c X V v d D s s J n F 1 b 3 Q 7 U 2 V j d G l v b j E v d m l 2 Z X M v V G l w b y B j Y W 1 i a W F k b y 5 7 V E 9 U Q U w s O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h c n F 1 Z X J v c y U y M H V u a W R v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O T Y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i 0 y N F Q x O T o 0 M z o 1 N S 4 4 O T g 3 N T Q 2 W i I v P j x F b n R y e S B U e X B l P S J G a W x s Q 2 9 s d W 1 u V H l w Z X M i I F Z h b H V l P S J z Q m d Z R 0 F 3 Q U F B Q U F B Q X c 9 P S I v P j x F b n R y e S B U e X B l P S J G a W x s Q 2 9 s d W 1 u T m F t Z X M i I F Z h b H V l P S J z W y Z x d W 9 0 O 0 5 P T U J S R S B E R U w g U E F S V E l D S V B B T l R F J n F 1 b 3 Q 7 L C Z x d W 9 0 O 0 N B V E V H T 1 J J Q S Z x d W 9 0 O y w m c X V v d D t Q Q U d B R E 8 m c X V v d D s s J n F 1 b 3 Q 7 I y B Q Q V R S V U x M Q S Z x d W 9 0 O y w m c X V v d D s x M S Z x d W 9 0 O y w m c X V v d D s x M C Z x d W 9 0 O y w m c X V v d D s 4 J n F 1 b 3 Q 7 L C Z x d W 9 0 O z U m c X V v d D s s J n F 1 b 3 Q 7 M C Z x d W 9 0 O y w m c X V v d D t U T 1 R B T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F 1 Z X J v c y B 1 b m l k b 3 M v V G l w b y B j Y W 1 i a W F k b y 5 7 T k 9 N Q l J F I E R F T C B Q Q V J U S U N J U E F O V E U s M H 0 m c X V v d D s s J n F 1 b 3 Q 7 U 2 V j d G l v b j E v Y X J x d W V y b 3 M g d W 5 p Z G 9 z L 1 R p c G 8 g Y 2 F t Y m l h Z G 8 u e 0 N B V E V H T 1 J J Q S w x f S Z x d W 9 0 O y w m c X V v d D t T Z W N 0 a W 9 u M S 9 h c n F 1 Z X J v c y B 1 b m l k b 3 M v V G l w b y B j Y W 1 i a W F k b y 5 7 U E F H Q U R P L D J 9 J n F 1 b 3 Q 7 L C Z x d W 9 0 O 1 N l Y 3 R p b 2 4 x L 2 F y c X V l c m 9 z I H V u a W R v c y 9 U a X B v I G N h b W J p Y W R v L n s j I F B B V F J V T E x B L D N 9 J n F 1 b 3 Q 7 L C Z x d W 9 0 O 1 N l Y 3 R p b 2 4 x L 2 F y c X V l c m 9 z I H V u a W R v c y 9 U a X B v I G N h b W J p Y W R v L n s x M S w 0 f S Z x d W 9 0 O y w m c X V v d D t T Z W N 0 a W 9 u M S 9 h c n F 1 Z X J v c y B 1 b m l k b 3 M v V G l w b y B j Y W 1 i a W F k b y 5 7 M T A s N X 0 m c X V v d D s s J n F 1 b 3 Q 7 U 2 V j d G l v b j E v Y X J x d W V y b 3 M g d W 5 p Z G 9 z L 1 R p c G 8 g Y 2 F t Y m l h Z G 8 u e z g s N n 0 m c X V v d D s s J n F 1 b 3 Q 7 U 2 V j d G l v b j E v Y X J x d W V y b 3 M g d W 5 p Z G 9 z L 1 R p c G 8 g Y 2 F t Y m l h Z G 8 u e z U s N 3 0 m c X V v d D s s J n F 1 b 3 Q 7 U 2 V j d G l v b j E v Y X J x d W V y b 3 M g d W 5 p Z G 9 z L 1 R p c G 8 g Y 2 F t Y m l h Z G 8 u e z A s O H 0 m c X V v d D s s J n F 1 b 3 Q 7 U 2 V j d G l v b j E v Y X J x d W V y b 3 M g d W 5 p Z G 9 z L 1 R p c G 8 g Y 2 F t Y m l h Z G 8 u e 1 R P V E F M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h c n F 1 Z X J v c y B 1 b m l k b 3 M v V G l w b y B j Y W 1 i a W F k b y 5 7 T k 9 N Q l J F I E R F T C B Q Q V J U S U N J U E F O V E U s M H 0 m c X V v d D s s J n F 1 b 3 Q 7 U 2 V j d G l v b j E v Y X J x d W V y b 3 M g d W 5 p Z G 9 z L 1 R p c G 8 g Y 2 F t Y m l h Z G 8 u e 0 N B V E V H T 1 J J Q S w x f S Z x d W 9 0 O y w m c X V v d D t T Z W N 0 a W 9 u M S 9 h c n F 1 Z X J v c y B 1 b m l k b 3 M v V G l w b y B j Y W 1 i a W F k b y 5 7 U E F H Q U R P L D J 9 J n F 1 b 3 Q 7 L C Z x d W 9 0 O 1 N l Y 3 R p b 2 4 x L 2 F y c X V l c m 9 z I H V u a W R v c y 9 U a X B v I G N h b W J p Y W R v L n s j I F B B V F J V T E x B L D N 9 J n F 1 b 3 Q 7 L C Z x d W 9 0 O 1 N l Y 3 R p b 2 4 x L 2 F y c X V l c m 9 z I H V u a W R v c y 9 U a X B v I G N h b W J p Y W R v L n s x M S w 0 f S Z x d W 9 0 O y w m c X V v d D t T Z W N 0 a W 9 u M S 9 h c n F 1 Z X J v c y B 1 b m l k b 3 M v V G l w b y B j Y W 1 i a W F k b y 5 7 M T A s N X 0 m c X V v d D s s J n F 1 b 3 Q 7 U 2 V j d G l v b j E v Y X J x d W V y b 3 M g d W 5 p Z G 9 z L 1 R p c G 8 g Y 2 F t Y m l h Z G 8 u e z g s N n 0 m c X V v d D s s J n F 1 b 3 Q 7 U 2 V j d G l v b j E v Y X J x d W V y b 3 M g d W 5 p Z G 9 z L 1 R p c G 8 g Y 2 F t Y m l h Z G 8 u e z U s N 3 0 m c X V v d D s s J n F 1 b 3 Q 7 U 2 V j d G l v b j E v Y X J x d W V y b 3 M g d W 5 p Z G 9 z L 1 R p c G 8 g Y 2 F t Y m l h Z G 8 u e z A s O H 0 m c X V v d D s s J n F 1 b 3 Q 7 U 2 V j d G l v b j E v Y X J x d W V y b 3 M g d W 5 p Z G 9 z L 1 R p c G 8 g Y 2 F t Y m l h Z G 8 u e 1 R P V E F M L D l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Q W 5 l e G F y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j c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i 0 y N F Q x O T o 1 M z o x M y 4 0 M D E 4 M D A 5 W i I v P j x F b n R y e S B U e X B l P S J G a W x s Q 2 9 s d W 1 u V H l w Z X M i I F Z h b H V l P S J z Q m d Z R 0 F 3 Q U F B Q U F B Q X c 9 P S I v P j x F b n R y e S B U e X B l P S J G a W x s Q 2 9 s d W 1 u T m F t Z X M i I F Z h b H V l P S J z W y Z x d W 9 0 O 0 5 P T U J S R S B E R U w g U E F S V E l D S V B B T l R F J n F 1 b 3 Q 7 L C Z x d W 9 0 O 0 N B V E V H T 1 J J Q S Z x d W 9 0 O y w m c X V v d D t Q Q U d B R E 8 m c X V v d D s s J n F 1 b 3 Q 7 I y B Q Q V R S V U x M Q S Z x d W 9 0 O y w m c X V v d D s x M S Z x d W 9 0 O y w m c X V v d D s x M C Z x d W 9 0 O y w m c X V v d D s 4 J n F 1 b 3 Q 7 L C Z x d W 9 0 O z U m c X V v d D s s J n F 1 b 3 Q 7 M C Z x d W 9 0 O y w m c X V v d D t U T 1 R B T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D k 0 N z h l Z D k t N z E 4 N S 0 0 O T E 1 L W I 0 Y z A t Y z U 5 O D k 2 M D U 0 O G M 5 I i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s m c X V v d D t O T 0 1 C U k U g R E V M I F B B U l R J Q 0 l Q Q U 5 U R S Z x d W 9 0 O 1 0 s J n F 1 b 3 Q 7 c X V l c n l S Z W x h d G l v b n N o a X B z J n F 1 b 3 Q 7 O l t d L C Z x d W 9 0 O 2 N v b H V t b k l k Z W 5 0 a X R p Z X M m c X V v d D s 6 W y Z x d W 9 0 O 1 N l Y 3 R p b 2 4 x L 0 F u Z X h h c j E v T 3 J p Z 2 V u L n t O T 0 1 C U k U g R E V M I F B B U l R J Q 0 l Q Q U 5 U R S w w f S Z x d W 9 0 O y w m c X V v d D t T Z W N 0 a W 9 u M S 9 B b m V 4 Y X I x L 0 9 y a W d l b i 5 7 Q 0 F U R U d P U k l B L D F 9 J n F 1 b 3 Q 7 L C Z x d W 9 0 O 1 N l Y 3 R p b 2 4 x L 0 F u Z X h h c j E v T 3 J p Z 2 V u L n t Q Q U d B R E 8 s M n 0 m c X V v d D s s J n F 1 b 3 Q 7 U 2 V j d G l v b j E v Q W 5 l e G F y M S 9 P c m l n Z W 4 u e y M g U E F U U l V M T E E s M 3 0 m c X V v d D s s J n F 1 b 3 Q 7 U 2 V j d G l v b j E v Q W 5 l e G F y M S 9 P c m l n Z W 4 u e z E x L D R 9 J n F 1 b 3 Q 7 L C Z x d W 9 0 O 1 N l Y 3 R p b 2 4 x L 0 F u Z X h h c j E v T 3 J p Z 2 V u L n s x M C w 1 f S Z x d W 9 0 O y w m c X V v d D t T Z W N 0 a W 9 u M S 9 B b m V 4 Y X I x L 0 9 y a W d l b i 5 7 O C w 2 f S Z x d W 9 0 O y w m c X V v d D t T Z W N 0 a W 9 u M S 9 B b m V 4 Y X I x L 0 9 y a W d l b i 5 7 N S w 3 f S Z x d W 9 0 O y w m c X V v d D t T Z W N 0 a W 9 u M S 9 B b m V 4 Y X I x L 0 9 y a W d l b i 5 7 M C w 4 f S Z x d W 9 0 O y w m c X V v d D t T Z W N 0 a W 9 u M S 9 B b m V 4 Y X I x L 0 9 y a W d l b i 5 7 V E 9 U Q U w s O X 0 m c X V v d D t d L C Z x d W 9 0 O 0 N v b H V t b k N v d W 5 0 J n F 1 b 3 Q 7 O j E w L C Z x d W 9 0 O 0 t l e U N v b H V t b k 5 h b W V z J n F 1 b 3 Q 7 O l s m c X V v d D t O T 0 1 C U k U g R E V M I F B B U l R J Q 0 l Q Q U 5 U R S Z x d W 9 0 O 1 0 s J n F 1 b 3 Q 7 Q 2 9 s d W 1 u S W R l b n R p d G l l c y Z x d W 9 0 O z p b J n F 1 b 3 Q 7 U 2 V j d G l v b j E v Q W 5 l e G F y M S 9 P c m l n Z W 4 u e 0 5 P T U J S R S B E R U w g U E F S V E l D S V B B T l R F L D B 9 J n F 1 b 3 Q 7 L C Z x d W 9 0 O 1 N l Y 3 R p b 2 4 x L 0 F u Z X h h c j E v T 3 J p Z 2 V u L n t D Q V R F R 0 9 S S U E s M X 0 m c X V v d D s s J n F 1 b 3 Q 7 U 2 V j d G l v b j E v Q W 5 l e G F y M S 9 P c m l n Z W 4 u e 1 B B R 0 F E T y w y f S Z x d W 9 0 O y w m c X V v d D t T Z W N 0 a W 9 u M S 9 B b m V 4 Y X I x L 0 9 y a W d l b i 5 7 I y B Q Q V R S V U x M Q S w z f S Z x d W 9 0 O y w m c X V v d D t T Z W N 0 a W 9 u M S 9 B b m V 4 Y X I x L 0 9 y a W d l b i 5 7 M T E s N H 0 m c X V v d D s s J n F 1 b 3 Q 7 U 2 V j d G l v b j E v Q W 5 l e G F y M S 9 P c m l n Z W 4 u e z E w L D V 9 J n F 1 b 3 Q 7 L C Z x d W 9 0 O 1 N l Y 3 R p b 2 4 x L 0 F u Z X h h c j E v T 3 J p Z 2 V u L n s 4 L D Z 9 J n F 1 b 3 Q 7 L C Z x d W 9 0 O 1 N l Y 3 R p b 2 4 x L 0 F u Z X h h c j E v T 3 J p Z 2 V u L n s 1 L D d 9 J n F 1 b 3 Q 7 L C Z x d W 9 0 O 1 N l Y 3 R p b 2 4 x L 0 F u Z X h h c j E v T 3 J p Z 2 V u L n s w L D h 9 J n F 1 b 3 Q 7 L C Z x d W 9 0 O 1 N l Y 3 R p b 2 4 x L 0 F u Z X h h c j E v T 3 J p Z 2 V u L n t U T 1 R B T C w 5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0 F u Z X h h c j E i L z 4 8 L 1 N 0 Y W J s Z U V u d H J p Z X M + P C 9 J d G V t P j x J d G V t P j x J d G V t T G 9 j Y X R p b 2 4 + P E l 0 Z W 1 U e X B l P k Z v c m 1 1 b G E 8 L 0 l 0 Z W 1 U e X B l P j x J d G V t U G F 0 a D 5 T Z W N 0 a W 9 u M S 9 p c 2 N h c m l v d G U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p c 2 N h c m l v d G U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s Z W 9 u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b G V v b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N s d W I l M j B k Z S U y M H R p c m 8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H V i J T I w Z G U l M j B 0 a X J v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a G F s Y 2 9 u Z X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Y W x j b 2 5 l c y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3 Z p d m V z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d m l 2 Z X M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c n F 1 Z X J v c y U y M H V u a W R v c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F y c X V l c m 9 z J T I w d W 5 p Z G 9 z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W 5 l e G F y M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u Z X h h c j E v R m l s Y X M l M j B m a W x 0 c m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u Z X h h c j E v R H V w b G l j Y W R v c y U y M H F 1 a X R h Z G 9 z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K m 6 r R i U 4 2 T 5 / A B V 3 S V C / s A A A A A A I A A A A A A B B m A A A A A Q A A I A A A A L H o f u a j M r z m 5 s 7 I K T a z r c g 5 D C R P j O 8 F Y 4 z / 4 + i 1 + e j s A A A A A A 6 A A A A A A g A A I A A A A A 2 M q I z o O 9 Z N c c W H / V t J i Q Q M Q b f t o 2 9 J 4 k m k e 8 L w p N d 3 U A A A A E Q 7 i r 1 t p v R X v r Z U e v X A 6 n S G X G 2 Q 0 5 d r T o 8 C S q S p N F B / g G + B Q Y U V E / p z i l r 7 B w C d L W O / T n t w t I Q b N u D n 0 1 + 7 s 5 d i t q u k u g 4 s T O h k b 7 S b 3 z n E Q A A A A B W Z 9 0 d 9 i R y d f 3 8 3 K / V Z P 0 j x / g B p i 6 i Z n G E Z D n Q Z I C / f B r p 0 D t N c K L q k y N Y 3 z R 2 x V 6 F 1 t 6 O 9 Y k 5 + 3 s K K R m z a D 4 g = < / D a t a M a s h u p > 
</file>

<file path=customXml/itemProps1.xml><?xml version="1.0" encoding="utf-8"?>
<ds:datastoreItem xmlns:ds="http://schemas.openxmlformats.org/officeDocument/2006/customXml" ds:itemID="{D9739984-1318-4CDA-9E3D-A06EB215690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dashboard</vt:lpstr>
      <vt:lpstr>ISCARIOTE</vt:lpstr>
      <vt:lpstr>LEON</vt:lpstr>
      <vt:lpstr>CLUB_DE_TIRO</vt:lpstr>
      <vt:lpstr>HALCONES</vt:lpstr>
      <vt:lpstr>VIVES</vt:lpstr>
      <vt:lpstr>ARQUEROS_UNIDOS</vt:lpstr>
      <vt:lpstr>Anexar1</vt:lpstr>
      <vt:lpstr>ACUMULADO</vt:lpstr>
      <vt:lpstr>LISTAS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izquierdo</dc:creator>
  <cp:keywords/>
  <dc:description/>
  <cp:lastModifiedBy>julian izquierdo</cp:lastModifiedBy>
  <cp:revision/>
  <dcterms:created xsi:type="dcterms:W3CDTF">2026-02-24T16:44:17Z</dcterms:created>
  <dcterms:modified xsi:type="dcterms:W3CDTF">2026-03-20T18:47:49Z</dcterms:modified>
  <cp:category/>
  <cp:contentStatus/>
</cp:coreProperties>
</file>