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queryTables/queryTable1.xml" ContentType="application/vnd.openxmlformats-officedocument.spreadsheetml.queryTable+xml"/>
  <Override PartName="/xl/tables/table8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ian\Downloads\"/>
    </mc:Choice>
  </mc:AlternateContent>
  <xr:revisionPtr revIDLastSave="0" documentId="8_{D5FBB068-69BC-4C10-A308-2817A3BF186D}" xr6:coauthVersionLast="47" xr6:coauthVersionMax="47" xr10:uidLastSave="{00000000-0000-0000-0000-000000000000}"/>
  <bookViews>
    <workbookView xWindow="-120" yWindow="-120" windowWidth="38640" windowHeight="21120" tabRatio="804" xr2:uid="{BFE26D08-7113-421F-91DF-0813C4848A9A}"/>
  </bookViews>
  <sheets>
    <sheet name="dashboard" sheetId="1" r:id="rId1"/>
    <sheet name="ISCARIOTE" sheetId="2" r:id="rId2"/>
    <sheet name="LEON" sheetId="6" r:id="rId3"/>
    <sheet name="CLUB_DE_TIRO" sheetId="9" r:id="rId4"/>
    <sheet name="HALCONES" sheetId="10" state="hidden" r:id="rId5"/>
    <sheet name="VIVES" sheetId="11" state="hidden" r:id="rId6"/>
    <sheet name="ARQUEROS_UNIDOS" sheetId="12" state="hidden" r:id="rId7"/>
    <sheet name="Anexar1" sheetId="20" state="hidden" r:id="rId8"/>
    <sheet name="ACUMULADO" sheetId="7" state="hidden" r:id="rId9"/>
    <sheet name="LISTAS" sheetId="5" state="hidden" r:id="rId10"/>
  </sheets>
  <definedNames>
    <definedName name="_xlcn.WorksheetConnection_Anexar11" hidden="1">Anexar1[]</definedName>
    <definedName name="DatosExternos_1" localSheetId="7" hidden="1">Anexar1!$A$1:$J$271</definedName>
  </definedNames>
  <calcPr calcId="191028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Anexar1" name="Anexar1" connection="WorksheetConnection_Anexar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2" i="10" l="1"/>
  <c r="B79" i="1" a="1"/>
  <c r="B79" i="1" s="1"/>
  <c r="J13" i="1"/>
  <c r="D110" i="1"/>
  <c r="E110" i="1"/>
  <c r="H110" i="1"/>
  <c r="I110" i="1"/>
  <c r="L110" i="1"/>
  <c r="M110" i="1"/>
  <c r="P110" i="1"/>
  <c r="Q110" i="1"/>
  <c r="T110" i="1"/>
  <c r="U110" i="1"/>
  <c r="X110" i="1"/>
  <c r="Y110" i="1"/>
  <c r="D111" i="1"/>
  <c r="E111" i="1"/>
  <c r="H111" i="1"/>
  <c r="I111" i="1"/>
  <c r="L111" i="1"/>
  <c r="M111" i="1"/>
  <c r="P111" i="1"/>
  <c r="Q111" i="1"/>
  <c r="T111" i="1"/>
  <c r="U111" i="1"/>
  <c r="X111" i="1"/>
  <c r="Y111" i="1"/>
  <c r="D112" i="1"/>
  <c r="E112" i="1"/>
  <c r="H112" i="1"/>
  <c r="I112" i="1"/>
  <c r="L112" i="1"/>
  <c r="M112" i="1"/>
  <c r="P112" i="1"/>
  <c r="Q112" i="1"/>
  <c r="T112" i="1"/>
  <c r="U112" i="1"/>
  <c r="X112" i="1"/>
  <c r="Y112" i="1"/>
  <c r="D113" i="1"/>
  <c r="E113" i="1"/>
  <c r="H113" i="1"/>
  <c r="I113" i="1"/>
  <c r="L113" i="1"/>
  <c r="M113" i="1"/>
  <c r="P113" i="1"/>
  <c r="Q113" i="1"/>
  <c r="T113" i="1"/>
  <c r="U113" i="1"/>
  <c r="X113" i="1"/>
  <c r="Y113" i="1"/>
  <c r="D114" i="1"/>
  <c r="E114" i="1"/>
  <c r="H114" i="1"/>
  <c r="I114" i="1"/>
  <c r="L114" i="1"/>
  <c r="M114" i="1"/>
  <c r="P114" i="1"/>
  <c r="Q114" i="1"/>
  <c r="T114" i="1"/>
  <c r="U114" i="1"/>
  <c r="X114" i="1"/>
  <c r="Y114" i="1"/>
  <c r="D115" i="1"/>
  <c r="E115" i="1"/>
  <c r="H115" i="1"/>
  <c r="I115" i="1"/>
  <c r="L115" i="1"/>
  <c r="M115" i="1"/>
  <c r="P115" i="1"/>
  <c r="Q115" i="1"/>
  <c r="T115" i="1"/>
  <c r="U115" i="1"/>
  <c r="X115" i="1"/>
  <c r="Y115" i="1"/>
  <c r="J27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5" i="2"/>
  <c r="L116" i="1"/>
  <c r="B31" i="1"/>
  <c r="B30" i="1"/>
  <c r="B29" i="1"/>
  <c r="B28" i="1"/>
  <c r="A20" i="5"/>
  <c r="B20" i="5" s="1" a="1"/>
  <c r="B20" i="5" s="1"/>
  <c r="A6" i="7"/>
  <c r="A7" i="7"/>
  <c r="B7" i="7" s="1"/>
  <c r="A8" i="7"/>
  <c r="B8" i="7" s="1"/>
  <c r="A9" i="7"/>
  <c r="A10" i="7"/>
  <c r="B10" i="7" s="1"/>
  <c r="A11" i="7"/>
  <c r="A12" i="7"/>
  <c r="B12" i="7" s="1"/>
  <c r="A13" i="7"/>
  <c r="B13" i="7" s="1"/>
  <c r="A14" i="7"/>
  <c r="B14" i="7" s="1"/>
  <c r="A15" i="7"/>
  <c r="B15" i="7" s="1"/>
  <c r="A16" i="7"/>
  <c r="B16" i="7" s="1"/>
  <c r="A17" i="7"/>
  <c r="B17" i="7" s="1"/>
  <c r="A18" i="7"/>
  <c r="B18" i="7" s="1"/>
  <c r="A19" i="7"/>
  <c r="B19" i="7" s="1"/>
  <c r="A20" i="7"/>
  <c r="A21" i="7"/>
  <c r="A22" i="7"/>
  <c r="A23" i="7"/>
  <c r="A24" i="7"/>
  <c r="A25" i="7"/>
  <c r="A26" i="7"/>
  <c r="B26" i="7" s="1"/>
  <c r="A27" i="7"/>
  <c r="B27" i="7" s="1"/>
  <c r="A28" i="7"/>
  <c r="B28" i="7" s="1"/>
  <c r="A29" i="7"/>
  <c r="A30" i="7"/>
  <c r="B30" i="7" s="1"/>
  <c r="A31" i="7"/>
  <c r="B31" i="7" s="1"/>
  <c r="A32" i="7"/>
  <c r="A33" i="7"/>
  <c r="A34" i="7"/>
  <c r="B34" i="7" s="1"/>
  <c r="A35" i="7"/>
  <c r="A36" i="7"/>
  <c r="B36" i="7" s="1"/>
  <c r="A37" i="7"/>
  <c r="B37" i="7" s="1"/>
  <c r="A38" i="7"/>
  <c r="A39" i="7"/>
  <c r="A40" i="7"/>
  <c r="A41" i="7"/>
  <c r="A42" i="7"/>
  <c r="A43" i="7"/>
  <c r="A44" i="7"/>
  <c r="B44" i="7" s="1"/>
  <c r="A45" i="7"/>
  <c r="B45" i="7" s="1"/>
  <c r="A46" i="7"/>
  <c r="B46" i="7" s="1"/>
  <c r="A47" i="7"/>
  <c r="A48" i="7"/>
  <c r="B48" i="7" s="1"/>
  <c r="A49" i="7"/>
  <c r="A50" i="7"/>
  <c r="A51" i="7"/>
  <c r="B51" i="7" s="1"/>
  <c r="A52" i="7"/>
  <c r="B52" i="7" s="1"/>
  <c r="A53" i="7"/>
  <c r="A54" i="7"/>
  <c r="B54" i="7" s="1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B94" i="7" s="1"/>
  <c r="A95" i="7"/>
  <c r="A96" i="7"/>
  <c r="A97" i="7"/>
  <c r="A98" i="7"/>
  <c r="A99" i="7"/>
  <c r="A100" i="7"/>
  <c r="A101" i="7"/>
  <c r="A102" i="7"/>
  <c r="B102" i="7" s="1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B117" i="7" s="1"/>
  <c r="A118" i="7"/>
  <c r="A119" i="7"/>
  <c r="A120" i="7"/>
  <c r="A121" i="7"/>
  <c r="A122" i="7"/>
  <c r="A123" i="7"/>
  <c r="A124" i="7"/>
  <c r="A125" i="7"/>
  <c r="B125" i="7" s="1"/>
  <c r="A126" i="7"/>
  <c r="A127" i="7"/>
  <c r="A128" i="7"/>
  <c r="B128" i="7" s="1"/>
  <c r="A129" i="7"/>
  <c r="B129" i="7" s="1"/>
  <c r="A130" i="7"/>
  <c r="B130" i="7" s="1"/>
  <c r="A131" i="7"/>
  <c r="B131" i="7" s="1"/>
  <c r="A132" i="7"/>
  <c r="B132" i="7" s="1"/>
  <c r="A133" i="7"/>
  <c r="A134" i="7"/>
  <c r="A135" i="7"/>
  <c r="A136" i="7"/>
  <c r="A137" i="7"/>
  <c r="B137" i="7" s="1"/>
  <c r="A138" i="7"/>
  <c r="A139" i="7"/>
  <c r="A140" i="7"/>
  <c r="B140" i="7" s="1"/>
  <c r="A141" i="7"/>
  <c r="B141" i="7" s="1"/>
  <c r="A142" i="7"/>
  <c r="B142" i="7" s="1"/>
  <c r="A143" i="7"/>
  <c r="B143" i="7" s="1"/>
  <c r="A144" i="7"/>
  <c r="B144" i="7" s="1"/>
  <c r="A145" i="7"/>
  <c r="A146" i="7"/>
  <c r="A147" i="7"/>
  <c r="B147" i="7" s="1"/>
  <c r="A148" i="7"/>
  <c r="B148" i="7" s="1"/>
  <c r="A149" i="7"/>
  <c r="A150" i="7"/>
  <c r="B150" i="7" s="1"/>
  <c r="A151" i="7"/>
  <c r="A152" i="7"/>
  <c r="B152" i="7" s="1"/>
  <c r="A153" i="7"/>
  <c r="A154" i="7"/>
  <c r="A155" i="7"/>
  <c r="A156" i="7"/>
  <c r="B156" i="7" s="1"/>
  <c r="A157" i="7"/>
  <c r="B157" i="7" s="1"/>
  <c r="A158" i="7"/>
  <c r="A159" i="7"/>
  <c r="B159" i="7" s="1"/>
  <c r="A160" i="7"/>
  <c r="B160" i="7" s="1"/>
  <c r="A161" i="7"/>
  <c r="A162" i="7"/>
  <c r="B162" i="7" s="1"/>
  <c r="A163" i="7"/>
  <c r="A164" i="7"/>
  <c r="B164" i="7" s="1"/>
  <c r="A165" i="7"/>
  <c r="B165" i="7" s="1"/>
  <c r="A166" i="7"/>
  <c r="A167" i="7"/>
  <c r="A168" i="7"/>
  <c r="A169" i="7"/>
  <c r="A170" i="7"/>
  <c r="B170" i="7" s="1"/>
  <c r="A171" i="7"/>
  <c r="B171" i="7" s="1"/>
  <c r="A172" i="7"/>
  <c r="B172" i="7" s="1"/>
  <c r="A173" i="7"/>
  <c r="B173" i="7" s="1"/>
  <c r="A174" i="7"/>
  <c r="B174" i="7" s="1"/>
  <c r="A175" i="7"/>
  <c r="B175" i="7" s="1"/>
  <c r="A176" i="7"/>
  <c r="B176" i="7" s="1"/>
  <c r="A177" i="7"/>
  <c r="A178" i="7"/>
  <c r="B178" i="7" s="1"/>
  <c r="A179" i="7"/>
  <c r="B179" i="7" s="1"/>
  <c r="A180" i="7"/>
  <c r="B180" i="7" s="1"/>
  <c r="A181" i="7"/>
  <c r="A182" i="7"/>
  <c r="B182" i="7" s="1"/>
  <c r="A183" i="7"/>
  <c r="A184" i="7"/>
  <c r="A185" i="7"/>
  <c r="B185" i="7" s="1"/>
  <c r="A186" i="7"/>
  <c r="B186" i="7" s="1"/>
  <c r="A187" i="7"/>
  <c r="B187" i="7" s="1"/>
  <c r="A188" i="7"/>
  <c r="A189" i="7"/>
  <c r="B189" i="7" s="1"/>
  <c r="A190" i="7"/>
  <c r="B190" i="7" s="1"/>
  <c r="A191" i="7"/>
  <c r="A192" i="7"/>
  <c r="B192" i="7" s="1"/>
  <c r="A193" i="7"/>
  <c r="B193" i="7" s="1"/>
  <c r="A194" i="7"/>
  <c r="A195" i="7"/>
  <c r="B195" i="7" s="1"/>
  <c r="A196" i="7"/>
  <c r="B196" i="7" s="1"/>
  <c r="A197" i="7"/>
  <c r="A198" i="7"/>
  <c r="A199" i="7"/>
  <c r="B199" i="7" s="1"/>
  <c r="A200" i="7"/>
  <c r="B200" i="7" s="1"/>
  <c r="A201" i="7"/>
  <c r="I3" i="12"/>
  <c r="I1" i="12"/>
  <c r="I3" i="11"/>
  <c r="I1" i="11"/>
  <c r="I3" i="10"/>
  <c r="I1" i="10"/>
  <c r="I3" i="9"/>
  <c r="I1" i="9"/>
  <c r="L3" i="7"/>
  <c r="L2" i="7"/>
  <c r="I3" i="6"/>
  <c r="I1" i="6"/>
  <c r="I1" i="2"/>
  <c r="I3" i="2"/>
  <c r="B139" i="7" l="1"/>
  <c r="B42" i="7"/>
  <c r="B201" i="7"/>
  <c r="B25" i="7"/>
  <c r="B151" i="7"/>
  <c r="B55" i="7"/>
  <c r="B158" i="7"/>
  <c r="B40" i="7"/>
  <c r="B38" i="7"/>
  <c r="B22" i="7"/>
  <c r="B6" i="7"/>
  <c r="B149" i="7"/>
  <c r="B20" i="7"/>
  <c r="B198" i="7"/>
  <c r="B163" i="7"/>
  <c r="B145" i="7"/>
  <c r="B113" i="7"/>
  <c r="B49" i="7"/>
  <c r="B33" i="7"/>
  <c r="B188" i="7"/>
  <c r="B153" i="7"/>
  <c r="B136" i="7"/>
  <c r="B133" i="7"/>
  <c r="B23" i="7"/>
  <c r="B109" i="7"/>
  <c r="B11" i="7"/>
  <c r="B121" i="7"/>
  <c r="B9" i="7"/>
  <c r="B168" i="7"/>
  <c r="B183" i="7"/>
  <c r="B167" i="7"/>
  <c r="B166" i="7"/>
  <c r="B21" i="7"/>
  <c r="B181" i="7"/>
  <c r="B35" i="7"/>
  <c r="B177" i="7"/>
  <c r="B161" i="7"/>
  <c r="E108" i="1"/>
  <c r="M109" i="1"/>
  <c r="L109" i="1"/>
  <c r="D108" i="1"/>
  <c r="I109" i="1"/>
  <c r="Y107" i="1"/>
  <c r="H109" i="1"/>
  <c r="X107" i="1"/>
  <c r="E109" i="1"/>
  <c r="U107" i="1"/>
  <c r="D109" i="1"/>
  <c r="T107" i="1"/>
  <c r="Y108" i="1"/>
  <c r="Q107" i="1"/>
  <c r="X108" i="1"/>
  <c r="P107" i="1"/>
  <c r="U108" i="1"/>
  <c r="M107" i="1"/>
  <c r="T108" i="1"/>
  <c r="L107" i="1"/>
  <c r="Y109" i="1"/>
  <c r="Q108" i="1"/>
  <c r="I107" i="1"/>
  <c r="X109" i="1"/>
  <c r="P108" i="1"/>
  <c r="H107" i="1"/>
  <c r="U109" i="1"/>
  <c r="M108" i="1"/>
  <c r="E107" i="1"/>
  <c r="T109" i="1"/>
  <c r="L108" i="1"/>
  <c r="D107" i="1"/>
  <c r="Q109" i="1"/>
  <c r="I108" i="1"/>
  <c r="P109" i="1"/>
  <c r="H108" i="1"/>
  <c r="B169" i="7"/>
  <c r="B197" i="7"/>
  <c r="B50" i="7"/>
  <c r="B29" i="7"/>
  <c r="B43" i="7"/>
  <c r="B184" i="7"/>
  <c r="B24" i="7"/>
  <c r="B53" i="7"/>
  <c r="B194" i="7"/>
  <c r="B146" i="7"/>
  <c r="B32" i="7"/>
  <c r="B155" i="7"/>
  <c r="B154" i="7"/>
  <c r="B138" i="7"/>
  <c r="B106" i="7"/>
  <c r="B41" i="7"/>
  <c r="B135" i="7"/>
  <c r="B39" i="7"/>
  <c r="B134" i="7"/>
  <c r="B98" i="7"/>
  <c r="B191" i="7"/>
  <c r="B47" i="7"/>
  <c r="I106" i="1"/>
  <c r="Y104" i="1"/>
  <c r="X104" i="1"/>
  <c r="U104" i="1"/>
  <c r="T104" i="1"/>
  <c r="M106" i="1"/>
  <c r="Y105" i="1"/>
  <c r="Q104" i="1"/>
  <c r="E106" i="1"/>
  <c r="X105" i="1"/>
  <c r="P104" i="1"/>
  <c r="E105" i="1"/>
  <c r="L106" i="1"/>
  <c r="U105" i="1"/>
  <c r="M104" i="1"/>
  <c r="D106" i="1"/>
  <c r="T105" i="1"/>
  <c r="L104" i="1"/>
  <c r="H106" i="1"/>
  <c r="D105" i="1"/>
  <c r="Y106" i="1"/>
  <c r="P105" i="1"/>
  <c r="U106" i="1"/>
  <c r="T106" i="1"/>
  <c r="L105" i="1"/>
  <c r="D104" i="1"/>
  <c r="Q105" i="1"/>
  <c r="X106" i="1"/>
  <c r="M105" i="1"/>
  <c r="Q106" i="1"/>
  <c r="I105" i="1"/>
  <c r="I104" i="1"/>
  <c r="H104" i="1"/>
  <c r="E104" i="1"/>
  <c r="P106" i="1"/>
  <c r="H105" i="1"/>
  <c r="I92" i="1"/>
  <c r="D103" i="1"/>
  <c r="Y103" i="1"/>
  <c r="E103" i="1"/>
  <c r="H103" i="1"/>
  <c r="X103" i="1"/>
  <c r="I103" i="1"/>
  <c r="L103" i="1"/>
  <c r="M103" i="1"/>
  <c r="P103" i="1"/>
  <c r="Q103" i="1"/>
  <c r="T103" i="1"/>
  <c r="U103" i="1"/>
  <c r="I80" i="1"/>
  <c r="D101" i="1"/>
  <c r="L102" i="1"/>
  <c r="Q102" i="1"/>
  <c r="T101" i="1"/>
  <c r="U101" i="1"/>
  <c r="M101" i="1"/>
  <c r="D102" i="1"/>
  <c r="P101" i="1"/>
  <c r="Q101" i="1"/>
  <c r="P102" i="1"/>
  <c r="E101" i="1"/>
  <c r="T102" i="1"/>
  <c r="M102" i="1"/>
  <c r="I102" i="1"/>
  <c r="Y101" i="1"/>
  <c r="E102" i="1"/>
  <c r="X101" i="1"/>
  <c r="H101" i="1"/>
  <c r="X102" i="1"/>
  <c r="L101" i="1"/>
  <c r="U102" i="1"/>
  <c r="I101" i="1"/>
  <c r="H102" i="1"/>
  <c r="Y102" i="1"/>
  <c r="I84" i="1"/>
  <c r="Q100" i="1"/>
  <c r="P100" i="1"/>
  <c r="E100" i="1"/>
  <c r="E99" i="1"/>
  <c r="E95" i="1"/>
  <c r="Y100" i="1"/>
  <c r="X100" i="1"/>
  <c r="I100" i="1"/>
  <c r="D100" i="1"/>
  <c r="T100" i="1"/>
  <c r="H100" i="1"/>
  <c r="U100" i="1"/>
  <c r="L100" i="1"/>
  <c r="M100" i="1"/>
  <c r="E87" i="1"/>
  <c r="I88" i="1"/>
  <c r="E91" i="1"/>
  <c r="E83" i="1"/>
  <c r="P37" i="1"/>
  <c r="X98" i="1"/>
  <c r="X96" i="1"/>
  <c r="X94" i="1"/>
  <c r="X92" i="1"/>
  <c r="X90" i="1"/>
  <c r="X88" i="1"/>
  <c r="X86" i="1"/>
  <c r="X84" i="1"/>
  <c r="X82" i="1"/>
  <c r="X80" i="1"/>
  <c r="T98" i="1"/>
  <c r="T96" i="1"/>
  <c r="T94" i="1"/>
  <c r="T92" i="1"/>
  <c r="T90" i="1"/>
  <c r="T88" i="1"/>
  <c r="T86" i="1"/>
  <c r="T84" i="1"/>
  <c r="T82" i="1"/>
  <c r="T80" i="1"/>
  <c r="P98" i="1"/>
  <c r="P96" i="1"/>
  <c r="P94" i="1"/>
  <c r="P92" i="1"/>
  <c r="P90" i="1"/>
  <c r="P88" i="1"/>
  <c r="P86" i="1"/>
  <c r="P84" i="1"/>
  <c r="P82" i="1"/>
  <c r="P80" i="1"/>
  <c r="L98" i="1"/>
  <c r="L96" i="1"/>
  <c r="L94" i="1"/>
  <c r="L92" i="1"/>
  <c r="L90" i="1"/>
  <c r="L88" i="1"/>
  <c r="L86" i="1"/>
  <c r="L84" i="1"/>
  <c r="L82" i="1"/>
  <c r="L80" i="1"/>
  <c r="H96" i="1"/>
  <c r="H92" i="1"/>
  <c r="H88" i="1"/>
  <c r="H84" i="1"/>
  <c r="H80" i="1"/>
  <c r="I97" i="1"/>
  <c r="Y99" i="1"/>
  <c r="Y97" i="1"/>
  <c r="Y95" i="1"/>
  <c r="Y93" i="1"/>
  <c r="Y91" i="1"/>
  <c r="Y89" i="1"/>
  <c r="Y87" i="1"/>
  <c r="Y85" i="1"/>
  <c r="Y83" i="1"/>
  <c r="Y81" i="1"/>
  <c r="U99" i="1"/>
  <c r="X99" i="1"/>
  <c r="X97" i="1"/>
  <c r="X95" i="1"/>
  <c r="X93" i="1"/>
  <c r="X91" i="1"/>
  <c r="X89" i="1"/>
  <c r="X87" i="1"/>
  <c r="X85" i="1"/>
  <c r="X83" i="1"/>
  <c r="X81" i="1"/>
  <c r="T99" i="1"/>
  <c r="T97" i="1"/>
  <c r="T95" i="1"/>
  <c r="T93" i="1"/>
  <c r="Y98" i="1"/>
  <c r="Y90" i="1"/>
  <c r="Y82" i="1"/>
  <c r="U98" i="1"/>
  <c r="U94" i="1"/>
  <c r="T91" i="1"/>
  <c r="U88" i="1"/>
  <c r="U85" i="1"/>
  <c r="T83" i="1"/>
  <c r="U80" i="1"/>
  <c r="Q97" i="1"/>
  <c r="P95" i="1"/>
  <c r="Q92" i="1"/>
  <c r="Q89" i="1"/>
  <c r="P87" i="1"/>
  <c r="Q84" i="1"/>
  <c r="Q81" i="1"/>
  <c r="L99" i="1"/>
  <c r="M96" i="1"/>
  <c r="M93" i="1"/>
  <c r="L91" i="1"/>
  <c r="M88" i="1"/>
  <c r="M85" i="1"/>
  <c r="L83" i="1"/>
  <c r="M80" i="1"/>
  <c r="H95" i="1"/>
  <c r="H90" i="1"/>
  <c r="H85" i="1"/>
  <c r="I95" i="1"/>
  <c r="I91" i="1"/>
  <c r="I87" i="1"/>
  <c r="I83" i="1"/>
  <c r="E98" i="1"/>
  <c r="E94" i="1"/>
  <c r="E90" i="1"/>
  <c r="E86" i="1"/>
  <c r="E82" i="1"/>
  <c r="I96" i="1"/>
  <c r="Y96" i="1"/>
  <c r="Y88" i="1"/>
  <c r="Y80" i="1"/>
  <c r="U97" i="1"/>
  <c r="U93" i="1"/>
  <c r="U90" i="1"/>
  <c r="U87" i="1"/>
  <c r="T85" i="1"/>
  <c r="U82" i="1"/>
  <c r="Q99" i="1"/>
  <c r="P97" i="1"/>
  <c r="Q94" i="1"/>
  <c r="Q91" i="1"/>
  <c r="P89" i="1"/>
  <c r="Q86" i="1"/>
  <c r="Q83" i="1"/>
  <c r="P81" i="1"/>
  <c r="M98" i="1"/>
  <c r="M95" i="1"/>
  <c r="L93" i="1"/>
  <c r="M90" i="1"/>
  <c r="M87" i="1"/>
  <c r="L85" i="1"/>
  <c r="M82" i="1"/>
  <c r="H99" i="1"/>
  <c r="H94" i="1"/>
  <c r="H89" i="1"/>
  <c r="H83" i="1"/>
  <c r="I99" i="1"/>
  <c r="I94" i="1"/>
  <c r="I90" i="1"/>
  <c r="I86" i="1"/>
  <c r="I82" i="1"/>
  <c r="E97" i="1"/>
  <c r="E93" i="1"/>
  <c r="E89" i="1"/>
  <c r="E85" i="1"/>
  <c r="E81" i="1"/>
  <c r="H81" i="1"/>
  <c r="H86" i="1"/>
  <c r="H91" i="1"/>
  <c r="H97" i="1"/>
  <c r="L81" i="1"/>
  <c r="M83" i="1"/>
  <c r="M86" i="1"/>
  <c r="L89" i="1"/>
  <c r="M91" i="1"/>
  <c r="M94" i="1"/>
  <c r="L97" i="1"/>
  <c r="M99" i="1"/>
  <c r="Q82" i="1"/>
  <c r="P85" i="1"/>
  <c r="Q87" i="1"/>
  <c r="Q90" i="1"/>
  <c r="P93" i="1"/>
  <c r="Q95" i="1"/>
  <c r="Q98" i="1"/>
  <c r="T81" i="1"/>
  <c r="U83" i="1"/>
  <c r="U86" i="1"/>
  <c r="T89" i="1"/>
  <c r="U91" i="1"/>
  <c r="U95" i="1"/>
  <c r="Y84" i="1"/>
  <c r="Y92" i="1"/>
  <c r="E80" i="1"/>
  <c r="E84" i="1"/>
  <c r="E88" i="1"/>
  <c r="E92" i="1"/>
  <c r="E96" i="1"/>
  <c r="I81" i="1"/>
  <c r="I85" i="1"/>
  <c r="I89" i="1"/>
  <c r="I93" i="1"/>
  <c r="I98" i="1"/>
  <c r="H82" i="1"/>
  <c r="H87" i="1"/>
  <c r="H93" i="1"/>
  <c r="H98" i="1"/>
  <c r="M81" i="1"/>
  <c r="M84" i="1"/>
  <c r="L87" i="1"/>
  <c r="M89" i="1"/>
  <c r="M92" i="1"/>
  <c r="L95" i="1"/>
  <c r="M97" i="1"/>
  <c r="Q80" i="1"/>
  <c r="P83" i="1"/>
  <c r="Q85" i="1"/>
  <c r="Q88" i="1"/>
  <c r="P91" i="1"/>
  <c r="Q93" i="1"/>
  <c r="Q96" i="1"/>
  <c r="P99" i="1"/>
  <c r="U81" i="1"/>
  <c r="U84" i="1"/>
  <c r="T87" i="1"/>
  <c r="U89" i="1"/>
  <c r="U92" i="1"/>
  <c r="U96" i="1"/>
  <c r="Y86" i="1"/>
  <c r="Y94" i="1"/>
  <c r="B126" i="7"/>
  <c r="B122" i="7"/>
  <c r="B118" i="7"/>
  <c r="B114" i="7"/>
  <c r="B110" i="7"/>
  <c r="B90" i="7"/>
  <c r="B86" i="7"/>
  <c r="B82" i="7"/>
  <c r="B78" i="7"/>
  <c r="B74" i="7"/>
  <c r="B70" i="7"/>
  <c r="B66" i="7"/>
  <c r="B62" i="7"/>
  <c r="B58" i="7"/>
  <c r="I2" i="2"/>
  <c r="B107" i="7"/>
  <c r="B103" i="7"/>
  <c r="B99" i="7"/>
  <c r="B95" i="7"/>
  <c r="B91" i="7"/>
  <c r="B87" i="7"/>
  <c r="B63" i="7"/>
  <c r="B59" i="7"/>
  <c r="B101" i="7"/>
  <c r="B89" i="7"/>
  <c r="B73" i="7"/>
  <c r="B61" i="7"/>
  <c r="B97" i="7"/>
  <c r="B81" i="7"/>
  <c r="B77" i="7"/>
  <c r="B65" i="7"/>
  <c r="B57" i="7"/>
  <c r="B124" i="7"/>
  <c r="B120" i="7"/>
  <c r="B116" i="7"/>
  <c r="B112" i="7"/>
  <c r="B108" i="7"/>
  <c r="B104" i="7"/>
  <c r="B100" i="7"/>
  <c r="B96" i="7"/>
  <c r="B92" i="7"/>
  <c r="B88" i="7"/>
  <c r="B84" i="7"/>
  <c r="B80" i="7"/>
  <c r="B76" i="7"/>
  <c r="B72" i="7"/>
  <c r="B68" i="7"/>
  <c r="B64" i="7"/>
  <c r="B60" i="7"/>
  <c r="B56" i="7"/>
  <c r="B105" i="7"/>
  <c r="B93" i="7"/>
  <c r="B85" i="7"/>
  <c r="B69" i="7"/>
  <c r="B127" i="7"/>
  <c r="B123" i="7"/>
  <c r="B119" i="7"/>
  <c r="B115" i="7"/>
  <c r="B111" i="7"/>
  <c r="B83" i="7"/>
  <c r="B79" i="7"/>
  <c r="B75" i="7"/>
  <c r="B71" i="7"/>
  <c r="B67" i="7"/>
  <c r="D96" i="1"/>
  <c r="D99" i="1"/>
  <c r="D94" i="1"/>
  <c r="D93" i="1"/>
  <c r="D98" i="1"/>
  <c r="D95" i="1"/>
  <c r="D92" i="1"/>
  <c r="D97" i="1"/>
  <c r="D83" i="1"/>
  <c r="D82" i="1"/>
  <c r="D81" i="1"/>
  <c r="D80" i="1"/>
  <c r="I2" i="12"/>
  <c r="I2" i="11"/>
  <c r="I2" i="9"/>
  <c r="I2" i="6"/>
  <c r="D85" i="1"/>
  <c r="D91" i="1"/>
  <c r="D90" i="1"/>
  <c r="D89" i="1"/>
  <c r="D88" i="1"/>
  <c r="D87" i="1"/>
  <c r="D86" i="1"/>
  <c r="D84" i="1"/>
  <c r="L1" i="7"/>
  <c r="M79" i="1" l="1"/>
  <c r="Y79" i="1"/>
  <c r="X79" i="1"/>
  <c r="C31" i="1" s="1"/>
  <c r="P79" i="1"/>
  <c r="C29" i="1" s="1"/>
  <c r="H79" i="1"/>
  <c r="C27" i="1" s="1"/>
  <c r="U79" i="1"/>
  <c r="L79" i="1"/>
  <c r="C28" i="1" s="1"/>
  <c r="I79" i="1"/>
  <c r="T79" i="1"/>
  <c r="C30" i="1" s="1"/>
  <c r="Q79" i="1"/>
  <c r="E79" i="1"/>
  <c r="D79" i="1"/>
  <c r="C26" i="1" s="1"/>
  <c r="F113" i="1" l="1"/>
  <c r="G113" i="1" s="1"/>
  <c r="F111" i="1"/>
  <c r="G111" i="1" s="1"/>
  <c r="F114" i="1"/>
  <c r="G114" i="1" s="1"/>
  <c r="F105" i="1"/>
  <c r="G105" i="1" s="1"/>
  <c r="F115" i="1"/>
  <c r="F107" i="1"/>
  <c r="G107" i="1" s="1"/>
  <c r="F112" i="1"/>
  <c r="G112" i="1" s="1"/>
  <c r="F108" i="1"/>
  <c r="G108" i="1" s="1"/>
  <c r="F103" i="1"/>
  <c r="G103" i="1" s="1"/>
  <c r="F104" i="1"/>
  <c r="G104" i="1" s="1"/>
  <c r="F106" i="1"/>
  <c r="G106" i="1" s="1"/>
  <c r="F109" i="1"/>
  <c r="G109" i="1" s="1"/>
  <c r="F110" i="1"/>
  <c r="G110" i="1" s="1"/>
  <c r="R112" i="1"/>
  <c r="S112" i="1" s="1"/>
  <c r="R115" i="1"/>
  <c r="R114" i="1"/>
  <c r="S114" i="1" s="1"/>
  <c r="R106" i="1"/>
  <c r="S106" i="1" s="1"/>
  <c r="R108" i="1"/>
  <c r="S108" i="1" s="1"/>
  <c r="R105" i="1"/>
  <c r="S105" i="1" s="1"/>
  <c r="R103" i="1"/>
  <c r="S103" i="1" s="1"/>
  <c r="R109" i="1"/>
  <c r="S109" i="1" s="1"/>
  <c r="R104" i="1"/>
  <c r="S104" i="1" s="1"/>
  <c r="R111" i="1"/>
  <c r="S111" i="1" s="1"/>
  <c r="R107" i="1"/>
  <c r="S107" i="1" s="1"/>
  <c r="R110" i="1"/>
  <c r="S110" i="1" s="1"/>
  <c r="R113" i="1"/>
  <c r="S113" i="1" s="1"/>
  <c r="V95" i="1"/>
  <c r="W95" i="1" s="1"/>
  <c r="V109" i="1"/>
  <c r="V115" i="1"/>
  <c r="V103" i="1"/>
  <c r="W103" i="1" s="1"/>
  <c r="V107" i="1"/>
  <c r="V113" i="1"/>
  <c r="V111" i="1"/>
  <c r="V105" i="1"/>
  <c r="V108" i="1"/>
  <c r="V114" i="1"/>
  <c r="V104" i="1"/>
  <c r="W104" i="1" s="1"/>
  <c r="V110" i="1"/>
  <c r="V106" i="1"/>
  <c r="V112" i="1"/>
  <c r="Z94" i="1"/>
  <c r="AA94" i="1" s="1"/>
  <c r="Z113" i="1"/>
  <c r="AA113" i="1" s="1"/>
  <c r="Z111" i="1"/>
  <c r="AA111" i="1" s="1"/>
  <c r="Z103" i="1"/>
  <c r="AA103" i="1" s="1"/>
  <c r="Z109" i="1"/>
  <c r="AA109" i="1" s="1"/>
  <c r="Z105" i="1"/>
  <c r="AA105" i="1" s="1"/>
  <c r="Z115" i="1"/>
  <c r="AA115" i="1" s="1"/>
  <c r="Z110" i="1"/>
  <c r="AA110" i="1" s="1"/>
  <c r="Z114" i="1"/>
  <c r="AA114" i="1" s="1"/>
  <c r="Z112" i="1"/>
  <c r="AA112" i="1" s="1"/>
  <c r="Z108" i="1"/>
  <c r="AA108" i="1" s="1"/>
  <c r="Z104" i="1"/>
  <c r="AA104" i="1" s="1"/>
  <c r="Z106" i="1"/>
  <c r="AA106" i="1" s="1"/>
  <c r="Z107" i="1"/>
  <c r="AA107" i="1" s="1"/>
  <c r="N84" i="1"/>
  <c r="O84" i="1" s="1"/>
  <c r="N110" i="1"/>
  <c r="O110" i="1" s="1"/>
  <c r="N113" i="1"/>
  <c r="O113" i="1" s="1"/>
  <c r="N112" i="1"/>
  <c r="O112" i="1" s="1"/>
  <c r="N114" i="1"/>
  <c r="O114" i="1" s="1"/>
  <c r="N106" i="1"/>
  <c r="O106" i="1" s="1"/>
  <c r="N104" i="1"/>
  <c r="N109" i="1"/>
  <c r="O109" i="1" s="1"/>
  <c r="N108" i="1"/>
  <c r="O108" i="1" s="1"/>
  <c r="N107" i="1"/>
  <c r="O107" i="1" s="1"/>
  <c r="N105" i="1"/>
  <c r="O105" i="1" s="1"/>
  <c r="N115" i="1"/>
  <c r="O115" i="1" s="1"/>
  <c r="N103" i="1"/>
  <c r="O103" i="1" s="1"/>
  <c r="N111" i="1"/>
  <c r="O111" i="1" s="1"/>
  <c r="J108" i="1"/>
  <c r="K108" i="1" s="1"/>
  <c r="J115" i="1"/>
  <c r="J106" i="1"/>
  <c r="K106" i="1" s="1"/>
  <c r="J114" i="1"/>
  <c r="J110" i="1"/>
  <c r="K110" i="1" s="1"/>
  <c r="J112" i="1"/>
  <c r="J104" i="1"/>
  <c r="K104" i="1" s="1"/>
  <c r="J107" i="1"/>
  <c r="K107" i="1" s="1"/>
  <c r="J103" i="1"/>
  <c r="K103" i="1" s="1"/>
  <c r="J111" i="1"/>
  <c r="J113" i="1"/>
  <c r="J109" i="1"/>
  <c r="K109" i="1" s="1"/>
  <c r="J105" i="1"/>
  <c r="K105" i="1" s="1"/>
  <c r="N80" i="1"/>
  <c r="Z80" i="1"/>
  <c r="R80" i="1"/>
  <c r="F93" i="1"/>
  <c r="G93" i="1" s="1"/>
  <c r="V80" i="1"/>
  <c r="D26" i="1"/>
  <c r="J80" i="1"/>
  <c r="J91" i="1"/>
  <c r="J79" i="1"/>
  <c r="F27" i="1" s="1"/>
  <c r="F80" i="1"/>
  <c r="R79" i="1"/>
  <c r="R102" i="1"/>
  <c r="S102" i="1" s="1"/>
  <c r="R101" i="1"/>
  <c r="S101" i="1" s="1"/>
  <c r="R100" i="1"/>
  <c r="S100" i="1" s="1"/>
  <c r="V88" i="1"/>
  <c r="W88" i="1" s="1"/>
  <c r="N88" i="1"/>
  <c r="V99" i="1"/>
  <c r="W99" i="1" s="1"/>
  <c r="N85" i="1"/>
  <c r="O85" i="1" s="1"/>
  <c r="N81" i="1"/>
  <c r="F96" i="1"/>
  <c r="G96" i="1" s="1"/>
  <c r="F86" i="1"/>
  <c r="R86" i="1"/>
  <c r="S86" i="1" s="1"/>
  <c r="R95" i="1"/>
  <c r="S95" i="1" s="1"/>
  <c r="J97" i="1"/>
  <c r="K97" i="1" s="1"/>
  <c r="Z98" i="1"/>
  <c r="AA98" i="1" s="1"/>
  <c r="V86" i="1"/>
  <c r="W86" i="1" s="1"/>
  <c r="N94" i="1"/>
  <c r="O94" i="1" s="1"/>
  <c r="Z85" i="1"/>
  <c r="AA85" i="1" s="1"/>
  <c r="J95" i="1"/>
  <c r="K95" i="1" s="1"/>
  <c r="J86" i="1"/>
  <c r="F99" i="1"/>
  <c r="G99" i="1" s="1"/>
  <c r="N90" i="1"/>
  <c r="O90" i="1" s="1"/>
  <c r="N87" i="1"/>
  <c r="O87" i="1" s="1"/>
  <c r="V84" i="1"/>
  <c r="Z83" i="1"/>
  <c r="AA83" i="1" s="1"/>
  <c r="R81" i="1"/>
  <c r="S81" i="1" s="1"/>
  <c r="V89" i="1"/>
  <c r="W89" i="1" s="1"/>
  <c r="F94" i="1"/>
  <c r="F88" i="1"/>
  <c r="V82" i="1"/>
  <c r="W82" i="1" s="1"/>
  <c r="F100" i="1"/>
  <c r="G100" i="1" s="1"/>
  <c r="F79" i="1"/>
  <c r="F26" i="1" s="1"/>
  <c r="F102" i="1"/>
  <c r="G102" i="1" s="1"/>
  <c r="F101" i="1"/>
  <c r="G101" i="1" s="1"/>
  <c r="N79" i="1"/>
  <c r="F28" i="1" s="1"/>
  <c r="N102" i="1"/>
  <c r="O102" i="1" s="1"/>
  <c r="N101" i="1"/>
  <c r="O101" i="1" s="1"/>
  <c r="N100" i="1"/>
  <c r="O100" i="1" s="1"/>
  <c r="Z92" i="1"/>
  <c r="AA92" i="1" s="1"/>
  <c r="R92" i="1"/>
  <c r="S92" i="1" s="1"/>
  <c r="J84" i="1"/>
  <c r="V83" i="1"/>
  <c r="W83" i="1" s="1"/>
  <c r="J89" i="1"/>
  <c r="R93" i="1"/>
  <c r="S93" i="1" s="1"/>
  <c r="F98" i="1"/>
  <c r="G98" i="1" s="1"/>
  <c r="F95" i="1"/>
  <c r="J88" i="1"/>
  <c r="J85" i="1"/>
  <c r="V81" i="1"/>
  <c r="W81" i="1" s="1"/>
  <c r="Z90" i="1"/>
  <c r="AA90" i="1" s="1"/>
  <c r="R98" i="1"/>
  <c r="S98" i="1" s="1"/>
  <c r="N86" i="1"/>
  <c r="O86" i="1" s="1"/>
  <c r="V97" i="1"/>
  <c r="W97" i="1" s="1"/>
  <c r="V85" i="1"/>
  <c r="W85" i="1" s="1"/>
  <c r="R85" i="1"/>
  <c r="S85" i="1" s="1"/>
  <c r="F82" i="1"/>
  <c r="Z89" i="1"/>
  <c r="AA89" i="1" s="1"/>
  <c r="Z96" i="1"/>
  <c r="AA96" i="1" s="1"/>
  <c r="R96" i="1"/>
  <c r="S96" i="1" s="1"/>
  <c r="J92" i="1"/>
  <c r="K92" i="1" s="1"/>
  <c r="J99" i="1"/>
  <c r="K99" i="1" s="1"/>
  <c r="J87" i="1"/>
  <c r="F92" i="1"/>
  <c r="G92" i="1" s="1"/>
  <c r="N98" i="1"/>
  <c r="O98" i="1" s="1"/>
  <c r="F97" i="1"/>
  <c r="G97" i="1" s="1"/>
  <c r="V79" i="1"/>
  <c r="V102" i="1"/>
  <c r="W102" i="1" s="1"/>
  <c r="V101" i="1"/>
  <c r="W101" i="1" s="1"/>
  <c r="V100" i="1"/>
  <c r="W100" i="1" s="1"/>
  <c r="Z79" i="1"/>
  <c r="F31" i="1" s="1"/>
  <c r="Z102" i="1"/>
  <c r="AA102" i="1" s="1"/>
  <c r="Z101" i="1"/>
  <c r="AA101" i="1" s="1"/>
  <c r="Z100" i="1"/>
  <c r="AA100" i="1" s="1"/>
  <c r="Z84" i="1"/>
  <c r="AA84" i="1" s="1"/>
  <c r="R84" i="1"/>
  <c r="S84" i="1" s="1"/>
  <c r="Z95" i="1"/>
  <c r="AA95" i="1" s="1"/>
  <c r="N91" i="1"/>
  <c r="O91" i="1" s="1"/>
  <c r="J98" i="1"/>
  <c r="K98" i="1" s="1"/>
  <c r="F83" i="1"/>
  <c r="F89" i="1"/>
  <c r="G89" i="1" s="1"/>
  <c r="Z97" i="1"/>
  <c r="AA97" i="1" s="1"/>
  <c r="R89" i="1"/>
  <c r="S89" i="1" s="1"/>
  <c r="J93" i="1"/>
  <c r="K93" i="1" s="1"/>
  <c r="Z82" i="1"/>
  <c r="R90" i="1"/>
  <c r="S90" i="1" s="1"/>
  <c r="J96" i="1"/>
  <c r="K96" i="1" s="1"/>
  <c r="V91" i="1"/>
  <c r="W91" i="1" s="1"/>
  <c r="N93" i="1"/>
  <c r="O93" i="1" s="1"/>
  <c r="J82" i="1"/>
  <c r="F84" i="1"/>
  <c r="N83" i="1"/>
  <c r="O83" i="1" s="1"/>
  <c r="Z88" i="1"/>
  <c r="AA88" i="1" s="1"/>
  <c r="R88" i="1"/>
  <c r="S88" i="1" s="1"/>
  <c r="Z99" i="1"/>
  <c r="AA99" i="1" s="1"/>
  <c r="R87" i="1"/>
  <c r="S87" i="1" s="1"/>
  <c r="N95" i="1"/>
  <c r="O95" i="1" s="1"/>
  <c r="F81" i="1"/>
  <c r="G81" i="1" s="1"/>
  <c r="Z86" i="1"/>
  <c r="AA86" i="1" s="1"/>
  <c r="N82" i="1"/>
  <c r="F91" i="1"/>
  <c r="J102" i="1"/>
  <c r="K102" i="1" s="1"/>
  <c r="J101" i="1"/>
  <c r="K101" i="1" s="1"/>
  <c r="J100" i="1"/>
  <c r="K100" i="1" s="1"/>
  <c r="V96" i="1"/>
  <c r="W96" i="1" s="1"/>
  <c r="N96" i="1"/>
  <c r="O96" i="1" s="1"/>
  <c r="Z87" i="1"/>
  <c r="AA87" i="1" s="1"/>
  <c r="R97" i="1"/>
  <c r="S97" i="1" s="1"/>
  <c r="J81" i="1"/>
  <c r="R91" i="1"/>
  <c r="S91" i="1" s="1"/>
  <c r="F90" i="1"/>
  <c r="V90" i="1"/>
  <c r="W90" i="1" s="1"/>
  <c r="V93" i="1"/>
  <c r="W93" i="1" s="1"/>
  <c r="J94" i="1"/>
  <c r="K94" i="1" s="1"/>
  <c r="R99" i="1"/>
  <c r="S99" i="1" s="1"/>
  <c r="V94" i="1"/>
  <c r="W94" i="1" s="1"/>
  <c r="R82" i="1"/>
  <c r="Z93" i="1"/>
  <c r="AA93" i="1" s="1"/>
  <c r="N99" i="1"/>
  <c r="O99" i="1" s="1"/>
  <c r="J83" i="1"/>
  <c r="R83" i="1"/>
  <c r="S83" i="1" s="1"/>
  <c r="R94" i="1"/>
  <c r="S94" i="1" s="1"/>
  <c r="N89" i="1"/>
  <c r="O89" i="1" s="1"/>
  <c r="V92" i="1"/>
  <c r="W92" i="1" s="1"/>
  <c r="N92" i="1"/>
  <c r="O92" i="1" s="1"/>
  <c r="Z91" i="1"/>
  <c r="AA91" i="1" s="1"/>
  <c r="J90" i="1"/>
  <c r="N97" i="1"/>
  <c r="O97" i="1" s="1"/>
  <c r="V87" i="1"/>
  <c r="W87" i="1" s="1"/>
  <c r="F85" i="1"/>
  <c r="V98" i="1"/>
  <c r="W98" i="1" s="1"/>
  <c r="Z81" i="1"/>
  <c r="AA81" i="1" s="1"/>
  <c r="F87" i="1"/>
  <c r="G87" i="1" s="1"/>
  <c r="W79" i="1" l="1"/>
  <c r="F30" i="1"/>
  <c r="S79" i="1"/>
  <c r="F29" i="1"/>
  <c r="O104" i="1"/>
  <c r="AB104" i="1" s="1"/>
  <c r="AB103" i="1"/>
  <c r="AB101" i="1"/>
  <c r="AB99" i="1"/>
  <c r="AB102" i="1"/>
  <c r="AA82" i="1"/>
  <c r="O82" i="1"/>
  <c r="S82" i="1"/>
  <c r="G95" i="1"/>
  <c r="AB95" i="1" s="1"/>
  <c r="G82" i="1"/>
  <c r="G88" i="1"/>
  <c r="G94" i="1"/>
  <c r="AB94" i="1" s="1"/>
  <c r="AB100" i="1"/>
  <c r="G83" i="1"/>
  <c r="AB96" i="1"/>
  <c r="G90" i="1"/>
  <c r="G86" i="1"/>
  <c r="G84" i="1"/>
  <c r="G85" i="1"/>
  <c r="G91" i="1"/>
  <c r="G79" i="1"/>
  <c r="K82" i="1"/>
  <c r="K84" i="1"/>
  <c r="K85" i="1"/>
  <c r="K87" i="1"/>
  <c r="AB87" i="1" s="1"/>
  <c r="K89" i="1"/>
  <c r="D28" i="1" s="1"/>
  <c r="K81" i="1"/>
  <c r="K91" i="1"/>
  <c r="K86" i="1"/>
  <c r="K90" i="1"/>
  <c r="K79" i="1"/>
  <c r="K83" i="1"/>
  <c r="K88" i="1"/>
  <c r="AB93" i="1"/>
  <c r="AB92" i="1"/>
  <c r="AB98" i="1"/>
  <c r="AB97" i="1"/>
  <c r="O80" i="1"/>
  <c r="G80" i="1"/>
  <c r="K80" i="1"/>
  <c r="W80" i="1"/>
  <c r="S80" i="1"/>
  <c r="AA80" i="1"/>
  <c r="W84" i="1"/>
  <c r="AA79" i="1"/>
  <c r="D31" i="1"/>
  <c r="D27" i="1"/>
  <c r="O88" i="1"/>
  <c r="O79" i="1"/>
  <c r="O81" i="1"/>
  <c r="AB86" i="1" l="1"/>
  <c r="AB82" i="1"/>
  <c r="AB91" i="1"/>
  <c r="AB83" i="1"/>
  <c r="AB81" i="1"/>
  <c r="AB84" i="1"/>
  <c r="AB89" i="1"/>
  <c r="AB90" i="1"/>
  <c r="AB85" i="1"/>
  <c r="AB88" i="1"/>
  <c r="AB79" i="1"/>
  <c r="D21" i="1" s="1"/>
  <c r="AB80" i="1"/>
  <c r="D30" i="1"/>
  <c r="D29" i="1"/>
  <c r="AC101" i="1" l="1"/>
  <c r="AC104" i="1"/>
  <c r="AC103" i="1"/>
  <c r="AC99" i="1"/>
  <c r="A99" i="1" s="1"/>
  <c r="AC102" i="1"/>
  <c r="A102" i="1" s="1"/>
  <c r="AC95" i="1"/>
  <c r="A95" i="1" s="1"/>
  <c r="AC100" i="1"/>
  <c r="A100" i="1" s="1"/>
  <c r="AC96" i="1"/>
  <c r="A96" i="1" s="1"/>
  <c r="AC98" i="1"/>
  <c r="A98" i="1" s="1"/>
  <c r="AC97" i="1"/>
  <c r="A97" i="1" s="1"/>
  <c r="AC87" i="1"/>
  <c r="A87" i="1" s="1"/>
  <c r="AC80" i="1"/>
  <c r="A80" i="1" s="1"/>
  <c r="AC90" i="1"/>
  <c r="A90" i="1" s="1"/>
  <c r="AC85" i="1"/>
  <c r="A85" i="1" s="1"/>
  <c r="AC91" i="1"/>
  <c r="A91" i="1" s="1"/>
  <c r="AC92" i="1"/>
  <c r="A92" i="1" s="1"/>
  <c r="AC94" i="1"/>
  <c r="A94" i="1" s="1"/>
  <c r="AC89" i="1"/>
  <c r="A89" i="1" s="1"/>
  <c r="AC82" i="1"/>
  <c r="A82" i="1" s="1"/>
  <c r="AC93" i="1"/>
  <c r="A93" i="1" s="1"/>
  <c r="AC88" i="1"/>
  <c r="A88" i="1" s="1"/>
  <c r="AC86" i="1"/>
  <c r="A86" i="1" s="1"/>
  <c r="AC84" i="1"/>
  <c r="A84" i="1" s="1"/>
  <c r="AC83" i="1"/>
  <c r="A83" i="1" s="1"/>
  <c r="AC81" i="1"/>
  <c r="A81" i="1" s="1"/>
  <c r="AC79" i="1"/>
  <c r="A79" i="1" s="1"/>
  <c r="A101" i="1" l="1"/>
  <c r="A130" i="5" s="1" a="1"/>
  <c r="K19" i="1" s="1"/>
  <c r="P19" i="1" s="1"/>
  <c r="D19" i="1"/>
  <c r="K26" i="1" l="1"/>
  <c r="P26" i="1" s="1"/>
  <c r="K22" i="1"/>
  <c r="K32" i="1"/>
  <c r="P32" i="1" s="1"/>
  <c r="K29" i="1"/>
  <c r="P29" i="1" s="1"/>
  <c r="K25" i="1"/>
  <c r="K23" i="1"/>
  <c r="K24" i="1"/>
  <c r="K16" i="1"/>
  <c r="B89" i="5" s="1"/>
  <c r="K27" i="1"/>
  <c r="P27" i="1" s="1"/>
  <c r="K21" i="1"/>
  <c r="K33" i="1"/>
  <c r="P33" i="1" s="1"/>
  <c r="K36" i="1"/>
  <c r="P36" i="1" s="1"/>
  <c r="K20" i="1"/>
  <c r="K35" i="1"/>
  <c r="P35" i="1" s="1"/>
  <c r="K18" i="1"/>
  <c r="K34" i="1"/>
  <c r="P34" i="1" s="1"/>
  <c r="K17" i="1"/>
  <c r="K31" i="1"/>
  <c r="P31" i="1" s="1"/>
  <c r="K30" i="1"/>
  <c r="P30" i="1" s="1"/>
  <c r="K28" i="1"/>
  <c r="P28" i="1" s="1"/>
  <c r="A130" i="5"/>
  <c r="J16" i="1" s="1"/>
  <c r="J28" i="1"/>
  <c r="J38" i="1"/>
  <c r="J25" i="1"/>
  <c r="J29" i="1"/>
  <c r="J22" i="1"/>
  <c r="J30" i="1"/>
  <c r="J27" i="1"/>
  <c r="J31" i="1"/>
  <c r="J24" i="1"/>
  <c r="J32" i="1"/>
  <c r="J17" i="1"/>
  <c r="J33" i="1"/>
  <c r="J18" i="1"/>
  <c r="J34" i="1"/>
  <c r="J21" i="1"/>
  <c r="J19" i="1"/>
  <c r="J35" i="1"/>
  <c r="J20" i="1"/>
  <c r="J36" i="1"/>
  <c r="J37" i="1"/>
  <c r="J23" i="1"/>
  <c r="J26" i="1"/>
  <c r="B92" i="5" l="1"/>
  <c r="P20" i="1"/>
  <c r="B93" i="5"/>
  <c r="C93" i="5" s="1"/>
  <c r="D93" i="5" s="1"/>
  <c r="E93" i="5" s="1"/>
  <c r="F93" i="5" s="1"/>
  <c r="G93" i="5" s="1"/>
  <c r="H93" i="5" s="1"/>
  <c r="P18" i="1"/>
  <c r="B91" i="5"/>
  <c r="P21" i="1"/>
  <c r="B94" i="5"/>
  <c r="P16" i="1"/>
  <c r="P24" i="1"/>
  <c r="B97" i="5"/>
  <c r="P23" i="1"/>
  <c r="B96" i="5"/>
  <c r="P25" i="1"/>
  <c r="B98" i="5"/>
  <c r="C98" i="5" s="1"/>
  <c r="D98" i="5" s="1"/>
  <c r="E98" i="5" s="1"/>
  <c r="F98" i="5" s="1"/>
  <c r="G98" i="5" s="1"/>
  <c r="H98" i="5" s="1"/>
  <c r="P17" i="1"/>
  <c r="B90" i="5"/>
  <c r="P22" i="1"/>
  <c r="B95" i="5"/>
  <c r="C97" i="5" l="1"/>
  <c r="D97" i="5" s="1"/>
  <c r="E97" i="5" s="1"/>
  <c r="F97" i="5" s="1"/>
  <c r="G97" i="5" s="1"/>
  <c r="H97" i="5" s="1"/>
  <c r="C94" i="5"/>
  <c r="D94" i="5" s="1"/>
  <c r="E94" i="5" s="1"/>
  <c r="F94" i="5" s="1"/>
  <c r="G94" i="5" s="1"/>
  <c r="H94" i="5" s="1"/>
  <c r="C89" i="5"/>
  <c r="C96" i="5"/>
  <c r="D96" i="5" s="1"/>
  <c r="E96" i="5" s="1"/>
  <c r="F96" i="5" s="1"/>
  <c r="G96" i="5" s="1"/>
  <c r="H96" i="5" s="1"/>
  <c r="C91" i="5"/>
  <c r="D91" i="5" s="1"/>
  <c r="E91" i="5" s="1"/>
  <c r="F91" i="5" s="1"/>
  <c r="G91" i="5" s="1"/>
  <c r="H91" i="5" s="1"/>
  <c r="C92" i="5"/>
  <c r="D92" i="5" s="1"/>
  <c r="E92" i="5" s="1"/>
  <c r="F92" i="5" s="1"/>
  <c r="G92" i="5" s="1"/>
  <c r="H92" i="5" s="1"/>
  <c r="C95" i="5"/>
  <c r="D95" i="5" s="1"/>
  <c r="E95" i="5" s="1"/>
  <c r="F95" i="5" s="1"/>
  <c r="G95" i="5" s="1"/>
  <c r="H95" i="5" s="1"/>
  <c r="C90" i="5"/>
  <c r="D90" i="5" s="1"/>
  <c r="E90" i="5" s="1"/>
  <c r="F90" i="5" s="1"/>
  <c r="G90" i="5" s="1"/>
  <c r="H90" i="5" s="1"/>
  <c r="J83" i="5"/>
  <c r="W115" i="1" l="1"/>
  <c r="AB115" i="1" s="1"/>
  <c r="AC115" i="1" s="1"/>
  <c r="W112" i="1"/>
  <c r="AB112" i="1" s="1"/>
  <c r="AC112" i="1" s="1"/>
  <c r="W114" i="1"/>
  <c r="AB114" i="1" s="1"/>
  <c r="AC114" i="1" s="1"/>
  <c r="W111" i="1"/>
  <c r="AB111" i="1" s="1"/>
  <c r="AC111" i="1" s="1"/>
  <c r="W113" i="1"/>
  <c r="AB113" i="1" s="1"/>
  <c r="AC113" i="1" s="1"/>
  <c r="D89" i="5"/>
  <c r="E89" i="5" s="1"/>
  <c r="F89" i="5" s="1"/>
  <c r="G89" i="5" s="1"/>
  <c r="H89" i="5" s="1"/>
  <c r="W105" i="1"/>
  <c r="AB105" i="1" s="1"/>
  <c r="AC105" i="1" s="1"/>
  <c r="W106" i="1"/>
  <c r="AB106" i="1" s="1"/>
  <c r="AC106" i="1" s="1"/>
  <c r="W107" i="1"/>
  <c r="AB107" i="1" s="1"/>
  <c r="AC107" i="1" s="1"/>
  <c r="W108" i="1"/>
  <c r="W109" i="1"/>
  <c r="AB109" i="1" s="1"/>
  <c r="AC109" i="1" s="1"/>
  <c r="W110" i="1"/>
  <c r="AB110" i="1" s="1"/>
  <c r="AC110" i="1" s="1"/>
  <c r="AB108" i="1"/>
  <c r="AC108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0841097-8CED-4142-9012-34BB78533F3D}" keepAlive="1" name="Consulta - Anexar1" description="Conexión a la consulta 'Anexar1' en el libro." type="5" refreshedVersion="7" background="1" saveData="1">
    <dbPr connection="Provider=Microsoft.Mashup.OleDb.1;Data Source=$Workbook$;Location=Anexar1;Extended Properties=&quot;&quot;" command="SELECT * FROM [Anexar1]"/>
  </connection>
  <connection id="2" xr16:uid="{53A528D6-32B1-4C64-954F-F5BD6D342778}" keepAlive="1" name="Consulta - arqueros unidos" description="Conexión a la consulta 'arqueros unidos' en el libro." type="5" refreshedVersion="7" background="1" saveData="1">
    <dbPr connection="Provider=Microsoft.Mashup.OleDb.1;Data Source=$Workbook$;Location=&quot;arqueros unidos&quot;;Extended Properties=&quot;&quot;" command="SELECT * FROM [arqueros unidos]"/>
  </connection>
  <connection id="3" xr16:uid="{FD2B1765-C772-42B4-955D-D653987C620B}" keepAlive="1" name="Consulta - club de tiro" description="Conexión a la consulta 'club de tiro' en el libro." type="5" refreshedVersion="0" background="1">
    <dbPr connection="Provider=Microsoft.Mashup.OleDb.1;Data Source=$Workbook$;Location=&quot;club de tiro&quot;;Extended Properties=&quot;&quot;" command="SELECT * FROM [club de tiro]"/>
  </connection>
  <connection id="4" xr16:uid="{A381330E-3DCA-4255-96AC-E5C9C3F4D9F5}" keepAlive="1" name="Consulta - halcones" description="Conexión a la consulta 'halcones' en el libro." type="5" refreshedVersion="0" background="1">
    <dbPr connection="Provider=Microsoft.Mashup.OleDb.1;Data Source=$Workbook$;Location=halcones;Extended Properties=&quot;&quot;" command="SELECT * FROM [halcones]"/>
  </connection>
  <connection id="5" xr16:uid="{ACE3CC62-8B07-49A3-AEFD-772FA346C94E}" keepAlive="1" name="Consulta - iscariote" description="Conexión a la consulta 'iscariote' en el libro." type="5" refreshedVersion="0" background="1">
    <dbPr connection="Provider=Microsoft.Mashup.OleDb.1;Data Source=$Workbook$;Location=iscariote;Extended Properties=&quot;&quot;" command="SELECT * FROM [iscariote]"/>
  </connection>
  <connection id="6" xr16:uid="{F7D49E61-BCED-4CF3-98F2-9C6B2D56063A}" keepAlive="1" name="Consulta - leon" description="Conexión a la consulta 'leon' en el libro." type="5" refreshedVersion="0" background="1">
    <dbPr connection="Provider=Microsoft.Mashup.OleDb.1;Data Source=$Workbook$;Location=leon;Extended Properties=&quot;&quot;" command="SELECT * FROM [leon]"/>
  </connection>
  <connection id="7" xr16:uid="{906C1342-12AF-4D4B-9770-CAB4132EB72B}" keepAlive="1" name="Consulta - vives" description="Conexión a la consulta 'vives' en el libro." type="5" refreshedVersion="0" background="1">
    <dbPr connection="Provider=Microsoft.Mashup.OleDb.1;Data Source=$Workbook$;Location=vives;Extended Properties=&quot;&quot;" command="SELECT * FROM [vives]"/>
  </connection>
  <connection id="8" xr16:uid="{52DDCC2C-DE89-4FD3-93F1-61D92861319D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9" xr16:uid="{779F5113-6D0F-44A1-BFB1-584AA1663772}" name="WorksheetConnection_Anexar1" type="102" refreshedVersion="7" minRefreshableVersion="5">
    <extLst>
      <ext xmlns:x15="http://schemas.microsoft.com/office/spreadsheetml/2010/11/main" uri="{DE250136-89BD-433C-8126-D09CA5730AF9}">
        <x15:connection id="Anexar1">
          <x15:rangePr sourceName="_xlcn.WorksheetConnection_Anexar11"/>
        </x15:connection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<sst xmlns="http://schemas.openxmlformats.org/spreadsheetml/2006/main" count="3356" uniqueCount="347">
  <si>
    <t>SLAM DEL BAJIO 2026</t>
  </si>
  <si>
    <t>SELECCIONA TU CATEGORIA</t>
  </si>
  <si>
    <t>SCOPE DAMAS</t>
  </si>
  <si>
    <t>SELECCIONA TU NOMBRE</t>
  </si>
  <si>
    <t xml:space="preserve">SOFIA SOLER </t>
  </si>
  <si>
    <t>POSICION EN LA TABLA</t>
  </si>
  <si>
    <t>PUNTOS ACUMULADOS</t>
  </si>
  <si>
    <t>RESULTADO</t>
  </si>
  <si>
    <t xml:space="preserve">PROMEDIO </t>
  </si>
  <si>
    <t>POSICION</t>
  </si>
  <si>
    <t>ISCARIOTE</t>
  </si>
  <si>
    <t>LEON</t>
  </si>
  <si>
    <t>11s</t>
  </si>
  <si>
    <t>PUNTOS</t>
  </si>
  <si>
    <t>CLUB DE TIRO</t>
  </si>
  <si>
    <t>HALCONES</t>
  </si>
  <si>
    <t>VIVES</t>
  </si>
  <si>
    <t>ARQUEROS UNIDOS</t>
  </si>
  <si>
    <t>ACUMULADO</t>
  </si>
  <si>
    <t>ISCARIOTE 22 DE FEBRERO 2026</t>
  </si>
  <si>
    <t>Inscritos</t>
  </si>
  <si>
    <t>Asistentes</t>
  </si>
  <si>
    <t>Inscripciones Pagadas</t>
  </si>
  <si>
    <t>NOMBRE DEL PARTICIPANTE</t>
  </si>
  <si>
    <t>CATEGORIA</t>
  </si>
  <si>
    <t>PAGADO</t>
  </si>
  <si>
    <t># PATRULLA</t>
  </si>
  <si>
    <t>11</t>
  </si>
  <si>
    <t>10</t>
  </si>
  <si>
    <t>8</t>
  </si>
  <si>
    <t>5</t>
  </si>
  <si>
    <t>0</t>
  </si>
  <si>
    <t>TOTAL</t>
  </si>
  <si>
    <t xml:space="preserve">RAUL LOPEZ CAMACHO </t>
  </si>
  <si>
    <t xml:space="preserve">BABY SHOOTER </t>
  </si>
  <si>
    <t>SI</t>
  </si>
  <si>
    <t>MANUEL LOPEZ CAMACHO</t>
  </si>
  <si>
    <t>JULIAN GONZALEZ</t>
  </si>
  <si>
    <t>ANDRES BERRONDO</t>
  </si>
  <si>
    <t>ALBERTO BERRONDO</t>
  </si>
  <si>
    <t>LUCIANA BERRONDO</t>
  </si>
  <si>
    <t>MAXIMO RICO</t>
  </si>
  <si>
    <t>JOSE MARIA HELGUERA</t>
  </si>
  <si>
    <t>JAVIER GONZALEZ DE COSSIO</t>
  </si>
  <si>
    <t>JAVIER MORALES RANGEL</t>
  </si>
  <si>
    <t>LONGBOW</t>
  </si>
  <si>
    <t>HEINZ UBELE</t>
  </si>
  <si>
    <t>EDGAR IVAN GUERRERO</t>
  </si>
  <si>
    <t>IVAN A LA TORRRE</t>
  </si>
  <si>
    <t>ANGELICA THELMA VARELA</t>
  </si>
  <si>
    <t>RODOLFO GONZALEZ</t>
  </si>
  <si>
    <t>MASTER MIXTA</t>
  </si>
  <si>
    <t xml:space="preserve">ENRIQUE VILLEGAS </t>
  </si>
  <si>
    <t>MARTIN FLORES</t>
  </si>
  <si>
    <t>LUIS LOPEZ RODRIGUEZ</t>
  </si>
  <si>
    <t>OLDAIR ZAMORA NAVA</t>
  </si>
  <si>
    <t>AGUSTIN CARDONA CHAVEZ</t>
  </si>
  <si>
    <t xml:space="preserve">MERLIN GUZMAN </t>
  </si>
  <si>
    <t xml:space="preserve">IVO PALACIOS </t>
  </si>
  <si>
    <t xml:space="preserve">LUIS PAULO AGUILAR </t>
  </si>
  <si>
    <t>PINES CONOCIDAS</t>
  </si>
  <si>
    <t>JUAN PABLO VERGARA</t>
  </si>
  <si>
    <t xml:space="preserve">EDUARDO LOPEZ </t>
  </si>
  <si>
    <t>CHRISTIAN ARELLANOS</t>
  </si>
  <si>
    <t xml:space="preserve">JOSS DEL LLANO </t>
  </si>
  <si>
    <t>DANIEL GONZALEZ</t>
  </si>
  <si>
    <t xml:space="preserve">GIL SANCHEZ ROJO </t>
  </si>
  <si>
    <t>LUIS FERNANDEZ</t>
  </si>
  <si>
    <t>DIEGO AGUILAR</t>
  </si>
  <si>
    <t>EDUARDO PANIAGUA</t>
  </si>
  <si>
    <t xml:space="preserve">CARLOS GALVAN </t>
  </si>
  <si>
    <t>EDGAR GUTIERREZ</t>
  </si>
  <si>
    <t>LUIS DE ALBA CAMPOS</t>
  </si>
  <si>
    <t>JOSE LUIS AGUILAR</t>
  </si>
  <si>
    <t>ENRIQUE DORANTES</t>
  </si>
  <si>
    <t>ENRIQUE B BONFIL</t>
  </si>
  <si>
    <t>SERGIO SANCHEZ FONSECA</t>
  </si>
  <si>
    <t>MARIO GONZALES</t>
  </si>
  <si>
    <t>DANIEL HERRERA</t>
  </si>
  <si>
    <t>ALFREDO ARMENTA CHAPARRO</t>
  </si>
  <si>
    <t xml:space="preserve">CARMEN RODRIGUEZ </t>
  </si>
  <si>
    <t>PINES DAMAS</t>
  </si>
  <si>
    <t>PAOLA MARQUEZ</t>
  </si>
  <si>
    <t xml:space="preserve">ANA TOSCANO </t>
  </si>
  <si>
    <t>ESMERALDA RODRIGUEZ</t>
  </si>
  <si>
    <t>FERNANDO VIVES</t>
  </si>
  <si>
    <t>PINES DESCONOCIDAS</t>
  </si>
  <si>
    <t>BRUNO ZANELLA</t>
  </si>
  <si>
    <t>ARMANDO ALMARAZ</t>
  </si>
  <si>
    <t>JORGE MARTINEZ TANUS</t>
  </si>
  <si>
    <t xml:space="preserve">EZEQUIEL RAMIREZ </t>
  </si>
  <si>
    <t>ROBERTO GONZALEZ R</t>
  </si>
  <si>
    <t>ALEX RODRIGUEZ</t>
  </si>
  <si>
    <t>DANI DANUZ</t>
  </si>
  <si>
    <t>SCOPE CONOCIDAS</t>
  </si>
  <si>
    <t xml:space="preserve">JULIO SOLER </t>
  </si>
  <si>
    <t xml:space="preserve">HORACIO DE LA TORRE </t>
  </si>
  <si>
    <t xml:space="preserve">MIGUEL BAGUNDO </t>
  </si>
  <si>
    <t xml:space="preserve">DIEGO CORONEL </t>
  </si>
  <si>
    <t xml:space="preserve">JAVIER OTAKE </t>
  </si>
  <si>
    <t>JUAN PABLO ROMERO</t>
  </si>
  <si>
    <t xml:space="preserve">JAVIER VELASCO </t>
  </si>
  <si>
    <t xml:space="preserve">IAN TINOCO </t>
  </si>
  <si>
    <t>FELIPE MANTILLA</t>
  </si>
  <si>
    <t>OMAR ZAMORA LIRA</t>
  </si>
  <si>
    <t>NO</t>
  </si>
  <si>
    <t>JUAN CARLOS DOMINGUEZ</t>
  </si>
  <si>
    <t>PATRICIO RODRIGUEZ</t>
  </si>
  <si>
    <t>ADRIANA SANTOS</t>
  </si>
  <si>
    <t>ANGELICA MENDOZA</t>
  </si>
  <si>
    <t xml:space="preserve">TATIANA NUÑEZ RUIZ </t>
  </si>
  <si>
    <t xml:space="preserve">NATALIA ESQUEDA </t>
  </si>
  <si>
    <t xml:space="preserve">SCOPE DAMAS </t>
  </si>
  <si>
    <t>ANGELICA BOLAÑOS</t>
  </si>
  <si>
    <t xml:space="preserve">JULIAN IZQUIERDO </t>
  </si>
  <si>
    <t>SCOPE DESCONOCIDAS</t>
  </si>
  <si>
    <t xml:space="preserve">ERICK JUAREZ </t>
  </si>
  <si>
    <t xml:space="preserve">ALEJANDRO CORONEL </t>
  </si>
  <si>
    <t>SHADI RAMOS</t>
  </si>
  <si>
    <t>JOSAFAT SAMANO</t>
  </si>
  <si>
    <t>MANU SAAD</t>
  </si>
  <si>
    <t xml:space="preserve">ANTONIO CABRERA </t>
  </si>
  <si>
    <t xml:space="preserve">EDUARDO COPCA ISLAS </t>
  </si>
  <si>
    <t>SERGIO UGALDE</t>
  </si>
  <si>
    <t xml:space="preserve">EMMANUEL MORENO </t>
  </si>
  <si>
    <t>PAUL VILLAFAÑA</t>
  </si>
  <si>
    <t>PEPE HELGUERA</t>
  </si>
  <si>
    <t xml:space="preserve">OLIVERIO NOVOA </t>
  </si>
  <si>
    <t xml:space="preserve">JOAQUIN GONZALEZ </t>
  </si>
  <si>
    <t>SUB 14 POLEAS</t>
  </si>
  <si>
    <t xml:space="preserve">ANNA ISABEL ESPARZA </t>
  </si>
  <si>
    <t>MARIANO GONZALEZ</t>
  </si>
  <si>
    <t>EMILIO QUINTANA</t>
  </si>
  <si>
    <t>MATEO GALVAN</t>
  </si>
  <si>
    <t>SUB 18 POLEAS</t>
  </si>
  <si>
    <t>SANTIAGO QUINTANA</t>
  </si>
  <si>
    <t>ANUAR BRAVO</t>
  </si>
  <si>
    <t>SUB 18 TRADICIONAL</t>
  </si>
  <si>
    <t>ENRIQUE WOGE</t>
  </si>
  <si>
    <t>TRADICIONAL A</t>
  </si>
  <si>
    <t xml:space="preserve">SERGIO DE LA ROCHA </t>
  </si>
  <si>
    <t>MANUEL LOPEZ KAVANAGH</t>
  </si>
  <si>
    <t xml:space="preserve">TRADICIONAL A </t>
  </si>
  <si>
    <t>SALVADOR ANAYA</t>
  </si>
  <si>
    <t>CUITLAHUAC VARGAS</t>
  </si>
  <si>
    <t>ENRIQUE DE LA PARRA</t>
  </si>
  <si>
    <t>JOSE LUIS RANGEL</t>
  </si>
  <si>
    <t>HUGO BARRAGAN</t>
  </si>
  <si>
    <t>JORGE ELHERS</t>
  </si>
  <si>
    <t xml:space="preserve">LUIS PAZ </t>
  </si>
  <si>
    <t>TRADICIONAL B</t>
  </si>
  <si>
    <t>HECTOR CORTEZ</t>
  </si>
  <si>
    <t>EDHER GONZALEZ</t>
  </si>
  <si>
    <t xml:space="preserve">JORGE DOMINGUEZ </t>
  </si>
  <si>
    <t xml:space="preserve">CARLOS AVILA </t>
  </si>
  <si>
    <t xml:space="preserve">MANUEL CORRAL </t>
  </si>
  <si>
    <t>LUIS FERNANDO URQUIZA</t>
  </si>
  <si>
    <t>JAVIER QUINTANILLA</t>
  </si>
  <si>
    <t>JOSE LUIS URBIOLA</t>
  </si>
  <si>
    <t xml:space="preserve">GASPAR GUTIERREZ PEREZ </t>
  </si>
  <si>
    <t xml:space="preserve">MARTIN DEL LLANO </t>
  </si>
  <si>
    <t>MARISOL ENRIQUEZ</t>
  </si>
  <si>
    <t>TRADICIONAL DAMAS</t>
  </si>
  <si>
    <t xml:space="preserve">ROSY MURO </t>
  </si>
  <si>
    <t xml:space="preserve">TERE DUARTE </t>
  </si>
  <si>
    <t xml:space="preserve">NORMA RUIZ MENDOZA </t>
  </si>
  <si>
    <t>SOFIA GONZALEZ</t>
  </si>
  <si>
    <t xml:space="preserve">EDWIN </t>
  </si>
  <si>
    <t>MARIA JOSE HELGUERA</t>
  </si>
  <si>
    <t xml:space="preserve">ABDI SANTIAGO </t>
  </si>
  <si>
    <t>JOSE A BERRONDO</t>
  </si>
  <si>
    <t>LEON 15 de marzo 2026</t>
  </si>
  <si>
    <t xml:space="preserve">RAMON RAMIREZ </t>
  </si>
  <si>
    <t>JUAN PEREZ LORA</t>
  </si>
  <si>
    <t>JAIME GONZALES PEREZ</t>
  </si>
  <si>
    <t>BABY SHOOTER</t>
  </si>
  <si>
    <t>EDUARDO PAZ</t>
  </si>
  <si>
    <t>CLUB DE TIRO 15 de marzo 2026</t>
  </si>
  <si>
    <t>manuel muñoz</t>
  </si>
  <si>
    <t>HALCONES 15 de marzo 2026</t>
  </si>
  <si>
    <t>VIVES 15 de marzo 2026</t>
  </si>
  <si>
    <t>ARQUEROS UNIDOS 15 de marzo 2026</t>
  </si>
  <si>
    <t>ISCARIOTE 15 de marzo 2026</t>
  </si>
  <si>
    <t>CATEGORIAS</t>
  </si>
  <si>
    <t>HASTA FECHA 4</t>
  </si>
  <si>
    <t>AU</t>
  </si>
  <si>
    <t>X</t>
  </si>
  <si>
    <t>ABIE DURAN</t>
  </si>
  <si>
    <t>si</t>
  </si>
  <si>
    <t>ADRIAN LOPEZ</t>
  </si>
  <si>
    <t>AlLFONSO ESPARZA</t>
  </si>
  <si>
    <t>AMPARO GUADALUPE DE LA CRUZ</t>
  </si>
  <si>
    <t>ARCHIBALDO ARANDA</t>
  </si>
  <si>
    <t>ARTURO NAÑEZ</t>
  </si>
  <si>
    <t>BRENDA ARRIAGA</t>
  </si>
  <si>
    <t>CARLOS TUEME</t>
  </si>
  <si>
    <t>DIEGO MARQUEZ</t>
  </si>
  <si>
    <t>ELENA NAÑEZ</t>
  </si>
  <si>
    <t>FRANCISCO JAVIER LUNA</t>
  </si>
  <si>
    <t>FRANCISCO MARTINEZ</t>
  </si>
  <si>
    <t>HECTOR PEREZ</t>
  </si>
  <si>
    <t>ICHIRO TANAKA</t>
  </si>
  <si>
    <t>JAIME DURON</t>
  </si>
  <si>
    <t>JORGE JUAN MARTINEZ</t>
  </si>
  <si>
    <t>JOSE ENRRIQUE PANTOJA</t>
  </si>
  <si>
    <t>JUAN LEOS</t>
  </si>
  <si>
    <t>LEONEL GONZALEZ</t>
  </si>
  <si>
    <t>LISANDRO VILLA</t>
  </si>
  <si>
    <t>LUIS MARIO RAMIREZ</t>
  </si>
  <si>
    <t>MARIANO RIVERA</t>
  </si>
  <si>
    <t>MARIO ISSEU RAMIREZ</t>
  </si>
  <si>
    <t>MAYRA DOMINGO</t>
  </si>
  <si>
    <t>MIGUEL ANGELVENTURA</t>
  </si>
  <si>
    <t>NATSUMI TANAKA</t>
  </si>
  <si>
    <t>OSCAR OCTAVIO MARQUEZ</t>
  </si>
  <si>
    <t>OSCAR QUINTANA</t>
  </si>
  <si>
    <t>RODRIGO RAMIREZ</t>
  </si>
  <si>
    <t>SALVADOR MARINEZ</t>
  </si>
  <si>
    <t>SEBASTIAN HERNANDEZ</t>
  </si>
  <si>
    <t>SOCORRO GARCIA</t>
  </si>
  <si>
    <t>SOFIA ARRATE BALTAZAR</t>
  </si>
  <si>
    <t>VICTOR ALFONSO RAMIREZ</t>
  </si>
  <si>
    <t>YAVIER VILLALOBOS</t>
  </si>
  <si>
    <t>FRANCISCO MARINEZ</t>
  </si>
  <si>
    <t>ARQUERO</t>
  </si>
  <si>
    <t>Manuel Adrian</t>
  </si>
  <si>
    <t>Ana Sofia Vargas</t>
  </si>
  <si>
    <t>Raul</t>
  </si>
  <si>
    <t>Alberto Berrondo</t>
  </si>
  <si>
    <t>Luciana Berrondo</t>
  </si>
  <si>
    <t>Andres Berrondo</t>
  </si>
  <si>
    <t>Javier Gonzalez de C., Jr.</t>
  </si>
  <si>
    <t>Julian Gonzalez</t>
  </si>
  <si>
    <t>Sofia Gonzalez</t>
  </si>
  <si>
    <t>Maria Jose Helguera</t>
  </si>
  <si>
    <t>Ana Sofia Valencia</t>
  </si>
  <si>
    <t>Jose Maria Helguera</t>
  </si>
  <si>
    <t>Isaac</t>
  </si>
  <si>
    <t>Joaquin Gonzalez, Jr.</t>
  </si>
  <si>
    <t>Lorenzo Fernandez</t>
  </si>
  <si>
    <t>Gabriel Garcia</t>
  </si>
  <si>
    <t>Mateo Galvan</t>
  </si>
  <si>
    <t>Rafael Jaime Castillo</t>
  </si>
  <si>
    <t>Ana Gonzalez</t>
  </si>
  <si>
    <t>Edgar Guerrero</t>
  </si>
  <si>
    <t>Thelma Varela</t>
  </si>
  <si>
    <t>Agustin Cardona</t>
  </si>
  <si>
    <t>Kevin Romeo</t>
  </si>
  <si>
    <t>Isaac Sosa Velazquez</t>
  </si>
  <si>
    <t>Maximo Samperio</t>
  </si>
  <si>
    <t>Eduardo Lopez Negrete</t>
  </si>
  <si>
    <t>Jose Miguel del Llano</t>
  </si>
  <si>
    <t>Christian Arellanos</t>
  </si>
  <si>
    <t>Jose Alberto Berrondo</t>
  </si>
  <si>
    <t>Eduardo Chavez Paniagua</t>
  </si>
  <si>
    <t>Ricardo Garza</t>
  </si>
  <si>
    <t>Luis Alfonso Fernandez U.</t>
  </si>
  <si>
    <t>Sebastian Izquierdo</t>
  </si>
  <si>
    <t>Edgar Gutierrez</t>
  </si>
  <si>
    <t>Juan Pablo Vergara</t>
  </si>
  <si>
    <t>Carlos Galvan</t>
  </si>
  <si>
    <t>Juan Diego Marvan</t>
  </si>
  <si>
    <t>Julian Urquiza Fernandez</t>
  </si>
  <si>
    <t>Enrique Bonfil</t>
  </si>
  <si>
    <t>Alfredo Armenta</t>
  </si>
  <si>
    <t>Julio Cesar Villa</t>
  </si>
  <si>
    <t>Carmen Rodriguez</t>
  </si>
  <si>
    <t>Bruno Zanella</t>
  </si>
  <si>
    <t>Javier Gonzalez de C., Sr.</t>
  </si>
  <si>
    <t>Armando Almaraz</t>
  </si>
  <si>
    <t>Ezequiel Ramirez</t>
  </si>
  <si>
    <t>Jorge Martinez Tanus</t>
  </si>
  <si>
    <t>Luis Cesar Valencia</t>
  </si>
  <si>
    <t>Alejandro Rodriguez</t>
  </si>
  <si>
    <t>Jose Miguel Martinez</t>
  </si>
  <si>
    <t>Patricio Fernandez</t>
  </si>
  <si>
    <t>Hermann</t>
  </si>
  <si>
    <t>Juan Carlos Dominguez</t>
  </si>
  <si>
    <t>Omar Zamora Lira</t>
  </si>
  <si>
    <t>Victor Avila</t>
  </si>
  <si>
    <t>Patricio Rodriguez</t>
  </si>
  <si>
    <t>Oscar Sarracino</t>
  </si>
  <si>
    <t>Angelica Menedoza</t>
  </si>
  <si>
    <t>Angelica Bolaños</t>
  </si>
  <si>
    <t>Manu Saad</t>
  </si>
  <si>
    <t>Eduardo Copca</t>
  </si>
  <si>
    <t>Roman Velazquez</t>
  </si>
  <si>
    <t>Alejandro Coronel</t>
  </si>
  <si>
    <t>Emmanuel Moreno</t>
  </si>
  <si>
    <t>Enrique Pantoja</t>
  </si>
  <si>
    <t>Oscar Bitar</t>
  </si>
  <si>
    <t>Manuel Corral</t>
  </si>
  <si>
    <t>Joaquin Gonzalez, Sr.</t>
  </si>
  <si>
    <t>Carlos de la Parra</t>
  </si>
  <si>
    <t>Emiliano Barriga</t>
  </si>
  <si>
    <t>Javier Luna</t>
  </si>
  <si>
    <t>Jose Luis Urbiola</t>
  </si>
  <si>
    <t>Carlos Avila</t>
  </si>
  <si>
    <t>Rodrigo Zarate</t>
  </si>
  <si>
    <t>Julio Ruiz</t>
  </si>
  <si>
    <t>Martin del Llano</t>
  </si>
  <si>
    <t>Ivette Garcia</t>
  </si>
  <si>
    <t>Mariano Gonzalez</t>
  </si>
  <si>
    <t>Anuar Bravo</t>
  </si>
  <si>
    <t>Baby Shooter</t>
  </si>
  <si>
    <t>Compuesto Sub 14</t>
  </si>
  <si>
    <t>Compuesto Sub 18 Mixto</t>
  </si>
  <si>
    <t>Longbow</t>
  </si>
  <si>
    <t>Master Mixto</t>
  </si>
  <si>
    <t>Olimpico</t>
  </si>
  <si>
    <t>Pines Conocidas</t>
  </si>
  <si>
    <t>Pines Damas</t>
  </si>
  <si>
    <t>Pines Desconocidas</t>
  </si>
  <si>
    <t>Scope Conocidas</t>
  </si>
  <si>
    <t>Scope Damas</t>
  </si>
  <si>
    <t>Scope Desconocidas</t>
  </si>
  <si>
    <t>Tradicional A</t>
  </si>
  <si>
    <t>Tradicional B</t>
  </si>
  <si>
    <t>Tradicional Damas</t>
  </si>
  <si>
    <t>Tradicional Sub 14</t>
  </si>
  <si>
    <t>Tradicional Sub 18</t>
  </si>
  <si>
    <t>DIEGO CORONEL</t>
  </si>
  <si>
    <t>Fernando Vives SCOPE CONOCIDAS</t>
  </si>
  <si>
    <t>Horacio de la Torre</t>
  </si>
  <si>
    <t>SEBASTIAN IZQUIERDO</t>
  </si>
  <si>
    <t>ALEJANDRO CORONEL</t>
  </si>
  <si>
    <t>ROMAN VELAZQUEZ</t>
  </si>
  <si>
    <t>EDUARDO COPCA</t>
  </si>
  <si>
    <t>EMMANUEL MORENO</t>
  </si>
  <si>
    <t>JULIO SOLER</t>
  </si>
  <si>
    <t>HORACIO DE LA TORRE</t>
  </si>
  <si>
    <t>MIGUEL BAGUNDO</t>
  </si>
  <si>
    <t>JAVIER OTAKE</t>
  </si>
  <si>
    <t>JAVIER VELASCO</t>
  </si>
  <si>
    <t>IAN TINOCO</t>
  </si>
  <si>
    <t>EZEQUIEL RAMIREZ</t>
  </si>
  <si>
    <t>LUIS PAULO AGUILAR</t>
  </si>
  <si>
    <t>EDUARDO LOPEZ</t>
  </si>
  <si>
    <t>JOSS DEL LLANO</t>
  </si>
  <si>
    <t>GIL SANCHEZ ROJO</t>
  </si>
  <si>
    <t>CARLOS GALVAN</t>
  </si>
  <si>
    <t>RAMON RAMIREZ</t>
  </si>
  <si>
    <t>Joss del Llano</t>
  </si>
  <si>
    <t>ANA TOSCANO</t>
  </si>
  <si>
    <t>NATALIA ESQUEDA</t>
  </si>
  <si>
    <t>SOFIA SOLER</t>
  </si>
  <si>
    <t>TATIANA NUÑEZ RUIZ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</si>
</sst>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;General;General;"/>
  </numFmts>
  <fonts count="20" x14ac:knownFonts="1">
    <font>
      <sz val="11"/>
      <color theme="1"/>
      <name val="Calibri"/>
      <family val="2"/>
      <scheme val="minor"/>
    </font>
    <font>
      <sz val="22"/>
      <color theme="1"/>
      <name val="Courier New"/>
      <family val="3"/>
    </font>
    <font>
      <sz val="10"/>
      <color theme="1"/>
      <name val="Courier New"/>
      <family val="3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0"/>
      <name val="BankGothic Md BT"/>
      <family val="2"/>
    </font>
    <font>
      <sz val="16"/>
      <color theme="1"/>
      <name val="BankGothic Md BT"/>
      <family val="2"/>
    </font>
    <font>
      <sz val="48"/>
      <color theme="0"/>
      <name val="BankGothic Lt BT"/>
      <family val="2"/>
    </font>
    <font>
      <u/>
      <sz val="11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48"/>
      <color theme="0"/>
      <name val="BankGothic Md BT"/>
      <family val="2"/>
    </font>
    <font>
      <sz val="16"/>
      <color theme="1"/>
      <name val="Calibri"/>
      <family val="2"/>
      <scheme val="minor"/>
    </font>
    <font>
      <sz val="22"/>
      <color theme="0"/>
      <name val="BankGothic Lt BT"/>
      <family val="2"/>
    </font>
    <font>
      <sz val="12"/>
      <color theme="1"/>
      <name val="BankGothic Md BT"/>
      <family val="2"/>
    </font>
    <font>
      <sz val="11"/>
      <color theme="1"/>
      <name val="BankGothic Lt BT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2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vertical="center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4" borderId="0" xfId="0" applyFill="1"/>
    <xf numFmtId="0" fontId="0" fillId="4" borderId="0" xfId="0" applyFill="1" applyAlignment="1">
      <alignment horizontal="center" vertical="center"/>
    </xf>
    <xf numFmtId="16" fontId="0" fillId="0" borderId="0" xfId="0" applyNumberFormat="1"/>
    <xf numFmtId="0" fontId="0" fillId="5" borderId="0" xfId="0" applyFill="1"/>
    <xf numFmtId="0" fontId="0" fillId="5" borderId="0" xfId="0" applyFill="1" applyAlignment="1">
      <alignment vertical="center"/>
    </xf>
    <xf numFmtId="0" fontId="0" fillId="5" borderId="0" xfId="0" applyFill="1" applyAlignment="1">
      <alignment horizontal="center" vertical="center"/>
    </xf>
    <xf numFmtId="164" fontId="0" fillId="5" borderId="0" xfId="0" applyNumberFormat="1" applyFill="1"/>
    <xf numFmtId="0" fontId="0" fillId="6" borderId="0" xfId="0" applyFill="1"/>
    <xf numFmtId="0" fontId="0" fillId="6" borderId="1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7" xfId="0" applyFill="1" applyBorder="1" applyAlignment="1">
      <alignment horizontal="center" vertical="center"/>
    </xf>
    <xf numFmtId="0" fontId="0" fillId="6" borderId="8" xfId="0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0" fillId="6" borderId="9" xfId="0" applyFill="1" applyBorder="1"/>
    <xf numFmtId="0" fontId="0" fillId="6" borderId="11" xfId="0" applyFill="1" applyBorder="1"/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4" fillId="6" borderId="2" xfId="0" applyFont="1" applyFill="1" applyBorder="1" applyAlignment="1">
      <alignment horizontal="left"/>
    </xf>
    <xf numFmtId="0" fontId="0" fillId="4" borderId="0" xfId="0" applyFill="1" applyAlignment="1">
      <alignment horizontal="left"/>
    </xf>
    <xf numFmtId="0" fontId="11" fillId="6" borderId="9" xfId="0" applyFont="1" applyFill="1" applyBorder="1"/>
    <xf numFmtId="0" fontId="6" fillId="6" borderId="24" xfId="0" applyFont="1" applyFill="1" applyBorder="1" applyAlignment="1">
      <alignment horizontal="center" vertical="center" textRotation="180"/>
    </xf>
    <xf numFmtId="0" fontId="6" fillId="6" borderId="25" xfId="0" applyFont="1" applyFill="1" applyBorder="1" applyAlignment="1">
      <alignment horizontal="center" vertical="center" textRotation="180"/>
    </xf>
    <xf numFmtId="0" fontId="12" fillId="6" borderId="26" xfId="0" applyFont="1" applyFill="1" applyBorder="1" applyAlignment="1">
      <alignment horizontal="center" vertical="center" textRotation="180"/>
    </xf>
    <xf numFmtId="0" fontId="6" fillId="6" borderId="26" xfId="0" applyFont="1" applyFill="1" applyBorder="1" applyAlignment="1">
      <alignment horizontal="center" vertical="center" textRotation="180"/>
    </xf>
    <xf numFmtId="0" fontId="6" fillId="6" borderId="27" xfId="0" applyFont="1" applyFill="1" applyBorder="1" applyAlignment="1">
      <alignment horizontal="center" vertical="center" textRotation="180"/>
    </xf>
    <xf numFmtId="0" fontId="11" fillId="6" borderId="29" xfId="0" applyFont="1" applyFill="1" applyBorder="1" applyAlignment="1">
      <alignment horizontal="center" vertical="center"/>
    </xf>
    <xf numFmtId="0" fontId="0" fillId="6" borderId="30" xfId="0" applyFill="1" applyBorder="1" applyAlignment="1">
      <alignment horizontal="center" vertical="center"/>
    </xf>
    <xf numFmtId="0" fontId="0" fillId="6" borderId="31" xfId="0" applyFill="1" applyBorder="1" applyAlignment="1">
      <alignment horizontal="center" vertical="center"/>
    </xf>
    <xf numFmtId="0" fontId="0" fillId="6" borderId="19" xfId="0" applyFill="1" applyBorder="1" applyAlignment="1">
      <alignment horizontal="center" vertical="center"/>
    </xf>
    <xf numFmtId="0" fontId="6" fillId="6" borderId="24" xfId="0" applyFont="1" applyFill="1" applyBorder="1" applyAlignment="1">
      <alignment horizontal="center" vertical="center" textRotation="180" wrapText="1"/>
    </xf>
    <xf numFmtId="0" fontId="7" fillId="3" borderId="25" xfId="0" applyFont="1" applyFill="1" applyBorder="1" applyAlignment="1">
      <alignment horizontal="center" vertical="center" textRotation="180"/>
    </xf>
    <xf numFmtId="0" fontId="7" fillId="3" borderId="28" xfId="0" applyFont="1" applyFill="1" applyBorder="1" applyAlignment="1">
      <alignment horizontal="center" vertical="center" textRotation="180"/>
    </xf>
    <xf numFmtId="0" fontId="5" fillId="3" borderId="1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right" vertical="center" wrapText="1"/>
    </xf>
    <xf numFmtId="0" fontId="1" fillId="2" borderId="0" xfId="0" applyFont="1" applyFill="1" applyAlignment="1">
      <alignment horizontal="center" vertical="center"/>
    </xf>
    <xf numFmtId="0" fontId="5" fillId="7" borderId="4" xfId="0" applyFont="1" applyFill="1" applyBorder="1" applyAlignment="1">
      <alignment horizontal="left"/>
    </xf>
    <xf numFmtId="0" fontId="5" fillId="7" borderId="5" xfId="0" applyFont="1" applyFill="1" applyBorder="1" applyAlignment="1">
      <alignment horizontal="center"/>
    </xf>
    <xf numFmtId="0" fontId="5" fillId="7" borderId="20" xfId="0" applyFont="1" applyFill="1" applyBorder="1" applyAlignment="1">
      <alignment horizontal="left"/>
    </xf>
    <xf numFmtId="0" fontId="5" fillId="7" borderId="0" xfId="0" applyFont="1" applyFill="1" applyAlignment="1">
      <alignment horizontal="center"/>
    </xf>
    <xf numFmtId="0" fontId="5" fillId="7" borderId="12" xfId="0" applyFont="1" applyFill="1" applyBorder="1" applyAlignment="1">
      <alignment horizontal="left"/>
    </xf>
    <xf numFmtId="0" fontId="5" fillId="7" borderId="13" xfId="0" applyFont="1" applyFill="1" applyBorder="1" applyAlignment="1">
      <alignment horizontal="center"/>
    </xf>
    <xf numFmtId="0" fontId="10" fillId="5" borderId="0" xfId="0" applyFont="1" applyFill="1" applyAlignment="1">
      <alignment vertical="center"/>
    </xf>
    <xf numFmtId="0" fontId="0" fillId="0" borderId="0" xfId="0" applyNumberFormat="1"/>
    <xf numFmtId="0" fontId="5" fillId="7" borderId="0" xfId="0" applyFont="1" applyFill="1" applyBorder="1" applyAlignment="1">
      <alignment horizontal="left"/>
    </xf>
    <xf numFmtId="0" fontId="5" fillId="7" borderId="0" xfId="0" applyFont="1" applyFill="1" applyBorder="1" applyAlignment="1">
      <alignment horizontal="center"/>
    </xf>
    <xf numFmtId="0" fontId="0" fillId="4" borderId="20" xfId="0" applyFill="1" applyBorder="1" applyAlignment="1">
      <alignment horizontal="center"/>
    </xf>
    <xf numFmtId="0" fontId="0" fillId="4" borderId="0" xfId="0" applyFill="1" applyBorder="1"/>
    <xf numFmtId="0" fontId="0" fillId="4" borderId="21" xfId="0" applyFill="1" applyBorder="1"/>
    <xf numFmtId="0" fontId="0" fillId="4" borderId="20" xfId="0" applyFill="1" applyBorder="1"/>
    <xf numFmtId="0" fontId="0" fillId="4" borderId="12" xfId="0" applyFill="1" applyBorder="1"/>
    <xf numFmtId="0" fontId="0" fillId="4" borderId="13" xfId="0" applyFill="1" applyBorder="1"/>
    <xf numFmtId="0" fontId="0" fillId="4" borderId="14" xfId="0" applyFill="1" applyBorder="1"/>
    <xf numFmtId="0" fontId="14" fillId="4" borderId="32" xfId="0" applyFon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0" fontId="0" fillId="10" borderId="20" xfId="0" applyFill="1" applyBorder="1" applyAlignment="1">
      <alignment horizontal="center"/>
    </xf>
    <xf numFmtId="0" fontId="0" fillId="11" borderId="20" xfId="0" applyFill="1" applyBorder="1" applyAlignment="1">
      <alignment horizontal="center"/>
    </xf>
    <xf numFmtId="0" fontId="0" fillId="5" borderId="0" xfId="0" applyFont="1" applyFill="1" applyAlignment="1">
      <alignment horizontal="center" vertical="center"/>
    </xf>
    <xf numFmtId="0" fontId="0" fillId="0" borderId="1" xfId="0" applyBorder="1"/>
    <xf numFmtId="0" fontId="19" fillId="0" borderId="1" xfId="0" applyFont="1" applyBorder="1"/>
    <xf numFmtId="0" fontId="0" fillId="0" borderId="11" xfId="0" applyBorder="1"/>
    <xf numFmtId="0" fontId="0" fillId="0" borderId="36" xfId="0" applyBorder="1"/>
    <xf numFmtId="0" fontId="0" fillId="0" borderId="30" xfId="0" applyBorder="1"/>
    <xf numFmtId="0" fontId="0" fillId="0" borderId="2" xfId="0" applyBorder="1"/>
    <xf numFmtId="0" fontId="0" fillId="0" borderId="0" xfId="0" applyAlignment="1">
      <alignment horizontal="center"/>
    </xf>
    <xf numFmtId="0" fontId="19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0" fillId="0" borderId="1" xfId="0" applyNumberFormat="1" applyBorder="1"/>
    <xf numFmtId="0" fontId="0" fillId="0" borderId="11" xfId="0" applyNumberFormat="1" applyBorder="1"/>
    <xf numFmtId="0" fontId="0" fillId="0" borderId="36" xfId="0" applyNumberFormat="1" applyBorder="1"/>
    <xf numFmtId="0" fontId="0" fillId="0" borderId="30" xfId="0" applyNumberFormat="1" applyBorder="1"/>
    <xf numFmtId="0" fontId="0" fillId="2" borderId="35" xfId="0" applyFont="1" applyFill="1" applyBorder="1"/>
    <xf numFmtId="0" fontId="0" fillId="4" borderId="0" xfId="0" applyFont="1" applyFill="1" applyBorder="1"/>
    <xf numFmtId="0" fontId="0" fillId="4" borderId="0" xfId="0" applyFill="1" applyBorder="1" applyAlignment="1">
      <alignment horizontal="center"/>
    </xf>
    <xf numFmtId="0" fontId="14" fillId="4" borderId="32" xfId="0" applyFont="1" applyFill="1" applyBorder="1" applyAlignment="1">
      <alignment horizontal="center"/>
    </xf>
    <xf numFmtId="0" fontId="14" fillId="4" borderId="33" xfId="0" applyFont="1" applyFill="1" applyBorder="1" applyAlignment="1">
      <alignment horizontal="center"/>
    </xf>
    <xf numFmtId="0" fontId="14" fillId="4" borderId="34" xfId="0" applyFont="1" applyFill="1" applyBorder="1" applyAlignment="1">
      <alignment horizontal="center"/>
    </xf>
    <xf numFmtId="0" fontId="15" fillId="8" borderId="4" xfId="0" applyFont="1" applyFill="1" applyBorder="1" applyAlignment="1">
      <alignment horizontal="center" vertical="center" wrapText="1"/>
    </xf>
    <xf numFmtId="0" fontId="15" fillId="8" borderId="5" xfId="0" applyFont="1" applyFill="1" applyBorder="1" applyAlignment="1">
      <alignment horizontal="center" vertical="center" wrapText="1"/>
    </xf>
    <xf numFmtId="0" fontId="15" fillId="8" borderId="6" xfId="0" applyFont="1" applyFill="1" applyBorder="1" applyAlignment="1">
      <alignment horizontal="center" vertical="center" wrapText="1"/>
    </xf>
    <xf numFmtId="0" fontId="15" fillId="8" borderId="12" xfId="0" applyFont="1" applyFill="1" applyBorder="1" applyAlignment="1">
      <alignment horizontal="center" vertical="center" wrapText="1"/>
    </xf>
    <xf numFmtId="0" fontId="15" fillId="8" borderId="13" xfId="0" applyFont="1" applyFill="1" applyBorder="1" applyAlignment="1">
      <alignment horizontal="center" vertical="center" wrapText="1"/>
    </xf>
    <xf numFmtId="0" fontId="15" fillId="8" borderId="14" xfId="0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right" vertical="center"/>
    </xf>
    <xf numFmtId="0" fontId="9" fillId="2" borderId="22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0" fontId="9" fillId="2" borderId="15" xfId="0" applyFont="1" applyFill="1" applyBorder="1" applyAlignment="1">
      <alignment horizontal="center" vertical="center"/>
    </xf>
    <xf numFmtId="0" fontId="9" fillId="2" borderId="16" xfId="0" applyFont="1" applyFill="1" applyBorder="1" applyAlignment="1">
      <alignment horizontal="center" vertical="center"/>
    </xf>
    <xf numFmtId="0" fontId="9" fillId="2" borderId="17" xfId="0" applyFont="1" applyFill="1" applyBorder="1" applyAlignment="1">
      <alignment horizontal="center" vertical="center"/>
    </xf>
    <xf numFmtId="0" fontId="16" fillId="2" borderId="4" xfId="0" applyFont="1" applyFill="1" applyBorder="1" applyAlignment="1" applyProtection="1">
      <alignment horizontal="center" vertical="center"/>
      <protection locked="0"/>
    </xf>
    <xf numFmtId="0" fontId="16" fillId="2" borderId="5" xfId="0" applyFont="1" applyFill="1" applyBorder="1" applyAlignment="1" applyProtection="1">
      <alignment horizontal="center" vertical="center"/>
      <protection locked="0"/>
    </xf>
    <xf numFmtId="0" fontId="16" fillId="2" borderId="6" xfId="0" applyFont="1" applyFill="1" applyBorder="1" applyAlignment="1" applyProtection="1">
      <alignment horizontal="center" vertical="center"/>
      <protection locked="0"/>
    </xf>
    <xf numFmtId="0" fontId="16" fillId="2" borderId="12" xfId="0" applyFont="1" applyFill="1" applyBorder="1" applyAlignment="1" applyProtection="1">
      <alignment horizontal="center" vertical="center"/>
      <protection locked="0"/>
    </xf>
    <xf numFmtId="0" fontId="16" fillId="2" borderId="13" xfId="0" applyFont="1" applyFill="1" applyBorder="1" applyAlignment="1" applyProtection="1">
      <alignment horizontal="center" vertical="center"/>
      <protection locked="0"/>
    </xf>
    <xf numFmtId="0" fontId="16" fillId="2" borderId="14" xfId="0" applyFont="1" applyFill="1" applyBorder="1" applyAlignment="1" applyProtection="1">
      <alignment horizontal="center" vertical="center"/>
      <protection locked="0"/>
    </xf>
    <xf numFmtId="0" fontId="17" fillId="2" borderId="4" xfId="0" applyFont="1" applyFill="1" applyBorder="1" applyAlignment="1" applyProtection="1">
      <alignment horizontal="center" vertical="center"/>
      <protection locked="0"/>
    </xf>
    <xf numFmtId="0" fontId="17" fillId="2" borderId="5" xfId="0" applyFont="1" applyFill="1" applyBorder="1" applyAlignment="1" applyProtection="1">
      <alignment horizontal="center" vertical="center"/>
      <protection locked="0"/>
    </xf>
    <xf numFmtId="0" fontId="17" fillId="2" borderId="6" xfId="0" applyFont="1" applyFill="1" applyBorder="1" applyAlignment="1" applyProtection="1">
      <alignment horizontal="center" vertical="center"/>
      <protection locked="0"/>
    </xf>
    <xf numFmtId="0" fontId="17" fillId="2" borderId="12" xfId="0" applyFont="1" applyFill="1" applyBorder="1" applyAlignment="1" applyProtection="1">
      <alignment horizontal="center" vertical="center"/>
      <protection locked="0"/>
    </xf>
    <xf numFmtId="0" fontId="17" fillId="2" borderId="13" xfId="0" applyFont="1" applyFill="1" applyBorder="1" applyAlignment="1" applyProtection="1">
      <alignment horizontal="center" vertical="center"/>
      <protection locked="0"/>
    </xf>
    <xf numFmtId="0" fontId="17" fillId="2" borderId="14" xfId="0" applyFont="1" applyFill="1" applyBorder="1" applyAlignment="1" applyProtection="1">
      <alignment horizontal="center" vertical="center"/>
      <protection locked="0"/>
    </xf>
    <xf numFmtId="0" fontId="13" fillId="5" borderId="0" xfId="0" applyFont="1" applyFill="1" applyAlignment="1">
      <alignment horizontal="left" vertical="center" wrapText="1"/>
    </xf>
    <xf numFmtId="0" fontId="5" fillId="7" borderId="0" xfId="0" applyFont="1" applyFill="1" applyAlignment="1">
      <alignment horizontal="center"/>
    </xf>
    <xf numFmtId="0" fontId="5" fillId="7" borderId="13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5" fillId="7" borderId="6" xfId="0" applyFont="1" applyFill="1" applyBorder="1" applyAlignment="1">
      <alignment horizontal="center"/>
    </xf>
    <xf numFmtId="0" fontId="5" fillId="7" borderId="21" xfId="0" applyFont="1" applyFill="1" applyBorder="1" applyAlignment="1">
      <alignment horizontal="center"/>
    </xf>
    <xf numFmtId="0" fontId="5" fillId="7" borderId="1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 wrapText="1"/>
    </xf>
    <xf numFmtId="0" fontId="5" fillId="7" borderId="0" xfId="0" applyFont="1" applyFill="1" applyAlignment="1">
      <alignment horizontal="center" wrapText="1"/>
    </xf>
    <xf numFmtId="0" fontId="2" fillId="2" borderId="0" xfId="0" applyFont="1" applyFill="1" applyAlignment="1">
      <alignment horizontal="right" vertical="center" wrapText="1"/>
    </xf>
    <xf numFmtId="0" fontId="1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horizontal="right" vertical="center" wrapText="1"/>
    </xf>
  </cellXfs>
  <cellStyles count="1">
    <cellStyle name="Normal" xfId="0" builtinId="0"/>
  </cellStyles>
  <dxfs count="90"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numFmt numFmtId="0" formatCode="General"/>
      <fill>
        <patternFill patternType="solid">
          <fgColor indexed="64"/>
          <bgColor theme="0" tint="-4.9989318521683403E-2"/>
        </patternFill>
      </fill>
    </dxf>
    <dxf>
      <numFmt numFmtId="0" formatCode="General"/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rgb="FF000000"/>
          <bgColor rgb="FFF2F2F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</dxf>
    <dxf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</dxf>
    <dxf>
      <fill>
        <patternFill patternType="solid">
          <fgColor indexed="64"/>
          <bgColor rgb="FFFF0000"/>
        </patternFill>
      </fill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600"/>
              <a:t>PROGRESO DE LOS PUNTOS PRIMEROS 6 LUGARES</a:t>
            </a:r>
          </a:p>
        </c:rich>
      </c:tx>
      <c:layout>
        <c:manualLayout>
          <c:xMode val="edge"/>
          <c:yMode val="edge"/>
          <c:x val="0.43430895451786206"/>
          <c:y val="1.26797820014856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2.347307483726567E-2"/>
          <c:y val="1.8964617168554705E-2"/>
          <c:w val="0.85695664226100376"/>
          <c:h val="0.90776820872880593"/>
        </c:manualLayout>
      </c:layout>
      <c:lineChart>
        <c:grouping val="standard"/>
        <c:varyColors val="0"/>
        <c:ser>
          <c:idx val="0"/>
          <c:order val="0"/>
          <c:tx>
            <c:strRef>
              <c:f>LISTAS!$B$89</c:f>
              <c:strCache>
                <c:ptCount val="1"/>
                <c:pt idx="0">
                  <c:v>MANUEL LOPEZ CAMACHO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LISTAS!$C$89:$H$89</c:f>
              <c:numCache>
                <c:formatCode>General</c:formatCode>
                <c:ptCount val="6"/>
                <c:pt idx="0">
                  <c:v>14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96-47E0-B845-F7E2B4BD2B01}"/>
            </c:ext>
          </c:extLst>
        </c:ser>
        <c:ser>
          <c:idx val="1"/>
          <c:order val="1"/>
          <c:tx>
            <c:strRef>
              <c:f>LISTAS!$B$90</c:f>
              <c:strCache>
                <c:ptCount val="1"/>
                <c:pt idx="0">
                  <c:v>ALBERTO BERRONDO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LISTAS!$C$90:$H$90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96-47E0-B845-F7E2B4BD2B01}"/>
            </c:ext>
          </c:extLst>
        </c:ser>
        <c:ser>
          <c:idx val="2"/>
          <c:order val="2"/>
          <c:tx>
            <c:strRef>
              <c:f>LISTAS!$B$91</c:f>
              <c:strCache>
                <c:ptCount val="1"/>
                <c:pt idx="0">
                  <c:v>ANDRES BERRONDO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LISTAS!$C$91:$H$91</c:f>
              <c:numCache>
                <c:formatCode>General</c:formatCode>
                <c:ptCount val="6"/>
                <c:pt idx="0">
                  <c:v>12</c:v>
                </c:pt>
                <c:pt idx="1">
                  <c:v>12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96-47E0-B845-F7E2B4BD2B01}"/>
            </c:ext>
          </c:extLst>
        </c:ser>
        <c:ser>
          <c:idx val="3"/>
          <c:order val="3"/>
          <c:tx>
            <c:strRef>
              <c:f>LISTAS!$B$92</c:f>
              <c:strCache>
                <c:ptCount val="1"/>
                <c:pt idx="0">
                  <c:v>JULIAN GONZALEZ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LISTAS!$C$92:$H$92</c:f>
              <c:numCache>
                <c:formatCode>General</c:formatCode>
                <c:ptCount val="6"/>
                <c:pt idx="0">
                  <c:v>13</c:v>
                </c:pt>
                <c:pt idx="1">
                  <c:v>13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B96-47E0-B845-F7E2B4BD2B01}"/>
            </c:ext>
          </c:extLst>
        </c:ser>
        <c:ser>
          <c:idx val="4"/>
          <c:order val="4"/>
          <c:tx>
            <c:strRef>
              <c:f>LISTAS!$B$93</c:f>
              <c:strCache>
                <c:ptCount val="1"/>
                <c:pt idx="0">
                  <c:v>LUCIANA BERRONDO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LISTAS!$C$93:$H$93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96-47E0-B845-F7E2B4BD2B01}"/>
            </c:ext>
          </c:extLst>
        </c:ser>
        <c:ser>
          <c:idx val="5"/>
          <c:order val="5"/>
          <c:tx>
            <c:strRef>
              <c:f>LISTAS!$B$94</c:f>
              <c:strCache>
                <c:ptCount val="1"/>
                <c:pt idx="0">
                  <c:v>ADRIAN LOPEZ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96-47E0-B845-F7E2B4BD2B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LISTAS!$C$94:$H$94</c:f>
              <c:numCache>
                <c:formatCode>General</c:formatCode>
                <c:ptCount val="6"/>
                <c:pt idx="0">
                  <c:v>0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96-47E0-B845-F7E2B4BD2B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1151231"/>
        <c:axId val="91148319"/>
      </c:lineChart>
      <c:catAx>
        <c:axId val="9115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148319"/>
        <c:crosses val="autoZero"/>
        <c:auto val="1"/>
        <c:lblAlgn val="ctr"/>
        <c:lblOffset val="100"/>
        <c:noMultiLvlLbl val="0"/>
      </c:catAx>
      <c:valAx>
        <c:axId val="9114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151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 sz="1050"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PROGRESO DE LOS PUNTOS PRIMEROS 6 LUGARES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MX"/>
        </a:p>
      </c:txPr>
    </c:title>
    <c:autoTitleDeleted val="0"/>
    <c:plotArea>
      <c:layout>
        <c:manualLayout>
          <c:layoutTarget val="inner"/>
          <c:xMode val="edge"/>
          <c:yMode val="edge"/>
          <c:x val="2.8228713870174737E-2"/>
          <c:y val="0.11958374029400129"/>
          <c:w val="0.92225758420141979"/>
          <c:h val="0.83154545529515478"/>
        </c:manualLayout>
      </c:layout>
      <c:lineChart>
        <c:grouping val="standard"/>
        <c:varyColors val="0"/>
        <c:ser>
          <c:idx val="0"/>
          <c:order val="0"/>
          <c:tx>
            <c:strRef>
              <c:f>LISTAS!$B$89</c:f>
              <c:strCache>
                <c:ptCount val="1"/>
                <c:pt idx="0">
                  <c:v>MANUEL LOPEZ CAMACHO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LISTAS!$C$89:$H$89</c:f>
              <c:numCache>
                <c:formatCode>General</c:formatCode>
                <c:ptCount val="6"/>
                <c:pt idx="0">
                  <c:v>14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F-4974-BA09-3E867B35A635}"/>
            </c:ext>
          </c:extLst>
        </c:ser>
        <c:ser>
          <c:idx val="1"/>
          <c:order val="1"/>
          <c:tx>
            <c:strRef>
              <c:f>LISTAS!$B$90</c:f>
              <c:strCache>
                <c:ptCount val="1"/>
                <c:pt idx="0">
                  <c:v>ALBERTO BERRONDO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LISTAS!$C$90:$H$90</c:f>
              <c:numCache>
                <c:formatCode>General</c:formatCode>
                <c:ptCount val="6"/>
                <c:pt idx="0">
                  <c:v>11</c:v>
                </c:pt>
                <c:pt idx="1">
                  <c:v>11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F-4974-BA09-3E867B35A635}"/>
            </c:ext>
          </c:extLst>
        </c:ser>
        <c:ser>
          <c:idx val="2"/>
          <c:order val="2"/>
          <c:tx>
            <c:strRef>
              <c:f>LISTAS!$B$91</c:f>
              <c:strCache>
                <c:ptCount val="1"/>
                <c:pt idx="0">
                  <c:v>ANDRES BERRONDO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LISTAS!$C$91:$H$91</c:f>
              <c:numCache>
                <c:formatCode>General</c:formatCode>
                <c:ptCount val="6"/>
                <c:pt idx="0">
                  <c:v>12</c:v>
                </c:pt>
                <c:pt idx="1">
                  <c:v>12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F-4974-BA09-3E867B35A635}"/>
            </c:ext>
          </c:extLst>
        </c:ser>
        <c:ser>
          <c:idx val="3"/>
          <c:order val="3"/>
          <c:tx>
            <c:strRef>
              <c:f>LISTAS!$B$92</c:f>
              <c:strCache>
                <c:ptCount val="1"/>
                <c:pt idx="0">
                  <c:v>JULIAN GONZALEZ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LISTAS!$C$92:$H$92</c:f>
              <c:numCache>
                <c:formatCode>General</c:formatCode>
                <c:ptCount val="6"/>
                <c:pt idx="0">
                  <c:v>13</c:v>
                </c:pt>
                <c:pt idx="1">
                  <c:v>13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8F-4974-BA09-3E867B35A635}"/>
            </c:ext>
          </c:extLst>
        </c:ser>
        <c:ser>
          <c:idx val="4"/>
          <c:order val="4"/>
          <c:tx>
            <c:strRef>
              <c:f>LISTAS!$B$93</c:f>
              <c:strCache>
                <c:ptCount val="1"/>
                <c:pt idx="0">
                  <c:v>LUCIANA BERRONDO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LISTAS!$C$93:$H$93</c:f>
              <c:numCache>
                <c:formatCode>General</c:formatCode>
                <c:ptCount val="6"/>
                <c:pt idx="0">
                  <c:v>10</c:v>
                </c:pt>
                <c:pt idx="1">
                  <c:v>10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8F-4974-BA09-3E867B35A635}"/>
            </c:ext>
          </c:extLst>
        </c:ser>
        <c:ser>
          <c:idx val="5"/>
          <c:order val="5"/>
          <c:tx>
            <c:strRef>
              <c:f>LISTAS!$B$94</c:f>
              <c:strCache>
                <c:ptCount val="1"/>
                <c:pt idx="0">
                  <c:v>ADRIAN LOPEZ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dLbls>
            <c:dLbl>
              <c:idx val="5"/>
              <c:dLblPos val="r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8F-4974-BA09-3E867B35A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LISTAS!$C$88:$H$88</c:f>
              <c:strCache>
                <c:ptCount val="6"/>
                <c:pt idx="0">
                  <c:v>ISCARIOTE</c:v>
                </c:pt>
                <c:pt idx="1">
                  <c:v>LEON</c:v>
                </c:pt>
                <c:pt idx="2">
                  <c:v>CLUB DE TIRO</c:v>
                </c:pt>
                <c:pt idx="3">
                  <c:v>HALCONES</c:v>
                </c:pt>
                <c:pt idx="4">
                  <c:v>VIVES</c:v>
                </c:pt>
                <c:pt idx="5">
                  <c:v>AU</c:v>
                </c:pt>
              </c:strCache>
            </c:strRef>
          </c:cat>
          <c:val>
            <c:numRef>
              <c:f>LISTAS!$C$94:$H$94</c:f>
              <c:numCache>
                <c:formatCode>General</c:formatCode>
                <c:ptCount val="6"/>
                <c:pt idx="0">
                  <c:v>0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8F-4974-BA09-3E867B35A6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1151231"/>
        <c:axId val="91148319"/>
      </c:lineChart>
      <c:catAx>
        <c:axId val="9115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148319"/>
        <c:crosses val="autoZero"/>
        <c:auto val="1"/>
        <c:lblAlgn val="ctr"/>
        <c:lblOffset val="100"/>
        <c:noMultiLvlLbl val="0"/>
      </c:catAx>
      <c:valAx>
        <c:axId val="91148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MX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MX"/>
          </a:p>
        </c:txPr>
        <c:crossAx val="9115123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741188</xdr:colOff>
      <xdr:row>38</xdr:row>
      <xdr:rowOff>68035</xdr:rowOff>
    </xdr:from>
    <xdr:to>
      <xdr:col>29</xdr:col>
      <xdr:colOff>27215</xdr:colOff>
      <xdr:row>75</xdr:row>
      <xdr:rowOff>103253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BDEC86E-9D06-433C-AB05-618B7A109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19</xdr:col>
      <xdr:colOff>136073</xdr:colOff>
      <xdr:row>12</xdr:row>
      <xdr:rowOff>37770</xdr:rowOff>
    </xdr:from>
    <xdr:to>
      <xdr:col>27</xdr:col>
      <xdr:colOff>462642</xdr:colOff>
      <xdr:row>36</xdr:row>
      <xdr:rowOff>61002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195483F-CB10-47E8-9CC7-7B5FC1008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t="16743" b="16731"/>
        <a:stretch/>
      </xdr:blipFill>
      <xdr:spPr>
        <a:xfrm>
          <a:off x="13022037" y="2323770"/>
          <a:ext cx="5510891" cy="4744911"/>
        </a:xfrm>
        <a:prstGeom prst="rect">
          <a:avLst/>
        </a:prstGeom>
      </xdr:spPr>
    </xdr:pic>
    <xdr:clientData/>
  </xdr:twoCellAnchor>
  <xdr:twoCellAnchor editAs="oneCell">
    <xdr:from>
      <xdr:col>1</xdr:col>
      <xdr:colOff>1159329</xdr:colOff>
      <xdr:row>0</xdr:row>
      <xdr:rowOff>111579</xdr:rowOff>
    </xdr:from>
    <xdr:to>
      <xdr:col>5</xdr:col>
      <xdr:colOff>152400</xdr:colOff>
      <xdr:row>13</xdr:row>
      <xdr:rowOff>130551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3524693-B59F-4BE5-A4AA-0CC50C5E77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0000" b="90000" l="10000" r="90000"/>
                  </a14:imgEffect>
                </a14:imgLayer>
              </a14:imgProps>
            </a:ext>
          </a:extLst>
        </a:blip>
        <a:srcRect t="16743" b="16731"/>
        <a:stretch/>
      </xdr:blipFill>
      <xdr:spPr>
        <a:xfrm>
          <a:off x="1921329" y="111579"/>
          <a:ext cx="2898321" cy="24954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1071561</xdr:colOff>
      <xdr:row>100</xdr:row>
      <xdr:rowOff>4761</xdr:rowOff>
    </xdr:from>
    <xdr:to>
      <xdr:col>10</xdr:col>
      <xdr:colOff>304799</xdr:colOff>
      <xdr:row>124</xdr:row>
      <xdr:rowOff>161924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2F4CCD-D407-4ECD-A13F-1C8159E4F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5C382F42-3FA2-4D21-8CAA-A94AE6CAEDFE}" autoFormatId="16" applyNumberFormats="0" applyBorderFormats="0" applyFontFormats="0" applyPatternFormats="0" applyAlignmentFormats="0" applyWidthHeightFormats="0">
  <queryTableRefresh nextId="11">
    <queryTableFields count="10">
      <queryTableField id="1" name="NOMBRE DEL PARTICIPANTE" tableColumnId="1"/>
      <queryTableField id="2" name="CATEGORIA" tableColumnId="2"/>
      <queryTableField id="3" name="PAGADO" tableColumnId="3"/>
      <queryTableField id="4" name="# PATRULLA" tableColumnId="4"/>
      <queryTableField id="5" name="11" tableColumnId="5"/>
      <queryTableField id="6" name="10" tableColumnId="6"/>
      <queryTableField id="7" name="8" tableColumnId="7"/>
      <queryTableField id="8" name="5" tableColumnId="8"/>
      <queryTableField id="9" name="0" tableColumnId="9"/>
      <queryTableField id="10" name="TOTAL" tableColumnId="10"/>
    </queryTableFields>
  </queryTableRefresh>
</queryTable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859DE60-A6BB-4A86-A484-452B3E51FDF9}" name="Tabla3" displayName="Tabla3" ref="A4:J200" totalsRowShown="0" headerRowDxfId="89" dataDxfId="88">
  <autoFilter ref="A4:J200" xr:uid="{B859DE60-A6BB-4A86-A484-452B3E51FDF9}"/>
  <tableColumns count="10">
    <tableColumn id="1" xr3:uid="{737C9913-5D26-45F0-A924-391131BC36CC}" name="NOMBRE DEL PARTICIPANTE" dataDxfId="87"/>
    <tableColumn id="2" xr3:uid="{6B4BDDFD-E652-4188-AC40-C09CC1CC9B7F}" name="CATEGORIA" dataDxfId="86"/>
    <tableColumn id="3" xr3:uid="{B842BED1-064E-428E-A4E8-433816EB9525}" name="PAGADO" dataDxfId="85"/>
    <tableColumn id="4" xr3:uid="{AC340B2C-BF78-4067-95D0-02C7E9671C12}" name="# PATRULLA" dataDxfId="84"/>
    <tableColumn id="5" xr3:uid="{05DD28C2-D5DF-4EA0-836E-51751805D51C}" name="11" dataDxfId="83"/>
    <tableColumn id="6" xr3:uid="{D4C5CB07-1740-4CAA-8D2E-88079BB54BBB}" name="10" dataDxfId="82"/>
    <tableColumn id="7" xr3:uid="{1FA5107C-EDEB-4B5D-B747-9BEDDE52CD6B}" name="8" dataDxfId="81"/>
    <tableColumn id="8" xr3:uid="{3B91E16A-883C-4911-9438-08FC11760465}" name="5" dataDxfId="80"/>
    <tableColumn id="9" xr3:uid="{ADD989FA-65A8-49A2-BE46-F99346EC9499}" name="0" dataDxfId="79"/>
    <tableColumn id="10" xr3:uid="{0CEDD4D0-A898-48E9-95AF-80EC39989712}" name="TOTAL" dataDxfId="78">
      <calculatedColumnFormula>+(Tabla3[[#This Row],[11]]*11)+(Tabla3[[#This Row],[10]]*10)+(Tabla3[[#This Row],[8]]*8)+(Tabla3[[#This Row],[5]]*5)+(Tabla3[[#This Row],[0]]*0)</calculatedColumnFormula>
    </tableColumn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06C82A8-D102-4B11-93E8-F69606CBF75F}" name="Tabla35" displayName="Tabla35" ref="A4:J200" totalsRowShown="0" headerRowDxfId="77" dataDxfId="76">
  <autoFilter ref="A4:J200" xr:uid="{B859DE60-A6BB-4A86-A484-452B3E51FDF9}"/>
  <tableColumns count="10">
    <tableColumn id="1" xr3:uid="{5B9983E4-E627-4DC6-92F2-2FC3EA1D8045}" name="NOMBRE DEL PARTICIPANTE" dataDxfId="75"/>
    <tableColumn id="2" xr3:uid="{76C68FC4-FA9A-4F6A-AACE-9042942BF247}" name="CATEGORIA" dataDxfId="74"/>
    <tableColumn id="3" xr3:uid="{CE4FBB01-4BF7-436F-A410-7009AB70CF0E}" name="PAGADO" dataDxfId="73"/>
    <tableColumn id="4" xr3:uid="{3F78C114-406F-4019-9DFF-2EADB3AEEF15}" name="# PATRULLA" dataDxfId="72"/>
    <tableColumn id="5" xr3:uid="{B31D6E3F-438F-43EB-87B1-9C5D44A091E8}" name="11" dataDxfId="71"/>
    <tableColumn id="6" xr3:uid="{E3DB78E0-FB30-4350-81EA-59113F0314BF}" name="10" dataDxfId="70"/>
    <tableColumn id="7" xr3:uid="{0B7C4E40-3CA7-4E87-B41D-F98CF200D9F3}" name="8" dataDxfId="69"/>
    <tableColumn id="8" xr3:uid="{9B3509F3-C3C6-498E-B6D8-385587D3D4EA}" name="5" dataDxfId="68"/>
    <tableColumn id="9" xr3:uid="{C1DE998C-D92E-4A07-8411-816AD013A797}" name="0" dataDxfId="67"/>
    <tableColumn id="10" xr3:uid="{9FB08665-0946-4F86-B692-A45F6F644A66}" name="TOTAL" dataDxfId="66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9539C79-0866-4BDF-B9CA-9CF60E65B125}" name="Tabla358" displayName="Tabla358" ref="A4:J200" totalsRowShown="0" headerRowDxfId="65" dataDxfId="64">
  <autoFilter ref="A4:J200" xr:uid="{B859DE60-A6BB-4A86-A484-452B3E51FDF9}"/>
  <tableColumns count="10">
    <tableColumn id="1" xr3:uid="{868E773E-087F-4D77-ABDA-5D07DF6A6697}" name="NOMBRE DEL PARTICIPANTE" dataDxfId="63"/>
    <tableColumn id="2" xr3:uid="{767DB1CA-5BB2-4FF5-8023-E76E509B09DB}" name="CATEGORIA" dataDxfId="62"/>
    <tableColumn id="3" xr3:uid="{0369C1A1-5A09-42CE-812E-F82CA0518039}" name="PAGADO" dataDxfId="61"/>
    <tableColumn id="4" xr3:uid="{938E4C12-9C0B-4001-A23B-616CC8F4982D}" name="# PATRULLA" dataDxfId="60"/>
    <tableColumn id="5" xr3:uid="{DEA14932-6907-4FD9-B0C7-9CB46253A8DA}" name="11" dataDxfId="59"/>
    <tableColumn id="6" xr3:uid="{0D13D1D7-3C9B-44A9-A0CC-454346AAF235}" name="10" dataDxfId="58"/>
    <tableColumn id="7" xr3:uid="{B0A31FDA-F7E1-4DB5-8F06-1F6C9882617E}" name="8" dataDxfId="57"/>
    <tableColumn id="8" xr3:uid="{E77CB307-67EA-440A-A67A-7B037E603B3D}" name="5" dataDxfId="56"/>
    <tableColumn id="9" xr3:uid="{2A4F464A-C68B-4DC9-9B71-1F434068FB2E}" name="0" dataDxfId="55"/>
    <tableColumn id="10" xr3:uid="{746D7FDB-52E3-4F43-AD20-91E05A3446C0}" name="TOTAL" dataDxfId="54"/>
  </tableColumns>
  <tableStyleInfo name="TableStyleMedium3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A984A2C-42F3-4123-8BD9-2A825DAB01CD}" name="Tabla3589" displayName="Tabla3589" ref="A4:J209" totalsRowShown="0" headerRowDxfId="53" dataDxfId="52">
  <autoFilter ref="A4:J209" xr:uid="{B859DE60-A6BB-4A86-A484-452B3E51FDF9}">
    <filterColumn colId="1">
      <filters>
        <filter val="Pines Conocidas"/>
      </filters>
    </filterColumn>
  </autoFilter>
  <tableColumns count="10">
    <tableColumn id="1" xr3:uid="{7326DCF4-CC05-40BE-AC0C-78E06901063A}" name="NOMBRE DEL PARTICIPANTE" dataDxfId="51"/>
    <tableColumn id="2" xr3:uid="{9C8B7886-B5A1-4694-8457-AEFB355F00C5}" name="CATEGORIA" dataDxfId="50"/>
    <tableColumn id="3" xr3:uid="{8F60A355-DD1C-4B04-BCE1-215019FD51CF}" name="PAGADO" dataDxfId="49"/>
    <tableColumn id="4" xr3:uid="{A153DFCF-315C-4971-A2AE-67A3E4CBB456}" name="# PATRULLA" dataDxfId="48"/>
    <tableColumn id="5" xr3:uid="{B1BC6ABA-A0E8-4278-B444-D640F9476D12}" name="11" dataDxfId="47"/>
    <tableColumn id="6" xr3:uid="{0B8D14D0-6371-472B-A1AB-380A7D709B90}" name="10" dataDxfId="46"/>
    <tableColumn id="7" xr3:uid="{262E4EE3-73F7-42D0-BBE2-5DB744D2A65F}" name="8" dataDxfId="45"/>
    <tableColumn id="8" xr3:uid="{F0498C59-7E53-4172-A6B4-AA1BC027C57E}" name="5" dataDxfId="44"/>
    <tableColumn id="9" xr3:uid="{BFE99404-315D-482C-AEF3-320E89CB5A98}" name="0" dataDxfId="43"/>
    <tableColumn id="10" xr3:uid="{6D8F8188-12A5-4178-8E54-42F40958F917}" name="TOTAL" dataDxfId="42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E6AEBF07-F812-421A-97B2-49E1E1BAEE89}" name="Tabla358910" displayName="Tabla358910" ref="A4:J200" totalsRowShown="0" headerRowDxfId="41" dataDxfId="40">
  <autoFilter ref="A4:J200" xr:uid="{B859DE60-A6BB-4A86-A484-452B3E51FDF9}"/>
  <tableColumns count="10">
    <tableColumn id="1" xr3:uid="{476F1CBD-1CFA-4A22-BDD6-C41CAB5EB127}" name="NOMBRE DEL PARTICIPANTE" dataDxfId="39"/>
    <tableColumn id="2" xr3:uid="{5C3B5CA1-87CF-4B29-84B8-F4A8D4A13F87}" name="CATEGORIA" dataDxfId="38"/>
    <tableColumn id="3" xr3:uid="{27413838-AF06-4E10-87BD-6DCC6C92D268}" name="PAGADO" dataDxfId="37"/>
    <tableColumn id="4" xr3:uid="{CC9B042E-1A38-4EFC-95F1-1872BFE5AE9D}" name="# PATRULLA" dataDxfId="36"/>
    <tableColumn id="5" xr3:uid="{B42C5805-9D50-4050-80A3-9CE4EE869411}" name="11" dataDxfId="35"/>
    <tableColumn id="6" xr3:uid="{399F315A-CF6F-4791-97AD-F8A528137374}" name="10" dataDxfId="34"/>
    <tableColumn id="7" xr3:uid="{0B3589A0-C18B-4718-B883-04EFD6B589B5}" name="8" dataDxfId="33"/>
    <tableColumn id="8" xr3:uid="{4D950C62-4F6B-4046-B5C4-4851D5007E3D}" name="5" dataDxfId="32"/>
    <tableColumn id="9" xr3:uid="{83E2CBB8-9491-4BCE-B5BA-636245EFF37E}" name="0" dataDxfId="31"/>
    <tableColumn id="10" xr3:uid="{963A9737-0B52-474A-8EA6-2EBD3BF73A67}" name="TOTAL" dataDxfId="30"/>
  </tableColumns>
  <tableStyleInfo name="TableStyleMedium3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260696A6-4B92-4723-B925-1FCFD047D287}" name="Tabla35891011" displayName="Tabla35891011" ref="A4:J200" totalsRowShown="0" headerRowDxfId="29" dataDxfId="28">
  <autoFilter ref="A4:J200" xr:uid="{B859DE60-A6BB-4A86-A484-452B3E51FDF9}"/>
  <tableColumns count="10">
    <tableColumn id="1" xr3:uid="{970410BF-76CD-43B6-8ECB-42CF7C678A91}" name="NOMBRE DEL PARTICIPANTE" dataDxfId="27"/>
    <tableColumn id="2" xr3:uid="{70741E2A-A56E-423D-866C-582A59D4E513}" name="CATEGORIA" dataDxfId="26"/>
    <tableColumn id="3" xr3:uid="{B6C5100C-7BF6-4CFC-AD7D-B98304CA4FE4}" name="PAGADO" dataDxfId="25"/>
    <tableColumn id="4" xr3:uid="{715AC766-E9C1-43F9-8ECC-652EBF1C08BA}" name="# PATRULLA" dataDxfId="24"/>
    <tableColumn id="5" xr3:uid="{272D68DC-BF1A-4B8C-B62F-4C1A7E65AD6B}" name="11" dataDxfId="23"/>
    <tableColumn id="6" xr3:uid="{3D54CE28-B827-4A2E-82A9-90B331690B8D}" name="10" dataDxfId="22"/>
    <tableColumn id="7" xr3:uid="{5235B476-E41E-4AF0-8BED-04B5E7C79482}" name="8" dataDxfId="21"/>
    <tableColumn id="8" xr3:uid="{32733F65-44E0-4A85-AA5D-2D1413462BD0}" name="5" dataDxfId="20"/>
    <tableColumn id="9" xr3:uid="{DE02EA77-A0DF-4821-916A-CD5A4B6F5803}" name="0" dataDxfId="19"/>
    <tableColumn id="10" xr3:uid="{DD83F824-CE66-45A8-8053-C099E765AC45}" name="TOTAL" dataDxfId="18"/>
  </tableColumns>
  <tableStyleInfo name="TableStyleMedium3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2445F830-AB5B-43C0-9D8C-AB50C39135DB}" name="Anexar1" displayName="Anexar1" ref="A1:J271" tableType="queryTable" totalsRowShown="0">
  <autoFilter ref="A1:J271" xr:uid="{2445F830-AB5B-43C0-9D8C-AB50C39135DB}"/>
  <tableColumns count="10">
    <tableColumn id="1" xr3:uid="{900617A2-388B-45CE-9AD7-1364724A8BA7}" uniqueName="1" name="NOMBRE DEL PARTICIPANTE" queryTableFieldId="1" dataDxfId="17"/>
    <tableColumn id="2" xr3:uid="{3A67B5E6-4A0E-4187-983B-06955FA8B210}" uniqueName="2" name="CATEGORIA" queryTableFieldId="2" dataDxfId="16"/>
    <tableColumn id="3" xr3:uid="{354944B2-090C-4720-8B4F-F87793834F37}" uniqueName="3" name="PAGADO" queryTableFieldId="3" dataDxfId="15"/>
    <tableColumn id="4" xr3:uid="{B4FFAE42-36C3-4F13-B9D6-AECBD9F213AE}" uniqueName="4" name="# PATRULLA" queryTableFieldId="4"/>
    <tableColumn id="5" xr3:uid="{BDBA8B4D-DE36-4B6D-805F-58335647998F}" uniqueName="5" name="11" queryTableFieldId="5"/>
    <tableColumn id="6" xr3:uid="{84588C10-B434-4B82-864B-55935B26F793}" uniqueName="6" name="10" queryTableFieldId="6"/>
    <tableColumn id="7" xr3:uid="{12A8527E-692D-462F-B08B-4C0B09DEE4AF}" uniqueName="7" name="8" queryTableFieldId="7"/>
    <tableColumn id="8" xr3:uid="{076AE77F-38A0-45CB-87D0-759B2106EAC4}" uniqueName="8" name="5" queryTableFieldId="8"/>
    <tableColumn id="9" xr3:uid="{AFAD51FC-80EA-4611-8E81-E6316B5505BB}" uniqueName="9" name="0" queryTableFieldId="9"/>
    <tableColumn id="10" xr3:uid="{2A25BF24-9FC9-40BF-BA82-73AD1DB34935}" uniqueName="10" name="TOTAL" queryTableFieldId="10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4D21D13-0868-403B-A900-10FE7A7C013B}" name="Tabla356" displayName="Tabla356" ref="A5:M201" totalsRowShown="0" headerRowDxfId="14" dataDxfId="13">
  <autoFilter ref="A5:M201" xr:uid="{B859DE60-A6BB-4A86-A484-452B3E51FDF9}"/>
  <tableColumns count="13">
    <tableColumn id="1" xr3:uid="{CFDFB215-FD9A-49E4-9A8D-20CB25A3F2EE}" name="NOMBRE DEL PARTICIPANTE" dataDxfId="12">
      <calculatedColumnFormula>+Anexar1!A2</calculatedColumnFormula>
    </tableColumn>
    <tableColumn id="11" xr3:uid="{9DD7AEE9-685F-4B0B-A8FB-0B6EF1301AAF}" name="ISCARIOTE" dataDxfId="11">
      <calculatedColumnFormula>+VLOOKUP(Tabla356[[#This Row],[NOMBRE DEL PARTICIPANTE]],Tabla3[#All],10,0)</calculatedColumnFormula>
    </tableColumn>
    <tableColumn id="12" xr3:uid="{24F1BAED-18CA-43E8-9D34-9FDC2749FF1D}" name="LEON" dataDxfId="10"/>
    <tableColumn id="13" xr3:uid="{BEC927D9-60C9-4408-B9FF-45D4C3CDDE1C}" name="CLUB DE TIRO" dataDxfId="9"/>
    <tableColumn id="14" xr3:uid="{60F52FA1-B94F-4B10-BA2B-31BE713C99D9}" name="HALCONES" dataDxfId="8"/>
    <tableColumn id="15" xr3:uid="{E90ECA80-2220-4089-A47B-6DD7A0B00D87}" name="VIVES" dataDxfId="7"/>
    <tableColumn id="2" xr3:uid="{01F800B3-F49A-4455-9E6F-DB68566636BC}" name="ARQUEROS UNIDOS" dataDxfId="6"/>
    <tableColumn id="5" xr3:uid="{7FC0C4AD-4C6A-42E5-B5EE-95C0D7F6ED97}" name="11" dataDxfId="5"/>
    <tableColumn id="6" xr3:uid="{AAAC2963-076B-49FA-9AB6-482675FC0B8D}" name="10" dataDxfId="4"/>
    <tableColumn id="7" xr3:uid="{8DD9B9C5-794F-4742-A6E9-00E9BB1FA1BE}" name="8" dataDxfId="3"/>
    <tableColumn id="8" xr3:uid="{6AE25894-BAB0-4E73-A431-BD875924E42D}" name="5" dataDxfId="2"/>
    <tableColumn id="9" xr3:uid="{9DE47A06-3E4A-497B-8F81-B4233520A4CD}" name="0" dataDxfId="1"/>
    <tableColumn id="10" xr3:uid="{413D46D4-40F3-4E2D-89F2-88E70CF235D2}" name="TOTAL" dataDxfId="0"/>
  </tableColumns>
  <tableStyleInfo name="TableStyleMedium3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3FC66-96E4-4401-B1AA-40C6E7D09CC6}">
  <dimension ref="A1:AD166"/>
  <sheetViews>
    <sheetView tabSelected="1" topLeftCell="B1" zoomScale="70" zoomScaleNormal="70" workbookViewId="0">
      <selection activeCell="D15" sqref="D15:G16"/>
    </sheetView>
  </sheetViews>
  <sheetFormatPr baseColWidth="10" defaultColWidth="11.42578125" defaultRowHeight="15" x14ac:dyDescent="0.25"/>
  <cols>
    <col min="1" max="1" width="11.42578125" style="6"/>
    <col min="2" max="2" width="29.140625" style="24" bestFit="1" customWidth="1"/>
    <col min="3" max="3" width="12.5703125" style="6" customWidth="1"/>
    <col min="4" max="9" width="8.28515625" style="6" customWidth="1"/>
    <col min="10" max="10" width="14.42578125" style="6" customWidth="1"/>
    <col min="11" max="21" width="8.28515625" style="6" customWidth="1"/>
    <col min="22" max="22" width="11.5703125" style="6" customWidth="1"/>
    <col min="23" max="23" width="8.28515625" style="6" customWidth="1"/>
    <col min="24" max="24" width="11.140625" style="6" customWidth="1"/>
    <col min="25" max="25" width="6.85546875" style="6" customWidth="1"/>
    <col min="26" max="16384" width="11.42578125" style="6"/>
  </cols>
  <sheetData>
    <row r="1" spans="1:30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</row>
    <row r="2" spans="1:30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</row>
    <row r="3" spans="1:30" ht="15" customHeight="1" x14ac:dyDescent="0.25">
      <c r="A3" s="9"/>
      <c r="B3" s="9"/>
      <c r="C3" s="9"/>
      <c r="D3" s="9"/>
      <c r="E3" s="9"/>
      <c r="F3" s="9"/>
      <c r="G3" s="9"/>
      <c r="H3" s="111" t="s">
        <v>0</v>
      </c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9"/>
    </row>
    <row r="4" spans="1:30" x14ac:dyDescent="0.25">
      <c r="A4" s="9"/>
      <c r="B4" s="9"/>
      <c r="C4" s="9"/>
      <c r="D4" s="9"/>
      <c r="E4" s="9"/>
      <c r="F4" s="9"/>
      <c r="G4" s="9"/>
      <c r="H4" s="111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9"/>
    </row>
    <row r="5" spans="1:30" x14ac:dyDescent="0.25">
      <c r="A5" s="9"/>
      <c r="B5" s="9"/>
      <c r="C5" s="9"/>
      <c r="D5" s="9"/>
      <c r="E5" s="9"/>
      <c r="F5" s="9"/>
      <c r="G5" s="9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9"/>
    </row>
    <row r="6" spans="1:30" x14ac:dyDescent="0.25">
      <c r="A6" s="9"/>
      <c r="B6" s="9"/>
      <c r="C6" s="9"/>
      <c r="D6" s="9"/>
      <c r="E6" s="9"/>
      <c r="F6" s="9"/>
      <c r="G6" s="9"/>
      <c r="H6" s="111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9"/>
    </row>
    <row r="7" spans="1:30" x14ac:dyDescent="0.25">
      <c r="A7" s="9"/>
      <c r="B7" s="9"/>
      <c r="C7" s="9"/>
      <c r="D7" s="9"/>
      <c r="E7" s="9"/>
      <c r="F7" s="9"/>
      <c r="G7" s="9"/>
      <c r="H7" s="111"/>
      <c r="I7" s="111"/>
      <c r="J7" s="111"/>
      <c r="K7" s="111"/>
      <c r="L7" s="111"/>
      <c r="M7" s="111"/>
      <c r="N7" s="111"/>
      <c r="O7" s="111"/>
      <c r="P7" s="111"/>
      <c r="Q7" s="111"/>
      <c r="R7" s="111"/>
      <c r="S7" s="111"/>
      <c r="T7" s="111"/>
      <c r="U7" s="111"/>
      <c r="V7" s="111"/>
      <c r="W7" s="111"/>
      <c r="X7" s="111"/>
      <c r="Y7" s="111"/>
      <c r="Z7" s="111"/>
      <c r="AA7" s="111"/>
      <c r="AB7" s="111"/>
      <c r="AC7" s="111"/>
      <c r="AD7" s="9"/>
    </row>
    <row r="8" spans="1:30" x14ac:dyDescent="0.25">
      <c r="A8" s="9"/>
      <c r="B8" s="9"/>
      <c r="C8" s="9"/>
      <c r="D8" s="9"/>
      <c r="E8" s="9"/>
      <c r="F8" s="9"/>
      <c r="G8" s="9"/>
      <c r="H8" s="111"/>
      <c r="I8" s="111"/>
      <c r="J8" s="111"/>
      <c r="K8" s="111"/>
      <c r="L8" s="111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9"/>
    </row>
    <row r="9" spans="1:30" x14ac:dyDescent="0.25">
      <c r="A9" s="9"/>
      <c r="B9" s="9"/>
      <c r="C9" s="9"/>
      <c r="D9" s="9"/>
      <c r="E9" s="9"/>
      <c r="F9" s="9"/>
      <c r="G9" s="9"/>
      <c r="H9" s="111"/>
      <c r="I9" s="111"/>
      <c r="J9" s="111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111"/>
      <c r="AC9" s="111"/>
      <c r="AD9" s="9"/>
    </row>
    <row r="10" spans="1:30" ht="15" customHeight="1" x14ac:dyDescent="0.25">
      <c r="A10" s="48"/>
      <c r="B10" s="48"/>
      <c r="C10" s="48"/>
      <c r="D10" s="48"/>
      <c r="E10" s="48"/>
      <c r="F10" s="48"/>
      <c r="G10" s="48"/>
      <c r="H10" s="111"/>
      <c r="I10" s="111"/>
      <c r="J10" s="111"/>
      <c r="K10" s="111"/>
      <c r="L10" s="111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9"/>
    </row>
    <row r="11" spans="1:30" ht="15" customHeight="1" x14ac:dyDescent="0.25">
      <c r="A11" s="48"/>
      <c r="B11" s="48"/>
      <c r="C11" s="48"/>
      <c r="D11" s="48"/>
      <c r="E11" s="48"/>
      <c r="F11" s="48"/>
      <c r="G11" s="48"/>
      <c r="H11" s="111"/>
      <c r="I11" s="111"/>
      <c r="J11" s="111"/>
      <c r="K11" s="111"/>
      <c r="L11" s="111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9"/>
    </row>
    <row r="12" spans="1:30" ht="15" customHeight="1" thickBot="1" x14ac:dyDescent="0.3">
      <c r="A12" s="48"/>
      <c r="B12" s="48"/>
      <c r="C12" s="48"/>
      <c r="D12" s="48"/>
      <c r="E12" s="48"/>
      <c r="F12" s="48"/>
      <c r="G12" s="48"/>
      <c r="H12" s="111"/>
      <c r="I12" s="111"/>
      <c r="J12" s="111"/>
      <c r="K12" s="111"/>
      <c r="L12" s="111"/>
      <c r="M12" s="111"/>
      <c r="N12" s="111"/>
      <c r="O12" s="111"/>
      <c r="P12" s="111"/>
      <c r="Q12" s="111"/>
      <c r="R12" s="111"/>
      <c r="S12" s="111"/>
      <c r="T12" s="111"/>
      <c r="U12" s="111"/>
      <c r="V12" s="111"/>
      <c r="W12" s="111"/>
      <c r="X12" s="111"/>
      <c r="Y12" s="111"/>
      <c r="Z12" s="111"/>
      <c r="AA12" s="111"/>
      <c r="AB12" s="111"/>
      <c r="AC12" s="111"/>
      <c r="AD12" s="9"/>
    </row>
    <row r="13" spans="1:30" ht="15" customHeight="1" x14ac:dyDescent="0.25">
      <c r="A13" s="48"/>
      <c r="B13" s="48"/>
      <c r="C13" s="48"/>
      <c r="D13" s="48"/>
      <c r="E13" s="48"/>
      <c r="F13" s="48"/>
      <c r="G13" s="48"/>
      <c r="H13" s="48"/>
      <c r="I13" s="48"/>
      <c r="J13" s="83" t="str">
        <f>+D15</f>
        <v>BABY SHOOTER</v>
      </c>
      <c r="K13" s="84"/>
      <c r="L13" s="84"/>
      <c r="M13" s="84"/>
      <c r="N13" s="84"/>
      <c r="O13" s="84"/>
      <c r="P13" s="84"/>
      <c r="Q13" s="85"/>
      <c r="R13" s="48"/>
      <c r="S13" s="48"/>
      <c r="T13" s="48"/>
      <c r="U13" s="48"/>
      <c r="V13" s="48"/>
      <c r="W13" s="48"/>
      <c r="X13" s="48"/>
      <c r="Y13" s="9"/>
      <c r="Z13" s="9"/>
      <c r="AA13" s="9"/>
      <c r="AB13" s="9"/>
      <c r="AC13" s="9"/>
      <c r="AD13" s="9"/>
    </row>
    <row r="14" spans="1:30" ht="15.75" customHeight="1" thickBot="1" x14ac:dyDescent="0.3">
      <c r="A14" s="9"/>
      <c r="B14" s="21"/>
      <c r="C14" s="9"/>
      <c r="D14" s="9"/>
      <c r="E14" s="9"/>
      <c r="F14" s="9"/>
      <c r="G14" s="9"/>
      <c r="H14" s="9"/>
      <c r="I14" s="9"/>
      <c r="J14" s="86"/>
      <c r="K14" s="87"/>
      <c r="L14" s="87"/>
      <c r="M14" s="87"/>
      <c r="N14" s="87"/>
      <c r="O14" s="87"/>
      <c r="P14" s="87"/>
      <c r="Q14" s="88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</row>
    <row r="15" spans="1:30" ht="21.75" thickBot="1" x14ac:dyDescent="0.4">
      <c r="A15" s="10"/>
      <c r="B15" s="89" t="s">
        <v>1</v>
      </c>
      <c r="C15" s="89"/>
      <c r="D15" s="99" t="s">
        <v>175</v>
      </c>
      <c r="E15" s="100"/>
      <c r="F15" s="100"/>
      <c r="G15" s="101"/>
      <c r="H15" s="11"/>
      <c r="I15" s="11"/>
      <c r="J15" s="59" t="s">
        <v>9</v>
      </c>
      <c r="K15" s="80" t="s">
        <v>224</v>
      </c>
      <c r="L15" s="81"/>
      <c r="M15" s="81"/>
      <c r="N15" s="82"/>
      <c r="O15" s="80" t="s">
        <v>13</v>
      </c>
      <c r="P15" s="81"/>
      <c r="Q15" s="82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</row>
    <row r="16" spans="1:30" ht="15.75" thickBot="1" x14ac:dyDescent="0.3">
      <c r="A16" s="10"/>
      <c r="B16" s="89"/>
      <c r="C16" s="89"/>
      <c r="D16" s="102"/>
      <c r="E16" s="103"/>
      <c r="F16" s="103"/>
      <c r="G16" s="104"/>
      <c r="H16" s="11"/>
      <c r="I16" s="11"/>
      <c r="J16" s="60">
        <f>+LISTAS!A130</f>
        <v>1</v>
      </c>
      <c r="K16" s="79" t="str">
        <f>IF(LISTAS!B130=0,"",LISTAS!B130)</f>
        <v>MANUEL LOPEZ CAMACHO</v>
      </c>
      <c r="L16" s="79"/>
      <c r="M16" s="79"/>
      <c r="N16" s="79"/>
      <c r="O16" s="53"/>
      <c r="P16" s="53">
        <f>+IFERROR(VLOOKUP(K16,$B$79:$AB$100,27,0),"")</f>
        <v>27</v>
      </c>
      <c r="Q16" s="54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</row>
    <row r="17" spans="1:30" x14ac:dyDescent="0.25">
      <c r="A17" s="9"/>
      <c r="B17" s="89" t="s">
        <v>3</v>
      </c>
      <c r="C17" s="89"/>
      <c r="D17" s="105" t="s">
        <v>189</v>
      </c>
      <c r="E17" s="106"/>
      <c r="F17" s="106"/>
      <c r="G17" s="107"/>
      <c r="H17" s="63"/>
      <c r="I17" s="11"/>
      <c r="J17" s="61">
        <f>+LISTAS!A131</f>
        <v>2</v>
      </c>
      <c r="K17" s="79" t="str">
        <f>IF(LISTAS!B131=0,"",LISTAS!B131)</f>
        <v>ALBERTO BERRONDO</v>
      </c>
      <c r="L17" s="79"/>
      <c r="M17" s="79"/>
      <c r="N17" s="79"/>
      <c r="O17" s="53"/>
      <c r="P17" s="53">
        <f t="shared" ref="P17:P37" si="0">+IFERROR(VLOOKUP(K17,$B$79:$AB$100,27,0),"")</f>
        <v>23</v>
      </c>
      <c r="Q17" s="54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</row>
    <row r="18" spans="1:30" ht="15.75" thickBot="1" x14ac:dyDescent="0.3">
      <c r="A18" s="10"/>
      <c r="B18" s="89"/>
      <c r="C18" s="89"/>
      <c r="D18" s="108"/>
      <c r="E18" s="109"/>
      <c r="F18" s="109"/>
      <c r="G18" s="110"/>
      <c r="H18" s="63"/>
      <c r="I18" s="11"/>
      <c r="J18" s="62">
        <f>+LISTAS!A132</f>
        <v>3</v>
      </c>
      <c r="K18" s="79" t="str">
        <f>IF(LISTAS!B132=0,"",LISTAS!B132)</f>
        <v>ANDRES BERRONDO</v>
      </c>
      <c r="L18" s="79"/>
      <c r="M18" s="79"/>
      <c r="N18" s="79"/>
      <c r="O18" s="53"/>
      <c r="P18" s="53">
        <f t="shared" si="0"/>
        <v>22</v>
      </c>
      <c r="Q18" s="54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</row>
    <row r="19" spans="1:30" x14ac:dyDescent="0.25">
      <c r="A19" s="10"/>
      <c r="B19" s="89" t="s">
        <v>5</v>
      </c>
      <c r="C19" s="89"/>
      <c r="D19" s="90">
        <f>+VLOOKUP(D17,B79:AC108,28,0)</f>
        <v>6</v>
      </c>
      <c r="E19" s="91"/>
      <c r="F19" s="91"/>
      <c r="G19" s="92"/>
      <c r="H19" s="11"/>
      <c r="I19" s="11"/>
      <c r="J19" s="52">
        <f>+LISTAS!A133</f>
        <v>4</v>
      </c>
      <c r="K19" s="79" t="str">
        <f>IF(LISTAS!B133=0,"",LISTAS!B133)</f>
        <v>JULIAN GONZALEZ</v>
      </c>
      <c r="L19" s="79"/>
      <c r="M19" s="79"/>
      <c r="N19" s="79"/>
      <c r="O19" s="53"/>
      <c r="P19" s="78">
        <f>+IFERROR(VLOOKUP(K19,$B$79:$AB$110,27,0),"")</f>
        <v>21</v>
      </c>
      <c r="Q19" s="54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</row>
    <row r="20" spans="1:30" x14ac:dyDescent="0.25">
      <c r="A20" s="9"/>
      <c r="B20" s="89"/>
      <c r="C20" s="89"/>
      <c r="D20" s="93"/>
      <c r="E20" s="94"/>
      <c r="F20" s="94"/>
      <c r="G20" s="95"/>
      <c r="H20" s="11"/>
      <c r="I20" s="11"/>
      <c r="J20" s="52">
        <f>+LISTAS!A134</f>
        <v>4</v>
      </c>
      <c r="K20" s="79" t="str">
        <f>IF(LISTAS!B134=0,"",LISTAS!B134)</f>
        <v>LUCIANA BERRONDO</v>
      </c>
      <c r="L20" s="79"/>
      <c r="M20" s="79"/>
      <c r="N20" s="79"/>
      <c r="O20" s="53"/>
      <c r="P20" s="53">
        <f t="shared" si="0"/>
        <v>21</v>
      </c>
      <c r="Q20" s="54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</row>
    <row r="21" spans="1:30" x14ac:dyDescent="0.25">
      <c r="A21" s="9"/>
      <c r="B21" s="89" t="s">
        <v>6</v>
      </c>
      <c r="C21" s="89"/>
      <c r="D21" s="96">
        <f>+VLOOKUP(D17,B78:AB115,27,0)</f>
        <v>16</v>
      </c>
      <c r="E21" s="97"/>
      <c r="F21" s="97"/>
      <c r="G21" s="98"/>
      <c r="H21" s="11"/>
      <c r="I21" s="11"/>
      <c r="J21" s="52">
        <f>+LISTAS!A135</f>
        <v>6</v>
      </c>
      <c r="K21" s="79" t="str">
        <f>IF(LISTAS!B135=0,"",LISTAS!B135)</f>
        <v>ADRIAN LOPEZ</v>
      </c>
      <c r="L21" s="79"/>
      <c r="M21" s="79"/>
      <c r="N21" s="79"/>
      <c r="O21" s="53"/>
      <c r="P21" s="53">
        <f t="shared" si="0"/>
        <v>16</v>
      </c>
      <c r="Q21" s="54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x14ac:dyDescent="0.25">
      <c r="A22" s="9"/>
      <c r="B22" s="89"/>
      <c r="C22" s="89"/>
      <c r="D22" s="93"/>
      <c r="E22" s="94"/>
      <c r="F22" s="94"/>
      <c r="G22" s="95"/>
      <c r="H22" s="11"/>
      <c r="I22" s="11"/>
      <c r="J22" s="52">
        <f>+LISTAS!A136</f>
        <v>6</v>
      </c>
      <c r="K22" s="79" t="str">
        <f>IF(LISTAS!B136=0,"",LISTAS!B136)</f>
        <v>Manuel Adrian</v>
      </c>
      <c r="L22" s="79"/>
      <c r="M22" s="79"/>
      <c r="N22" s="79"/>
      <c r="O22" s="53"/>
      <c r="P22" s="53">
        <f t="shared" si="0"/>
        <v>16</v>
      </c>
      <c r="Q22" s="54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</row>
    <row r="23" spans="1:30" x14ac:dyDescent="0.25">
      <c r="A23" s="9"/>
      <c r="B23" s="21"/>
      <c r="C23" s="9"/>
      <c r="D23" s="9"/>
      <c r="E23" s="9"/>
      <c r="F23" s="9"/>
      <c r="G23" s="9"/>
      <c r="H23" s="9"/>
      <c r="I23" s="9"/>
      <c r="J23" s="52">
        <f>+LISTAS!A137</f>
        <v>6</v>
      </c>
      <c r="K23" s="79" t="str">
        <f>IF(LISTAS!B137=0,"",LISTAS!B137)</f>
        <v xml:space="preserve">RAUL LOPEZ CAMACHO </v>
      </c>
      <c r="L23" s="79"/>
      <c r="M23" s="79"/>
      <c r="N23" s="79"/>
      <c r="O23" s="53"/>
      <c r="P23" s="53">
        <f t="shared" si="0"/>
        <v>16</v>
      </c>
      <c r="Q23" s="54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</row>
    <row r="24" spans="1:30" ht="15.75" thickBot="1" x14ac:dyDescent="0.3">
      <c r="A24" s="9"/>
      <c r="B24" s="21"/>
      <c r="C24" s="9"/>
      <c r="D24" s="9"/>
      <c r="E24" s="9"/>
      <c r="F24" s="9"/>
      <c r="G24" s="9"/>
      <c r="H24" s="9"/>
      <c r="I24" s="9"/>
      <c r="J24" s="52">
        <f>+LISTAS!A138</f>
        <v>9</v>
      </c>
      <c r="K24" s="79" t="str">
        <f>IF(LISTAS!B138=0,"",LISTAS!B138)</f>
        <v>Ana Sofia Vargas</v>
      </c>
      <c r="L24" s="79"/>
      <c r="M24" s="79"/>
      <c r="N24" s="79"/>
      <c r="O24" s="53"/>
      <c r="P24" s="53">
        <f t="shared" si="0"/>
        <v>14</v>
      </c>
      <c r="Q24" s="54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</row>
    <row r="25" spans="1:30" x14ac:dyDescent="0.25">
      <c r="A25" s="9"/>
      <c r="B25" s="42"/>
      <c r="C25" s="43" t="s">
        <v>7</v>
      </c>
      <c r="D25" s="118" t="s">
        <v>8</v>
      </c>
      <c r="E25" s="118"/>
      <c r="F25" s="114" t="s">
        <v>9</v>
      </c>
      <c r="G25" s="115"/>
      <c r="H25" s="9"/>
      <c r="I25" s="9"/>
      <c r="J25" s="52">
        <f>+LISTAS!A139</f>
        <v>9</v>
      </c>
      <c r="K25" s="79" t="str">
        <f>IF(LISTAS!B139=0,"",LISTAS!B139)</f>
        <v>JOSE MARIA HELGUERA</v>
      </c>
      <c r="L25" s="79"/>
      <c r="M25" s="79"/>
      <c r="N25" s="79"/>
      <c r="O25" s="53"/>
      <c r="P25" s="53">
        <f t="shared" si="0"/>
        <v>14</v>
      </c>
      <c r="Q25" s="54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</row>
    <row r="26" spans="1:30" x14ac:dyDescent="0.25">
      <c r="A26" s="9"/>
      <c r="B26" s="44" t="s">
        <v>10</v>
      </c>
      <c r="C26" s="45" t="str">
        <f>+VLOOKUP(D$17,B$79:D$108,3,0)</f>
        <v/>
      </c>
      <c r="D26" s="119" t="e">
        <f t="shared" ref="D26:D31" si="1">+C26/25</f>
        <v>#VALUE!</v>
      </c>
      <c r="E26" s="119"/>
      <c r="F26" s="112" t="str">
        <f>+VLOOKUP(D17,B79:AA111,5,0)</f>
        <v/>
      </c>
      <c r="G26" s="116"/>
      <c r="H26" s="9"/>
      <c r="I26" s="9"/>
      <c r="J26" s="52">
        <f>+LISTAS!A140</f>
        <v>9</v>
      </c>
      <c r="K26" s="79" t="str">
        <f>IF(LISTAS!B140=0,"",LISTAS!B140)</f>
        <v>RODRIGO RAMIREZ</v>
      </c>
      <c r="L26" s="79"/>
      <c r="M26" s="79"/>
      <c r="N26" s="79"/>
      <c r="O26" s="53"/>
      <c r="P26" s="53">
        <f t="shared" si="0"/>
        <v>14</v>
      </c>
      <c r="Q26" s="54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</row>
    <row r="27" spans="1:30" x14ac:dyDescent="0.25">
      <c r="A27" s="9"/>
      <c r="B27" s="44" t="s">
        <v>11</v>
      </c>
      <c r="C27" s="45">
        <f>+VLOOKUP(D$17,B$79:H$112,7,0)</f>
        <v>97</v>
      </c>
      <c r="D27" s="112">
        <f t="shared" si="1"/>
        <v>3.88</v>
      </c>
      <c r="E27" s="112"/>
      <c r="F27" s="112">
        <f>+VLOOKUP(D17,B79:AC110,9,0)</f>
        <v>1</v>
      </c>
      <c r="G27" s="116"/>
      <c r="H27" s="9"/>
      <c r="I27" s="9"/>
      <c r="J27" s="52">
        <f>+LISTAS!A141</f>
        <v>12</v>
      </c>
      <c r="K27" s="79" t="str">
        <f>IF(LISTAS!B141=0,"",LISTAS!B141)</f>
        <v>Raul</v>
      </c>
      <c r="L27" s="79"/>
      <c r="M27" s="79"/>
      <c r="N27" s="79"/>
      <c r="O27" s="53"/>
      <c r="P27" s="53">
        <f t="shared" si="0"/>
        <v>13</v>
      </c>
      <c r="Q27" s="54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</row>
    <row r="28" spans="1:30" x14ac:dyDescent="0.25">
      <c r="A28" s="9"/>
      <c r="B28" s="44" t="str">
        <f>+L78</f>
        <v>CLUB DE TIRO</v>
      </c>
      <c r="C28" s="45" t="str">
        <f>+VLOOKUP(D$17,B$79:L$110,11,0)</f>
        <v/>
      </c>
      <c r="D28" s="112" t="e">
        <f t="shared" si="1"/>
        <v>#VALUE!</v>
      </c>
      <c r="E28" s="112"/>
      <c r="F28" s="112" t="str">
        <f>+VLOOKUP($D$17,$B$79:$AC$109,13,0)</f>
        <v/>
      </c>
      <c r="G28" s="116"/>
      <c r="H28" s="9"/>
      <c r="I28" s="9"/>
      <c r="J28" s="52">
        <f>+LISTAS!A142</f>
        <v>13</v>
      </c>
      <c r="K28" s="79" t="str">
        <f>IF(LISTAS!B142=0,"",LISTAS!B142)</f>
        <v>JORGE JUAN MARTINEZ</v>
      </c>
      <c r="L28" s="79"/>
      <c r="M28" s="79"/>
      <c r="N28" s="79"/>
      <c r="O28" s="53"/>
      <c r="P28" s="53">
        <f t="shared" si="0"/>
        <v>12</v>
      </c>
      <c r="Q28" s="54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</row>
    <row r="29" spans="1:30" x14ac:dyDescent="0.25">
      <c r="A29" s="9"/>
      <c r="B29" s="44" t="str">
        <f>+P78</f>
        <v>HALCONES</v>
      </c>
      <c r="C29" s="45">
        <f>+VLOOKUP(D$17,B$79:P$112,15,0)</f>
        <v>0</v>
      </c>
      <c r="D29" s="112">
        <f t="shared" si="1"/>
        <v>0</v>
      </c>
      <c r="E29" s="112"/>
      <c r="F29" s="112">
        <f>+VLOOKUP($D$17,$B$79:$AC$110,17,0)</f>
        <v>0</v>
      </c>
      <c r="G29" s="116"/>
      <c r="H29" s="9"/>
      <c r="I29" s="9"/>
      <c r="J29" s="52">
        <f>+LISTAS!A143</f>
        <v>14</v>
      </c>
      <c r="K29" s="79" t="str">
        <f>IF(LISTAS!B143=0,"",LISTAS!B143)</f>
        <v>DIEGO MARQUEZ</v>
      </c>
      <c r="L29" s="79"/>
      <c r="M29" s="79"/>
      <c r="N29" s="79"/>
      <c r="O29" s="53"/>
      <c r="P29" s="53">
        <f t="shared" si="0"/>
        <v>11</v>
      </c>
      <c r="Q29" s="54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</row>
    <row r="30" spans="1:30" x14ac:dyDescent="0.25">
      <c r="A30" s="9"/>
      <c r="B30" s="44" t="str">
        <f>+T78</f>
        <v>VIVES</v>
      </c>
      <c r="C30" s="45" t="str">
        <f>+VLOOKUP(D$17,B$79:T$110,19,0)</f>
        <v/>
      </c>
      <c r="D30" s="112" t="e">
        <f t="shared" si="1"/>
        <v>#VALUE!</v>
      </c>
      <c r="E30" s="112"/>
      <c r="F30" s="112" t="str">
        <f>+VLOOKUP($D$17,$B$79:$Z$112,21,0)</f>
        <v/>
      </c>
      <c r="G30" s="116"/>
      <c r="H30" s="9"/>
      <c r="I30" s="9"/>
      <c r="J30" s="52">
        <f>+LISTAS!A144</f>
        <v>15</v>
      </c>
      <c r="K30" s="79" t="str">
        <f>IF(LISTAS!B144=0,"",LISTAS!B144)</f>
        <v>ELENA NAÑEZ</v>
      </c>
      <c r="L30" s="79"/>
      <c r="M30" s="79"/>
      <c r="N30" s="79"/>
      <c r="O30" s="53"/>
      <c r="P30" s="53">
        <f t="shared" si="0"/>
        <v>10</v>
      </c>
      <c r="Q30" s="54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</row>
    <row r="31" spans="1:30" ht="15.75" thickBot="1" x14ac:dyDescent="0.3">
      <c r="A31" s="9"/>
      <c r="B31" s="46" t="str">
        <f>+X78</f>
        <v>ARQUEROS UNIDOS</v>
      </c>
      <c r="C31" s="47" t="str">
        <f>+VLOOKUP(D$17,B$79:X$109,23,0)</f>
        <v/>
      </c>
      <c r="D31" s="113" t="e">
        <f t="shared" si="1"/>
        <v>#VALUE!</v>
      </c>
      <c r="E31" s="113"/>
      <c r="F31" s="113" t="str">
        <f>+VLOOKUP($D$17,$B$79:$Z$109,25,0)</f>
        <v/>
      </c>
      <c r="G31" s="117"/>
      <c r="H31" s="9"/>
      <c r="I31" s="9"/>
      <c r="J31" s="52">
        <f>+LISTAS!A145</f>
        <v>16</v>
      </c>
      <c r="K31" s="79" t="str">
        <f>IF(LISTAS!B145=0,"",LISTAS!B145)</f>
        <v>Javier Gonzalez de C., Jr.</v>
      </c>
      <c r="L31" s="79"/>
      <c r="M31" s="79"/>
      <c r="N31" s="79"/>
      <c r="O31" s="53"/>
      <c r="P31" s="53">
        <f t="shared" si="0"/>
        <v>9</v>
      </c>
      <c r="Q31" s="54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</row>
    <row r="32" spans="1:30" x14ac:dyDescent="0.25">
      <c r="A32" s="9"/>
      <c r="B32" s="50"/>
      <c r="C32" s="51"/>
      <c r="D32" s="51"/>
      <c r="E32" s="51"/>
      <c r="F32" s="51"/>
      <c r="G32" s="51"/>
      <c r="H32" s="9"/>
      <c r="I32" s="9"/>
      <c r="J32" s="52">
        <f>+LISTAS!A146</f>
        <v>16</v>
      </c>
      <c r="K32" s="79" t="str">
        <f>IF(LISTAS!B146=0,"",LISTAS!B146)</f>
        <v>MAXIMO RICO</v>
      </c>
      <c r="L32" s="79"/>
      <c r="M32" s="79"/>
      <c r="N32" s="79"/>
      <c r="O32" s="53"/>
      <c r="P32" s="53">
        <f t="shared" si="0"/>
        <v>9</v>
      </c>
      <c r="Q32" s="54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</row>
    <row r="33" spans="1:30" x14ac:dyDescent="0.25">
      <c r="A33" s="9"/>
      <c r="B33" s="50"/>
      <c r="C33" s="51"/>
      <c r="D33" s="51"/>
      <c r="E33" s="51"/>
      <c r="F33" s="51"/>
      <c r="G33" s="51"/>
      <c r="H33" s="9"/>
      <c r="I33" s="9"/>
      <c r="J33" s="52">
        <f>+LISTAS!A147</f>
        <v>16</v>
      </c>
      <c r="K33" s="79" t="str">
        <f>IF(LISTAS!B147=0,"",LISTAS!B147)</f>
        <v>SEBASTIAN HERNANDEZ</v>
      </c>
      <c r="L33" s="79"/>
      <c r="M33" s="79"/>
      <c r="N33" s="79"/>
      <c r="O33" s="53"/>
      <c r="P33" s="53">
        <f t="shared" si="0"/>
        <v>9</v>
      </c>
      <c r="Q33" s="54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</row>
    <row r="34" spans="1:30" x14ac:dyDescent="0.25">
      <c r="A34" s="9"/>
      <c r="B34" s="50"/>
      <c r="C34" s="51"/>
      <c r="D34" s="51"/>
      <c r="E34" s="51"/>
      <c r="F34" s="51"/>
      <c r="G34" s="51"/>
      <c r="H34" s="9"/>
      <c r="I34" s="9"/>
      <c r="J34" s="52">
        <f>+LISTAS!A148</f>
        <v>19</v>
      </c>
      <c r="K34" s="79" t="str">
        <f>IF(LISTAS!B148=0,"",LISTAS!B148)</f>
        <v>SOFIA ARRATE BALTAZAR</v>
      </c>
      <c r="L34" s="79"/>
      <c r="M34" s="79"/>
      <c r="N34" s="79"/>
      <c r="O34" s="53"/>
      <c r="P34" s="53">
        <f t="shared" si="0"/>
        <v>8</v>
      </c>
      <c r="Q34" s="54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</row>
    <row r="35" spans="1:30" x14ac:dyDescent="0.25">
      <c r="A35" s="9"/>
      <c r="B35" s="50"/>
      <c r="C35" s="51"/>
      <c r="D35" s="51"/>
      <c r="E35" s="51"/>
      <c r="F35" s="51"/>
      <c r="G35" s="51"/>
      <c r="H35" s="9"/>
      <c r="I35" s="9"/>
      <c r="J35" s="52">
        <f>+LISTAS!A149</f>
        <v>20</v>
      </c>
      <c r="K35" s="79" t="str">
        <f>IF(LISTAS!B149=0,"",LISTAS!B149)</f>
        <v>Ana Sofia Valencia</v>
      </c>
      <c r="L35" s="79"/>
      <c r="M35" s="79"/>
      <c r="N35" s="79"/>
      <c r="O35" s="53"/>
      <c r="P35" s="53">
        <f t="shared" si="0"/>
        <v>7</v>
      </c>
      <c r="Q35" s="54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</row>
    <row r="36" spans="1:30" x14ac:dyDescent="0.25">
      <c r="A36" s="9"/>
      <c r="B36" s="50"/>
      <c r="C36" s="51"/>
      <c r="D36" s="51"/>
      <c r="E36" s="51"/>
      <c r="F36" s="51"/>
      <c r="G36" s="51"/>
      <c r="H36" s="9"/>
      <c r="I36" s="9"/>
      <c r="J36" s="52">
        <f>+LISTAS!A150</f>
        <v>21</v>
      </c>
      <c r="K36" s="79" t="str">
        <f>IF(LISTAS!B150=0,"",LISTAS!B150)</f>
        <v>Isaac</v>
      </c>
      <c r="L36" s="79"/>
      <c r="M36" s="79"/>
      <c r="N36" s="79"/>
      <c r="O36" s="53"/>
      <c r="P36" s="53">
        <f t="shared" si="0"/>
        <v>5</v>
      </c>
      <c r="Q36" s="54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</row>
    <row r="37" spans="1:30" x14ac:dyDescent="0.25">
      <c r="A37" s="9"/>
      <c r="B37" s="50"/>
      <c r="C37" s="51"/>
      <c r="D37" s="51"/>
      <c r="E37" s="51"/>
      <c r="F37" s="51"/>
      <c r="G37" s="51"/>
      <c r="H37" s="9"/>
      <c r="I37" s="9"/>
      <c r="J37" s="55" t="str">
        <f>+LISTAS!A151</f>
        <v/>
      </c>
      <c r="K37" s="53"/>
      <c r="L37" s="53"/>
      <c r="M37" s="53"/>
      <c r="N37" s="53"/>
      <c r="O37" s="53"/>
      <c r="P37" s="53" t="str">
        <f t="shared" si="0"/>
        <v/>
      </c>
      <c r="Q37" s="54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</row>
    <row r="38" spans="1:30" ht="15.75" thickBot="1" x14ac:dyDescent="0.3">
      <c r="A38" s="9"/>
      <c r="B38" s="50"/>
      <c r="C38" s="51"/>
      <c r="D38" s="51"/>
      <c r="E38" s="51"/>
      <c r="F38" s="51"/>
      <c r="G38" s="51"/>
      <c r="H38" s="9"/>
      <c r="I38" s="9"/>
      <c r="J38" s="56" t="str">
        <f>+LISTAS!A152</f>
        <v/>
      </c>
      <c r="K38" s="57"/>
      <c r="L38" s="57"/>
      <c r="M38" s="57"/>
      <c r="N38" s="57"/>
      <c r="O38" s="57"/>
      <c r="P38" s="57"/>
      <c r="Q38" s="58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</row>
    <row r="39" spans="1:30" x14ac:dyDescent="0.25">
      <c r="A39" s="9"/>
      <c r="B39" s="21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</row>
    <row r="40" spans="1:30" x14ac:dyDescent="0.25">
      <c r="A40" s="9"/>
      <c r="B40" s="21"/>
      <c r="C40" s="9"/>
      <c r="D40" s="12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</row>
    <row r="41" spans="1:30" x14ac:dyDescent="0.25">
      <c r="A41" s="9"/>
      <c r="B41" s="21"/>
      <c r="C41" s="9"/>
      <c r="D41" s="12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</row>
    <row r="42" spans="1:30" x14ac:dyDescent="0.25">
      <c r="A42" s="9"/>
      <c r="B42" s="21"/>
      <c r="C42" s="9"/>
      <c r="D42" s="12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</row>
    <row r="43" spans="1:30" x14ac:dyDescent="0.25">
      <c r="A43" s="9"/>
      <c r="B43" s="21"/>
      <c r="C43" s="9"/>
      <c r="D43" s="12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</row>
    <row r="44" spans="1:30" x14ac:dyDescent="0.25">
      <c r="A44" s="9"/>
      <c r="B44" s="21"/>
      <c r="C44" s="9"/>
      <c r="D44" s="12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</row>
    <row r="45" spans="1:30" x14ac:dyDescent="0.25">
      <c r="A45" s="9"/>
      <c r="B45" s="21"/>
      <c r="C45" s="9"/>
      <c r="D45" s="12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</row>
    <row r="46" spans="1:30" x14ac:dyDescent="0.25">
      <c r="A46" s="9"/>
      <c r="B46" s="21"/>
      <c r="C46" s="9"/>
      <c r="D46" s="12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</row>
    <row r="47" spans="1:30" x14ac:dyDescent="0.25">
      <c r="A47" s="9"/>
      <c r="B47" s="21"/>
      <c r="C47" s="9"/>
      <c r="D47" s="12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</row>
    <row r="48" spans="1:30" x14ac:dyDescent="0.25">
      <c r="A48" s="9"/>
      <c r="B48" s="21"/>
      <c r="C48" s="9"/>
      <c r="D48" s="12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</row>
    <row r="49" spans="1:30" x14ac:dyDescent="0.25">
      <c r="A49" s="9"/>
      <c r="B49" s="21"/>
      <c r="C49" s="9"/>
      <c r="D49" s="12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</row>
    <row r="50" spans="1:30" x14ac:dyDescent="0.25">
      <c r="A50" s="9"/>
      <c r="B50" s="21"/>
      <c r="C50" s="9"/>
      <c r="D50" s="12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</row>
    <row r="51" spans="1:30" x14ac:dyDescent="0.25">
      <c r="A51" s="9"/>
      <c r="B51" s="21"/>
      <c r="C51" s="9"/>
      <c r="D51" s="12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</row>
    <row r="52" spans="1:30" x14ac:dyDescent="0.25">
      <c r="A52" s="9"/>
      <c r="B52" s="21"/>
      <c r="C52" s="9"/>
      <c r="D52" s="12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</row>
    <row r="53" spans="1:30" x14ac:dyDescent="0.25">
      <c r="A53" s="9"/>
      <c r="B53" s="21"/>
      <c r="C53" s="9"/>
      <c r="D53" s="12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</row>
    <row r="54" spans="1:30" x14ac:dyDescent="0.25">
      <c r="A54" s="9"/>
      <c r="B54" s="21"/>
      <c r="C54" s="9"/>
      <c r="D54" s="12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spans="1:30" x14ac:dyDescent="0.25">
      <c r="A55" s="9"/>
      <c r="B55" s="21"/>
      <c r="C55" s="9"/>
      <c r="D55" s="12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spans="1:30" x14ac:dyDescent="0.25">
      <c r="A56" s="9"/>
      <c r="B56" s="21"/>
      <c r="C56" s="9"/>
      <c r="D56" s="12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</row>
    <row r="57" spans="1:30" x14ac:dyDescent="0.25">
      <c r="A57" s="9"/>
      <c r="B57" s="21"/>
      <c r="C57" s="9"/>
      <c r="D57" s="12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</row>
    <row r="58" spans="1:30" x14ac:dyDescent="0.25">
      <c r="A58" s="9"/>
      <c r="B58" s="21"/>
      <c r="C58" s="9"/>
      <c r="D58" s="12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</row>
    <row r="59" spans="1:30" x14ac:dyDescent="0.25">
      <c r="A59" s="9"/>
      <c r="B59" s="21"/>
      <c r="C59" s="9"/>
      <c r="D59" s="12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</row>
    <row r="60" spans="1:30" x14ac:dyDescent="0.25">
      <c r="A60" s="9"/>
      <c r="B60" s="21"/>
      <c r="C60" s="9"/>
      <c r="D60" s="12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</row>
    <row r="61" spans="1:30" x14ac:dyDescent="0.25">
      <c r="A61" s="9"/>
      <c r="B61" s="21"/>
      <c r="C61" s="9"/>
      <c r="D61" s="12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</row>
    <row r="62" spans="1:30" x14ac:dyDescent="0.25">
      <c r="A62" s="9"/>
      <c r="B62" s="21"/>
      <c r="C62" s="9"/>
      <c r="D62" s="12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</row>
    <row r="63" spans="1:30" x14ac:dyDescent="0.25">
      <c r="A63" s="9"/>
      <c r="B63" s="21"/>
      <c r="C63" s="9"/>
      <c r="D63" s="12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</row>
    <row r="64" spans="1:30" x14ac:dyDescent="0.25">
      <c r="A64" s="9"/>
      <c r="B64" s="21"/>
      <c r="C64" s="9"/>
      <c r="D64" s="12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</row>
    <row r="65" spans="1:30" x14ac:dyDescent="0.25">
      <c r="A65" s="9"/>
      <c r="B65" s="21"/>
      <c r="C65" s="9"/>
      <c r="D65" s="12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</row>
    <row r="66" spans="1:30" x14ac:dyDescent="0.25">
      <c r="A66" s="9"/>
      <c r="B66" s="21"/>
      <c r="C66" s="9"/>
      <c r="D66" s="12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</row>
    <row r="67" spans="1:30" x14ac:dyDescent="0.25">
      <c r="A67" s="9"/>
      <c r="B67" s="21"/>
      <c r="C67" s="9"/>
      <c r="D67" s="12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</row>
    <row r="68" spans="1:30" x14ac:dyDescent="0.25">
      <c r="A68" s="9"/>
      <c r="B68" s="21"/>
      <c r="C68" s="9"/>
      <c r="D68" s="12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</row>
    <row r="69" spans="1:30" x14ac:dyDescent="0.25">
      <c r="A69" s="9"/>
      <c r="B69" s="21"/>
      <c r="C69" s="9"/>
      <c r="D69" s="12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</row>
    <row r="70" spans="1:30" x14ac:dyDescent="0.25">
      <c r="A70" s="9"/>
      <c r="B70" s="21"/>
      <c r="C70" s="9"/>
      <c r="D70" s="12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</row>
    <row r="71" spans="1:30" x14ac:dyDescent="0.25">
      <c r="A71" s="9"/>
      <c r="B71" s="21"/>
      <c r="C71" s="9"/>
      <c r="D71" s="12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</row>
    <row r="72" spans="1:30" x14ac:dyDescent="0.25">
      <c r="A72" s="9"/>
      <c r="B72" s="21"/>
      <c r="C72" s="9"/>
      <c r="D72" s="12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</row>
    <row r="73" spans="1:30" x14ac:dyDescent="0.25">
      <c r="A73" s="9"/>
      <c r="B73" s="21"/>
      <c r="C73" s="9"/>
      <c r="D73" s="12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</row>
    <row r="74" spans="1:30" x14ac:dyDescent="0.25">
      <c r="A74" s="9"/>
      <c r="B74" s="21"/>
      <c r="C74" s="9"/>
      <c r="D74" s="12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</row>
    <row r="75" spans="1:30" x14ac:dyDescent="0.25">
      <c r="A75" s="9"/>
      <c r="B75" s="21"/>
      <c r="C75" s="9"/>
      <c r="D75" s="12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</row>
    <row r="76" spans="1:30" x14ac:dyDescent="0.25">
      <c r="A76" s="9"/>
      <c r="B76" s="21"/>
      <c r="C76" s="9"/>
      <c r="D76" s="12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</row>
    <row r="77" spans="1:30" ht="15.75" thickBot="1" x14ac:dyDescent="0.3">
      <c r="A77" s="9"/>
      <c r="B77" s="21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</row>
    <row r="78" spans="1:30" ht="89.25" thickBot="1" x14ac:dyDescent="0.3">
      <c r="A78" s="9"/>
      <c r="B78" s="22"/>
      <c r="C78" s="13"/>
      <c r="D78" s="26" t="s">
        <v>10</v>
      </c>
      <c r="E78" s="27" t="s">
        <v>12</v>
      </c>
      <c r="F78" s="27" t="s">
        <v>9</v>
      </c>
      <c r="G78" s="28" t="s">
        <v>13</v>
      </c>
      <c r="H78" s="27" t="s">
        <v>11</v>
      </c>
      <c r="I78" s="27" t="s">
        <v>12</v>
      </c>
      <c r="J78" s="27" t="s">
        <v>9</v>
      </c>
      <c r="K78" s="29" t="s">
        <v>13</v>
      </c>
      <c r="L78" s="27" t="s">
        <v>14</v>
      </c>
      <c r="M78" s="27" t="s">
        <v>12</v>
      </c>
      <c r="N78" s="27" t="s">
        <v>9</v>
      </c>
      <c r="O78" s="29" t="s">
        <v>13</v>
      </c>
      <c r="P78" s="30" t="s">
        <v>15</v>
      </c>
      <c r="Q78" s="27" t="s">
        <v>12</v>
      </c>
      <c r="R78" s="27" t="s">
        <v>9</v>
      </c>
      <c r="S78" s="29" t="s">
        <v>13</v>
      </c>
      <c r="T78" s="30" t="s">
        <v>16</v>
      </c>
      <c r="U78" s="27" t="s">
        <v>12</v>
      </c>
      <c r="V78" s="27" t="s">
        <v>9</v>
      </c>
      <c r="W78" s="27" t="s">
        <v>13</v>
      </c>
      <c r="X78" s="35" t="s">
        <v>17</v>
      </c>
      <c r="Y78" s="27" t="s">
        <v>12</v>
      </c>
      <c r="Z78" s="27" t="s">
        <v>9</v>
      </c>
      <c r="AA78" s="29" t="s">
        <v>13</v>
      </c>
      <c r="AB78" s="36" t="s">
        <v>18</v>
      </c>
      <c r="AC78" s="37" t="s">
        <v>9</v>
      </c>
      <c r="AD78" s="9"/>
    </row>
    <row r="79" spans="1:30" x14ac:dyDescent="0.25">
      <c r="A79" s="9">
        <f>+AC79</f>
        <v>6</v>
      </c>
      <c r="B79" s="23" t="str" cm="1">
        <f t="array" ref="B79:B99">+IFERROR(_xlfn._xlws.FILTER(Anexar1!A2:A293,Anexar1!B2:B293=D15),"")</f>
        <v>ADRIAN LOPEZ</v>
      </c>
      <c r="C79" s="25"/>
      <c r="D79" s="31" t="str">
        <f>+IFERROR(VLOOKUP(B79,ISCARIOTE!A:J,10,0),"")</f>
        <v/>
      </c>
      <c r="E79" s="32" t="str">
        <f>+IFERROR(VLOOKUP($B79,ISCARIOTE!$A:$J,5,0),"")</f>
        <v/>
      </c>
      <c r="F79" s="32" t="str">
        <f t="shared" ref="F79:F102" si="2">+IF(D79&gt;0,(IFERROR(RANK(D79,D$79:D$134,0)+ COUNTIFS(D$79:D$134, D79, E$79:E$134,"&gt;"&amp;E79),"")),0)</f>
        <v/>
      </c>
      <c r="G79" s="33" t="str">
        <f>+IFERROR(VLOOKUP($F79,LISTAS!$C$42:$D$64,2,0),"")</f>
        <v/>
      </c>
      <c r="H79" s="34">
        <f>+IFERROR(VLOOKUP($B79,LEON!$A:$J,10,0),"")</f>
        <v>97</v>
      </c>
      <c r="I79" s="32">
        <f>+IFERROR(VLOOKUP($B79,LEON!$A:$J,5,0),"")</f>
        <v>0</v>
      </c>
      <c r="J79" s="32">
        <f>+IF(H79&gt;0,(IFERROR(RANK(H79,H$79:H$134,0)+ COUNTIFS(H$79:H$134, H79, I$79:I$134,"&gt;"&amp;I79),"")),0)</f>
        <v>1</v>
      </c>
      <c r="K79" s="33">
        <f>+IFERROR(VLOOKUP($J79,LISTAS!$C$42:$D$64,2,0),"")</f>
        <v>16</v>
      </c>
      <c r="L79" s="34" t="str">
        <f>+IFERROR(VLOOKUP($B79,CLUB_DE_TIRO!$A:$J,10,0),"")</f>
        <v/>
      </c>
      <c r="M79" s="32" t="str">
        <f>+IFERROR(VLOOKUP($B79,CLUB_DE_TIRO!$A:$J,5,0),"")</f>
        <v/>
      </c>
      <c r="N79" s="32" t="str">
        <f t="shared" ref="N79:N102" si="3">+IF(L79&gt;0,(IFERROR(RANK(L79,L$79:L$134,0)+ COUNTIFS(L$79:L$134, L79, M$79:M$134,"&gt;"&amp;M79),"")),0)</f>
        <v/>
      </c>
      <c r="O79" s="33" t="str">
        <f>+IFERROR(VLOOKUP($N79,LISTAS!$C$42:$D$64,2,0),"")</f>
        <v/>
      </c>
      <c r="P79" s="34">
        <f>+IFERROR(VLOOKUP($B79,HALCONES!$A:$J,10,0),"")</f>
        <v>0</v>
      </c>
      <c r="Q79" s="32">
        <f>+IFERROR(VLOOKUP($B79,HALCONES!$A:$J,5,0),"")</f>
        <v>0</v>
      </c>
      <c r="R79" s="32">
        <f t="shared" ref="R79:R102" si="4">+IF(P79&gt;0,(IFERROR(RANK(P79,P$79:P$134,0)+ COUNTIFS(P$79:P$134, P79, Q$79:Q$134,"&gt;"&amp;Q79),"")),0)</f>
        <v>0</v>
      </c>
      <c r="S79" s="33" t="str">
        <f>+IFERROR(VLOOKUP($R79,LISTAS!$C$42:$D$64,2,0),"")</f>
        <v/>
      </c>
      <c r="T79" s="34" t="str">
        <f>+IFERROR(VLOOKUP($B79,VIVES!$A:$J,10,0),"")</f>
        <v/>
      </c>
      <c r="U79" s="32" t="str">
        <f>+IFERROR(VLOOKUP($B79,VIVES!$A:$J,5,0),"")</f>
        <v/>
      </c>
      <c r="V79" s="32" t="str">
        <f t="shared" ref="V79:V102" si="5">+IF(T79&gt;0,(IFERROR(RANK(T79,T$79:T$134,0)+ COUNTIFS(T$79:T$134, T79, U$79:U$134,"&gt;"&amp;U79),"")),0)</f>
        <v/>
      </c>
      <c r="W79" s="33" t="str">
        <f>+IFERROR(VLOOKUP(V79,LISTAS!$C$66:$D$87,2,0),"")</f>
        <v/>
      </c>
      <c r="X79" s="34" t="str">
        <f>+IFERROR(VLOOKUP($B79,ARQUEROS_UNIDOS!$A:$J,10,0),"")</f>
        <v/>
      </c>
      <c r="Y79" s="32" t="str">
        <f>+IFERROR(VLOOKUP($B79,ARQUEROS_UNIDOS!$A:$J,5,0),"")</f>
        <v/>
      </c>
      <c r="Z79" s="32" t="str">
        <f t="shared" ref="Z79:Z102" si="6">+IF(X79&gt;0,(IFERROR(RANK(X79,X$79:X$134,0)+ COUNTIFS(X$79:X$134, X79, Y$79:Y$134,"&gt;"&amp;Y79),"")),0)</f>
        <v/>
      </c>
      <c r="AA79" s="33" t="str">
        <f>+IFERROR(VLOOKUP(Z79,LISTAS!$I$42:$J$63,2,0),"")</f>
        <v/>
      </c>
      <c r="AB79" s="38">
        <f t="shared" ref="AB79:AB102" si="7">IF((IFERROR(_xlfn.AGGREGATE(14,6,N(G79)/(N(G79)&gt;0),1),0)+IFERROR(_xlfn.AGGREGATE(14,6,N(K79)/(N(K79)&gt;0),1),0)+IFERROR(_xlfn.AGGREGATE(14,6,N(O79)/(N(O79)&gt;0),1),0)+IFERROR(_xlfn.AGGREGATE(14,6,N(S79)/(N(S79)&gt;0),1),0)+IFERROR(_xlfn.AGGREGATE(14,6,N(W79)/(N(W79)&gt;0),1),0)+N(AA79))=0,"",(IFERROR(_xlfn.AGGREGATE(14,6,N(G79)/(N(G79)&gt;0),1),0)+IFERROR(_xlfn.AGGREGATE(14,6,N(K79)/(N(K79)&gt;0),1),0)+IFERROR(_xlfn.AGGREGATE(14,6,N(O79)/(N(O79)&gt;0),1),0)+IFERROR(_xlfn.AGGREGATE(14,6,N(S79)/(N(S79)&gt;0),1),0)+IFERROR(_xlfn.AGGREGATE(14,6,N(W79)/(N(W79)&gt;0),1),0)+N(AA79)))</f>
        <v>16</v>
      </c>
      <c r="AC79" s="39">
        <f>+IFERROR(_xlfn.RANK.EQ(AB79,AB$79:AB$101,0),"")</f>
        <v>6</v>
      </c>
      <c r="AD79" s="9"/>
    </row>
    <row r="80" spans="1:30" x14ac:dyDescent="0.25">
      <c r="A80" s="9">
        <f t="shared" ref="A80:A102" si="8">+AC80</f>
        <v>2</v>
      </c>
      <c r="B80" s="23" t="str">
        <v>ALBERTO BERRONDO</v>
      </c>
      <c r="C80" s="19"/>
      <c r="D80" s="16">
        <f>+IFERROR(VLOOKUP(B80,ISCARIOTE!A:J,10,0),"")</f>
        <v>36</v>
      </c>
      <c r="E80" s="14">
        <f>+IFERROR(VLOOKUP($B80,ISCARIOTE!$A:$J,5,0),"")</f>
        <v>1</v>
      </c>
      <c r="F80" s="14">
        <f t="shared" si="2"/>
        <v>5</v>
      </c>
      <c r="G80" s="17">
        <f>+IFERROR(VLOOKUP($F80,LISTAS!$C$42:$D$64,2,0),"")</f>
        <v>11</v>
      </c>
      <c r="H80" s="15">
        <f>+IFERROR(VLOOKUP($B80,LEON!$A:$J,10,0),"")</f>
        <v>0</v>
      </c>
      <c r="I80" s="14">
        <f>+IFERROR(VLOOKUP($B80,LEON!$A:$J,5,0),"")</f>
        <v>0</v>
      </c>
      <c r="J80" s="14">
        <f>+IF(H80&gt;0,(IFERROR(RANK(H80,H$79:H$134,H30)+ COUNTIFS(H$79:H$134, H80, I$79:I$134,"&gt;"&amp;I80),"")),0)</f>
        <v>0</v>
      </c>
      <c r="K80" s="17" t="str">
        <f>+IFERROR(VLOOKUP($J80,LISTAS!$C$42:$D$64,2,0),"")</f>
        <v/>
      </c>
      <c r="L80" s="15">
        <f>+IFERROR(VLOOKUP($B80,CLUB_DE_TIRO!$A:$J,10,0),"")</f>
        <v>117</v>
      </c>
      <c r="M80" s="14">
        <f>+IFERROR(VLOOKUP($B80,CLUB_DE_TIRO!$A:$J,5,0),"")</f>
        <v>0</v>
      </c>
      <c r="N80" s="14">
        <f t="shared" si="3"/>
        <v>4</v>
      </c>
      <c r="O80" s="17">
        <f>+IFERROR(VLOOKUP($N80,LISTAS!$C$42:$D$64,2,0),"")</f>
        <v>12</v>
      </c>
      <c r="P80" s="15">
        <f>+IFERROR(VLOOKUP($B80,HALCONES!$A:$J,10,0),"")</f>
        <v>0</v>
      </c>
      <c r="Q80" s="14">
        <f>+IFERROR(VLOOKUP($B80,HALCONES!$A:$J,5,0),"")</f>
        <v>0</v>
      </c>
      <c r="R80" s="14">
        <f t="shared" si="4"/>
        <v>0</v>
      </c>
      <c r="S80" s="17" t="str">
        <f>+IFERROR(VLOOKUP($R80,LISTAS!$C$42:$D$64,2,0),"")</f>
        <v/>
      </c>
      <c r="T80" s="15">
        <f>+IFERROR(VLOOKUP($B80,VIVES!$A:$J,10,0),"")</f>
        <v>0</v>
      </c>
      <c r="U80" s="14">
        <f>+IFERROR(VLOOKUP($B80,VIVES!$A:$J,5,0),"")</f>
        <v>0</v>
      </c>
      <c r="V80" s="14">
        <f t="shared" si="5"/>
        <v>0</v>
      </c>
      <c r="W80" s="17" t="str">
        <f>+IFERROR(VLOOKUP(V80,LISTAS!$C$66:$D$87,2,0),"")</f>
        <v/>
      </c>
      <c r="X80" s="15">
        <f>+IFERROR(VLOOKUP($B80,ARQUEROS_UNIDOS!$A:$J,10,0),"")</f>
        <v>0</v>
      </c>
      <c r="Y80" s="14">
        <f>+IFERROR(VLOOKUP($B80,ARQUEROS_UNIDOS!$A:$J,5,0),"")</f>
        <v>0</v>
      </c>
      <c r="Z80" s="14">
        <f t="shared" si="6"/>
        <v>0</v>
      </c>
      <c r="AA80" s="17" t="str">
        <f>+IFERROR(VLOOKUP(Z80,LISTAS!$I$42:$J$63,2,0),"")</f>
        <v/>
      </c>
      <c r="AB80" s="18">
        <f t="shared" si="7"/>
        <v>23</v>
      </c>
      <c r="AC80" s="39">
        <f t="shared" ref="AC80:AC115" si="9">+IFERROR(_xlfn.RANK.EQ(AB80,AB$79:AB$101,0),"")</f>
        <v>2</v>
      </c>
      <c r="AD80" s="9"/>
    </row>
    <row r="81" spans="1:30" x14ac:dyDescent="0.25">
      <c r="A81" s="9">
        <f t="shared" si="8"/>
        <v>20</v>
      </c>
      <c r="B81" s="23" t="str">
        <v>Ana Sofia Valencia</v>
      </c>
      <c r="C81" s="19"/>
      <c r="D81" s="16" t="str">
        <f>+IFERROR(VLOOKUP(B81,ISCARIOTE!A:J,10,0),"")</f>
        <v/>
      </c>
      <c r="E81" s="14" t="str">
        <f>+IFERROR(VLOOKUP($B81,ISCARIOTE!$A:$J,5,0),"")</f>
        <v/>
      </c>
      <c r="F81" s="14" t="str">
        <f t="shared" si="2"/>
        <v/>
      </c>
      <c r="G81" s="17" t="str">
        <f>+IFERROR(VLOOKUP($F81,LISTAS!$C$42:$D$64,2,0),"")</f>
        <v/>
      </c>
      <c r="H81" s="15" t="str">
        <f>+IFERROR(VLOOKUP($B81,LEON!$A:$J,10,0),"")</f>
        <v/>
      </c>
      <c r="I81" s="14" t="str">
        <f>+IFERROR(VLOOKUP($B81,LEON!$A:$J,5,0),"")</f>
        <v/>
      </c>
      <c r="J81" s="14" t="str">
        <f t="shared" ref="J81:J102" si="10">+IF(H81&gt;0,(IFERROR(RANK(H81,H$79:H$134,0)+ COUNTIFS(H$79:H$134, H81, I$79:I$134,"&gt;"&amp;I81),"")),0)</f>
        <v/>
      </c>
      <c r="K81" s="17" t="str">
        <f>+IFERROR(VLOOKUP($J81,LISTAS!$C$42:$D$64,2,0),"")</f>
        <v/>
      </c>
      <c r="L81" s="15">
        <f>+IFERROR(VLOOKUP($B81,CLUB_DE_TIRO!$A:$J,10,0),"")</f>
        <v>30</v>
      </c>
      <c r="M81" s="14">
        <f>+IFERROR(VLOOKUP($B81,CLUB_DE_TIRO!$A:$J,5,0),"")</f>
        <v>0</v>
      </c>
      <c r="N81" s="14">
        <f t="shared" si="3"/>
        <v>9</v>
      </c>
      <c r="O81" s="17">
        <f>+IFERROR(VLOOKUP($N81,LISTAS!$C$42:$D$64,2,0),"")</f>
        <v>7</v>
      </c>
      <c r="P81" s="15">
        <f>+IFERROR(VLOOKUP($B81,HALCONES!$A:$J,10,0),"")</f>
        <v>0</v>
      </c>
      <c r="Q81" s="14">
        <f>+IFERROR(VLOOKUP($B81,HALCONES!$A:$J,5,0),"")</f>
        <v>0</v>
      </c>
      <c r="R81" s="14">
        <f t="shared" si="4"/>
        <v>0</v>
      </c>
      <c r="S81" s="17" t="str">
        <f>+IFERROR(VLOOKUP($R81,LISTAS!$C$42:$D$64,2,0),"")</f>
        <v/>
      </c>
      <c r="T81" s="15" t="str">
        <f>+IFERROR(VLOOKUP($B81,VIVES!$A:$J,10,0),"")</f>
        <v/>
      </c>
      <c r="U81" s="14" t="str">
        <f>+IFERROR(VLOOKUP($B81,VIVES!$A:$J,5,0),"")</f>
        <v/>
      </c>
      <c r="V81" s="14" t="str">
        <f t="shared" si="5"/>
        <v/>
      </c>
      <c r="W81" s="17" t="str">
        <f>+IFERROR(VLOOKUP(V81,LISTAS!$C$66:$D$87,2,0),"")</f>
        <v/>
      </c>
      <c r="X81" s="15" t="str">
        <f>+IFERROR(VLOOKUP($B81,ARQUEROS_UNIDOS!$A:$J,10,0),"")</f>
        <v/>
      </c>
      <c r="Y81" s="14" t="str">
        <f>+IFERROR(VLOOKUP($B81,ARQUEROS_UNIDOS!$A:$J,5,0),"")</f>
        <v/>
      </c>
      <c r="Z81" s="14" t="str">
        <f t="shared" si="6"/>
        <v/>
      </c>
      <c r="AA81" s="17" t="str">
        <f>+IFERROR(VLOOKUP(Z81,LISTAS!$I$42:$J$63,2,0),"")</f>
        <v/>
      </c>
      <c r="AB81" s="18">
        <f t="shared" si="7"/>
        <v>7</v>
      </c>
      <c r="AC81" s="39">
        <f t="shared" si="9"/>
        <v>20</v>
      </c>
      <c r="AD81" s="9"/>
    </row>
    <row r="82" spans="1:30" x14ac:dyDescent="0.25">
      <c r="A82" s="9">
        <f t="shared" si="8"/>
        <v>9</v>
      </c>
      <c r="B82" s="23" t="str">
        <v>Ana Sofia Vargas</v>
      </c>
      <c r="C82" s="19"/>
      <c r="D82" s="16" t="str">
        <f>+IFERROR(VLOOKUP(B82,ISCARIOTE!A:J,10,0),"")</f>
        <v/>
      </c>
      <c r="E82" s="14" t="str">
        <f>+IFERROR(VLOOKUP($B82,ISCARIOTE!$A:$J,5,0),"")</f>
        <v/>
      </c>
      <c r="F82" s="14" t="str">
        <f t="shared" si="2"/>
        <v/>
      </c>
      <c r="G82" s="17" t="str">
        <f>+IFERROR(VLOOKUP($F82,LISTAS!$C$42:$D$64,2,0),"")</f>
        <v/>
      </c>
      <c r="H82" s="15" t="str">
        <f>+IFERROR(VLOOKUP($B82,LEON!$A:$J,10,0),"")</f>
        <v/>
      </c>
      <c r="I82" s="14" t="str">
        <f>+IFERROR(VLOOKUP($B82,LEON!$A:$J,5,0),"")</f>
        <v/>
      </c>
      <c r="J82" s="14" t="str">
        <f t="shared" si="10"/>
        <v/>
      </c>
      <c r="K82" s="17" t="str">
        <f>+IFERROR(VLOOKUP($J82,LISTAS!$C$42:$D$64,2,0),"")</f>
        <v/>
      </c>
      <c r="L82" s="15">
        <f>+IFERROR(VLOOKUP($B82,CLUB_DE_TIRO!$A:$J,10,0),"")</f>
        <v>147</v>
      </c>
      <c r="M82" s="14">
        <f>+IFERROR(VLOOKUP($B82,CLUB_DE_TIRO!$A:$J,5,0),"")</f>
        <v>0</v>
      </c>
      <c r="N82" s="14">
        <f t="shared" si="3"/>
        <v>2</v>
      </c>
      <c r="O82" s="17">
        <f>+IFERROR(VLOOKUP($N82,LISTAS!$C$42:$D$64,2,0),"")</f>
        <v>14</v>
      </c>
      <c r="P82" s="15">
        <f>+IFERROR(VLOOKUP($B82,HALCONES!$A:$J,10,0),"")</f>
        <v>0</v>
      </c>
      <c r="Q82" s="14">
        <f>+IFERROR(VLOOKUP($B82,HALCONES!$A:$J,5,0),"")</f>
        <v>0</v>
      </c>
      <c r="R82" s="14">
        <f t="shared" si="4"/>
        <v>0</v>
      </c>
      <c r="S82" s="17" t="str">
        <f>+IFERROR(VLOOKUP($R82,LISTAS!$C$42:$D$64,2,0),"")</f>
        <v/>
      </c>
      <c r="T82" s="15" t="str">
        <f>+IFERROR(VLOOKUP($B82,VIVES!$A:$J,10,0),"")</f>
        <v/>
      </c>
      <c r="U82" s="14" t="str">
        <f>+IFERROR(VLOOKUP($B82,VIVES!$A:$J,5,0),"")</f>
        <v/>
      </c>
      <c r="V82" s="14" t="str">
        <f t="shared" si="5"/>
        <v/>
      </c>
      <c r="W82" s="17" t="str">
        <f>+IFERROR(VLOOKUP(V82,LISTAS!$C$66:$D$87,2,0),"")</f>
        <v/>
      </c>
      <c r="X82" s="15" t="str">
        <f>+IFERROR(VLOOKUP($B82,ARQUEROS_UNIDOS!$A:$J,10,0),"")</f>
        <v/>
      </c>
      <c r="Y82" s="14" t="str">
        <f>+IFERROR(VLOOKUP($B82,ARQUEROS_UNIDOS!$A:$J,5,0),"")</f>
        <v/>
      </c>
      <c r="Z82" s="14" t="str">
        <f t="shared" si="6"/>
        <v/>
      </c>
      <c r="AA82" s="17" t="str">
        <f>+IFERROR(VLOOKUP(Z82,LISTAS!$I$42:$J$63,2,0),"")</f>
        <v/>
      </c>
      <c r="AB82" s="18">
        <f t="shared" si="7"/>
        <v>14</v>
      </c>
      <c r="AC82" s="39">
        <f t="shared" si="9"/>
        <v>9</v>
      </c>
      <c r="AD82" s="9"/>
    </row>
    <row r="83" spans="1:30" x14ac:dyDescent="0.25">
      <c r="A83" s="9">
        <f t="shared" si="8"/>
        <v>3</v>
      </c>
      <c r="B83" s="23" t="str">
        <v>ANDRES BERRONDO</v>
      </c>
      <c r="C83" s="19"/>
      <c r="D83" s="16">
        <f>+IFERROR(VLOOKUP(B83,ISCARIOTE!A:J,10,0),"")</f>
        <v>54</v>
      </c>
      <c r="E83" s="14">
        <f>+IFERROR(VLOOKUP($B83,ISCARIOTE!$A:$J,5,0),"")</f>
        <v>0</v>
      </c>
      <c r="F83" s="14">
        <f t="shared" si="2"/>
        <v>4</v>
      </c>
      <c r="G83" s="17">
        <f>+IFERROR(VLOOKUP($F83,LISTAS!$C$42:$D$64,2,0),"")</f>
        <v>12</v>
      </c>
      <c r="H83" s="15">
        <f>+IFERROR(VLOOKUP($B83,LEON!$A:$J,10,0),"")</f>
        <v>0</v>
      </c>
      <c r="I83" s="14">
        <f>+IFERROR(VLOOKUP($B83,LEON!$A:$J,5,0),"")</f>
        <v>0</v>
      </c>
      <c r="J83" s="14">
        <f t="shared" si="10"/>
        <v>0</v>
      </c>
      <c r="K83" s="17" t="str">
        <f>+IFERROR(VLOOKUP($J83,LISTAS!$C$42:$D$64,2,0),"")</f>
        <v/>
      </c>
      <c r="L83" s="15">
        <f>+IFERROR(VLOOKUP($B83,CLUB_DE_TIRO!$A:$J,10,0),"")</f>
        <v>111</v>
      </c>
      <c r="M83" s="14">
        <f>+IFERROR(VLOOKUP($B83,CLUB_DE_TIRO!$A:$J,5,0),"")</f>
        <v>1</v>
      </c>
      <c r="N83" s="14">
        <f t="shared" si="3"/>
        <v>6</v>
      </c>
      <c r="O83" s="17">
        <f>+IFERROR(VLOOKUP($N83,LISTAS!$C$42:$D$64,2,0),"")</f>
        <v>10</v>
      </c>
      <c r="P83" s="15">
        <f>+IFERROR(VLOOKUP($B83,HALCONES!$A:$J,10,0),"")</f>
        <v>0</v>
      </c>
      <c r="Q83" s="14">
        <f>+IFERROR(VLOOKUP($B83,HALCONES!$A:$J,5,0),"")</f>
        <v>0</v>
      </c>
      <c r="R83" s="14">
        <f t="shared" si="4"/>
        <v>0</v>
      </c>
      <c r="S83" s="17" t="str">
        <f>+IFERROR(VLOOKUP($R83,LISTAS!$C$42:$D$64,2,0),"")</f>
        <v/>
      </c>
      <c r="T83" s="15">
        <f>+IFERROR(VLOOKUP($B83,VIVES!$A:$J,10,0),"")</f>
        <v>0</v>
      </c>
      <c r="U83" s="14">
        <f>+IFERROR(VLOOKUP($B83,VIVES!$A:$J,5,0),"")</f>
        <v>0</v>
      </c>
      <c r="V83" s="14">
        <f t="shared" si="5"/>
        <v>0</v>
      </c>
      <c r="W83" s="17" t="str">
        <f>+IFERROR(VLOOKUP(V83,LISTAS!$C$66:$D$87,2,0),"")</f>
        <v/>
      </c>
      <c r="X83" s="15">
        <f>+IFERROR(VLOOKUP($B83,ARQUEROS_UNIDOS!$A:$J,10,0),"")</f>
        <v>0</v>
      </c>
      <c r="Y83" s="14">
        <f>+IFERROR(VLOOKUP($B83,ARQUEROS_UNIDOS!$A:$J,5,0),"")</f>
        <v>0</v>
      </c>
      <c r="Z83" s="14">
        <f t="shared" si="6"/>
        <v>0</v>
      </c>
      <c r="AA83" s="17" t="str">
        <f>+IFERROR(VLOOKUP(Z83,LISTAS!$I$42:$J$63,2,0),"")</f>
        <v/>
      </c>
      <c r="AB83" s="18">
        <f t="shared" si="7"/>
        <v>22</v>
      </c>
      <c r="AC83" s="39">
        <f t="shared" si="9"/>
        <v>3</v>
      </c>
      <c r="AD83" s="9"/>
    </row>
    <row r="84" spans="1:30" x14ac:dyDescent="0.25">
      <c r="A84" s="9">
        <f t="shared" si="8"/>
        <v>14</v>
      </c>
      <c r="B84" s="23" t="str">
        <v>DIEGO MARQUEZ</v>
      </c>
      <c r="C84" s="19"/>
      <c r="D84" s="16" t="str">
        <f>+IFERROR(VLOOKUP(B84,ISCARIOTE!A:J,10,0),"")</f>
        <v/>
      </c>
      <c r="E84" s="14" t="str">
        <f>+IFERROR(VLOOKUP($B84,ISCARIOTE!$A:$J,5,0),"")</f>
        <v/>
      </c>
      <c r="F84" s="14" t="str">
        <f t="shared" si="2"/>
        <v/>
      </c>
      <c r="G84" s="17" t="str">
        <f>+IFERROR(VLOOKUP($F84,LISTAS!$C$42:$D$64,2,0),"")</f>
        <v/>
      </c>
      <c r="H84" s="15">
        <f>+IFERROR(VLOOKUP($B84,LEON!$A:$J,10,0),"")</f>
        <v>61</v>
      </c>
      <c r="I84" s="14">
        <f>+IFERROR(VLOOKUP($B84,LEON!$A:$J,5,0),"")</f>
        <v>0</v>
      </c>
      <c r="J84" s="14">
        <f t="shared" si="10"/>
        <v>5</v>
      </c>
      <c r="K84" s="17">
        <f>+IFERROR(VLOOKUP($J84,LISTAS!$C$42:$D$64,2,0),"")</f>
        <v>11</v>
      </c>
      <c r="L84" s="15" t="str">
        <f>+IFERROR(VLOOKUP($B84,CLUB_DE_TIRO!$A:$J,10,0),"")</f>
        <v/>
      </c>
      <c r="M84" s="14" t="str">
        <f>+IFERROR(VLOOKUP($B84,CLUB_DE_TIRO!$A:$J,5,0),"")</f>
        <v/>
      </c>
      <c r="N84" s="14" t="str">
        <f t="shared" si="3"/>
        <v/>
      </c>
      <c r="O84" s="17" t="str">
        <f>+IFERROR(VLOOKUP($N84,LISTAS!$C$42:$D$64,2,0),"")</f>
        <v/>
      </c>
      <c r="P84" s="15">
        <f>+IFERROR(VLOOKUP($B84,HALCONES!$A:$J,10,0),"")</f>
        <v>0</v>
      </c>
      <c r="Q84" s="14">
        <f>+IFERROR(VLOOKUP($B84,HALCONES!$A:$J,5,0),"")</f>
        <v>0</v>
      </c>
      <c r="R84" s="14">
        <f t="shared" si="4"/>
        <v>0</v>
      </c>
      <c r="S84" s="17" t="str">
        <f>+IFERROR(VLOOKUP($R84,LISTAS!$C$42:$D$64,2,0),"")</f>
        <v/>
      </c>
      <c r="T84" s="15" t="str">
        <f>+IFERROR(VLOOKUP($B84,VIVES!$A:$J,10,0),"")</f>
        <v/>
      </c>
      <c r="U84" s="14" t="str">
        <f>+IFERROR(VLOOKUP($B84,VIVES!$A:$J,5,0),"")</f>
        <v/>
      </c>
      <c r="V84" s="14" t="str">
        <f t="shared" si="5"/>
        <v/>
      </c>
      <c r="W84" s="17" t="str">
        <f>+IFERROR(VLOOKUP(V84,LISTAS!$C$66:$D$87,2,0),"")</f>
        <v/>
      </c>
      <c r="X84" s="15" t="str">
        <f>+IFERROR(VLOOKUP($B84,ARQUEROS_UNIDOS!$A:$J,10,0),"")</f>
        <v/>
      </c>
      <c r="Y84" s="14" t="str">
        <f>+IFERROR(VLOOKUP($B84,ARQUEROS_UNIDOS!$A:$J,5,0),"")</f>
        <v/>
      </c>
      <c r="Z84" s="14" t="str">
        <f t="shared" si="6"/>
        <v/>
      </c>
      <c r="AA84" s="17" t="str">
        <f>+IFERROR(VLOOKUP(Z84,LISTAS!$I$42:$J$63,2,0),"")</f>
        <v/>
      </c>
      <c r="AB84" s="18">
        <f t="shared" si="7"/>
        <v>11</v>
      </c>
      <c r="AC84" s="39">
        <f t="shared" si="9"/>
        <v>14</v>
      </c>
      <c r="AD84" s="9"/>
    </row>
    <row r="85" spans="1:30" x14ac:dyDescent="0.25">
      <c r="A85" s="9">
        <f t="shared" si="8"/>
        <v>15</v>
      </c>
      <c r="B85" s="23" t="str">
        <v>ELENA NAÑEZ</v>
      </c>
      <c r="C85" s="19"/>
      <c r="D85" s="16" t="str">
        <f>+IFERROR(VLOOKUP(B85,ISCARIOTE!A:J,10,0),"")</f>
        <v/>
      </c>
      <c r="E85" s="14" t="str">
        <f>+IFERROR(VLOOKUP($B85,ISCARIOTE!$A:$J,5,0),"")</f>
        <v/>
      </c>
      <c r="F85" s="14" t="str">
        <f t="shared" si="2"/>
        <v/>
      </c>
      <c r="G85" s="17" t="str">
        <f>+IFERROR(VLOOKUP($F85,LISTAS!$C$42:$D$64,2,0),"")</f>
        <v/>
      </c>
      <c r="H85" s="15">
        <f>+IFERROR(VLOOKUP($B85,LEON!$A:$J,10,0),"")</f>
        <v>46</v>
      </c>
      <c r="I85" s="14">
        <f>+IFERROR(VLOOKUP($B85,LEON!$A:$J,5,0),"")</f>
        <v>1</v>
      </c>
      <c r="J85" s="14">
        <f t="shared" si="10"/>
        <v>6</v>
      </c>
      <c r="K85" s="17">
        <f>+IFERROR(VLOOKUP($J85,LISTAS!$C$42:$D$64,2,0),"")</f>
        <v>10</v>
      </c>
      <c r="L85" s="15" t="str">
        <f>+IFERROR(VLOOKUP($B85,CLUB_DE_TIRO!$A:$J,10,0),"")</f>
        <v/>
      </c>
      <c r="M85" s="14" t="str">
        <f>+IFERROR(VLOOKUP($B85,CLUB_DE_TIRO!$A:$J,5,0),"")</f>
        <v/>
      </c>
      <c r="N85" s="14" t="str">
        <f t="shared" si="3"/>
        <v/>
      </c>
      <c r="O85" s="17" t="str">
        <f>+IFERROR(VLOOKUP($N85,LISTAS!$C$42:$D$64,2,0),"")</f>
        <v/>
      </c>
      <c r="P85" s="15">
        <f>+IFERROR(VLOOKUP($B85,HALCONES!$A:$J,10,0),"")</f>
        <v>0</v>
      </c>
      <c r="Q85" s="14">
        <f>+IFERROR(VLOOKUP($B85,HALCONES!$A:$J,5,0),"")</f>
        <v>0</v>
      </c>
      <c r="R85" s="14">
        <f t="shared" si="4"/>
        <v>0</v>
      </c>
      <c r="S85" s="17" t="str">
        <f>+IFERROR(VLOOKUP($R85,LISTAS!$C$42:$D$64,2,0),"")</f>
        <v/>
      </c>
      <c r="T85" s="15" t="str">
        <f>+IFERROR(VLOOKUP($B85,VIVES!$A:$J,10,0),"")</f>
        <v/>
      </c>
      <c r="U85" s="14" t="str">
        <f>+IFERROR(VLOOKUP($B85,VIVES!$A:$J,5,0),"")</f>
        <v/>
      </c>
      <c r="V85" s="14" t="str">
        <f t="shared" si="5"/>
        <v/>
      </c>
      <c r="W85" s="17" t="str">
        <f>+IFERROR(VLOOKUP(V85,LISTAS!$C$66:$D$87,2,0),"")</f>
        <v/>
      </c>
      <c r="X85" s="15" t="str">
        <f>+IFERROR(VLOOKUP($B85,ARQUEROS_UNIDOS!$A:$J,10,0),"")</f>
        <v/>
      </c>
      <c r="Y85" s="14" t="str">
        <f>+IFERROR(VLOOKUP($B85,ARQUEROS_UNIDOS!$A:$J,5,0),"")</f>
        <v/>
      </c>
      <c r="Z85" s="14" t="str">
        <f t="shared" si="6"/>
        <v/>
      </c>
      <c r="AA85" s="17" t="str">
        <f>+IFERROR(VLOOKUP(Z85,LISTAS!$I$42:$J$63,2,0),"")</f>
        <v/>
      </c>
      <c r="AB85" s="18">
        <f t="shared" si="7"/>
        <v>10</v>
      </c>
      <c r="AC85" s="39">
        <f t="shared" si="9"/>
        <v>15</v>
      </c>
      <c r="AD85" s="9"/>
    </row>
    <row r="86" spans="1:30" x14ac:dyDescent="0.25">
      <c r="A86" s="9">
        <f t="shared" si="8"/>
        <v>21</v>
      </c>
      <c r="B86" s="23" t="str">
        <v>Isaac</v>
      </c>
      <c r="C86" s="19"/>
      <c r="D86" s="16" t="str">
        <f>+IFERROR(VLOOKUP(B86,ISCARIOTE!A:J,10,0),"")</f>
        <v/>
      </c>
      <c r="E86" s="14" t="str">
        <f>+IFERROR(VLOOKUP($B86,ISCARIOTE!$A:$J,5,0),"")</f>
        <v/>
      </c>
      <c r="F86" s="14" t="str">
        <f t="shared" si="2"/>
        <v/>
      </c>
      <c r="G86" s="17" t="str">
        <f>+IFERROR(VLOOKUP($F86,LISTAS!$C$42:$D$64,2,0),"")</f>
        <v/>
      </c>
      <c r="H86" s="15" t="str">
        <f>+IFERROR(VLOOKUP($B86,LEON!$A:$J,10,0),"")</f>
        <v/>
      </c>
      <c r="I86" s="14" t="str">
        <f>+IFERROR(VLOOKUP($B86,LEON!$A:$J,5,0),"")</f>
        <v/>
      </c>
      <c r="J86" s="14" t="str">
        <f t="shared" si="10"/>
        <v/>
      </c>
      <c r="K86" s="17" t="str">
        <f>+IFERROR(VLOOKUP($J86,LISTAS!$C$42:$D$64,2,0),"")</f>
        <v/>
      </c>
      <c r="L86" s="15">
        <f>+IFERROR(VLOOKUP($B86,CLUB_DE_TIRO!$A:$J,10,0),"")</f>
        <v>25</v>
      </c>
      <c r="M86" s="14">
        <f>+IFERROR(VLOOKUP($B86,CLUB_DE_TIRO!$A:$J,5,0),"")</f>
        <v>0</v>
      </c>
      <c r="N86" s="14">
        <f t="shared" si="3"/>
        <v>11</v>
      </c>
      <c r="O86" s="17">
        <f>+IFERROR(VLOOKUP($N86,LISTAS!$C$42:$D$64,2,0),"")</f>
        <v>5</v>
      </c>
      <c r="P86" s="15">
        <f>+IFERROR(VLOOKUP($B86,HALCONES!$A:$J,10,0),"")</f>
        <v>0</v>
      </c>
      <c r="Q86" s="14">
        <f>+IFERROR(VLOOKUP($B86,HALCONES!$A:$J,5,0),"")</f>
        <v>0</v>
      </c>
      <c r="R86" s="14">
        <f t="shared" si="4"/>
        <v>0</v>
      </c>
      <c r="S86" s="17" t="str">
        <f>+IFERROR(VLOOKUP($R86,LISTAS!$C$42:$D$64,2,0),"")</f>
        <v/>
      </c>
      <c r="T86" s="15" t="str">
        <f>+IFERROR(VLOOKUP($B86,VIVES!$A:$J,10,0),"")</f>
        <v/>
      </c>
      <c r="U86" s="14" t="str">
        <f>+IFERROR(VLOOKUP($B86,VIVES!$A:$J,5,0),"")</f>
        <v/>
      </c>
      <c r="V86" s="14" t="str">
        <f t="shared" si="5"/>
        <v/>
      </c>
      <c r="W86" s="17" t="str">
        <f>+IFERROR(VLOOKUP(V86,LISTAS!$C$66:$D$87,2,0),"")</f>
        <v/>
      </c>
      <c r="X86" s="15" t="str">
        <f>+IFERROR(VLOOKUP($B86,ARQUEROS_UNIDOS!$A:$J,10,0),"")</f>
        <v/>
      </c>
      <c r="Y86" s="14" t="str">
        <f>+IFERROR(VLOOKUP($B86,ARQUEROS_UNIDOS!$A:$J,5,0),"")</f>
        <v/>
      </c>
      <c r="Z86" s="14" t="str">
        <f t="shared" si="6"/>
        <v/>
      </c>
      <c r="AA86" s="17" t="str">
        <f>+IFERROR(VLOOKUP(Z86,LISTAS!$I$42:$J$63,2,0),"")</f>
        <v/>
      </c>
      <c r="AB86" s="18">
        <f t="shared" si="7"/>
        <v>5</v>
      </c>
      <c r="AC86" s="39">
        <f t="shared" si="9"/>
        <v>21</v>
      </c>
      <c r="AD86" s="9"/>
    </row>
    <row r="87" spans="1:30" x14ac:dyDescent="0.25">
      <c r="A87" s="9">
        <f t="shared" si="8"/>
        <v>16</v>
      </c>
      <c r="B87" s="23" t="str">
        <v>Javier Gonzalez de C., Jr.</v>
      </c>
      <c r="C87" s="19"/>
      <c r="D87" s="16" t="str">
        <f>+IFERROR(VLOOKUP(B87,ISCARIOTE!A:J,10,0),"")</f>
        <v/>
      </c>
      <c r="E87" s="14" t="str">
        <f>+IFERROR(VLOOKUP($B87,ISCARIOTE!$A:$J,5,0),"")</f>
        <v/>
      </c>
      <c r="F87" s="14" t="str">
        <f t="shared" si="2"/>
        <v/>
      </c>
      <c r="G87" s="17" t="str">
        <f>+IFERROR(VLOOKUP($F87,LISTAS!$C$42:$D$64,2,0),"")</f>
        <v/>
      </c>
      <c r="H87" s="15" t="str">
        <f>+IFERROR(VLOOKUP($B87,LEON!$A:$J,10,0),"")</f>
        <v/>
      </c>
      <c r="I87" s="14" t="str">
        <f>+IFERROR(VLOOKUP($B87,LEON!$A:$J,5,0),"")</f>
        <v/>
      </c>
      <c r="J87" s="14" t="str">
        <f t="shared" si="10"/>
        <v/>
      </c>
      <c r="K87" s="17" t="str">
        <f>+IFERROR(VLOOKUP($J87,LISTAS!$C$42:$D$64,2,0),"")</f>
        <v/>
      </c>
      <c r="L87" s="15">
        <f>+IFERROR(VLOOKUP($B87,CLUB_DE_TIRO!$A:$J,10,0),"")</f>
        <v>106</v>
      </c>
      <c r="M87" s="14">
        <f>+IFERROR(VLOOKUP($B87,CLUB_DE_TIRO!$A:$J,5,0),"")</f>
        <v>0</v>
      </c>
      <c r="N87" s="14">
        <f t="shared" si="3"/>
        <v>7</v>
      </c>
      <c r="O87" s="17">
        <f>+IFERROR(VLOOKUP($N87,LISTAS!$C$42:$D$64,2,0),"")</f>
        <v>9</v>
      </c>
      <c r="P87" s="15">
        <f>+IFERROR(VLOOKUP($B87,HALCONES!$A:$J,10,0),"")</f>
        <v>0</v>
      </c>
      <c r="Q87" s="14">
        <f>+IFERROR(VLOOKUP($B87,HALCONES!$A:$J,5,0),"")</f>
        <v>0</v>
      </c>
      <c r="R87" s="14">
        <f t="shared" si="4"/>
        <v>0</v>
      </c>
      <c r="S87" s="17" t="str">
        <f>+IFERROR(VLOOKUP($R87,LISTAS!$C$42:$D$64,2,0),"")</f>
        <v/>
      </c>
      <c r="T87" s="15" t="str">
        <f>+IFERROR(VLOOKUP($B87,VIVES!$A:$J,10,0),"")</f>
        <v/>
      </c>
      <c r="U87" s="14" t="str">
        <f>+IFERROR(VLOOKUP($B87,VIVES!$A:$J,5,0),"")</f>
        <v/>
      </c>
      <c r="V87" s="14" t="str">
        <f t="shared" si="5"/>
        <v/>
      </c>
      <c r="W87" s="17" t="str">
        <f>+IFERROR(VLOOKUP(V87,LISTAS!$C$66:$D$87,2,0),"")</f>
        <v/>
      </c>
      <c r="X87" s="15" t="str">
        <f>+IFERROR(VLOOKUP($B87,ARQUEROS_UNIDOS!$A:$J,10,0),"")</f>
        <v/>
      </c>
      <c r="Y87" s="14" t="str">
        <f>+IFERROR(VLOOKUP($B87,ARQUEROS_UNIDOS!$A:$J,5,0),"")</f>
        <v/>
      </c>
      <c r="Z87" s="14" t="str">
        <f t="shared" si="6"/>
        <v/>
      </c>
      <c r="AA87" s="17" t="str">
        <f>+IFERROR(VLOOKUP(Z87,LISTAS!$I$42:$J$63,2,0),"")</f>
        <v/>
      </c>
      <c r="AB87" s="18">
        <f t="shared" si="7"/>
        <v>9</v>
      </c>
      <c r="AC87" s="39">
        <f t="shared" si="9"/>
        <v>16</v>
      </c>
      <c r="AD87" s="9"/>
    </row>
    <row r="88" spans="1:30" x14ac:dyDescent="0.25">
      <c r="A88" s="9">
        <f t="shared" si="8"/>
        <v>13</v>
      </c>
      <c r="B88" s="23" t="str">
        <v>JORGE JUAN MARTINEZ</v>
      </c>
      <c r="C88" s="19"/>
      <c r="D88" s="16" t="str">
        <f>+IFERROR(VLOOKUP(B88,ISCARIOTE!A:J,10,0),"")</f>
        <v/>
      </c>
      <c r="E88" s="14" t="str">
        <f>+IFERROR(VLOOKUP($B88,ISCARIOTE!$A:$J,5,0),"")</f>
        <v/>
      </c>
      <c r="F88" s="14" t="str">
        <f t="shared" si="2"/>
        <v/>
      </c>
      <c r="G88" s="17" t="str">
        <f>+IFERROR(VLOOKUP($F88,LISTAS!$C$42:$D$64,2,0),"")</f>
        <v/>
      </c>
      <c r="H88" s="15">
        <f>+IFERROR(VLOOKUP($B88,LEON!$A:$J,10,0),"")</f>
        <v>68</v>
      </c>
      <c r="I88" s="14">
        <f>+IFERROR(VLOOKUP($B88,LEON!$A:$J,5,0),"")</f>
        <v>0</v>
      </c>
      <c r="J88" s="14">
        <f t="shared" si="10"/>
        <v>4</v>
      </c>
      <c r="K88" s="17">
        <f>+IFERROR(VLOOKUP($J88,LISTAS!$C$42:$D$64,2,0),"")</f>
        <v>12</v>
      </c>
      <c r="L88" s="15" t="str">
        <f>+IFERROR(VLOOKUP($B88,CLUB_DE_TIRO!$A:$J,10,0),"")</f>
        <v/>
      </c>
      <c r="M88" s="14" t="str">
        <f>+IFERROR(VLOOKUP($B88,CLUB_DE_TIRO!$A:$J,5,0),"")</f>
        <v/>
      </c>
      <c r="N88" s="14" t="str">
        <f t="shared" si="3"/>
        <v/>
      </c>
      <c r="O88" s="17" t="str">
        <f>+IFERROR(VLOOKUP($N88,LISTAS!$C$42:$D$64,2,0),"")</f>
        <v/>
      </c>
      <c r="P88" s="15">
        <f>+IFERROR(VLOOKUP($B88,HALCONES!$A:$J,10,0),"")</f>
        <v>0</v>
      </c>
      <c r="Q88" s="14">
        <f>+IFERROR(VLOOKUP($B88,HALCONES!$A:$J,5,0),"")</f>
        <v>0</v>
      </c>
      <c r="R88" s="14">
        <f t="shared" si="4"/>
        <v>0</v>
      </c>
      <c r="S88" s="17" t="str">
        <f>+IFERROR(VLOOKUP($R88,LISTAS!$C$42:$D$64,2,0),"")</f>
        <v/>
      </c>
      <c r="T88" s="15" t="str">
        <f>+IFERROR(VLOOKUP($B88,VIVES!$A:$J,10,0),"")</f>
        <v/>
      </c>
      <c r="U88" s="14" t="str">
        <f>+IFERROR(VLOOKUP($B88,VIVES!$A:$J,5,0),"")</f>
        <v/>
      </c>
      <c r="V88" s="14" t="str">
        <f t="shared" si="5"/>
        <v/>
      </c>
      <c r="W88" s="17" t="str">
        <f>+IFERROR(VLOOKUP(V88,LISTAS!$C$66:$D$87,2,0),"")</f>
        <v/>
      </c>
      <c r="X88" s="15" t="str">
        <f>+IFERROR(VLOOKUP($B88,ARQUEROS_UNIDOS!$A:$J,10,0),"")</f>
        <v/>
      </c>
      <c r="Y88" s="14" t="str">
        <f>+IFERROR(VLOOKUP($B88,ARQUEROS_UNIDOS!$A:$J,5,0),"")</f>
        <v/>
      </c>
      <c r="Z88" s="14" t="str">
        <f t="shared" si="6"/>
        <v/>
      </c>
      <c r="AA88" s="17" t="str">
        <f>+IFERROR(VLOOKUP(Z88,LISTAS!$I$42:$J$63,2,0),"")</f>
        <v/>
      </c>
      <c r="AB88" s="18">
        <f t="shared" si="7"/>
        <v>12</v>
      </c>
      <c r="AC88" s="39">
        <f t="shared" si="9"/>
        <v>13</v>
      </c>
      <c r="AD88" s="9"/>
    </row>
    <row r="89" spans="1:30" x14ac:dyDescent="0.25">
      <c r="A89" s="9">
        <f t="shared" si="8"/>
        <v>9</v>
      </c>
      <c r="B89" s="23" t="str">
        <v>JOSE MARIA HELGUERA</v>
      </c>
      <c r="C89" s="19"/>
      <c r="D89" s="16">
        <f>+IFERROR(VLOOKUP(B89,ISCARIOTE!A:J,10,0),"")</f>
        <v>30</v>
      </c>
      <c r="E89" s="14">
        <f>+IFERROR(VLOOKUP($B89,ISCARIOTE!$A:$J,5,0),"")</f>
        <v>0</v>
      </c>
      <c r="F89" s="14">
        <f t="shared" si="2"/>
        <v>8</v>
      </c>
      <c r="G89" s="17">
        <f>+IFERROR(VLOOKUP($F89,LISTAS!$C$42:$D$64,2,0),"")</f>
        <v>8</v>
      </c>
      <c r="H89" s="15">
        <f>+IFERROR(VLOOKUP($B89,LEON!$A:$J,10,0),"")</f>
        <v>0</v>
      </c>
      <c r="I89" s="14">
        <f>+IFERROR(VLOOKUP($B89,LEON!$A:$J,5,0),"")</f>
        <v>0</v>
      </c>
      <c r="J89" s="14">
        <f t="shared" si="10"/>
        <v>0</v>
      </c>
      <c r="K89" s="17" t="str">
        <f>+IFERROR(VLOOKUP($J89,LISTAS!$C$42:$D$64,2,0),"")</f>
        <v/>
      </c>
      <c r="L89" s="15">
        <f>+IFERROR(VLOOKUP($B89,CLUB_DE_TIRO!$A:$J,10,0),"")</f>
        <v>28</v>
      </c>
      <c r="M89" s="14">
        <f>+IFERROR(VLOOKUP($B89,CLUB_DE_TIRO!$A:$J,5,0),"")</f>
        <v>0</v>
      </c>
      <c r="N89" s="14">
        <f t="shared" si="3"/>
        <v>10</v>
      </c>
      <c r="O89" s="17">
        <f>+IFERROR(VLOOKUP($N89,LISTAS!$C$42:$D$64,2,0),"")</f>
        <v>6</v>
      </c>
      <c r="P89" s="15">
        <f>+IFERROR(VLOOKUP($B89,HALCONES!$A:$J,10,0),"")</f>
        <v>0</v>
      </c>
      <c r="Q89" s="14">
        <f>+IFERROR(VLOOKUP($B89,HALCONES!$A:$J,5,0),"")</f>
        <v>0</v>
      </c>
      <c r="R89" s="14">
        <f t="shared" si="4"/>
        <v>0</v>
      </c>
      <c r="S89" s="17" t="str">
        <f>+IFERROR(VLOOKUP($R89,LISTAS!$C$42:$D$64,2,0),"")</f>
        <v/>
      </c>
      <c r="T89" s="15">
        <f>+IFERROR(VLOOKUP($B89,VIVES!$A:$J,10,0),"")</f>
        <v>0</v>
      </c>
      <c r="U89" s="14">
        <f>+IFERROR(VLOOKUP($B89,VIVES!$A:$J,5,0),"")</f>
        <v>0</v>
      </c>
      <c r="V89" s="14">
        <f t="shared" si="5"/>
        <v>0</v>
      </c>
      <c r="W89" s="17" t="str">
        <f>+IFERROR(VLOOKUP(V89,LISTAS!$C$66:$D$87,2,0),"")</f>
        <v/>
      </c>
      <c r="X89" s="15">
        <f>+IFERROR(VLOOKUP($B89,ARQUEROS_UNIDOS!$A:$J,10,0),"")</f>
        <v>0</v>
      </c>
      <c r="Y89" s="14">
        <f>+IFERROR(VLOOKUP($B89,ARQUEROS_UNIDOS!$A:$J,5,0),"")</f>
        <v>0</v>
      </c>
      <c r="Z89" s="14">
        <f t="shared" si="6"/>
        <v>0</v>
      </c>
      <c r="AA89" s="17" t="str">
        <f>+IFERROR(VLOOKUP(Z89,LISTAS!$I$42:$J$63,2,0),"")</f>
        <v/>
      </c>
      <c r="AB89" s="18">
        <f t="shared" si="7"/>
        <v>14</v>
      </c>
      <c r="AC89" s="39">
        <f t="shared" si="9"/>
        <v>9</v>
      </c>
      <c r="AD89" s="9"/>
    </row>
    <row r="90" spans="1:30" x14ac:dyDescent="0.25">
      <c r="A90" s="9">
        <f t="shared" si="8"/>
        <v>4</v>
      </c>
      <c r="B90" s="23" t="str">
        <v>JULIAN GONZALEZ</v>
      </c>
      <c r="C90" s="19"/>
      <c r="D90" s="16">
        <f>+IFERROR(VLOOKUP(B90,ISCARIOTE!A:J,10,0),"")</f>
        <v>92</v>
      </c>
      <c r="E90" s="14">
        <f>+IFERROR(VLOOKUP($B90,ISCARIOTE!$A:$J,5,0),"")</f>
        <v>1</v>
      </c>
      <c r="F90" s="14">
        <f t="shared" si="2"/>
        <v>3</v>
      </c>
      <c r="G90" s="17">
        <f>+IFERROR(VLOOKUP($F90,LISTAS!$C$42:$D$64,2,0),"")</f>
        <v>13</v>
      </c>
      <c r="H90" s="15">
        <f>+IFERROR(VLOOKUP($B90,LEON!$A:$J,10,0),"")</f>
        <v>0</v>
      </c>
      <c r="I90" s="14">
        <f>+IFERROR(VLOOKUP($B90,LEON!$A:$J,5,0),"")</f>
        <v>0</v>
      </c>
      <c r="J90" s="14">
        <f t="shared" si="10"/>
        <v>0</v>
      </c>
      <c r="K90" s="17" t="str">
        <f>+IFERROR(VLOOKUP($J90,LISTAS!$C$42:$D$64,2,0),"")</f>
        <v/>
      </c>
      <c r="L90" s="15">
        <f>+IFERROR(VLOOKUP($B90,CLUB_DE_TIRO!$A:$J,10,0),"")</f>
        <v>90</v>
      </c>
      <c r="M90" s="14">
        <f>+IFERROR(VLOOKUP($B90,CLUB_DE_TIRO!$A:$J,5,0),"")</f>
        <v>0</v>
      </c>
      <c r="N90" s="14">
        <f t="shared" si="3"/>
        <v>8</v>
      </c>
      <c r="O90" s="17">
        <f>+IFERROR(VLOOKUP($N90,LISTAS!$C$42:$D$64,2,0),"")</f>
        <v>8</v>
      </c>
      <c r="P90" s="15">
        <f>+IFERROR(VLOOKUP($B90,HALCONES!$A:$J,10,0),"")</f>
        <v>0</v>
      </c>
      <c r="Q90" s="14">
        <f>+IFERROR(VLOOKUP($B90,HALCONES!$A:$J,5,0),"")</f>
        <v>0</v>
      </c>
      <c r="R90" s="14">
        <f t="shared" si="4"/>
        <v>0</v>
      </c>
      <c r="S90" s="17" t="str">
        <f>+IFERROR(VLOOKUP($R90,LISTAS!$C$42:$D$64,2,0),"")</f>
        <v/>
      </c>
      <c r="T90" s="15">
        <f>+IFERROR(VLOOKUP($B90,VIVES!$A:$J,10,0),"")</f>
        <v>0</v>
      </c>
      <c r="U90" s="14">
        <f>+IFERROR(VLOOKUP($B90,VIVES!$A:$J,5,0),"")</f>
        <v>0</v>
      </c>
      <c r="V90" s="14">
        <f t="shared" si="5"/>
        <v>0</v>
      </c>
      <c r="W90" s="17" t="str">
        <f>+IFERROR(VLOOKUP(V90,LISTAS!$C$66:$D$87,2,0),"")</f>
        <v/>
      </c>
      <c r="X90" s="15">
        <f>+IFERROR(VLOOKUP($B90,ARQUEROS_UNIDOS!$A:$J,10,0),"")</f>
        <v>0</v>
      </c>
      <c r="Y90" s="14">
        <f>+IFERROR(VLOOKUP($B90,ARQUEROS_UNIDOS!$A:$J,5,0),"")</f>
        <v>0</v>
      </c>
      <c r="Z90" s="14">
        <f t="shared" si="6"/>
        <v>0</v>
      </c>
      <c r="AA90" s="17" t="str">
        <f>+IFERROR(VLOOKUP(Z90,LISTAS!$I$42:$J$63,2,0),"")</f>
        <v/>
      </c>
      <c r="AB90" s="18">
        <f t="shared" si="7"/>
        <v>21</v>
      </c>
      <c r="AC90" s="39">
        <f t="shared" si="9"/>
        <v>4</v>
      </c>
      <c r="AD90" s="9"/>
    </row>
    <row r="91" spans="1:30" x14ac:dyDescent="0.25">
      <c r="A91" s="9">
        <f t="shared" si="8"/>
        <v>4</v>
      </c>
      <c r="B91" s="23" t="str">
        <v>LUCIANA BERRONDO</v>
      </c>
      <c r="C91" s="19"/>
      <c r="D91" s="16">
        <f>+IFERROR(VLOOKUP(B91,ISCARIOTE!A:J,10,0),"")</f>
        <v>35</v>
      </c>
      <c r="E91" s="14">
        <f>+IFERROR(VLOOKUP($B91,ISCARIOTE!$A:$J,5,0),"")</f>
        <v>0</v>
      </c>
      <c r="F91" s="14">
        <f t="shared" si="2"/>
        <v>6</v>
      </c>
      <c r="G91" s="17">
        <f>+IFERROR(VLOOKUP($F91,LISTAS!$C$42:$D$64,2,0),"")</f>
        <v>10</v>
      </c>
      <c r="H91" s="15">
        <f>+IFERROR(VLOOKUP($B91,LEON!$A:$J,10,0),"")</f>
        <v>0</v>
      </c>
      <c r="I91" s="14">
        <f>+IFERROR(VLOOKUP($B91,LEON!$A:$J,5,0),"")</f>
        <v>0</v>
      </c>
      <c r="J91" s="14">
        <f t="shared" si="10"/>
        <v>0</v>
      </c>
      <c r="K91" s="17" t="str">
        <f>+IFERROR(VLOOKUP($J91,LISTAS!$C$42:$D$64,2,0),"")</f>
        <v/>
      </c>
      <c r="L91" s="15">
        <f>+IFERROR(VLOOKUP($B91,CLUB_DE_TIRO!$A:$J,10,0),"")</f>
        <v>112</v>
      </c>
      <c r="M91" s="14">
        <f>+IFERROR(VLOOKUP($B91,CLUB_DE_TIRO!$A:$J,5,0),"")</f>
        <v>1</v>
      </c>
      <c r="N91" s="14">
        <f t="shared" si="3"/>
        <v>5</v>
      </c>
      <c r="O91" s="17">
        <f>+IFERROR(VLOOKUP($N91,LISTAS!$C$42:$D$64,2,0),"")</f>
        <v>11</v>
      </c>
      <c r="P91" s="15">
        <f>+IFERROR(VLOOKUP($B91,HALCONES!$A:$J,10,0),"")</f>
        <v>0</v>
      </c>
      <c r="Q91" s="14">
        <f>+IFERROR(VLOOKUP($B91,HALCONES!$A:$J,5,0),"")</f>
        <v>0</v>
      </c>
      <c r="R91" s="14">
        <f t="shared" si="4"/>
        <v>0</v>
      </c>
      <c r="S91" s="17" t="str">
        <f>+IFERROR(VLOOKUP($R91,LISTAS!$C$42:$D$64,2,0),"")</f>
        <v/>
      </c>
      <c r="T91" s="15">
        <f>+IFERROR(VLOOKUP($B91,VIVES!$A:$J,10,0),"")</f>
        <v>0</v>
      </c>
      <c r="U91" s="14">
        <f>+IFERROR(VLOOKUP($B91,VIVES!$A:$J,5,0),"")</f>
        <v>0</v>
      </c>
      <c r="V91" s="14">
        <f t="shared" si="5"/>
        <v>0</v>
      </c>
      <c r="W91" s="17" t="str">
        <f>+IFERROR(VLOOKUP(V91,LISTAS!$C$66:$D$87,2,0),"")</f>
        <v/>
      </c>
      <c r="X91" s="15">
        <f>+IFERROR(VLOOKUP($B91,ARQUEROS_UNIDOS!$A:$J,10,0),"")</f>
        <v>0</v>
      </c>
      <c r="Y91" s="14">
        <f>+IFERROR(VLOOKUP($B91,ARQUEROS_UNIDOS!$A:$J,5,0),"")</f>
        <v>0</v>
      </c>
      <c r="Z91" s="14">
        <f t="shared" si="6"/>
        <v>0</v>
      </c>
      <c r="AA91" s="17" t="str">
        <f>+IFERROR(VLOOKUP(Z91,LISTAS!$I$42:$J$63,2,0),"")</f>
        <v/>
      </c>
      <c r="AB91" s="18">
        <f t="shared" si="7"/>
        <v>21</v>
      </c>
      <c r="AC91" s="39">
        <f t="shared" si="9"/>
        <v>4</v>
      </c>
      <c r="AD91" s="9"/>
    </row>
    <row r="92" spans="1:30" x14ac:dyDescent="0.25">
      <c r="A92" s="9">
        <f t="shared" si="8"/>
        <v>6</v>
      </c>
      <c r="B92" s="23" t="str">
        <v>Manuel Adrian</v>
      </c>
      <c r="C92" s="19"/>
      <c r="D92" s="16" t="str">
        <f>+IFERROR(VLOOKUP(B92,ISCARIOTE!A:J,10,0),"")</f>
        <v/>
      </c>
      <c r="E92" s="14" t="str">
        <f>+IFERROR(VLOOKUP($B92,ISCARIOTE!$A:$J,5,0),"")</f>
        <v/>
      </c>
      <c r="F92" s="14" t="str">
        <f t="shared" si="2"/>
        <v/>
      </c>
      <c r="G92" s="17" t="str">
        <f>+IFERROR(VLOOKUP($F92,LISTAS!$C$42:$D$64,2,0),"")</f>
        <v/>
      </c>
      <c r="H92" s="15" t="str">
        <f>+IFERROR(VLOOKUP($B92,LEON!$A:$J,10,0),"")</f>
        <v/>
      </c>
      <c r="I92" s="14" t="str">
        <f>+IFERROR(VLOOKUP($B92,LEON!$A:$J,5,0),"")</f>
        <v/>
      </c>
      <c r="J92" s="14" t="str">
        <f t="shared" si="10"/>
        <v/>
      </c>
      <c r="K92" s="17" t="str">
        <f>+IFERROR(VLOOKUP($J92,LISTAS!$C$42:$D$64,2,0),"")</f>
        <v/>
      </c>
      <c r="L92" s="15">
        <f>+IFERROR(VLOOKUP($B92,CLUB_DE_TIRO!$A:$J,10,0),"")</f>
        <v>157</v>
      </c>
      <c r="M92" s="14">
        <f>+IFERROR(VLOOKUP($B92,CLUB_DE_TIRO!$A:$J,5,0),"")</f>
        <v>0</v>
      </c>
      <c r="N92" s="14">
        <f t="shared" si="3"/>
        <v>1</v>
      </c>
      <c r="O92" s="17">
        <f>+IFERROR(VLOOKUP($N92,LISTAS!$C$42:$D$64,2,0),"")</f>
        <v>16</v>
      </c>
      <c r="P92" s="15">
        <f>+IFERROR(VLOOKUP($B92,HALCONES!$A:$J,10,0),"")</f>
        <v>0</v>
      </c>
      <c r="Q92" s="14">
        <f>+IFERROR(VLOOKUP($B92,HALCONES!$A:$J,5,0),"")</f>
        <v>0</v>
      </c>
      <c r="R92" s="14">
        <f t="shared" si="4"/>
        <v>0</v>
      </c>
      <c r="S92" s="17" t="str">
        <f>+IFERROR(VLOOKUP($R92,LISTAS!$C$42:$D$64,2,0),"")</f>
        <v/>
      </c>
      <c r="T92" s="15" t="str">
        <f>+IFERROR(VLOOKUP($B92,VIVES!$A:$J,10,0),"")</f>
        <v/>
      </c>
      <c r="U92" s="14" t="str">
        <f>+IFERROR(VLOOKUP($B92,VIVES!$A:$J,5,0),"")</f>
        <v/>
      </c>
      <c r="V92" s="14" t="str">
        <f t="shared" si="5"/>
        <v/>
      </c>
      <c r="W92" s="17" t="str">
        <f>+IFERROR(VLOOKUP(V92,LISTAS!$C$66:$D$87,2,0),"")</f>
        <v/>
      </c>
      <c r="X92" s="15" t="str">
        <f>+IFERROR(VLOOKUP($B92,ARQUEROS_UNIDOS!$A:$J,10,0),"")</f>
        <v/>
      </c>
      <c r="Y92" s="14" t="str">
        <f>+IFERROR(VLOOKUP($B92,ARQUEROS_UNIDOS!$A:$J,5,0),"")</f>
        <v/>
      </c>
      <c r="Z92" s="14" t="str">
        <f t="shared" si="6"/>
        <v/>
      </c>
      <c r="AA92" s="17" t="str">
        <f>+IFERROR(VLOOKUP(Z92,LISTAS!$I$42:$J$63,2,0),"")</f>
        <v/>
      </c>
      <c r="AB92" s="18">
        <f t="shared" si="7"/>
        <v>16</v>
      </c>
      <c r="AC92" s="39">
        <f t="shared" si="9"/>
        <v>6</v>
      </c>
      <c r="AD92" s="9"/>
    </row>
    <row r="93" spans="1:30" x14ac:dyDescent="0.25">
      <c r="A93" s="9">
        <f t="shared" si="8"/>
        <v>1</v>
      </c>
      <c r="B93" s="23" t="str">
        <v>MANUEL LOPEZ CAMACHO</v>
      </c>
      <c r="C93" s="19"/>
      <c r="D93" s="16">
        <f>+IFERROR(VLOOKUP(B93,ISCARIOTE!A:J,10,0),"")</f>
        <v>105</v>
      </c>
      <c r="E93" s="14">
        <f>+IFERROR(VLOOKUP($B93,ISCARIOTE!$A:$J,5,0),"")</f>
        <v>0</v>
      </c>
      <c r="F93" s="14">
        <f t="shared" si="2"/>
        <v>2</v>
      </c>
      <c r="G93" s="17">
        <f>+IFERROR(VLOOKUP($F93,LISTAS!$C$42:$D$64,2,0),"")</f>
        <v>14</v>
      </c>
      <c r="H93" s="15">
        <f>+IFERROR(VLOOKUP($B93,LEON!$A:$J,10,0),"")</f>
        <v>70</v>
      </c>
      <c r="I93" s="14">
        <f>+IFERROR(VLOOKUP($B93,LEON!$A:$J,5,0),"")</f>
        <v>0</v>
      </c>
      <c r="J93" s="14">
        <f t="shared" si="10"/>
        <v>3</v>
      </c>
      <c r="K93" s="17">
        <f>+IFERROR(VLOOKUP($J93,LISTAS!$C$42:$D$64,2,0),"")</f>
        <v>13</v>
      </c>
      <c r="L93" s="15" t="str">
        <f>+IFERROR(VLOOKUP($B93,CLUB_DE_TIRO!$A:$J,10,0),"")</f>
        <v/>
      </c>
      <c r="M93" s="14" t="str">
        <f>+IFERROR(VLOOKUP($B93,CLUB_DE_TIRO!$A:$J,5,0),"")</f>
        <v/>
      </c>
      <c r="N93" s="14" t="str">
        <f t="shared" si="3"/>
        <v/>
      </c>
      <c r="O93" s="17" t="str">
        <f>+IFERROR(VLOOKUP($N93,LISTAS!$C$42:$D$64,2,0),"")</f>
        <v/>
      </c>
      <c r="P93" s="15">
        <f>+IFERROR(VLOOKUP($B93,HALCONES!$A:$J,10,0),"")</f>
        <v>0</v>
      </c>
      <c r="Q93" s="14">
        <f>+IFERROR(VLOOKUP($B93,HALCONES!$A:$J,5,0),"")</f>
        <v>0</v>
      </c>
      <c r="R93" s="14">
        <f t="shared" si="4"/>
        <v>0</v>
      </c>
      <c r="S93" s="17" t="str">
        <f>+IFERROR(VLOOKUP($R93,LISTAS!$C$42:$D$64,2,0),"")</f>
        <v/>
      </c>
      <c r="T93" s="15">
        <f>+IFERROR(VLOOKUP($B93,VIVES!$A:$J,10,0),"")</f>
        <v>0</v>
      </c>
      <c r="U93" s="14">
        <f>+IFERROR(VLOOKUP($B93,VIVES!$A:$J,5,0),"")</f>
        <v>0</v>
      </c>
      <c r="V93" s="14">
        <f t="shared" si="5"/>
        <v>0</v>
      </c>
      <c r="W93" s="17" t="str">
        <f>+IFERROR(VLOOKUP(V93,LISTAS!$C$66:$D$87,2,0),"")</f>
        <v/>
      </c>
      <c r="X93" s="15">
        <f>+IFERROR(VLOOKUP($B93,ARQUEROS_UNIDOS!$A:$J,10,0),"")</f>
        <v>0</v>
      </c>
      <c r="Y93" s="14">
        <f>+IFERROR(VLOOKUP($B93,ARQUEROS_UNIDOS!$A:$J,5,0),"")</f>
        <v>0</v>
      </c>
      <c r="Z93" s="14">
        <f t="shared" si="6"/>
        <v>0</v>
      </c>
      <c r="AA93" s="17" t="str">
        <f>+IFERROR(VLOOKUP(Z93,LISTAS!$I$42:$J$63,2,0),"")</f>
        <v/>
      </c>
      <c r="AB93" s="18">
        <f t="shared" si="7"/>
        <v>27</v>
      </c>
      <c r="AC93" s="39">
        <f t="shared" si="9"/>
        <v>1</v>
      </c>
      <c r="AD93" s="9"/>
    </row>
    <row r="94" spans="1:30" x14ac:dyDescent="0.25">
      <c r="A94" s="9">
        <f t="shared" si="8"/>
        <v>16</v>
      </c>
      <c r="B94" s="23" t="str">
        <v>MAXIMO RICO</v>
      </c>
      <c r="C94" s="20"/>
      <c r="D94" s="16">
        <f>+IFERROR(VLOOKUP(B94,ISCARIOTE!A:J,10,0),"")</f>
        <v>32</v>
      </c>
      <c r="E94" s="14">
        <f>+IFERROR(VLOOKUP($B94,ISCARIOTE!$A:$J,5,0),"")</f>
        <v>1</v>
      </c>
      <c r="F94" s="14">
        <f t="shared" si="2"/>
        <v>7</v>
      </c>
      <c r="G94" s="17">
        <f>+IFERROR(VLOOKUP($F94,LISTAS!$C$42:$D$64,2,0),"")</f>
        <v>9</v>
      </c>
      <c r="H94" s="15">
        <f>+IFERROR(VLOOKUP($B94,LEON!$A:$J,10,0),"")</f>
        <v>0</v>
      </c>
      <c r="I94" s="14">
        <f>+IFERROR(VLOOKUP($B94,LEON!$A:$J,5,0),"")</f>
        <v>0</v>
      </c>
      <c r="J94" s="14">
        <f t="shared" si="10"/>
        <v>0</v>
      </c>
      <c r="K94" s="17" t="str">
        <f>+IFERROR(VLOOKUP($J94,LISTAS!$C$42:$D$64,2,0),"")</f>
        <v/>
      </c>
      <c r="L94" s="15" t="str">
        <f>+IFERROR(VLOOKUP($B94,CLUB_DE_TIRO!$A:$J,10,0),"")</f>
        <v/>
      </c>
      <c r="M94" s="14" t="str">
        <f>+IFERROR(VLOOKUP($B94,CLUB_DE_TIRO!$A:$J,5,0),"")</f>
        <v/>
      </c>
      <c r="N94" s="14" t="str">
        <f t="shared" si="3"/>
        <v/>
      </c>
      <c r="O94" s="17" t="str">
        <f>+IFERROR(VLOOKUP($N94,LISTAS!$C$42:$D$64,2,0),"")</f>
        <v/>
      </c>
      <c r="P94" s="15">
        <f>+IFERROR(VLOOKUP($B94,HALCONES!$A:$J,10,0),"")</f>
        <v>0</v>
      </c>
      <c r="Q94" s="14">
        <f>+IFERROR(VLOOKUP($B94,HALCONES!$A:$J,5,0),"")</f>
        <v>0</v>
      </c>
      <c r="R94" s="14">
        <f t="shared" si="4"/>
        <v>0</v>
      </c>
      <c r="S94" s="17" t="str">
        <f>+IFERROR(VLOOKUP($R94,LISTAS!$C$42:$D$64,2,0),"")</f>
        <v/>
      </c>
      <c r="T94" s="15">
        <f>+IFERROR(VLOOKUP($B94,VIVES!$A:$J,10,0),"")</f>
        <v>0</v>
      </c>
      <c r="U94" s="14">
        <f>+IFERROR(VLOOKUP($B94,VIVES!$A:$J,5,0),"")</f>
        <v>0</v>
      </c>
      <c r="V94" s="14">
        <f t="shared" si="5"/>
        <v>0</v>
      </c>
      <c r="W94" s="17" t="str">
        <f>+IFERROR(VLOOKUP(V94,LISTAS!$C$66:$D$87,2,0),"")</f>
        <v/>
      </c>
      <c r="X94" s="15">
        <f>+IFERROR(VLOOKUP($B94,ARQUEROS_UNIDOS!$A:$J,10,0),"")</f>
        <v>0</v>
      </c>
      <c r="Y94" s="14">
        <f>+IFERROR(VLOOKUP($B94,ARQUEROS_UNIDOS!$A:$J,5,0),"")</f>
        <v>0</v>
      </c>
      <c r="Z94" s="14">
        <f t="shared" si="6"/>
        <v>0</v>
      </c>
      <c r="AA94" s="17" t="str">
        <f>+IFERROR(VLOOKUP(Z94,LISTAS!$I$42:$J$63,2,0),"")</f>
        <v/>
      </c>
      <c r="AB94" s="18">
        <f t="shared" si="7"/>
        <v>9</v>
      </c>
      <c r="AC94" s="39">
        <f t="shared" si="9"/>
        <v>16</v>
      </c>
      <c r="AD94" s="9"/>
    </row>
    <row r="95" spans="1:30" x14ac:dyDescent="0.25">
      <c r="A95" s="9">
        <f t="shared" si="8"/>
        <v>12</v>
      </c>
      <c r="B95" s="23" t="str">
        <v>Raul</v>
      </c>
      <c r="C95" s="19"/>
      <c r="D95" s="16" t="str">
        <f>+IFERROR(VLOOKUP(B95,ISCARIOTE!A:J,10,0),"")</f>
        <v/>
      </c>
      <c r="E95" s="14" t="str">
        <f>+IFERROR(VLOOKUP($B95,ISCARIOTE!$A:$J,5,0),"")</f>
        <v/>
      </c>
      <c r="F95" s="14" t="str">
        <f t="shared" si="2"/>
        <v/>
      </c>
      <c r="G95" s="17" t="str">
        <f>+IFERROR(VLOOKUP($F95,LISTAS!$C$42:$D$64,2,0),"")</f>
        <v/>
      </c>
      <c r="H95" s="15" t="str">
        <f>+IFERROR(VLOOKUP($B95,LEON!$A:$J,10,0),"")</f>
        <v/>
      </c>
      <c r="I95" s="14" t="str">
        <f>+IFERROR(VLOOKUP($B95,LEON!$A:$J,5,0),"")</f>
        <v/>
      </c>
      <c r="J95" s="14" t="str">
        <f t="shared" si="10"/>
        <v/>
      </c>
      <c r="K95" s="17" t="str">
        <f>+IFERROR(VLOOKUP($J95,LISTAS!$C$42:$D$64,2,0),"")</f>
        <v/>
      </c>
      <c r="L95" s="15">
        <f>+IFERROR(VLOOKUP($B95,CLUB_DE_TIRO!$A:$J,10,0),"")</f>
        <v>120</v>
      </c>
      <c r="M95" s="14">
        <f>+IFERROR(VLOOKUP($B95,CLUB_DE_TIRO!$A:$J,5,0),"")</f>
        <v>0</v>
      </c>
      <c r="N95" s="14">
        <f t="shared" si="3"/>
        <v>3</v>
      </c>
      <c r="O95" s="17">
        <f>+IFERROR(VLOOKUP($N95,LISTAS!$C$42:$D$64,2,0),"")</f>
        <v>13</v>
      </c>
      <c r="P95" s="15">
        <f>+IFERROR(VLOOKUP($B95,HALCONES!$A:$J,10,0),"")</f>
        <v>0</v>
      </c>
      <c r="Q95" s="14">
        <f>+IFERROR(VLOOKUP($B95,HALCONES!$A:$J,5,0),"")</f>
        <v>0</v>
      </c>
      <c r="R95" s="14">
        <f t="shared" si="4"/>
        <v>0</v>
      </c>
      <c r="S95" s="17" t="str">
        <f>+IFERROR(VLOOKUP($R95,LISTAS!$C$42:$D$64,2,0),"")</f>
        <v/>
      </c>
      <c r="T95" s="15" t="str">
        <f>+IFERROR(VLOOKUP($B95,VIVES!$A:$J,10,0),"")</f>
        <v/>
      </c>
      <c r="U95" s="14" t="str">
        <f>+IFERROR(VLOOKUP($B95,VIVES!$A:$J,5,0),"")</f>
        <v/>
      </c>
      <c r="V95" s="14" t="str">
        <f t="shared" si="5"/>
        <v/>
      </c>
      <c r="W95" s="17" t="str">
        <f>+IFERROR(VLOOKUP(V95,LISTAS!$C$66:$D$87,2,0),"")</f>
        <v/>
      </c>
      <c r="X95" s="15" t="str">
        <f>+IFERROR(VLOOKUP($B95,ARQUEROS_UNIDOS!$A:$J,10,0),"")</f>
        <v/>
      </c>
      <c r="Y95" s="14" t="str">
        <f>+IFERROR(VLOOKUP($B95,ARQUEROS_UNIDOS!$A:$J,5,0),"")</f>
        <v/>
      </c>
      <c r="Z95" s="14" t="str">
        <f t="shared" si="6"/>
        <v/>
      </c>
      <c r="AA95" s="17" t="str">
        <f>+IFERROR(VLOOKUP(Z95,LISTAS!$I$42:$J$63,2,0),"")</f>
        <v/>
      </c>
      <c r="AB95" s="18">
        <f t="shared" si="7"/>
        <v>13</v>
      </c>
      <c r="AC95" s="39">
        <f t="shared" si="9"/>
        <v>12</v>
      </c>
      <c r="AD95" s="9"/>
    </row>
    <row r="96" spans="1:30" x14ac:dyDescent="0.25">
      <c r="A96" s="9">
        <f t="shared" si="8"/>
        <v>6</v>
      </c>
      <c r="B96" s="23" t="str">
        <v xml:space="preserve">RAUL LOPEZ CAMACHO </v>
      </c>
      <c r="C96" s="19"/>
      <c r="D96" s="16">
        <f>+IFERROR(VLOOKUP(B96,ISCARIOTE!A:J,10,0),"")</f>
        <v>112</v>
      </c>
      <c r="E96" s="14">
        <f>+IFERROR(VLOOKUP($B96,ISCARIOTE!$A:$J,5,0),"")</f>
        <v>0</v>
      </c>
      <c r="F96" s="14">
        <f t="shared" si="2"/>
        <v>1</v>
      </c>
      <c r="G96" s="17">
        <f>+IFERROR(VLOOKUP($F96,LISTAS!$C$42:$D$64,2,0),"")</f>
        <v>16</v>
      </c>
      <c r="H96" s="15">
        <f>+IFERROR(VLOOKUP($B96,LEON!$A:$J,10,0),"")</f>
        <v>0</v>
      </c>
      <c r="I96" s="14">
        <f>+IFERROR(VLOOKUP($B96,LEON!$A:$J,5,0),"")</f>
        <v>0</v>
      </c>
      <c r="J96" s="14">
        <f t="shared" si="10"/>
        <v>0</v>
      </c>
      <c r="K96" s="17" t="str">
        <f>+IFERROR(VLOOKUP($J96,LISTAS!$C$42:$D$64,2,0),"")</f>
        <v/>
      </c>
      <c r="L96" s="15" t="str">
        <f>+IFERROR(VLOOKUP($B96,CLUB_DE_TIRO!$A:$J,10,0),"")</f>
        <v/>
      </c>
      <c r="M96" s="14" t="str">
        <f>+IFERROR(VLOOKUP($B96,CLUB_DE_TIRO!$A:$J,5,0),"")</f>
        <v/>
      </c>
      <c r="N96" s="14" t="str">
        <f t="shared" si="3"/>
        <v/>
      </c>
      <c r="O96" s="17" t="str">
        <f>+IFERROR(VLOOKUP($N96,LISTAS!$C$42:$D$64,2,0),"")</f>
        <v/>
      </c>
      <c r="P96" s="15">
        <f>+IFERROR(VLOOKUP($B96,HALCONES!$A:$J,10,0),"")</f>
        <v>0</v>
      </c>
      <c r="Q96" s="14">
        <f>+IFERROR(VLOOKUP($B96,HALCONES!$A:$J,5,0),"")</f>
        <v>0</v>
      </c>
      <c r="R96" s="14">
        <f t="shared" si="4"/>
        <v>0</v>
      </c>
      <c r="S96" s="17" t="str">
        <f>+IFERROR(VLOOKUP($R96,LISTAS!$C$42:$D$64,2,0),"")</f>
        <v/>
      </c>
      <c r="T96" s="15">
        <f>+IFERROR(VLOOKUP($B96,VIVES!$A:$J,10,0),"")</f>
        <v>0</v>
      </c>
      <c r="U96" s="14">
        <f>+IFERROR(VLOOKUP($B96,VIVES!$A:$J,5,0),"")</f>
        <v>0</v>
      </c>
      <c r="V96" s="14">
        <f t="shared" si="5"/>
        <v>0</v>
      </c>
      <c r="W96" s="17" t="str">
        <f>+IFERROR(VLOOKUP(V96,LISTAS!$C$66:$D$87,2,0),"")</f>
        <v/>
      </c>
      <c r="X96" s="15">
        <f>+IFERROR(VLOOKUP($B96,ARQUEROS_UNIDOS!$A:$J,10,0),"")</f>
        <v>0</v>
      </c>
      <c r="Y96" s="14">
        <f>+IFERROR(VLOOKUP($B96,ARQUEROS_UNIDOS!$A:$J,5,0),"")</f>
        <v>0</v>
      </c>
      <c r="Z96" s="14">
        <f t="shared" si="6"/>
        <v>0</v>
      </c>
      <c r="AA96" s="17" t="str">
        <f>+IFERROR(VLOOKUP(Z96,LISTAS!$I$42:$J$63,2,0),"")</f>
        <v/>
      </c>
      <c r="AB96" s="18">
        <f t="shared" si="7"/>
        <v>16</v>
      </c>
      <c r="AC96" s="39">
        <f t="shared" si="9"/>
        <v>6</v>
      </c>
      <c r="AD96" s="9"/>
    </row>
    <row r="97" spans="1:30" x14ac:dyDescent="0.25">
      <c r="A97" s="9">
        <f t="shared" si="8"/>
        <v>9</v>
      </c>
      <c r="B97" s="23" t="str">
        <v>RODRIGO RAMIREZ</v>
      </c>
      <c r="C97" s="20"/>
      <c r="D97" s="16" t="str">
        <f>+IFERROR(VLOOKUP(B97,ISCARIOTE!A:J,10,0),"")</f>
        <v/>
      </c>
      <c r="E97" s="14" t="str">
        <f>+IFERROR(VLOOKUP($B97,ISCARIOTE!$A:$J,5,0),"")</f>
        <v/>
      </c>
      <c r="F97" s="14" t="str">
        <f t="shared" si="2"/>
        <v/>
      </c>
      <c r="G97" s="17" t="str">
        <f>+IFERROR(VLOOKUP($F97,LISTAS!$C$42:$D$64,2,0),"")</f>
        <v/>
      </c>
      <c r="H97" s="15">
        <f>+IFERROR(VLOOKUP($B97,LEON!$A:$J,10,0),"")</f>
        <v>90</v>
      </c>
      <c r="I97" s="14">
        <f>+IFERROR(VLOOKUP($B97,LEON!$A:$J,5,0),"")</f>
        <v>1</v>
      </c>
      <c r="J97" s="14">
        <f t="shared" si="10"/>
        <v>2</v>
      </c>
      <c r="K97" s="17">
        <f>+IFERROR(VLOOKUP($J97,LISTAS!$C$42:$D$64,2,0),"")</f>
        <v>14</v>
      </c>
      <c r="L97" s="15" t="str">
        <f>+IFERROR(VLOOKUP($B97,CLUB_DE_TIRO!$A:$J,10,0),"")</f>
        <v/>
      </c>
      <c r="M97" s="14" t="str">
        <f>+IFERROR(VLOOKUP($B97,CLUB_DE_TIRO!$A:$J,5,0),"")</f>
        <v/>
      </c>
      <c r="N97" s="14" t="str">
        <f t="shared" si="3"/>
        <v/>
      </c>
      <c r="O97" s="17" t="str">
        <f>+IFERROR(VLOOKUP($N97,LISTAS!$C$42:$D$64,2,0),"")</f>
        <v/>
      </c>
      <c r="P97" s="15">
        <f>+IFERROR(VLOOKUP($B97,HALCONES!$A:$J,10,0),"")</f>
        <v>0</v>
      </c>
      <c r="Q97" s="14">
        <f>+IFERROR(VLOOKUP($B97,HALCONES!$A:$J,5,0),"")</f>
        <v>0</v>
      </c>
      <c r="R97" s="14">
        <f t="shared" si="4"/>
        <v>0</v>
      </c>
      <c r="S97" s="17" t="str">
        <f>+IFERROR(VLOOKUP($R97,LISTAS!$C$42:$D$64,2,0),"")</f>
        <v/>
      </c>
      <c r="T97" s="15" t="str">
        <f>+IFERROR(VLOOKUP($B97,VIVES!$A:$J,10,0),"")</f>
        <v/>
      </c>
      <c r="U97" s="14" t="str">
        <f>+IFERROR(VLOOKUP($B97,VIVES!$A:$J,5,0),"")</f>
        <v/>
      </c>
      <c r="V97" s="14" t="str">
        <f t="shared" si="5"/>
        <v/>
      </c>
      <c r="W97" s="17" t="str">
        <f>+IFERROR(VLOOKUP(V97,LISTAS!$C$66:$D$87,2,0),"")</f>
        <v/>
      </c>
      <c r="X97" s="15" t="str">
        <f>+IFERROR(VLOOKUP($B97,ARQUEROS_UNIDOS!$A:$J,10,0),"")</f>
        <v/>
      </c>
      <c r="Y97" s="14" t="str">
        <f>+IFERROR(VLOOKUP($B97,ARQUEROS_UNIDOS!$A:$J,5,0),"")</f>
        <v/>
      </c>
      <c r="Z97" s="14" t="str">
        <f t="shared" si="6"/>
        <v/>
      </c>
      <c r="AA97" s="17" t="str">
        <f>+IFERROR(VLOOKUP(Z97,LISTAS!$I$42:$J$63,2,0),"")</f>
        <v/>
      </c>
      <c r="AB97" s="18">
        <f t="shared" si="7"/>
        <v>14</v>
      </c>
      <c r="AC97" s="39">
        <f t="shared" si="9"/>
        <v>9</v>
      </c>
      <c r="AD97" s="9"/>
    </row>
    <row r="98" spans="1:30" x14ac:dyDescent="0.25">
      <c r="A98" s="9">
        <f t="shared" si="8"/>
        <v>16</v>
      </c>
      <c r="B98" s="23" t="str">
        <v>SEBASTIAN HERNANDEZ</v>
      </c>
      <c r="C98" s="19"/>
      <c r="D98" s="16" t="str">
        <f>+IFERROR(VLOOKUP(B98,ISCARIOTE!A:J,10,0),"")</f>
        <v/>
      </c>
      <c r="E98" s="14" t="str">
        <f>+IFERROR(VLOOKUP($B98,ISCARIOTE!$A:$J,5,0),"")</f>
        <v/>
      </c>
      <c r="F98" s="14" t="str">
        <f t="shared" si="2"/>
        <v/>
      </c>
      <c r="G98" s="17" t="str">
        <f>+IFERROR(VLOOKUP($F98,LISTAS!$C$42:$D$64,2,0),"")</f>
        <v/>
      </c>
      <c r="H98" s="15">
        <f>+IFERROR(VLOOKUP($B98,LEON!$A:$J,10,0),"")</f>
        <v>37</v>
      </c>
      <c r="I98" s="14">
        <f>+IFERROR(VLOOKUP($B98,LEON!$A:$J,5,0),"")</f>
        <v>0</v>
      </c>
      <c r="J98" s="14">
        <f t="shared" si="10"/>
        <v>7</v>
      </c>
      <c r="K98" s="17">
        <f>+IFERROR(VLOOKUP($J98,LISTAS!$C$42:$D$64,2,0),"")</f>
        <v>9</v>
      </c>
      <c r="L98" s="15" t="str">
        <f>+IFERROR(VLOOKUP($B98,CLUB_DE_TIRO!$A:$J,10,0),"")</f>
        <v/>
      </c>
      <c r="M98" s="14" t="str">
        <f>+IFERROR(VLOOKUP($B98,CLUB_DE_TIRO!$A:$J,5,0),"")</f>
        <v/>
      </c>
      <c r="N98" s="14" t="str">
        <f t="shared" si="3"/>
        <v/>
      </c>
      <c r="O98" s="17" t="str">
        <f>+IFERROR(VLOOKUP($N98,LISTAS!$C$42:$D$64,2,0),"")</f>
        <v/>
      </c>
      <c r="P98" s="15">
        <f>+IFERROR(VLOOKUP($B98,HALCONES!$A:$J,10,0),"")</f>
        <v>0</v>
      </c>
      <c r="Q98" s="14">
        <f>+IFERROR(VLOOKUP($B98,HALCONES!$A:$J,5,0),"")</f>
        <v>0</v>
      </c>
      <c r="R98" s="14">
        <f t="shared" si="4"/>
        <v>0</v>
      </c>
      <c r="S98" s="17" t="str">
        <f>+IFERROR(VLOOKUP($R98,LISTAS!$C$42:$D$64,2,0),"")</f>
        <v/>
      </c>
      <c r="T98" s="15" t="str">
        <f>+IFERROR(VLOOKUP($B98,VIVES!$A:$J,10,0),"")</f>
        <v/>
      </c>
      <c r="U98" s="14" t="str">
        <f>+IFERROR(VLOOKUP($B98,VIVES!$A:$J,5,0),"")</f>
        <v/>
      </c>
      <c r="V98" s="14" t="str">
        <f t="shared" si="5"/>
        <v/>
      </c>
      <c r="W98" s="17" t="str">
        <f>+IFERROR(VLOOKUP(V98,LISTAS!$C$66:$D$87,2,0),"")</f>
        <v/>
      </c>
      <c r="X98" s="15" t="str">
        <f>+IFERROR(VLOOKUP($B98,ARQUEROS_UNIDOS!$A:$J,10,0),"")</f>
        <v/>
      </c>
      <c r="Y98" s="14" t="str">
        <f>+IFERROR(VLOOKUP($B98,ARQUEROS_UNIDOS!$A:$J,5,0),"")</f>
        <v/>
      </c>
      <c r="Z98" s="14" t="str">
        <f t="shared" si="6"/>
        <v/>
      </c>
      <c r="AA98" s="17" t="str">
        <f>+IFERROR(VLOOKUP(Z98,LISTAS!$I$42:$J$63,2,0),"")</f>
        <v/>
      </c>
      <c r="AB98" s="18">
        <f t="shared" si="7"/>
        <v>9</v>
      </c>
      <c r="AC98" s="39">
        <f t="shared" si="9"/>
        <v>16</v>
      </c>
      <c r="AD98" s="9"/>
    </row>
    <row r="99" spans="1:30" x14ac:dyDescent="0.25">
      <c r="A99" s="9">
        <f t="shared" si="8"/>
        <v>19</v>
      </c>
      <c r="B99" s="23" t="str">
        <v>SOFIA ARRATE BALTAZAR</v>
      </c>
      <c r="C99" s="19"/>
      <c r="D99" s="16" t="str">
        <f>+IFERROR(VLOOKUP(B99,ISCARIOTE!A:J,10,0),"")</f>
        <v/>
      </c>
      <c r="E99" s="14" t="str">
        <f>+IFERROR(VLOOKUP($B99,ISCARIOTE!$A:$J,5,0),"")</f>
        <v/>
      </c>
      <c r="F99" s="14" t="str">
        <f t="shared" si="2"/>
        <v/>
      </c>
      <c r="G99" s="17" t="str">
        <f>+IFERROR(VLOOKUP($F99,LISTAS!$C$42:$D$64,2,0),"")</f>
        <v/>
      </c>
      <c r="H99" s="15">
        <f>+IFERROR(VLOOKUP($B99,LEON!$A:$J,10,0),"")</f>
        <v>10</v>
      </c>
      <c r="I99" s="14">
        <f>+IFERROR(VLOOKUP($B99,LEON!$A:$J,5,0),"")</f>
        <v>0</v>
      </c>
      <c r="J99" s="14">
        <f t="shared" si="10"/>
        <v>8</v>
      </c>
      <c r="K99" s="17">
        <f>+IFERROR(VLOOKUP($J99,LISTAS!$C$42:$D$64,2,0),"")</f>
        <v>8</v>
      </c>
      <c r="L99" s="15" t="str">
        <f>+IFERROR(VLOOKUP($B99,CLUB_DE_TIRO!$A:$J,10,0),"")</f>
        <v/>
      </c>
      <c r="M99" s="14" t="str">
        <f>+IFERROR(VLOOKUP($B99,CLUB_DE_TIRO!$A:$J,5,0),"")</f>
        <v/>
      </c>
      <c r="N99" s="14" t="str">
        <f t="shared" si="3"/>
        <v/>
      </c>
      <c r="O99" s="17" t="str">
        <f>+IFERROR(VLOOKUP($N99,LISTAS!$C$42:$D$64,2,0),"")</f>
        <v/>
      </c>
      <c r="P99" s="15">
        <f>+IFERROR(VLOOKUP($B99,HALCONES!$A:$J,10,0),"")</f>
        <v>0</v>
      </c>
      <c r="Q99" s="14">
        <f>+IFERROR(VLOOKUP($B99,HALCONES!$A:$J,5,0),"")</f>
        <v>0</v>
      </c>
      <c r="R99" s="14">
        <f t="shared" si="4"/>
        <v>0</v>
      </c>
      <c r="S99" s="17" t="str">
        <f>+IFERROR(VLOOKUP($R99,LISTAS!$C$42:$D$64,2,0),"")</f>
        <v/>
      </c>
      <c r="T99" s="15" t="str">
        <f>+IFERROR(VLOOKUP($B99,VIVES!$A:$J,10,0),"")</f>
        <v/>
      </c>
      <c r="U99" s="14" t="str">
        <f>+IFERROR(VLOOKUP($B99,VIVES!$A:$J,5,0),"")</f>
        <v/>
      </c>
      <c r="V99" s="14" t="str">
        <f t="shared" si="5"/>
        <v/>
      </c>
      <c r="W99" s="17" t="str">
        <f>+IFERROR(VLOOKUP($V99,LISTAS!C62:E83,3,0),"")</f>
        <v/>
      </c>
      <c r="X99" s="15" t="str">
        <f>+IFERROR(VLOOKUP($B99,ARQUEROS_UNIDOS!$A:$J,10,0),"")</f>
        <v/>
      </c>
      <c r="Y99" s="14" t="str">
        <f>+IFERROR(VLOOKUP($B99,ARQUEROS_UNIDOS!$A:$J,5,0),"")</f>
        <v/>
      </c>
      <c r="Z99" s="14" t="str">
        <f t="shared" si="6"/>
        <v/>
      </c>
      <c r="AA99" s="17" t="str">
        <f>+IFERROR(VLOOKUP(Z99,LISTAS!$I$42:$J$63,2,0),"")</f>
        <v/>
      </c>
      <c r="AB99" s="18">
        <f t="shared" si="7"/>
        <v>8</v>
      </c>
      <c r="AC99" s="39">
        <f t="shared" si="9"/>
        <v>19</v>
      </c>
      <c r="AD99" s="9"/>
    </row>
    <row r="100" spans="1:30" x14ac:dyDescent="0.25">
      <c r="A100" s="9" t="str">
        <f t="shared" si="8"/>
        <v/>
      </c>
      <c r="B100" s="23"/>
      <c r="C100" s="19"/>
      <c r="D100" s="16" t="str">
        <f>+IFERROR(VLOOKUP(B100,ISCARIOTE!A:J,10,0),"")</f>
        <v/>
      </c>
      <c r="E100" s="14" t="str">
        <f>+IFERROR(VLOOKUP($B100,ISCARIOTE!$A:$J,5,0),"")</f>
        <v/>
      </c>
      <c r="F100" s="14" t="str">
        <f t="shared" si="2"/>
        <v/>
      </c>
      <c r="G100" s="17" t="str">
        <f>+IFERROR(VLOOKUP($F100,LISTAS!$C$42:$D$64,2,0),"")</f>
        <v/>
      </c>
      <c r="H100" s="15" t="str">
        <f>+IFERROR(VLOOKUP($B100,LEON!$A:$J,10,0),"")</f>
        <v/>
      </c>
      <c r="I100" s="14" t="str">
        <f>+IFERROR(VLOOKUP($B100,LEON!$A:$J,5,0),"")</f>
        <v/>
      </c>
      <c r="J100" s="14" t="str">
        <f t="shared" si="10"/>
        <v/>
      </c>
      <c r="K100" s="17" t="str">
        <f>+IFERROR(VLOOKUP($J100,LISTAS!$C$42:$D$64,2,0),"")</f>
        <v/>
      </c>
      <c r="L100" s="15" t="str">
        <f>+IFERROR(VLOOKUP($B100,CLUB_DE_TIRO!$A:$J,10,0),"")</f>
        <v/>
      </c>
      <c r="M100" s="14" t="str">
        <f>+IFERROR(VLOOKUP($B100,CLUB_DE_TIRO!$A:$J,5,0),"")</f>
        <v/>
      </c>
      <c r="N100" s="14" t="str">
        <f t="shared" si="3"/>
        <v/>
      </c>
      <c r="O100" s="17" t="str">
        <f>+IFERROR(VLOOKUP($N100,LISTAS!$C$42:$D$64,2,0),"")</f>
        <v/>
      </c>
      <c r="P100" s="15" t="str">
        <f>+IFERROR(VLOOKUP($B100,HALCONES!$A:$J,10,0),"")</f>
        <v/>
      </c>
      <c r="Q100" s="14" t="str">
        <f>+IFERROR(VLOOKUP($B100,HALCONES!$A:$J,5,0),"")</f>
        <v/>
      </c>
      <c r="R100" s="14" t="str">
        <f t="shared" si="4"/>
        <v/>
      </c>
      <c r="S100" s="17" t="str">
        <f>+IFERROR(VLOOKUP($R100,LISTAS!$C$42:$D$64,2,0),"")</f>
        <v/>
      </c>
      <c r="T100" s="15" t="str">
        <f>+IFERROR(VLOOKUP($B100,VIVES!$A:$J,10,0),"")</f>
        <v/>
      </c>
      <c r="U100" s="14" t="str">
        <f>+IFERROR(VLOOKUP($B100,VIVES!$A:$J,5,0),"")</f>
        <v/>
      </c>
      <c r="V100" s="14" t="str">
        <f t="shared" si="5"/>
        <v/>
      </c>
      <c r="W100" s="17" t="str">
        <f>+IFERROR(VLOOKUP($V100,LISTAS!C63:E84,3,0),"")</f>
        <v/>
      </c>
      <c r="X100" s="15" t="str">
        <f>+IFERROR(VLOOKUP($B100,ARQUEROS_UNIDOS!$A:$J,10,0),"")</f>
        <v/>
      </c>
      <c r="Y100" s="14" t="str">
        <f>+IFERROR(VLOOKUP($B100,ARQUEROS_UNIDOS!$A:$J,5,0),"")</f>
        <v/>
      </c>
      <c r="Z100" s="14" t="str">
        <f t="shared" si="6"/>
        <v/>
      </c>
      <c r="AA100" s="17" t="str">
        <f>+IFERROR(VLOOKUP(Z100,LISTAS!$I$42:$J$63,2,0),"")</f>
        <v/>
      </c>
      <c r="AB100" s="18" t="str">
        <f t="shared" si="7"/>
        <v/>
      </c>
      <c r="AC100" s="39" t="str">
        <f t="shared" si="9"/>
        <v/>
      </c>
      <c r="AD100" s="9"/>
    </row>
    <row r="101" spans="1:30" x14ac:dyDescent="0.25">
      <c r="A101" s="9" t="str">
        <f t="shared" si="8"/>
        <v/>
      </c>
      <c r="B101" s="23"/>
      <c r="C101" s="19"/>
      <c r="D101" s="16" t="str">
        <f>+IFERROR(VLOOKUP(B101,ISCARIOTE!A:J,10,0),"")</f>
        <v/>
      </c>
      <c r="E101" s="14" t="str">
        <f>+IFERROR(VLOOKUP($B101,ISCARIOTE!$A:$J,5,0),"")</f>
        <v/>
      </c>
      <c r="F101" s="14" t="str">
        <f t="shared" si="2"/>
        <v/>
      </c>
      <c r="G101" s="17" t="str">
        <f>+IFERROR(VLOOKUP($F101,LISTAS!$C$42:$D$64,2,0),"")</f>
        <v/>
      </c>
      <c r="H101" s="15" t="str">
        <f>+IFERROR(VLOOKUP($B101,LEON!$A:$J,10,0),"")</f>
        <v/>
      </c>
      <c r="I101" s="14" t="str">
        <f>+IFERROR(VLOOKUP($B101,LEON!$A:$J,5,0),"")</f>
        <v/>
      </c>
      <c r="J101" s="14" t="str">
        <f t="shared" si="10"/>
        <v/>
      </c>
      <c r="K101" s="17" t="str">
        <f>+IFERROR(VLOOKUP($J101,LISTAS!$C$42:$D$64,2,0),"")</f>
        <v/>
      </c>
      <c r="L101" s="15" t="str">
        <f>+IFERROR(VLOOKUP($B101,CLUB_DE_TIRO!$A:$J,10,0),"")</f>
        <v/>
      </c>
      <c r="M101" s="14" t="str">
        <f>+IFERROR(VLOOKUP($B101,CLUB_DE_TIRO!$A:$J,5,0),"")</f>
        <v/>
      </c>
      <c r="N101" s="14" t="str">
        <f t="shared" si="3"/>
        <v/>
      </c>
      <c r="O101" s="17" t="str">
        <f>+IFERROR(VLOOKUP($N101,LISTAS!$C$42:$D$64,2,0),"")</f>
        <v/>
      </c>
      <c r="P101" s="15" t="str">
        <f>+IFERROR(VLOOKUP($B101,HALCONES!$A:$J,10,0),"")</f>
        <v/>
      </c>
      <c r="Q101" s="14" t="str">
        <f>+IFERROR(VLOOKUP($B101,HALCONES!$A:$J,5,0),"")</f>
        <v/>
      </c>
      <c r="R101" s="14" t="str">
        <f t="shared" si="4"/>
        <v/>
      </c>
      <c r="S101" s="17" t="str">
        <f>+IFERROR(VLOOKUP($R101,LISTAS!$C$42:$D$64,2,0),"")</f>
        <v/>
      </c>
      <c r="T101" s="15" t="str">
        <f>+IFERROR(VLOOKUP($B101,VIVES!$A:$J,10,0),"")</f>
        <v/>
      </c>
      <c r="U101" s="14" t="str">
        <f>+IFERROR(VLOOKUP($B101,VIVES!$A:$J,5,0),"")</f>
        <v/>
      </c>
      <c r="V101" s="14" t="str">
        <f t="shared" si="5"/>
        <v/>
      </c>
      <c r="W101" s="17" t="str">
        <f>+IFERROR(VLOOKUP($V101,LISTAS!C64:E85,3,0),"")</f>
        <v/>
      </c>
      <c r="X101" s="15" t="str">
        <f>+IFERROR(VLOOKUP($B101,ARQUEROS_UNIDOS!$A:$J,10,0),"")</f>
        <v/>
      </c>
      <c r="Y101" s="14" t="str">
        <f>+IFERROR(VLOOKUP($B101,ARQUEROS_UNIDOS!$A:$J,5,0),"")</f>
        <v/>
      </c>
      <c r="Z101" s="14" t="str">
        <f t="shared" si="6"/>
        <v/>
      </c>
      <c r="AA101" s="17" t="str">
        <f>+IFERROR(VLOOKUP(Z101,LISTAS!$I$42:$J$63,2,0),"")</f>
        <v/>
      </c>
      <c r="AB101" s="18" t="str">
        <f t="shared" si="7"/>
        <v/>
      </c>
      <c r="AC101" s="39" t="str">
        <f t="shared" si="9"/>
        <v/>
      </c>
      <c r="AD101" s="9"/>
    </row>
    <row r="102" spans="1:30" x14ac:dyDescent="0.25">
      <c r="A102" s="9" t="str">
        <f t="shared" si="8"/>
        <v/>
      </c>
      <c r="B102" s="23"/>
      <c r="C102" s="19"/>
      <c r="D102" s="16" t="str">
        <f>+IFERROR(VLOOKUP(B102,ISCARIOTE!A:J,10,0),"")</f>
        <v/>
      </c>
      <c r="E102" s="14" t="str">
        <f>+IFERROR(VLOOKUP($B102,ISCARIOTE!$A:$J,5,0),"")</f>
        <v/>
      </c>
      <c r="F102" s="14" t="str">
        <f t="shared" si="2"/>
        <v/>
      </c>
      <c r="G102" s="17" t="str">
        <f>+IFERROR(VLOOKUP($F102,LISTAS!$C$42:$D$64,2,0),"")</f>
        <v/>
      </c>
      <c r="H102" s="15" t="str">
        <f>+IFERROR(VLOOKUP($B102,LEON!$A:$J,10,0),"")</f>
        <v/>
      </c>
      <c r="I102" s="14" t="str">
        <f>+IFERROR(VLOOKUP($B102,LEON!$A:$J,5,0),"")</f>
        <v/>
      </c>
      <c r="J102" s="14" t="str">
        <f t="shared" si="10"/>
        <v/>
      </c>
      <c r="K102" s="17" t="str">
        <f>+IFERROR(VLOOKUP($J102,LISTAS!$C$42:$D$64,2,0),"")</f>
        <v/>
      </c>
      <c r="L102" s="15" t="str">
        <f>+IFERROR(VLOOKUP($B102,CLUB_DE_TIRO!$A:$J,10,0),"")</f>
        <v/>
      </c>
      <c r="M102" s="14" t="str">
        <f>+IFERROR(VLOOKUP($B102,CLUB_DE_TIRO!$A:$J,5,0),"")</f>
        <v/>
      </c>
      <c r="N102" s="14" t="str">
        <f t="shared" si="3"/>
        <v/>
      </c>
      <c r="O102" s="17" t="str">
        <f>+IFERROR(VLOOKUP($N102,LISTAS!$C$42:$D$64,2,0),"")</f>
        <v/>
      </c>
      <c r="P102" s="15" t="str">
        <f>+IFERROR(VLOOKUP($B102,HALCONES!$A:$J,10,0),"")</f>
        <v/>
      </c>
      <c r="Q102" s="14" t="str">
        <f>+IFERROR(VLOOKUP($B102,HALCONES!$A:$J,5,0),"")</f>
        <v/>
      </c>
      <c r="R102" s="14" t="str">
        <f t="shared" si="4"/>
        <v/>
      </c>
      <c r="S102" s="17" t="str">
        <f>+IFERROR(VLOOKUP($R102,LISTAS!$C$42:$D$64,2,0),"")</f>
        <v/>
      </c>
      <c r="T102" s="15" t="str">
        <f>+IFERROR(VLOOKUP($B102,VIVES!$A:$J,10,0),"")</f>
        <v/>
      </c>
      <c r="U102" s="14" t="str">
        <f>+IFERROR(VLOOKUP($B102,VIVES!$A:$J,5,0),"")</f>
        <v/>
      </c>
      <c r="V102" s="14" t="str">
        <f t="shared" si="5"/>
        <v/>
      </c>
      <c r="W102" s="17" t="str">
        <f>+IFERROR(VLOOKUP($V102,LISTAS!C65:E86,3,0),"")</f>
        <v/>
      </c>
      <c r="X102" s="15" t="str">
        <f>+IFERROR(VLOOKUP($B102,ARQUEROS_UNIDOS!$A:$J,10,0),"")</f>
        <v/>
      </c>
      <c r="Y102" s="14" t="str">
        <f>+IFERROR(VLOOKUP($B102,ARQUEROS_UNIDOS!$A:$J,5,0),"")</f>
        <v/>
      </c>
      <c r="Z102" s="14" t="str">
        <f t="shared" si="6"/>
        <v/>
      </c>
      <c r="AA102" s="17" t="str">
        <f>+IFERROR(VLOOKUP(Z102,LISTAS!$I$42:$J$63,2,0),"")</f>
        <v/>
      </c>
      <c r="AB102" s="18" t="str">
        <f t="shared" si="7"/>
        <v/>
      </c>
      <c r="AC102" s="39" t="str">
        <f t="shared" si="9"/>
        <v/>
      </c>
      <c r="AD102" s="9"/>
    </row>
    <row r="103" spans="1:30" x14ac:dyDescent="0.25">
      <c r="A103" s="9"/>
      <c r="B103" s="23"/>
      <c r="C103" s="19"/>
      <c r="D103" s="16" t="str">
        <f>+IFERROR(VLOOKUP(B103,ISCARIOTE!A:J,10,0),"")</f>
        <v/>
      </c>
      <c r="E103" s="14" t="str">
        <f>+IFERROR(VLOOKUP($B103,ISCARIOTE!$A:$J,5,0),"")</f>
        <v/>
      </c>
      <c r="F103" s="14" t="str">
        <f t="shared" ref="F103:F115" si="11">+IF(D103&gt;0,(IFERROR(RANK(D103,D$79:D$134,0)+ COUNTIFS(D$79:D$134, D103, E$79:E$134,"&gt;"&amp;E103),"")),0)</f>
        <v/>
      </c>
      <c r="G103" s="17" t="str">
        <f>+IFERROR(VLOOKUP($F103,LISTAS!$C$42:$D$64,2,0),"")</f>
        <v/>
      </c>
      <c r="H103" s="15" t="str">
        <f>+IFERROR(VLOOKUP($B103,LEON!$A:$J,10,0),"")</f>
        <v/>
      </c>
      <c r="I103" s="14" t="str">
        <f>+IFERROR(VLOOKUP($B103,LEON!$A:$J,5,0),"")</f>
        <v/>
      </c>
      <c r="J103" s="14" t="str">
        <f t="shared" ref="J103:J115" si="12">+IF(H103&gt;0,(IFERROR(RANK(H103,H$79:H$134,0)+ COUNTIFS(H$79:H$134, H103, I$79:I$134,"&gt;"&amp;I103),"")),0)</f>
        <v/>
      </c>
      <c r="K103" s="17" t="str">
        <f>+IFERROR(VLOOKUP($J103,LISTAS!$C$42:$D$64,2,0),"")</f>
        <v/>
      </c>
      <c r="L103" s="15" t="str">
        <f>+IFERROR(VLOOKUP($B103,CLUB_DE_TIRO!$A:$J,10,0),"")</f>
        <v/>
      </c>
      <c r="M103" s="14" t="str">
        <f>+IFERROR(VLOOKUP($B103,CLUB_DE_TIRO!$A:$J,5,0),"")</f>
        <v/>
      </c>
      <c r="N103" s="14" t="str">
        <f t="shared" ref="N103:N115" si="13">+IF(L103&gt;0,(IFERROR(RANK(L103,L$79:L$134,0)+ COUNTIFS(L$79:L$134, L103, M$79:M$134,"&gt;"&amp;M103),"")),0)</f>
        <v/>
      </c>
      <c r="O103" s="17" t="str">
        <f>+IFERROR(VLOOKUP($N103,LISTAS!$C$42:$D$64,2,0),"")</f>
        <v/>
      </c>
      <c r="P103" s="15" t="str">
        <f>+IFERROR(VLOOKUP($B103,HALCONES!$A:$J,10,0),"")</f>
        <v/>
      </c>
      <c r="Q103" s="14" t="str">
        <f>+IFERROR(VLOOKUP($B103,HALCONES!$A:$J,5,0),"")</f>
        <v/>
      </c>
      <c r="R103" s="14" t="str">
        <f t="shared" ref="R103:R115" si="14">+IF(P103&gt;0,(IFERROR(RANK(P103,P$79:P$134,0)+ COUNTIFS(P$79:P$134, P103, Q$79:Q$134,"&gt;"&amp;Q103),"")),0)</f>
        <v/>
      </c>
      <c r="S103" s="17" t="str">
        <f>+IFERROR(VLOOKUP($R103,LISTAS!$C$42:$D$64,2,0),"")</f>
        <v/>
      </c>
      <c r="T103" s="15" t="str">
        <f>+IFERROR(VLOOKUP($B103,VIVES!$A:$J,10,0),"")</f>
        <v/>
      </c>
      <c r="U103" s="14" t="str">
        <f>+IFERROR(VLOOKUP($B103,VIVES!$A:$J,5,0),"")</f>
        <v/>
      </c>
      <c r="V103" s="14" t="str">
        <f t="shared" ref="V103:V115" si="15">+IF(T103&gt;0,(IFERROR(RANK(T103,T$79:T$134,0)+ COUNTIFS(T$79:T$134, T103, U$79:U$134,"&gt;"&amp;U103),"")),0)</f>
        <v/>
      </c>
      <c r="W103" s="17" t="str">
        <f>+IFERROR(VLOOKUP($V103,LISTAS!C66:E87,3,0),"")</f>
        <v/>
      </c>
      <c r="X103" s="15" t="str">
        <f>+IFERROR(VLOOKUP($B103,ARQUEROS_UNIDOS!$A:$J,10,0),"")</f>
        <v/>
      </c>
      <c r="Y103" s="14" t="str">
        <f>+IFERROR(VLOOKUP($B103,ARQUEROS_UNIDOS!$A:$J,5,0),"")</f>
        <v/>
      </c>
      <c r="Z103" s="14" t="str">
        <f t="shared" ref="Z103:Z115" si="16">+IF(X103&gt;0,(IFERROR(RANK(X103,X$79:X$134,0)+ COUNTIFS(X$79:X$134, X103, Y$79:Y$134,"&gt;"&amp;Y103),"")),0)</f>
        <v/>
      </c>
      <c r="AA103" s="17" t="str">
        <f>+IFERROR(VLOOKUP(Z103,LISTAS!$I$42:$J$63,2,0),"")</f>
        <v/>
      </c>
      <c r="AB103" s="18" t="str">
        <f t="shared" ref="AB103:AB115" si="17">IF((IFERROR(_xlfn.AGGREGATE(14,6,N(G103)/(N(G103)&gt;0),1),0)+IFERROR(_xlfn.AGGREGATE(14,6,N(K103)/(N(K103)&gt;0),1),0)+IFERROR(_xlfn.AGGREGATE(14,6,N(O103)/(N(O103)&gt;0),1),0)+IFERROR(_xlfn.AGGREGATE(14,6,N(S103)/(N(S103)&gt;0),1),0)+IFERROR(_xlfn.AGGREGATE(14,6,N(W103)/(N(W103)&gt;0),1),0)+N(AA103))=0,"",(IFERROR(_xlfn.AGGREGATE(14,6,N(G103)/(N(G103)&gt;0),1),0)+IFERROR(_xlfn.AGGREGATE(14,6,N(K103)/(N(K103)&gt;0),1),0)+IFERROR(_xlfn.AGGREGATE(14,6,N(O103)/(N(O103)&gt;0),1),0)+IFERROR(_xlfn.AGGREGATE(14,6,N(S103)/(N(S103)&gt;0),1),0)+IFERROR(_xlfn.AGGREGATE(14,6,N(W103)/(N(W103)&gt;0),1),0)+N(AA103)))</f>
        <v/>
      </c>
      <c r="AC103" s="39" t="str">
        <f t="shared" si="9"/>
        <v/>
      </c>
      <c r="AD103" s="9"/>
    </row>
    <row r="104" spans="1:30" x14ac:dyDescent="0.25">
      <c r="A104" s="9"/>
      <c r="B104" s="23"/>
      <c r="C104" s="19"/>
      <c r="D104" s="16" t="str">
        <f>+IFERROR(VLOOKUP(B104,ISCARIOTE!A:J,10,0),"")</f>
        <v/>
      </c>
      <c r="E104" s="14" t="str">
        <f>+IFERROR(VLOOKUP($B104,ISCARIOTE!$A:$J,5,0),"")</f>
        <v/>
      </c>
      <c r="F104" s="14" t="str">
        <f t="shared" si="11"/>
        <v/>
      </c>
      <c r="G104" s="17" t="str">
        <f>+IFERROR(VLOOKUP($F104,LISTAS!$C$42:$D$64,2,0),"")</f>
        <v/>
      </c>
      <c r="H104" s="15" t="str">
        <f>+IFERROR(VLOOKUP($B104,LEON!$A:$J,10,0),"")</f>
        <v/>
      </c>
      <c r="I104" s="14" t="str">
        <f>+IFERROR(VLOOKUP($B104,LEON!$A:$J,5,0),"")</f>
        <v/>
      </c>
      <c r="J104" s="14" t="str">
        <f t="shared" si="12"/>
        <v/>
      </c>
      <c r="K104" s="17" t="str">
        <f>+IFERROR(VLOOKUP($J104,LISTAS!$C$42:$D$64,2,0),"")</f>
        <v/>
      </c>
      <c r="L104" s="15" t="str">
        <f>+IFERROR(VLOOKUP($B104,CLUB_DE_TIRO!$A:$J,10,0),"")</f>
        <v/>
      </c>
      <c r="M104" s="14" t="str">
        <f>+IFERROR(VLOOKUP($B104,CLUB_DE_TIRO!$A:$J,5,0),"")</f>
        <v/>
      </c>
      <c r="N104" s="14" t="str">
        <f t="shared" si="13"/>
        <v/>
      </c>
      <c r="O104" s="17" t="str">
        <f>+IFERROR(VLOOKUP($N104,LISTAS!$C$42:$D$64,2,0),"")</f>
        <v/>
      </c>
      <c r="P104" s="15" t="str">
        <f>+IFERROR(VLOOKUP($B104,HALCONES!$A:$J,10,0),"")</f>
        <v/>
      </c>
      <c r="Q104" s="14" t="str">
        <f>+IFERROR(VLOOKUP($B104,HALCONES!$A:$J,5,0),"")</f>
        <v/>
      </c>
      <c r="R104" s="14" t="str">
        <f t="shared" si="14"/>
        <v/>
      </c>
      <c r="S104" s="17" t="str">
        <f>+IFERROR(VLOOKUP($R104,LISTAS!$C$42:$D$64,2,0),"")</f>
        <v/>
      </c>
      <c r="T104" s="15" t="str">
        <f>+IFERROR(VLOOKUP($B104,VIVES!$A:$J,10,0),"")</f>
        <v/>
      </c>
      <c r="U104" s="14" t="str">
        <f>+IFERROR(VLOOKUP($B104,VIVES!$A:$J,5,0),"")</f>
        <v/>
      </c>
      <c r="V104" s="14" t="str">
        <f t="shared" si="15"/>
        <v/>
      </c>
      <c r="W104" s="17" t="str">
        <f>+IFERROR(VLOOKUP($V104,LISTAS!C67:E88,3,0),"")</f>
        <v/>
      </c>
      <c r="X104" s="15" t="str">
        <f>+IFERROR(VLOOKUP($B104,ARQUEROS_UNIDOS!$A:$J,10,0),"")</f>
        <v/>
      </c>
      <c r="Y104" s="14" t="str">
        <f>+IFERROR(VLOOKUP($B104,ARQUEROS_UNIDOS!$A:$J,5,0),"")</f>
        <v/>
      </c>
      <c r="Z104" s="14" t="str">
        <f t="shared" si="16"/>
        <v/>
      </c>
      <c r="AA104" s="17" t="str">
        <f>+IFERROR(VLOOKUP(Z104,LISTAS!$I$42:$J$63,2,0),"")</f>
        <v/>
      </c>
      <c r="AB104" s="18" t="str">
        <f t="shared" si="17"/>
        <v/>
      </c>
      <c r="AC104" s="39" t="str">
        <f t="shared" si="9"/>
        <v/>
      </c>
      <c r="AD104" s="9"/>
    </row>
    <row r="105" spans="1:30" x14ac:dyDescent="0.25">
      <c r="A105" s="9"/>
      <c r="B105" s="23"/>
      <c r="C105" s="19"/>
      <c r="D105" s="16" t="str">
        <f>+IFERROR(VLOOKUP(B105,ISCARIOTE!A:J,10,0),"")</f>
        <v/>
      </c>
      <c r="E105" s="14" t="str">
        <f>+IFERROR(VLOOKUP($B105,ISCARIOTE!$A:$J,5,0),"")</f>
        <v/>
      </c>
      <c r="F105" s="14" t="str">
        <f t="shared" si="11"/>
        <v/>
      </c>
      <c r="G105" s="17" t="str">
        <f>+IFERROR(VLOOKUP($F105,LISTAS!$C$42:$D$64,2,0),"")</f>
        <v/>
      </c>
      <c r="H105" s="15" t="str">
        <f>+IFERROR(VLOOKUP($B105,LEON!$A:$J,10,0),"")</f>
        <v/>
      </c>
      <c r="I105" s="14" t="str">
        <f>+IFERROR(VLOOKUP($B105,LEON!$A:$J,5,0),"")</f>
        <v/>
      </c>
      <c r="J105" s="14" t="str">
        <f t="shared" si="12"/>
        <v/>
      </c>
      <c r="K105" s="17" t="str">
        <f>+IFERROR(VLOOKUP($J105,LISTAS!$C$42:$D$64,2,0),"")</f>
        <v/>
      </c>
      <c r="L105" s="15" t="str">
        <f>+IFERROR(VLOOKUP($B105,CLUB_DE_TIRO!$A:$J,10,0),"")</f>
        <v/>
      </c>
      <c r="M105" s="14" t="str">
        <f>+IFERROR(VLOOKUP($B105,CLUB_DE_TIRO!$A:$J,5,0),"")</f>
        <v/>
      </c>
      <c r="N105" s="14" t="str">
        <f t="shared" si="13"/>
        <v/>
      </c>
      <c r="O105" s="17" t="str">
        <f>+IFERROR(VLOOKUP($N105,LISTAS!$C$42:$D$64,2,0),"")</f>
        <v/>
      </c>
      <c r="P105" s="15" t="str">
        <f>+IFERROR(VLOOKUP($B105,HALCONES!$A:$J,10,0),"")</f>
        <v/>
      </c>
      <c r="Q105" s="14" t="str">
        <f>+IFERROR(VLOOKUP($B105,HALCONES!$A:$J,5,0),"")</f>
        <v/>
      </c>
      <c r="R105" s="14" t="str">
        <f t="shared" si="14"/>
        <v/>
      </c>
      <c r="S105" s="17" t="str">
        <f>+IFERROR(VLOOKUP($R105,LISTAS!$C$42:$D$64,2,0),"")</f>
        <v/>
      </c>
      <c r="T105" s="15" t="str">
        <f>+IFERROR(VLOOKUP($B105,VIVES!$A:$J,10,0),"")</f>
        <v/>
      </c>
      <c r="U105" s="14" t="str">
        <f>+IFERROR(VLOOKUP($B105,VIVES!$A:$J,5,0),"")</f>
        <v/>
      </c>
      <c r="V105" s="14" t="str">
        <f t="shared" si="15"/>
        <v/>
      </c>
      <c r="W105" s="17" t="str">
        <f>+IFERROR(VLOOKUP($V105,LISTAS!C68:E89,3,0),"")</f>
        <v/>
      </c>
      <c r="X105" s="15" t="str">
        <f>+IFERROR(VLOOKUP($B105,ARQUEROS_UNIDOS!$A:$J,10,0),"")</f>
        <v/>
      </c>
      <c r="Y105" s="14" t="str">
        <f>+IFERROR(VLOOKUP($B105,ARQUEROS_UNIDOS!$A:$J,5,0),"")</f>
        <v/>
      </c>
      <c r="Z105" s="14" t="str">
        <f t="shared" si="16"/>
        <v/>
      </c>
      <c r="AA105" s="17" t="str">
        <f>+IFERROR(VLOOKUP(Z105,LISTAS!$I$42:$J$63,2,0),"")</f>
        <v/>
      </c>
      <c r="AB105" s="18" t="str">
        <f t="shared" si="17"/>
        <v/>
      </c>
      <c r="AC105" s="39" t="str">
        <f t="shared" si="9"/>
        <v/>
      </c>
      <c r="AD105" s="9"/>
    </row>
    <row r="106" spans="1:30" x14ac:dyDescent="0.25">
      <c r="A106" s="9"/>
      <c r="B106" s="23"/>
      <c r="C106" s="19"/>
      <c r="D106" s="16" t="str">
        <f>+IFERROR(VLOOKUP(B106,ISCARIOTE!A:J,10,0),"")</f>
        <v/>
      </c>
      <c r="E106" s="14" t="str">
        <f>+IFERROR(VLOOKUP($B106,ISCARIOTE!$A:$J,5,0),"")</f>
        <v/>
      </c>
      <c r="F106" s="14" t="str">
        <f t="shared" si="11"/>
        <v/>
      </c>
      <c r="G106" s="17" t="str">
        <f>+IFERROR(VLOOKUP($F106,LISTAS!$C$42:$D$64,2,0),"")</f>
        <v/>
      </c>
      <c r="H106" s="15" t="str">
        <f>+IFERROR(VLOOKUP($B106,LEON!$A:$J,10,0),"")</f>
        <v/>
      </c>
      <c r="I106" s="14" t="str">
        <f>+IFERROR(VLOOKUP($B106,LEON!$A:$J,5,0),"")</f>
        <v/>
      </c>
      <c r="J106" s="14" t="str">
        <f t="shared" si="12"/>
        <v/>
      </c>
      <c r="K106" s="17" t="str">
        <f>+IFERROR(VLOOKUP($J106,LISTAS!$C$42:$D$64,2,0),"")</f>
        <v/>
      </c>
      <c r="L106" s="15" t="str">
        <f>+IFERROR(VLOOKUP($B106,CLUB_DE_TIRO!$A:$J,10,0),"")</f>
        <v/>
      </c>
      <c r="M106" s="14" t="str">
        <f>+IFERROR(VLOOKUP($B106,CLUB_DE_TIRO!$A:$J,5,0),"")</f>
        <v/>
      </c>
      <c r="N106" s="14" t="str">
        <f t="shared" si="13"/>
        <v/>
      </c>
      <c r="O106" s="17" t="str">
        <f>+IFERROR(VLOOKUP($N106,LISTAS!$C$42:$D$64,2,0),"")</f>
        <v/>
      </c>
      <c r="P106" s="15" t="str">
        <f>+IFERROR(VLOOKUP($B106,HALCONES!$A:$J,10,0),"")</f>
        <v/>
      </c>
      <c r="Q106" s="14" t="str">
        <f>+IFERROR(VLOOKUP($B106,HALCONES!$A:$J,5,0),"")</f>
        <v/>
      </c>
      <c r="R106" s="14" t="str">
        <f t="shared" si="14"/>
        <v/>
      </c>
      <c r="S106" s="17" t="str">
        <f>+IFERROR(VLOOKUP($R106,LISTAS!$C$42:$D$64,2,0),"")</f>
        <v/>
      </c>
      <c r="T106" s="15" t="str">
        <f>+IFERROR(VLOOKUP($B106,VIVES!$A:$J,10,0),"")</f>
        <v/>
      </c>
      <c r="U106" s="14" t="str">
        <f>+IFERROR(VLOOKUP($B106,VIVES!$A:$J,5,0),"")</f>
        <v/>
      </c>
      <c r="V106" s="14" t="str">
        <f t="shared" si="15"/>
        <v/>
      </c>
      <c r="W106" s="17" t="str">
        <f>+IFERROR(VLOOKUP($V106,LISTAS!C69:E90,3,0),"")</f>
        <v/>
      </c>
      <c r="X106" s="15" t="str">
        <f>+IFERROR(VLOOKUP($B106,ARQUEROS_UNIDOS!$A:$J,10,0),"")</f>
        <v/>
      </c>
      <c r="Y106" s="14" t="str">
        <f>+IFERROR(VLOOKUP($B106,ARQUEROS_UNIDOS!$A:$J,5,0),"")</f>
        <v/>
      </c>
      <c r="Z106" s="14" t="str">
        <f t="shared" si="16"/>
        <v/>
      </c>
      <c r="AA106" s="17" t="str">
        <f>+IFERROR(VLOOKUP(Z106,LISTAS!$I$42:$J$63,2,0),"")</f>
        <v/>
      </c>
      <c r="AB106" s="18" t="str">
        <f t="shared" si="17"/>
        <v/>
      </c>
      <c r="AC106" s="39" t="str">
        <f t="shared" si="9"/>
        <v/>
      </c>
      <c r="AD106" s="9"/>
    </row>
    <row r="107" spans="1:30" x14ac:dyDescent="0.25">
      <c r="A107" s="9"/>
      <c r="B107" s="23"/>
      <c r="C107" s="19"/>
      <c r="D107" s="16" t="str">
        <f>+IFERROR(VLOOKUP(B107,ISCARIOTE!A:J,10,0),"")</f>
        <v/>
      </c>
      <c r="E107" s="14" t="str">
        <f>+IFERROR(VLOOKUP($B107,ISCARIOTE!$A:$J,5,0),"")</f>
        <v/>
      </c>
      <c r="F107" s="14" t="str">
        <f t="shared" si="11"/>
        <v/>
      </c>
      <c r="G107" s="17" t="str">
        <f>+IFERROR(VLOOKUP($F107,LISTAS!$C$42:$D$64,2,0),"")</f>
        <v/>
      </c>
      <c r="H107" s="15" t="str">
        <f>+IFERROR(VLOOKUP($B107,LEON!$A:$J,10,0),"")</f>
        <v/>
      </c>
      <c r="I107" s="14" t="str">
        <f>+IFERROR(VLOOKUP($B107,LEON!$A:$J,5,0),"")</f>
        <v/>
      </c>
      <c r="J107" s="14" t="str">
        <f t="shared" si="12"/>
        <v/>
      </c>
      <c r="K107" s="17" t="str">
        <f>+IFERROR(VLOOKUP($J107,LISTAS!$C$42:$D$64,2,0),"")</f>
        <v/>
      </c>
      <c r="L107" s="15" t="str">
        <f>+IFERROR(VLOOKUP($B107,CLUB_DE_TIRO!$A:$J,10,0),"")</f>
        <v/>
      </c>
      <c r="M107" s="14" t="str">
        <f>+IFERROR(VLOOKUP($B107,CLUB_DE_TIRO!$A:$J,5,0),"")</f>
        <v/>
      </c>
      <c r="N107" s="14" t="str">
        <f t="shared" si="13"/>
        <v/>
      </c>
      <c r="O107" s="17" t="str">
        <f>+IFERROR(VLOOKUP($N107,LISTAS!$C$42:$D$64,2,0),"")</f>
        <v/>
      </c>
      <c r="P107" s="15" t="str">
        <f>+IFERROR(VLOOKUP($B107,HALCONES!$A:$J,10,0),"")</f>
        <v/>
      </c>
      <c r="Q107" s="14" t="str">
        <f>+IFERROR(VLOOKUP($B107,HALCONES!$A:$J,5,0),"")</f>
        <v/>
      </c>
      <c r="R107" s="14" t="str">
        <f t="shared" si="14"/>
        <v/>
      </c>
      <c r="S107" s="17" t="str">
        <f>+IFERROR(VLOOKUP($R107,LISTAS!$C$42:$D$64,2,0),"")</f>
        <v/>
      </c>
      <c r="T107" s="15" t="str">
        <f>+IFERROR(VLOOKUP($B107,VIVES!$A:$J,10,0),"")</f>
        <v/>
      </c>
      <c r="U107" s="14" t="str">
        <f>+IFERROR(VLOOKUP($B107,VIVES!$A:$J,5,0),"")</f>
        <v/>
      </c>
      <c r="V107" s="14" t="str">
        <f t="shared" si="15"/>
        <v/>
      </c>
      <c r="W107" s="17" t="str">
        <f>+IFERROR(VLOOKUP($V107,LISTAS!C70:E91,3,0),"")</f>
        <v/>
      </c>
      <c r="X107" s="15" t="str">
        <f>+IFERROR(VLOOKUP($B107,ARQUEROS_UNIDOS!$A:$J,10,0),"")</f>
        <v/>
      </c>
      <c r="Y107" s="14" t="str">
        <f>+IFERROR(VLOOKUP($B107,ARQUEROS_UNIDOS!$A:$J,5,0),"")</f>
        <v/>
      </c>
      <c r="Z107" s="14" t="str">
        <f t="shared" si="16"/>
        <v/>
      </c>
      <c r="AA107" s="17" t="str">
        <f>+IFERROR(VLOOKUP(Z107,LISTAS!$I$42:$J$63,2,0),"")</f>
        <v/>
      </c>
      <c r="AB107" s="18" t="str">
        <f t="shared" si="17"/>
        <v/>
      </c>
      <c r="AC107" s="39" t="str">
        <f t="shared" si="9"/>
        <v/>
      </c>
      <c r="AD107" s="9"/>
    </row>
    <row r="108" spans="1:30" x14ac:dyDescent="0.25">
      <c r="A108" s="9"/>
      <c r="B108" s="23"/>
      <c r="C108" s="19"/>
      <c r="D108" s="16" t="str">
        <f>+IFERROR(VLOOKUP(B108,ISCARIOTE!A:J,10,0),"")</f>
        <v/>
      </c>
      <c r="E108" s="14" t="str">
        <f>+IFERROR(VLOOKUP($B108,ISCARIOTE!$A:$J,5,0),"")</f>
        <v/>
      </c>
      <c r="F108" s="14" t="str">
        <f t="shared" si="11"/>
        <v/>
      </c>
      <c r="G108" s="17" t="str">
        <f>+IFERROR(VLOOKUP($F108,LISTAS!$C$42:$D$64,2,0),"")</f>
        <v/>
      </c>
      <c r="H108" s="15" t="str">
        <f>+IFERROR(VLOOKUP($B108,LEON!$A:$J,10,0),"")</f>
        <v/>
      </c>
      <c r="I108" s="14" t="str">
        <f>+IFERROR(VLOOKUP($B108,LEON!$A:$J,5,0),"")</f>
        <v/>
      </c>
      <c r="J108" s="14" t="str">
        <f t="shared" si="12"/>
        <v/>
      </c>
      <c r="K108" s="17" t="str">
        <f>+IFERROR(VLOOKUP($J108,LISTAS!$C$42:$D$64,2,0),"")</f>
        <v/>
      </c>
      <c r="L108" s="15" t="str">
        <f>+IFERROR(VLOOKUP($B108,CLUB_DE_TIRO!$A:$J,10,0),"")</f>
        <v/>
      </c>
      <c r="M108" s="14" t="str">
        <f>+IFERROR(VLOOKUP($B108,CLUB_DE_TIRO!$A:$J,5,0),"")</f>
        <v/>
      </c>
      <c r="N108" s="14" t="str">
        <f t="shared" si="13"/>
        <v/>
      </c>
      <c r="O108" s="17" t="str">
        <f>+IFERROR(VLOOKUP($N108,LISTAS!$C$42:$D$64,2,0),"")</f>
        <v/>
      </c>
      <c r="P108" s="15" t="str">
        <f>+IFERROR(VLOOKUP($B108,HALCONES!$A:$J,10,0),"")</f>
        <v/>
      </c>
      <c r="Q108" s="14" t="str">
        <f>+IFERROR(VLOOKUP($B108,HALCONES!$A:$J,5,0),"")</f>
        <v/>
      </c>
      <c r="R108" s="14" t="str">
        <f t="shared" si="14"/>
        <v/>
      </c>
      <c r="S108" s="17" t="str">
        <f>+IFERROR(VLOOKUP($R108,LISTAS!$C$42:$D$64,2,0),"")</f>
        <v/>
      </c>
      <c r="T108" s="15" t="str">
        <f>+IFERROR(VLOOKUP($B108,VIVES!$A:$J,10,0),"")</f>
        <v/>
      </c>
      <c r="U108" s="14" t="str">
        <f>+IFERROR(VLOOKUP($B108,VIVES!$A:$J,5,0),"")</f>
        <v/>
      </c>
      <c r="V108" s="14" t="str">
        <f t="shared" si="15"/>
        <v/>
      </c>
      <c r="W108" s="17" t="str">
        <f>+IFERROR(VLOOKUP($V108,LISTAS!C71:E92,3,0),"")</f>
        <v/>
      </c>
      <c r="X108" s="15" t="str">
        <f>+IFERROR(VLOOKUP($B108,ARQUEROS_UNIDOS!$A:$J,10,0),"")</f>
        <v/>
      </c>
      <c r="Y108" s="14" t="str">
        <f>+IFERROR(VLOOKUP($B108,ARQUEROS_UNIDOS!$A:$J,5,0),"")</f>
        <v/>
      </c>
      <c r="Z108" s="14" t="str">
        <f t="shared" si="16"/>
        <v/>
      </c>
      <c r="AA108" s="17" t="str">
        <f>+IFERROR(VLOOKUP(Z108,LISTAS!$I$42:$J$63,2,0),"")</f>
        <v/>
      </c>
      <c r="AB108" s="18" t="str">
        <f t="shared" si="17"/>
        <v/>
      </c>
      <c r="AC108" s="39" t="str">
        <f t="shared" si="9"/>
        <v/>
      </c>
      <c r="AD108" s="9"/>
    </row>
    <row r="109" spans="1:30" x14ac:dyDescent="0.25">
      <c r="A109" s="9"/>
      <c r="B109" s="23"/>
      <c r="C109" s="19"/>
      <c r="D109" s="16" t="str">
        <f>+IFERROR(VLOOKUP(B109,ISCARIOTE!A:J,10,0),"")</f>
        <v/>
      </c>
      <c r="E109" s="14" t="str">
        <f>+IFERROR(VLOOKUP($B109,ISCARIOTE!$A:$J,5,0),"")</f>
        <v/>
      </c>
      <c r="F109" s="14" t="str">
        <f t="shared" si="11"/>
        <v/>
      </c>
      <c r="G109" s="17" t="str">
        <f>+IFERROR(VLOOKUP($F109,LISTAS!$C$42:$D$64,2,0),"")</f>
        <v/>
      </c>
      <c r="H109" s="15" t="str">
        <f>+IFERROR(VLOOKUP($B109,LEON!$A:$J,10,0),"")</f>
        <v/>
      </c>
      <c r="I109" s="14" t="str">
        <f>+IFERROR(VLOOKUP($B109,LEON!$A:$J,5,0),"")</f>
        <v/>
      </c>
      <c r="J109" s="14" t="str">
        <f t="shared" si="12"/>
        <v/>
      </c>
      <c r="K109" s="17" t="str">
        <f>+IFERROR(VLOOKUP($J109,LISTAS!$C$42:$D$64,2,0),"")</f>
        <v/>
      </c>
      <c r="L109" s="15" t="str">
        <f>+IFERROR(VLOOKUP($B109,CLUB_DE_TIRO!$A:$J,10,0),"")</f>
        <v/>
      </c>
      <c r="M109" s="14" t="str">
        <f>+IFERROR(VLOOKUP($B109,CLUB_DE_TIRO!$A:$J,5,0),"")</f>
        <v/>
      </c>
      <c r="N109" s="14" t="str">
        <f t="shared" si="13"/>
        <v/>
      </c>
      <c r="O109" s="17" t="str">
        <f>+IFERROR(VLOOKUP($N109,LISTAS!$C$42:$D$64,2,0),"")</f>
        <v/>
      </c>
      <c r="P109" s="15" t="str">
        <f>+IFERROR(VLOOKUP($B109,HALCONES!$A:$J,10,0),"")</f>
        <v/>
      </c>
      <c r="Q109" s="14" t="str">
        <f>+IFERROR(VLOOKUP($B109,HALCONES!$A:$J,5,0),"")</f>
        <v/>
      </c>
      <c r="R109" s="14" t="str">
        <f t="shared" si="14"/>
        <v/>
      </c>
      <c r="S109" s="17" t="str">
        <f>+IFERROR(VLOOKUP($R109,LISTAS!$C$42:$D$64,2,0),"")</f>
        <v/>
      </c>
      <c r="T109" s="15" t="str">
        <f>+IFERROR(VLOOKUP($B109,VIVES!$A:$J,10,0),"")</f>
        <v/>
      </c>
      <c r="U109" s="14" t="str">
        <f>+IFERROR(VLOOKUP($B109,VIVES!$A:$J,5,0),"")</f>
        <v/>
      </c>
      <c r="V109" s="14" t="str">
        <f t="shared" si="15"/>
        <v/>
      </c>
      <c r="W109" s="17" t="str">
        <f>+IFERROR(VLOOKUP($V109,LISTAS!C72:E93,3,0),"")</f>
        <v/>
      </c>
      <c r="X109" s="15" t="str">
        <f>+IFERROR(VLOOKUP($B109,ARQUEROS_UNIDOS!$A:$J,10,0),"")</f>
        <v/>
      </c>
      <c r="Y109" s="14" t="str">
        <f>+IFERROR(VLOOKUP($B109,ARQUEROS_UNIDOS!$A:$J,5,0),"")</f>
        <v/>
      </c>
      <c r="Z109" s="14" t="str">
        <f t="shared" si="16"/>
        <v/>
      </c>
      <c r="AA109" s="17" t="str">
        <f>+IFERROR(VLOOKUP(Z109,LISTAS!$I$42:$J$63,2,0),"")</f>
        <v/>
      </c>
      <c r="AB109" s="18" t="str">
        <f t="shared" si="17"/>
        <v/>
      </c>
      <c r="AC109" s="39" t="str">
        <f t="shared" si="9"/>
        <v/>
      </c>
      <c r="AD109" s="9"/>
    </row>
    <row r="110" spans="1:30" x14ac:dyDescent="0.25">
      <c r="A110" s="9"/>
      <c r="B110" s="23"/>
      <c r="C110" s="19"/>
      <c r="D110" s="16" t="str">
        <f>+IFERROR(VLOOKUP(B110,ISCARIOTE!A:J,10,0),"")</f>
        <v/>
      </c>
      <c r="E110" s="14" t="str">
        <f>+IFERROR(VLOOKUP($B110,ISCARIOTE!$A:$J,5,0),"")</f>
        <v/>
      </c>
      <c r="F110" s="14" t="str">
        <f t="shared" si="11"/>
        <v/>
      </c>
      <c r="G110" s="17" t="str">
        <f>+IFERROR(VLOOKUP($F110,LISTAS!$C$42:$D$64,2,0),"")</f>
        <v/>
      </c>
      <c r="H110" s="15" t="str">
        <f>+IFERROR(VLOOKUP($B110,LEON!$A:$J,10,0),"")</f>
        <v/>
      </c>
      <c r="I110" s="14" t="str">
        <f>+IFERROR(VLOOKUP($B110,LEON!$A:$J,5,0),"")</f>
        <v/>
      </c>
      <c r="J110" s="14" t="str">
        <f t="shared" si="12"/>
        <v/>
      </c>
      <c r="K110" s="17" t="str">
        <f>+IFERROR(VLOOKUP($J110,LISTAS!$C$42:$D$64,2,0),"")</f>
        <v/>
      </c>
      <c r="L110" s="15" t="str">
        <f>+IFERROR(VLOOKUP($B110,CLUB_DE_TIRO!$A:$J,10,0),"")</f>
        <v/>
      </c>
      <c r="M110" s="14" t="str">
        <f>+IFERROR(VLOOKUP($B110,CLUB_DE_TIRO!$A:$J,5,0),"")</f>
        <v/>
      </c>
      <c r="N110" s="14" t="str">
        <f t="shared" si="13"/>
        <v/>
      </c>
      <c r="O110" s="17" t="str">
        <f>+IFERROR(VLOOKUP($N110,LISTAS!$C$42:$D$64,2,0),"")</f>
        <v/>
      </c>
      <c r="P110" s="15" t="str">
        <f>+IFERROR(VLOOKUP($B110,HALCONES!$A:$J,10,0),"")</f>
        <v/>
      </c>
      <c r="Q110" s="14" t="str">
        <f>+IFERROR(VLOOKUP($B110,HALCONES!$A:$J,5,0),"")</f>
        <v/>
      </c>
      <c r="R110" s="14" t="str">
        <f t="shared" si="14"/>
        <v/>
      </c>
      <c r="S110" s="17" t="str">
        <f>+IFERROR(VLOOKUP($R110,LISTAS!$C$42:$D$64,2,0),"")</f>
        <v/>
      </c>
      <c r="T110" s="15" t="str">
        <f>+IFERROR(VLOOKUP($B110,VIVES!$A:$J,10,0),"")</f>
        <v/>
      </c>
      <c r="U110" s="14" t="str">
        <f>+IFERROR(VLOOKUP($B110,VIVES!$A:$J,5,0),"")</f>
        <v/>
      </c>
      <c r="V110" s="14" t="str">
        <f t="shared" si="15"/>
        <v/>
      </c>
      <c r="W110" s="17">
        <f>+IFERROR(VLOOKUP($V110,LISTAS!C73:E94,3,0),"")</f>
        <v>16</v>
      </c>
      <c r="X110" s="15" t="str">
        <f>+IFERROR(VLOOKUP($B110,ARQUEROS_UNIDOS!$A:$J,10,0),"")</f>
        <v/>
      </c>
      <c r="Y110" s="14" t="str">
        <f>+IFERROR(VLOOKUP($B110,ARQUEROS_UNIDOS!$A:$J,5,0),"")</f>
        <v/>
      </c>
      <c r="Z110" s="14" t="str">
        <f t="shared" si="16"/>
        <v/>
      </c>
      <c r="AA110" s="17" t="str">
        <f>+IFERROR(VLOOKUP(Z110,LISTAS!$I$42:$J$63,2,0),"")</f>
        <v/>
      </c>
      <c r="AB110" s="18">
        <f t="shared" si="17"/>
        <v>16</v>
      </c>
      <c r="AC110" s="39">
        <f t="shared" si="9"/>
        <v>6</v>
      </c>
      <c r="AD110" s="9"/>
    </row>
    <row r="111" spans="1:30" x14ac:dyDescent="0.25">
      <c r="A111" s="9"/>
      <c r="B111" s="23"/>
      <c r="C111" s="19"/>
      <c r="D111" s="16" t="str">
        <f>+IFERROR(VLOOKUP(B111,ISCARIOTE!A:J,10,0),"")</f>
        <v/>
      </c>
      <c r="E111" s="14" t="str">
        <f>+IFERROR(VLOOKUP($B111,ISCARIOTE!$A:$J,5,0),"")</f>
        <v/>
      </c>
      <c r="F111" s="14" t="str">
        <f t="shared" si="11"/>
        <v/>
      </c>
      <c r="G111" s="17" t="str">
        <f>+IFERROR(VLOOKUP($F111,LISTAS!$C$42:$D$64,2,0),"")</f>
        <v/>
      </c>
      <c r="H111" s="15" t="str">
        <f>+IFERROR(VLOOKUP($B111,LEON!$A:$J,10,0),"")</f>
        <v/>
      </c>
      <c r="I111" s="14" t="str">
        <f>+IFERROR(VLOOKUP($B111,LEON!$A:$J,5,0),"")</f>
        <v/>
      </c>
      <c r="J111" s="14" t="str">
        <f t="shared" si="12"/>
        <v/>
      </c>
      <c r="K111" s="17"/>
      <c r="L111" s="15" t="str">
        <f>+IFERROR(VLOOKUP($B111,CLUB_DE_TIRO!$A:$J,10,0),"")</f>
        <v/>
      </c>
      <c r="M111" s="14" t="str">
        <f>+IFERROR(VLOOKUP($B111,CLUB_DE_TIRO!$A:$J,5,0),"")</f>
        <v/>
      </c>
      <c r="N111" s="14" t="str">
        <f t="shared" si="13"/>
        <v/>
      </c>
      <c r="O111" s="17" t="str">
        <f>+IFERROR(VLOOKUP($N111,LISTAS!$C$42:$D$64,2,0),"")</f>
        <v/>
      </c>
      <c r="P111" s="15" t="str">
        <f>+IFERROR(VLOOKUP($B111,HALCONES!$A:$J,10,0),"")</f>
        <v/>
      </c>
      <c r="Q111" s="14" t="str">
        <f>+IFERROR(VLOOKUP($B111,HALCONES!$A:$J,5,0),"")</f>
        <v/>
      </c>
      <c r="R111" s="14" t="str">
        <f t="shared" si="14"/>
        <v/>
      </c>
      <c r="S111" s="17" t="str">
        <f>+IFERROR(VLOOKUP($R111,LISTAS!$C$42:$D$64,2,0),"")</f>
        <v/>
      </c>
      <c r="T111" s="15" t="str">
        <f>+IFERROR(VLOOKUP($B111,VIVES!$A:$J,10,0),"")</f>
        <v/>
      </c>
      <c r="U111" s="14" t="str">
        <f>+IFERROR(VLOOKUP($B111,VIVES!$A:$J,5,0),"")</f>
        <v/>
      </c>
      <c r="V111" s="14" t="str">
        <f t="shared" si="15"/>
        <v/>
      </c>
      <c r="W111" s="17">
        <f>+IFERROR(VLOOKUP($V111,LISTAS!C74:E95,3,0),"")</f>
        <v>16</v>
      </c>
      <c r="X111" s="15" t="str">
        <f>+IFERROR(VLOOKUP($B111,ARQUEROS_UNIDOS!$A:$J,10,0),"")</f>
        <v/>
      </c>
      <c r="Y111" s="14" t="str">
        <f>+IFERROR(VLOOKUP($B111,ARQUEROS_UNIDOS!$A:$J,5,0),"")</f>
        <v/>
      </c>
      <c r="Z111" s="14" t="str">
        <f t="shared" si="16"/>
        <v/>
      </c>
      <c r="AA111" s="17" t="str">
        <f>+IFERROR(VLOOKUP(Z111,LISTAS!$I$42:$J$63,2,0),"")</f>
        <v/>
      </c>
      <c r="AB111" s="18">
        <f t="shared" si="17"/>
        <v>16</v>
      </c>
      <c r="AC111" s="39">
        <f t="shared" si="9"/>
        <v>6</v>
      </c>
      <c r="AD111" s="9"/>
    </row>
    <row r="112" spans="1:30" x14ac:dyDescent="0.25">
      <c r="A112" s="9"/>
      <c r="B112" s="23"/>
      <c r="C112" s="19"/>
      <c r="D112" s="16" t="str">
        <f>+IFERROR(VLOOKUP(B112,ISCARIOTE!A:J,10,0),"")</f>
        <v/>
      </c>
      <c r="E112" s="14" t="str">
        <f>+IFERROR(VLOOKUP($B112,ISCARIOTE!$A:$J,5,0),"")</f>
        <v/>
      </c>
      <c r="F112" s="14" t="str">
        <f t="shared" si="11"/>
        <v/>
      </c>
      <c r="G112" s="17" t="str">
        <f>+IFERROR(VLOOKUP($F112,LISTAS!$C$42:$D$64,2,0),"")</f>
        <v/>
      </c>
      <c r="H112" s="15" t="str">
        <f>+IFERROR(VLOOKUP($B112,LEON!$A:$J,10,0),"")</f>
        <v/>
      </c>
      <c r="I112" s="14" t="str">
        <f>+IFERROR(VLOOKUP($B112,LEON!$A:$J,5,0),"")</f>
        <v/>
      </c>
      <c r="J112" s="14" t="str">
        <f t="shared" si="12"/>
        <v/>
      </c>
      <c r="K112" s="17"/>
      <c r="L112" s="15" t="str">
        <f>+IFERROR(VLOOKUP($B112,CLUB_DE_TIRO!$A:$J,10,0),"")</f>
        <v/>
      </c>
      <c r="M112" s="14" t="str">
        <f>+IFERROR(VLOOKUP($B112,CLUB_DE_TIRO!$A:$J,5,0),"")</f>
        <v/>
      </c>
      <c r="N112" s="14" t="str">
        <f t="shared" si="13"/>
        <v/>
      </c>
      <c r="O112" s="17" t="str">
        <f>+IFERROR(VLOOKUP($N112,LISTAS!$C$42:$D$64,2,0),"")</f>
        <v/>
      </c>
      <c r="P112" s="15" t="str">
        <f>+IFERROR(VLOOKUP($B112,HALCONES!$A:$J,10,0),"")</f>
        <v/>
      </c>
      <c r="Q112" s="14" t="str">
        <f>+IFERROR(VLOOKUP($B112,HALCONES!$A:$J,5,0),"")</f>
        <v/>
      </c>
      <c r="R112" s="14" t="str">
        <f t="shared" si="14"/>
        <v/>
      </c>
      <c r="S112" s="17" t="str">
        <f>+IFERROR(VLOOKUP($R112,LISTAS!$C$42:$D$64,2,0),"")</f>
        <v/>
      </c>
      <c r="T112" s="15" t="str">
        <f>+IFERROR(VLOOKUP($B112,VIVES!$A:$J,10,0),"")</f>
        <v/>
      </c>
      <c r="U112" s="14" t="str">
        <f>+IFERROR(VLOOKUP($B112,VIVES!$A:$J,5,0),"")</f>
        <v/>
      </c>
      <c r="V112" s="14" t="str">
        <f t="shared" si="15"/>
        <v/>
      </c>
      <c r="W112" s="17">
        <f>+IFERROR(VLOOKUP($V112,LISTAS!C75:E96,3,0),"")</f>
        <v>16</v>
      </c>
      <c r="X112" s="15" t="str">
        <f>+IFERROR(VLOOKUP($B112,ARQUEROS_UNIDOS!$A:$J,10,0),"")</f>
        <v/>
      </c>
      <c r="Y112" s="14" t="str">
        <f>+IFERROR(VLOOKUP($B112,ARQUEROS_UNIDOS!$A:$J,5,0),"")</f>
        <v/>
      </c>
      <c r="Z112" s="14" t="str">
        <f t="shared" si="16"/>
        <v/>
      </c>
      <c r="AA112" s="17" t="str">
        <f>+IFERROR(VLOOKUP(Z112,LISTAS!$I$42:$J$63,2,0),"")</f>
        <v/>
      </c>
      <c r="AB112" s="18">
        <f t="shared" si="17"/>
        <v>16</v>
      </c>
      <c r="AC112" s="39">
        <f t="shared" si="9"/>
        <v>6</v>
      </c>
      <c r="AD112" s="9"/>
    </row>
    <row r="113" spans="1:30" x14ac:dyDescent="0.25">
      <c r="A113" s="9"/>
      <c r="B113" s="23"/>
      <c r="C113" s="19"/>
      <c r="D113" s="16" t="str">
        <f>+IFERROR(VLOOKUP(B113,ISCARIOTE!A:J,10,0),"")</f>
        <v/>
      </c>
      <c r="E113" s="14" t="str">
        <f>+IFERROR(VLOOKUP($B113,ISCARIOTE!$A:$J,5,0),"")</f>
        <v/>
      </c>
      <c r="F113" s="14" t="str">
        <f t="shared" si="11"/>
        <v/>
      </c>
      <c r="G113" s="17" t="str">
        <f>+IFERROR(VLOOKUP($F113,LISTAS!$C$42:$D$64,2,0),"")</f>
        <v/>
      </c>
      <c r="H113" s="15" t="str">
        <f>+IFERROR(VLOOKUP($B113,LEON!$A:$J,10,0),"")</f>
        <v/>
      </c>
      <c r="I113" s="14" t="str">
        <f>+IFERROR(VLOOKUP($B113,LEON!$A:$J,5,0),"")</f>
        <v/>
      </c>
      <c r="J113" s="14" t="str">
        <f t="shared" si="12"/>
        <v/>
      </c>
      <c r="K113" s="17"/>
      <c r="L113" s="15" t="str">
        <f>+IFERROR(VLOOKUP($B113,CLUB_DE_TIRO!$A:$J,10,0),"")</f>
        <v/>
      </c>
      <c r="M113" s="14" t="str">
        <f>+IFERROR(VLOOKUP($B113,CLUB_DE_TIRO!$A:$J,5,0),"")</f>
        <v/>
      </c>
      <c r="N113" s="14" t="str">
        <f t="shared" si="13"/>
        <v/>
      </c>
      <c r="O113" s="17" t="str">
        <f>+IFERROR(VLOOKUP($N113,LISTAS!$C$42:$D$64,2,0),"")</f>
        <v/>
      </c>
      <c r="P113" s="15" t="str">
        <f>+IFERROR(VLOOKUP($B113,HALCONES!$A:$J,10,0),"")</f>
        <v/>
      </c>
      <c r="Q113" s="14" t="str">
        <f>+IFERROR(VLOOKUP($B113,HALCONES!$A:$J,5,0),"")</f>
        <v/>
      </c>
      <c r="R113" s="14" t="str">
        <f t="shared" si="14"/>
        <v/>
      </c>
      <c r="S113" s="17" t="str">
        <f>+IFERROR(VLOOKUP($R113,LISTAS!$C$42:$D$64,2,0),"")</f>
        <v/>
      </c>
      <c r="T113" s="15" t="str">
        <f>+IFERROR(VLOOKUP($B113,VIVES!$A:$J,10,0),"")</f>
        <v/>
      </c>
      <c r="U113" s="14" t="str">
        <f>+IFERROR(VLOOKUP($B113,VIVES!$A:$J,5,0),"")</f>
        <v/>
      </c>
      <c r="V113" s="14" t="str">
        <f t="shared" si="15"/>
        <v/>
      </c>
      <c r="W113" s="17">
        <f>+IFERROR(VLOOKUP($V113,LISTAS!C76:E97,3,0),"")</f>
        <v>16</v>
      </c>
      <c r="X113" s="15" t="str">
        <f>+IFERROR(VLOOKUP($B113,ARQUEROS_UNIDOS!$A:$J,10,0),"")</f>
        <v/>
      </c>
      <c r="Y113" s="14" t="str">
        <f>+IFERROR(VLOOKUP($B113,ARQUEROS_UNIDOS!$A:$J,5,0),"")</f>
        <v/>
      </c>
      <c r="Z113" s="14" t="str">
        <f t="shared" si="16"/>
        <v/>
      </c>
      <c r="AA113" s="17" t="str">
        <f>+IFERROR(VLOOKUP(Z113,LISTAS!$I$42:$J$63,2,0),"")</f>
        <v/>
      </c>
      <c r="AB113" s="18">
        <f t="shared" si="17"/>
        <v>16</v>
      </c>
      <c r="AC113" s="39">
        <f t="shared" si="9"/>
        <v>6</v>
      </c>
      <c r="AD113" s="9"/>
    </row>
    <row r="114" spans="1:30" x14ac:dyDescent="0.25">
      <c r="A114" s="9"/>
      <c r="B114" s="23"/>
      <c r="C114" s="19"/>
      <c r="D114" s="16" t="str">
        <f>+IFERROR(VLOOKUP(B114,ISCARIOTE!A:J,10,0),"")</f>
        <v/>
      </c>
      <c r="E114" s="14" t="str">
        <f>+IFERROR(VLOOKUP($B114,ISCARIOTE!$A:$J,5,0),"")</f>
        <v/>
      </c>
      <c r="F114" s="14" t="str">
        <f t="shared" si="11"/>
        <v/>
      </c>
      <c r="G114" s="17" t="str">
        <f>+IFERROR(VLOOKUP($F114,LISTAS!$C$42:$D$64,2,0),"")</f>
        <v/>
      </c>
      <c r="H114" s="15" t="str">
        <f>+IFERROR(VLOOKUP($B114,LEON!$A:$J,10,0),"")</f>
        <v/>
      </c>
      <c r="I114" s="14" t="str">
        <f>+IFERROR(VLOOKUP($B114,LEON!$A:$J,5,0),"")</f>
        <v/>
      </c>
      <c r="J114" s="14" t="str">
        <f t="shared" si="12"/>
        <v/>
      </c>
      <c r="K114" s="17"/>
      <c r="L114" s="15" t="str">
        <f>+IFERROR(VLOOKUP($B114,CLUB_DE_TIRO!$A:$J,10,0),"")</f>
        <v/>
      </c>
      <c r="M114" s="14" t="str">
        <f>+IFERROR(VLOOKUP($B114,CLUB_DE_TIRO!$A:$J,5,0),"")</f>
        <v/>
      </c>
      <c r="N114" s="14" t="str">
        <f t="shared" si="13"/>
        <v/>
      </c>
      <c r="O114" s="17" t="str">
        <f>+IFERROR(VLOOKUP($N114,LISTAS!$C$42:$D$64,2,0),"")</f>
        <v/>
      </c>
      <c r="P114" s="15" t="str">
        <f>+IFERROR(VLOOKUP($B114,HALCONES!$A:$J,10,0),"")</f>
        <v/>
      </c>
      <c r="Q114" s="14" t="str">
        <f>+IFERROR(VLOOKUP($B114,HALCONES!$A:$J,5,0),"")</f>
        <v/>
      </c>
      <c r="R114" s="14" t="str">
        <f t="shared" si="14"/>
        <v/>
      </c>
      <c r="S114" s="17" t="str">
        <f>+IFERROR(VLOOKUP($R114,LISTAS!$C$42:$D$64,2,0),"")</f>
        <v/>
      </c>
      <c r="T114" s="15" t="str">
        <f>+IFERROR(VLOOKUP($B114,VIVES!$A:$J,10,0),"")</f>
        <v/>
      </c>
      <c r="U114" s="14" t="str">
        <f>+IFERROR(VLOOKUP($B114,VIVES!$A:$J,5,0),"")</f>
        <v/>
      </c>
      <c r="V114" s="14" t="str">
        <f t="shared" si="15"/>
        <v/>
      </c>
      <c r="W114" s="17">
        <f>+IFERROR(VLOOKUP($V114,LISTAS!C77:E98,3,0),"")</f>
        <v>16</v>
      </c>
      <c r="X114" s="15" t="str">
        <f>+IFERROR(VLOOKUP($B114,ARQUEROS_UNIDOS!$A:$J,10,0),"")</f>
        <v/>
      </c>
      <c r="Y114" s="14" t="str">
        <f>+IFERROR(VLOOKUP($B114,ARQUEROS_UNIDOS!$A:$J,5,0),"")</f>
        <v/>
      </c>
      <c r="Z114" s="14" t="str">
        <f t="shared" si="16"/>
        <v/>
      </c>
      <c r="AA114" s="17" t="str">
        <f>+IFERROR(VLOOKUP(Z114,LISTAS!$I$42:$J$63,2,0),"")</f>
        <v/>
      </c>
      <c r="AB114" s="18">
        <f t="shared" si="17"/>
        <v>16</v>
      </c>
      <c r="AC114" s="39">
        <f t="shared" si="9"/>
        <v>6</v>
      </c>
      <c r="AD114" s="9"/>
    </row>
    <row r="115" spans="1:30" x14ac:dyDescent="0.25">
      <c r="A115" s="9"/>
      <c r="B115" s="23"/>
      <c r="C115" s="19"/>
      <c r="D115" s="16" t="str">
        <f>+IFERROR(VLOOKUP(B115,ISCARIOTE!A:J,10,0),"")</f>
        <v/>
      </c>
      <c r="E115" s="14" t="str">
        <f>+IFERROR(VLOOKUP($B115,ISCARIOTE!$A:$J,5,0),"")</f>
        <v/>
      </c>
      <c r="F115" s="14" t="str">
        <f t="shared" si="11"/>
        <v/>
      </c>
      <c r="G115" s="17"/>
      <c r="H115" s="15" t="str">
        <f>+IFERROR(VLOOKUP($B115,LEON!$A:$J,10,0),"")</f>
        <v/>
      </c>
      <c r="I115" s="14" t="str">
        <f>+IFERROR(VLOOKUP($B115,LEON!$A:$J,5,0),"")</f>
        <v/>
      </c>
      <c r="J115" s="14" t="str">
        <f t="shared" si="12"/>
        <v/>
      </c>
      <c r="K115" s="17"/>
      <c r="L115" s="15" t="str">
        <f>+IFERROR(VLOOKUP($B115,CLUB_DE_TIRO!$A:$J,10,0),"")</f>
        <v/>
      </c>
      <c r="M115" s="14" t="str">
        <f>+IFERROR(VLOOKUP($B115,CLUB_DE_TIRO!$A:$J,5,0),"")</f>
        <v/>
      </c>
      <c r="N115" s="14" t="str">
        <f t="shared" si="13"/>
        <v/>
      </c>
      <c r="O115" s="17" t="str">
        <f>+IFERROR(VLOOKUP($N115,LISTAS!$C$42:$D$64,2,0),"")</f>
        <v/>
      </c>
      <c r="P115" s="15" t="str">
        <f>+IFERROR(VLOOKUP($B115,HALCONES!$A:$J,10,0),"")</f>
        <v/>
      </c>
      <c r="Q115" s="14" t="str">
        <f>+IFERROR(VLOOKUP($B115,HALCONES!$A:$J,5,0),"")</f>
        <v/>
      </c>
      <c r="R115" s="14" t="str">
        <f t="shared" si="14"/>
        <v/>
      </c>
      <c r="S115" s="17"/>
      <c r="T115" s="15" t="str">
        <f>+IFERROR(VLOOKUP($B115,VIVES!$A:$J,10,0),"")</f>
        <v/>
      </c>
      <c r="U115" s="14" t="str">
        <f>+IFERROR(VLOOKUP($B115,VIVES!$A:$J,5,0),"")</f>
        <v/>
      </c>
      <c r="V115" s="14" t="str">
        <f t="shared" si="15"/>
        <v/>
      </c>
      <c r="W115" s="17">
        <f>+IFERROR(VLOOKUP($V115,LISTAS!C78:E99,3,0),"")</f>
        <v>16</v>
      </c>
      <c r="X115" s="15" t="str">
        <f>+IFERROR(VLOOKUP($B115,ARQUEROS_UNIDOS!$A:$J,10,0),"")</f>
        <v/>
      </c>
      <c r="Y115" s="14" t="str">
        <f>+IFERROR(VLOOKUP($B115,ARQUEROS_UNIDOS!$A:$J,5,0),"")</f>
        <v/>
      </c>
      <c r="Z115" s="14" t="str">
        <f t="shared" si="16"/>
        <v/>
      </c>
      <c r="AA115" s="17" t="str">
        <f>+IFERROR(VLOOKUP(Z115,LISTAS!$I$42:$J$63,2,0),"")</f>
        <v/>
      </c>
      <c r="AB115" s="18">
        <f t="shared" si="17"/>
        <v>16</v>
      </c>
      <c r="AC115" s="39">
        <f t="shared" si="9"/>
        <v>6</v>
      </c>
      <c r="AD115" s="9"/>
    </row>
    <row r="116" spans="1:30" x14ac:dyDescent="0.25">
      <c r="A116" s="9"/>
      <c r="B116" s="21"/>
      <c r="C116" s="9"/>
      <c r="D116" s="11"/>
      <c r="E116" s="11"/>
      <c r="F116" s="11"/>
      <c r="G116" s="11"/>
      <c r="H116" s="11"/>
      <c r="I116" s="11"/>
      <c r="J116" s="11"/>
      <c r="K116" s="11"/>
      <c r="L116" s="11" t="str">
        <f>+IFERROR(VLOOKUP($K116,LISTAS!$C$42:$D$64,2,0),"")</f>
        <v/>
      </c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9"/>
      <c r="Y116" s="9"/>
      <c r="Z116" s="9"/>
      <c r="AA116" s="9"/>
      <c r="AB116" s="9"/>
      <c r="AC116" s="9"/>
      <c r="AD116" s="9"/>
    </row>
    <row r="117" spans="1:30" x14ac:dyDescent="0.25">
      <c r="A117" s="9"/>
      <c r="B117" s="21"/>
      <c r="C117" s="9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9"/>
      <c r="Y117" s="9"/>
      <c r="Z117" s="9"/>
      <c r="AA117" s="9"/>
      <c r="AB117" s="9"/>
      <c r="AC117" s="9"/>
      <c r="AD117" s="9"/>
    </row>
    <row r="118" spans="1:30" x14ac:dyDescent="0.25">
      <c r="A118" s="9"/>
      <c r="B118" s="21"/>
      <c r="C118" s="9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9"/>
      <c r="Y118" s="9"/>
      <c r="Z118" s="9"/>
      <c r="AA118" s="9"/>
      <c r="AB118" s="9"/>
      <c r="AC118" s="9"/>
      <c r="AD118" s="9"/>
    </row>
    <row r="119" spans="1:30" x14ac:dyDescent="0.25">
      <c r="A119" s="9"/>
      <c r="B119" s="21"/>
      <c r="C119" s="9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9"/>
      <c r="Y119" s="9"/>
      <c r="Z119" s="9"/>
      <c r="AA119" s="9"/>
      <c r="AB119" s="9"/>
      <c r="AC119" s="9"/>
      <c r="AD119" s="9"/>
    </row>
    <row r="120" spans="1:30" x14ac:dyDescent="0.25"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</row>
    <row r="121" spans="1:30" x14ac:dyDescent="0.25"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</row>
    <row r="122" spans="1:30" x14ac:dyDescent="0.25"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</row>
    <row r="123" spans="1:30" x14ac:dyDescent="0.25"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</row>
    <row r="124" spans="1:30" x14ac:dyDescent="0.25"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</row>
    <row r="125" spans="1:30" x14ac:dyDescent="0.25"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</row>
    <row r="126" spans="1:30" x14ac:dyDescent="0.25"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</row>
    <row r="127" spans="1:30" x14ac:dyDescent="0.25"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</row>
    <row r="128" spans="1:30" x14ac:dyDescent="0.25"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</row>
    <row r="129" spans="4:23" x14ac:dyDescent="0.25"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</row>
    <row r="130" spans="4:23" x14ac:dyDescent="0.25"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</row>
    <row r="131" spans="4:23" x14ac:dyDescent="0.25"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</row>
    <row r="132" spans="4:23" x14ac:dyDescent="0.25"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</row>
    <row r="133" spans="4:23" x14ac:dyDescent="0.25"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</row>
    <row r="134" spans="4:23" x14ac:dyDescent="0.25"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</row>
    <row r="135" spans="4:23" x14ac:dyDescent="0.25"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</row>
    <row r="136" spans="4:23" x14ac:dyDescent="0.25"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</row>
    <row r="137" spans="4:23" x14ac:dyDescent="0.25"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</row>
    <row r="138" spans="4:23" x14ac:dyDescent="0.25"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</row>
    <row r="139" spans="4:23" x14ac:dyDescent="0.25"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</row>
    <row r="140" spans="4:23" x14ac:dyDescent="0.25"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</row>
    <row r="141" spans="4:23" x14ac:dyDescent="0.25"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</row>
    <row r="142" spans="4:23" x14ac:dyDescent="0.25"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</row>
    <row r="143" spans="4:23" x14ac:dyDescent="0.25"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</row>
    <row r="144" spans="4:23" x14ac:dyDescent="0.25"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</row>
    <row r="145" spans="4:23" x14ac:dyDescent="0.25"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</row>
    <row r="146" spans="4:23" x14ac:dyDescent="0.25"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</row>
    <row r="147" spans="4:23" x14ac:dyDescent="0.25"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</row>
    <row r="148" spans="4:23" x14ac:dyDescent="0.25"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</row>
    <row r="149" spans="4:23" x14ac:dyDescent="0.25"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</row>
    <row r="150" spans="4:23" x14ac:dyDescent="0.25"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</row>
    <row r="151" spans="4:23" x14ac:dyDescent="0.25"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</row>
    <row r="152" spans="4:23" x14ac:dyDescent="0.25"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</row>
    <row r="153" spans="4:23" x14ac:dyDescent="0.25"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</row>
    <row r="154" spans="4:23" x14ac:dyDescent="0.25"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</row>
    <row r="155" spans="4:23" x14ac:dyDescent="0.25"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</row>
    <row r="156" spans="4:23" x14ac:dyDescent="0.25"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</row>
    <row r="157" spans="4:23" x14ac:dyDescent="0.25"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</row>
    <row r="158" spans="4:23" x14ac:dyDescent="0.25"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</row>
    <row r="159" spans="4:23" x14ac:dyDescent="0.25"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</row>
    <row r="160" spans="4:23" x14ac:dyDescent="0.25"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</row>
    <row r="161" spans="4:23" x14ac:dyDescent="0.25"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</row>
    <row r="162" spans="4:23" x14ac:dyDescent="0.25"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</row>
    <row r="163" spans="4:23" x14ac:dyDescent="0.25"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</row>
    <row r="164" spans="4:23" x14ac:dyDescent="0.25"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</row>
    <row r="165" spans="4:23" x14ac:dyDescent="0.25"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</row>
    <row r="166" spans="4:23" x14ac:dyDescent="0.25"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</row>
  </sheetData>
  <sheetProtection sheet="1" selectLockedCells="1"/>
  <mergeCells count="47">
    <mergeCell ref="H3:AC12"/>
    <mergeCell ref="D30:E30"/>
    <mergeCell ref="D31:E31"/>
    <mergeCell ref="F25:G25"/>
    <mergeCell ref="F26:G26"/>
    <mergeCell ref="F27:G27"/>
    <mergeCell ref="F28:G28"/>
    <mergeCell ref="F29:G29"/>
    <mergeCell ref="F30:G30"/>
    <mergeCell ref="F31:G31"/>
    <mergeCell ref="D25:E25"/>
    <mergeCell ref="D26:E26"/>
    <mergeCell ref="D27:E27"/>
    <mergeCell ref="D28:E28"/>
    <mergeCell ref="D29:E29"/>
    <mergeCell ref="K15:N15"/>
    <mergeCell ref="B19:C20"/>
    <mergeCell ref="D19:G20"/>
    <mergeCell ref="B21:C22"/>
    <mergeCell ref="D21:G22"/>
    <mergeCell ref="B15:C16"/>
    <mergeCell ref="B17:C18"/>
    <mergeCell ref="D15:G16"/>
    <mergeCell ref="D17:G18"/>
    <mergeCell ref="K24:N24"/>
    <mergeCell ref="K25:N25"/>
    <mergeCell ref="K16:N16"/>
    <mergeCell ref="K17:N17"/>
    <mergeCell ref="K18:N18"/>
    <mergeCell ref="K19:N19"/>
    <mergeCell ref="K20:N20"/>
    <mergeCell ref="K36:N36"/>
    <mergeCell ref="O15:Q15"/>
    <mergeCell ref="J13:Q14"/>
    <mergeCell ref="K31:N31"/>
    <mergeCell ref="K32:N32"/>
    <mergeCell ref="K33:N33"/>
    <mergeCell ref="K34:N34"/>
    <mergeCell ref="K35:N35"/>
    <mergeCell ref="K26:N26"/>
    <mergeCell ref="K27:N27"/>
    <mergeCell ref="K28:N28"/>
    <mergeCell ref="K29:N29"/>
    <mergeCell ref="K30:N30"/>
    <mergeCell ref="K21:N21"/>
    <mergeCell ref="K22:N22"/>
    <mergeCell ref="K23:N23"/>
  </mergeCell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BF12C92-68F6-4F53-8254-4642BA3CADEE}">
          <x14:formula1>
            <xm:f>LISTAS!$A$3:$A$17</xm:f>
          </x14:formula1>
          <xm:sqref>D15:F15</xm:sqref>
        </x14:dataValidation>
        <x14:dataValidation type="list" allowBlank="1" showInputMessage="1" showErrorMessage="1" xr:uid="{3672628B-9AF9-4E2A-9D75-315948B5C2B5}">
          <x14:formula1>
            <xm:f>LISTAS!$B$20:$B$65</xm:f>
          </x14:formula1>
          <xm:sqref>D17:F17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39A03-489F-4261-AC8E-767C57842C07}">
  <dimension ref="A2:J181"/>
  <sheetViews>
    <sheetView topLeftCell="A117" workbookViewId="0">
      <selection activeCell="C130" sqref="C130"/>
    </sheetView>
  </sheetViews>
  <sheetFormatPr baseColWidth="10" defaultColWidth="11.42578125" defaultRowHeight="15" x14ac:dyDescent="0.25"/>
  <cols>
    <col min="1" max="1" width="23.140625" customWidth="1"/>
    <col min="2" max="2" width="31.5703125" customWidth="1"/>
  </cols>
  <sheetData>
    <row r="2" spans="1:2" x14ac:dyDescent="0.25">
      <c r="A2" t="s">
        <v>183</v>
      </c>
      <c r="B2" t="s">
        <v>25</v>
      </c>
    </row>
    <row r="3" spans="1:2" x14ac:dyDescent="0.25">
      <c r="A3" t="s">
        <v>175</v>
      </c>
      <c r="B3" t="s">
        <v>35</v>
      </c>
    </row>
    <row r="4" spans="1:2" x14ac:dyDescent="0.25">
      <c r="A4" t="s">
        <v>115</v>
      </c>
      <c r="B4" t="s">
        <v>105</v>
      </c>
    </row>
    <row r="5" spans="1:2" x14ac:dyDescent="0.25">
      <c r="A5" t="s">
        <v>94</v>
      </c>
    </row>
    <row r="6" spans="1:2" x14ac:dyDescent="0.25">
      <c r="A6" t="s">
        <v>86</v>
      </c>
    </row>
    <row r="7" spans="1:2" x14ac:dyDescent="0.25">
      <c r="A7" t="s">
        <v>60</v>
      </c>
    </row>
    <row r="8" spans="1:2" x14ac:dyDescent="0.25">
      <c r="A8" t="s">
        <v>81</v>
      </c>
    </row>
    <row r="9" spans="1:2" x14ac:dyDescent="0.25">
      <c r="A9" t="s">
        <v>2</v>
      </c>
    </row>
    <row r="10" spans="1:2" x14ac:dyDescent="0.25">
      <c r="A10" t="s">
        <v>134</v>
      </c>
    </row>
    <row r="11" spans="1:2" x14ac:dyDescent="0.25">
      <c r="A11" t="s">
        <v>129</v>
      </c>
    </row>
    <row r="12" spans="1:2" x14ac:dyDescent="0.25">
      <c r="A12" t="s">
        <v>51</v>
      </c>
    </row>
    <row r="13" spans="1:2" x14ac:dyDescent="0.25">
      <c r="A13" t="s">
        <v>45</v>
      </c>
    </row>
    <row r="14" spans="1:2" x14ac:dyDescent="0.25">
      <c r="A14" t="s">
        <v>139</v>
      </c>
    </row>
    <row r="15" spans="1:2" x14ac:dyDescent="0.25">
      <c r="A15" t="s">
        <v>150</v>
      </c>
    </row>
    <row r="16" spans="1:2" x14ac:dyDescent="0.25">
      <c r="A16" t="s">
        <v>162</v>
      </c>
    </row>
    <row r="17" spans="1:2" x14ac:dyDescent="0.25">
      <c r="A17" t="s">
        <v>137</v>
      </c>
    </row>
    <row r="20" spans="1:2" x14ac:dyDescent="0.25">
      <c r="A20" t="str">
        <f>+dashboard!D15</f>
        <v>BABY SHOOTER</v>
      </c>
      <c r="B20" t="str" cm="1">
        <f t="array" ref="B20:B40">+IFERROR(_xlfn._xlws.FILTER(Anexar1!A2:A203,Anexar1!B2:B203=A20),"")</f>
        <v>ADRIAN LOPEZ</v>
      </c>
    </row>
    <row r="21" spans="1:2" x14ac:dyDescent="0.25">
      <c r="B21" t="str">
        <v>ALBERTO BERRONDO</v>
      </c>
    </row>
    <row r="22" spans="1:2" x14ac:dyDescent="0.25">
      <c r="B22" t="str">
        <v>Ana Sofia Valencia</v>
      </c>
    </row>
    <row r="23" spans="1:2" x14ac:dyDescent="0.25">
      <c r="B23" t="str">
        <v>Ana Sofia Vargas</v>
      </c>
    </row>
    <row r="24" spans="1:2" x14ac:dyDescent="0.25">
      <c r="B24" t="str">
        <v>ANDRES BERRONDO</v>
      </c>
    </row>
    <row r="25" spans="1:2" x14ac:dyDescent="0.25">
      <c r="B25" t="str">
        <v>DIEGO MARQUEZ</v>
      </c>
    </row>
    <row r="26" spans="1:2" x14ac:dyDescent="0.25">
      <c r="B26" t="str">
        <v>ELENA NAÑEZ</v>
      </c>
    </row>
    <row r="27" spans="1:2" x14ac:dyDescent="0.25">
      <c r="B27" t="str">
        <v>Isaac</v>
      </c>
    </row>
    <row r="28" spans="1:2" x14ac:dyDescent="0.25">
      <c r="B28" t="str">
        <v>Javier Gonzalez de C., Jr.</v>
      </c>
    </row>
    <row r="29" spans="1:2" x14ac:dyDescent="0.25">
      <c r="B29" t="str">
        <v>JORGE JUAN MARTINEZ</v>
      </c>
    </row>
    <row r="30" spans="1:2" x14ac:dyDescent="0.25">
      <c r="B30" t="str">
        <v>JOSE MARIA HELGUERA</v>
      </c>
    </row>
    <row r="31" spans="1:2" x14ac:dyDescent="0.25">
      <c r="B31" t="str">
        <v>JULIAN GONZALEZ</v>
      </c>
    </row>
    <row r="32" spans="1:2" x14ac:dyDescent="0.25">
      <c r="B32" t="str">
        <v>LUCIANA BERRONDO</v>
      </c>
    </row>
    <row r="33" spans="2:10" x14ac:dyDescent="0.25">
      <c r="B33" t="str">
        <v>Manuel Adrian</v>
      </c>
    </row>
    <row r="34" spans="2:10" x14ac:dyDescent="0.25">
      <c r="B34" t="str">
        <v>MANUEL LOPEZ CAMACHO</v>
      </c>
    </row>
    <row r="35" spans="2:10" x14ac:dyDescent="0.25">
      <c r="B35" t="str">
        <v>MAXIMO RICO</v>
      </c>
    </row>
    <row r="36" spans="2:10" x14ac:dyDescent="0.25">
      <c r="B36" t="str">
        <v>Raul</v>
      </c>
    </row>
    <row r="37" spans="2:10" x14ac:dyDescent="0.25">
      <c r="B37" t="str">
        <v xml:space="preserve">RAUL LOPEZ CAMACHO </v>
      </c>
    </row>
    <row r="38" spans="2:10" x14ac:dyDescent="0.25">
      <c r="B38" t="str">
        <v>RODRIGO RAMIREZ</v>
      </c>
    </row>
    <row r="39" spans="2:10" x14ac:dyDescent="0.25">
      <c r="B39" t="str">
        <v>SEBASTIAN HERNANDEZ</v>
      </c>
    </row>
    <row r="40" spans="2:10" x14ac:dyDescent="0.25">
      <c r="B40" t="str">
        <v>SOFIA ARRATE BALTAZAR</v>
      </c>
    </row>
    <row r="41" spans="2:10" x14ac:dyDescent="0.25">
      <c r="C41" t="s">
        <v>13</v>
      </c>
      <c r="D41" s="8" t="s">
        <v>184</v>
      </c>
      <c r="J41">
        <v>6</v>
      </c>
    </row>
    <row r="42" spans="2:10" x14ac:dyDescent="0.25">
      <c r="C42">
        <v>1</v>
      </c>
      <c r="D42">
        <v>16</v>
      </c>
      <c r="I42">
        <v>1</v>
      </c>
      <c r="J42">
        <v>21</v>
      </c>
    </row>
    <row r="43" spans="2:10" x14ac:dyDescent="0.25">
      <c r="C43">
        <v>2</v>
      </c>
      <c r="D43">
        <v>14</v>
      </c>
      <c r="I43">
        <v>2</v>
      </c>
      <c r="J43">
        <v>18</v>
      </c>
    </row>
    <row r="44" spans="2:10" x14ac:dyDescent="0.25">
      <c r="C44">
        <v>3</v>
      </c>
      <c r="D44">
        <v>13</v>
      </c>
      <c r="I44">
        <v>3</v>
      </c>
      <c r="J44">
        <v>16</v>
      </c>
    </row>
    <row r="45" spans="2:10" x14ac:dyDescent="0.25">
      <c r="C45">
        <v>4</v>
      </c>
      <c r="D45">
        <v>12</v>
      </c>
      <c r="I45">
        <v>4</v>
      </c>
      <c r="J45">
        <v>15</v>
      </c>
    </row>
    <row r="46" spans="2:10" x14ac:dyDescent="0.25">
      <c r="C46">
        <v>5</v>
      </c>
      <c r="D46">
        <v>11</v>
      </c>
      <c r="I46">
        <v>5</v>
      </c>
      <c r="J46">
        <v>14</v>
      </c>
    </row>
    <row r="47" spans="2:10" x14ac:dyDescent="0.25">
      <c r="C47">
        <v>6</v>
      </c>
      <c r="D47">
        <v>10</v>
      </c>
      <c r="I47">
        <v>6</v>
      </c>
      <c r="J47">
        <v>13</v>
      </c>
    </row>
    <row r="48" spans="2:10" x14ac:dyDescent="0.25">
      <c r="C48">
        <v>7</v>
      </c>
      <c r="D48">
        <v>9</v>
      </c>
      <c r="I48">
        <v>7</v>
      </c>
      <c r="J48">
        <v>12</v>
      </c>
    </row>
    <row r="49" spans="3:10" x14ac:dyDescent="0.25">
      <c r="C49">
        <v>8</v>
      </c>
      <c r="D49">
        <v>8</v>
      </c>
      <c r="I49">
        <v>8</v>
      </c>
      <c r="J49">
        <v>11</v>
      </c>
    </row>
    <row r="50" spans="3:10" x14ac:dyDescent="0.25">
      <c r="C50">
        <v>9</v>
      </c>
      <c r="D50">
        <v>7</v>
      </c>
      <c r="I50">
        <v>9</v>
      </c>
      <c r="J50">
        <v>10</v>
      </c>
    </row>
    <row r="51" spans="3:10" x14ac:dyDescent="0.25">
      <c r="C51">
        <v>10</v>
      </c>
      <c r="D51">
        <v>6</v>
      </c>
      <c r="I51">
        <v>10</v>
      </c>
      <c r="J51">
        <v>9</v>
      </c>
    </row>
    <row r="52" spans="3:10" x14ac:dyDescent="0.25">
      <c r="C52">
        <v>11</v>
      </c>
      <c r="D52">
        <v>5</v>
      </c>
      <c r="I52">
        <v>11</v>
      </c>
      <c r="J52">
        <v>8</v>
      </c>
    </row>
    <row r="53" spans="3:10" x14ac:dyDescent="0.25">
      <c r="C53">
        <v>12</v>
      </c>
      <c r="D53">
        <v>4</v>
      </c>
      <c r="I53">
        <v>12</v>
      </c>
      <c r="J53">
        <v>7</v>
      </c>
    </row>
    <row r="54" spans="3:10" x14ac:dyDescent="0.25">
      <c r="C54">
        <v>13</v>
      </c>
      <c r="D54">
        <v>4</v>
      </c>
      <c r="I54">
        <v>13</v>
      </c>
      <c r="J54">
        <v>7</v>
      </c>
    </row>
    <row r="55" spans="3:10" x14ac:dyDescent="0.25">
      <c r="C55">
        <v>14</v>
      </c>
      <c r="D55">
        <v>4</v>
      </c>
      <c r="I55">
        <v>14</v>
      </c>
      <c r="J55">
        <v>7</v>
      </c>
    </row>
    <row r="56" spans="3:10" x14ac:dyDescent="0.25">
      <c r="C56">
        <v>15</v>
      </c>
      <c r="D56">
        <v>4</v>
      </c>
      <c r="I56">
        <v>15</v>
      </c>
      <c r="J56">
        <v>7</v>
      </c>
    </row>
    <row r="57" spans="3:10" x14ac:dyDescent="0.25">
      <c r="C57">
        <v>16</v>
      </c>
      <c r="D57">
        <v>4</v>
      </c>
      <c r="I57">
        <v>16</v>
      </c>
      <c r="J57">
        <v>7</v>
      </c>
    </row>
    <row r="58" spans="3:10" x14ac:dyDescent="0.25">
      <c r="C58">
        <v>17</v>
      </c>
      <c r="D58">
        <v>4</v>
      </c>
      <c r="I58">
        <v>17</v>
      </c>
      <c r="J58">
        <v>7</v>
      </c>
    </row>
    <row r="59" spans="3:10" x14ac:dyDescent="0.25">
      <c r="C59">
        <v>18</v>
      </c>
      <c r="D59">
        <v>4</v>
      </c>
      <c r="I59">
        <v>18</v>
      </c>
      <c r="J59">
        <v>7</v>
      </c>
    </row>
    <row r="60" spans="3:10" x14ac:dyDescent="0.25">
      <c r="C60">
        <v>19</v>
      </c>
      <c r="D60">
        <v>4</v>
      </c>
      <c r="I60">
        <v>19</v>
      </c>
      <c r="J60">
        <v>7</v>
      </c>
    </row>
    <row r="61" spans="3:10" x14ac:dyDescent="0.25">
      <c r="C61">
        <v>20</v>
      </c>
      <c r="D61">
        <v>4</v>
      </c>
      <c r="I61">
        <v>20</v>
      </c>
      <c r="J61">
        <v>7</v>
      </c>
    </row>
    <row r="62" spans="3:10" x14ac:dyDescent="0.25">
      <c r="C62">
        <v>21</v>
      </c>
      <c r="D62">
        <v>4</v>
      </c>
      <c r="I62">
        <v>21</v>
      </c>
      <c r="J62">
        <v>7</v>
      </c>
    </row>
    <row r="63" spans="3:10" x14ac:dyDescent="0.25">
      <c r="C63">
        <v>22</v>
      </c>
      <c r="D63">
        <v>4</v>
      </c>
      <c r="I63">
        <v>22</v>
      </c>
      <c r="J63">
        <v>7</v>
      </c>
    </row>
    <row r="65" spans="3:4" x14ac:dyDescent="0.25">
      <c r="D65">
        <v>5</v>
      </c>
    </row>
    <row r="66" spans="3:4" x14ac:dyDescent="0.25">
      <c r="C66">
        <v>1</v>
      </c>
      <c r="D66">
        <v>18</v>
      </c>
    </row>
    <row r="67" spans="3:4" x14ac:dyDescent="0.25">
      <c r="C67">
        <v>2</v>
      </c>
      <c r="D67">
        <v>15</v>
      </c>
    </row>
    <row r="68" spans="3:4" x14ac:dyDescent="0.25">
      <c r="C68">
        <v>3</v>
      </c>
      <c r="D68">
        <v>14</v>
      </c>
    </row>
    <row r="69" spans="3:4" x14ac:dyDescent="0.25">
      <c r="C69">
        <v>4</v>
      </c>
      <c r="D69">
        <v>13</v>
      </c>
    </row>
    <row r="70" spans="3:4" x14ac:dyDescent="0.25">
      <c r="C70">
        <v>5</v>
      </c>
      <c r="D70">
        <v>12</v>
      </c>
    </row>
    <row r="71" spans="3:4" x14ac:dyDescent="0.25">
      <c r="C71">
        <v>6</v>
      </c>
      <c r="D71">
        <v>11</v>
      </c>
    </row>
    <row r="72" spans="3:4" x14ac:dyDescent="0.25">
      <c r="C72">
        <v>7</v>
      </c>
      <c r="D72">
        <v>10</v>
      </c>
    </row>
    <row r="73" spans="3:4" x14ac:dyDescent="0.25">
      <c r="C73">
        <v>8</v>
      </c>
      <c r="D73">
        <v>9</v>
      </c>
    </row>
    <row r="74" spans="3:4" x14ac:dyDescent="0.25">
      <c r="C74">
        <v>9</v>
      </c>
      <c r="D74">
        <v>8</v>
      </c>
    </row>
    <row r="75" spans="3:4" x14ac:dyDescent="0.25">
      <c r="C75">
        <v>10</v>
      </c>
      <c r="D75">
        <v>7</v>
      </c>
    </row>
    <row r="76" spans="3:4" x14ac:dyDescent="0.25">
      <c r="C76">
        <v>11</v>
      </c>
      <c r="D76">
        <v>6</v>
      </c>
    </row>
    <row r="77" spans="3:4" x14ac:dyDescent="0.25">
      <c r="C77">
        <v>12</v>
      </c>
      <c r="D77">
        <v>5</v>
      </c>
    </row>
    <row r="78" spans="3:4" x14ac:dyDescent="0.25">
      <c r="C78">
        <v>13</v>
      </c>
      <c r="D78">
        <v>5</v>
      </c>
    </row>
    <row r="79" spans="3:4" x14ac:dyDescent="0.25">
      <c r="C79">
        <v>14</v>
      </c>
      <c r="D79">
        <v>5</v>
      </c>
    </row>
    <row r="80" spans="3:4" x14ac:dyDescent="0.25">
      <c r="C80">
        <v>15</v>
      </c>
      <c r="D80">
        <v>5</v>
      </c>
    </row>
    <row r="81" spans="2:10" x14ac:dyDescent="0.25">
      <c r="C81">
        <v>16</v>
      </c>
      <c r="D81">
        <v>5</v>
      </c>
    </row>
    <row r="82" spans="2:10" x14ac:dyDescent="0.25">
      <c r="C82">
        <v>17</v>
      </c>
      <c r="D82">
        <v>5</v>
      </c>
    </row>
    <row r="83" spans="2:10" x14ac:dyDescent="0.25">
      <c r="C83">
        <v>18</v>
      </c>
      <c r="D83">
        <v>5</v>
      </c>
      <c r="J83" t="e">
        <f>VLOOKUP($B89,dashboard!$B$79:$AB$91,8,FALSE)</f>
        <v>#N/A</v>
      </c>
    </row>
    <row r="84" spans="2:10" x14ac:dyDescent="0.25">
      <c r="C84">
        <v>19</v>
      </c>
      <c r="D84">
        <v>5</v>
      </c>
    </row>
    <row r="85" spans="2:10" x14ac:dyDescent="0.25">
      <c r="C85">
        <v>20</v>
      </c>
      <c r="D85">
        <v>5</v>
      </c>
    </row>
    <row r="86" spans="2:10" x14ac:dyDescent="0.25">
      <c r="C86">
        <v>21</v>
      </c>
      <c r="D86">
        <v>5</v>
      </c>
    </row>
    <row r="87" spans="2:10" x14ac:dyDescent="0.25">
      <c r="C87">
        <v>22</v>
      </c>
      <c r="D87">
        <v>5</v>
      </c>
    </row>
    <row r="88" spans="2:10" x14ac:dyDescent="0.25">
      <c r="C88" t="s">
        <v>10</v>
      </c>
      <c r="D88" t="s">
        <v>11</v>
      </c>
      <c r="E88" t="s">
        <v>14</v>
      </c>
      <c r="F88" t="s">
        <v>15</v>
      </c>
      <c r="G88" t="s">
        <v>16</v>
      </c>
      <c r="H88" t="s">
        <v>185</v>
      </c>
    </row>
    <row r="89" spans="2:10" x14ac:dyDescent="0.25">
      <c r="B89" t="str">
        <f>+dashboard!K16</f>
        <v>MANUEL LOPEZ CAMACHO</v>
      </c>
      <c r="C89">
        <f>+VLOOKUP($B89,dashboard!$B$79:$G$109,6,0)</f>
        <v>14</v>
      </c>
      <c r="D89">
        <f>N(VLOOKUP($B89,dashboard!$B$79:$AB$109,10,FALSE))+N(C89)</f>
        <v>27</v>
      </c>
      <c r="E89">
        <f>N(VLOOKUP($B89,dashboard!$B$79:$AB$109,14,FALSE))+N(D89)</f>
        <v>27</v>
      </c>
      <c r="F89">
        <f>+N(VLOOKUP($B89,dashboard!$B$79:$AB$109,18,FALSE))+N(E89)</f>
        <v>27</v>
      </c>
      <c r="G89">
        <f>+N(VLOOKUP($B89,dashboard!$B$79:$AB$109,22,FALSE))+N(F89)</f>
        <v>27</v>
      </c>
      <c r="H89">
        <f>+N(VLOOKUP($B89,dashboard!$B$79:$AB$109,26,FALSE))+N(G89)</f>
        <v>27</v>
      </c>
    </row>
    <row r="90" spans="2:10" x14ac:dyDescent="0.25">
      <c r="B90" t="str">
        <f>+dashboard!K17</f>
        <v>ALBERTO BERRONDO</v>
      </c>
      <c r="C90">
        <f>+VLOOKUP($B90,dashboard!$B$79:$G$109,6,0)</f>
        <v>11</v>
      </c>
      <c r="D90">
        <f>N(VLOOKUP($B90,dashboard!$B$79:$AB$109,10,FALSE))+N(C90)</f>
        <v>11</v>
      </c>
      <c r="E90">
        <f>N(VLOOKUP($B90,dashboard!$B$79:$AB$109,14,FALSE))+N(D90)</f>
        <v>23</v>
      </c>
      <c r="F90">
        <f>+N(VLOOKUP($B90,dashboard!$B$79:$AB$109,18,FALSE))+N(E90)</f>
        <v>23</v>
      </c>
      <c r="G90">
        <f>+N(VLOOKUP($B90,dashboard!$B$79:$AB$109,22,FALSE))+N(F90)</f>
        <v>23</v>
      </c>
      <c r="H90">
        <f>+N(VLOOKUP($B90,dashboard!$B$79:$AB$109,26,FALSE))+N(G90)</f>
        <v>23</v>
      </c>
    </row>
    <row r="91" spans="2:10" x14ac:dyDescent="0.25">
      <c r="B91" t="str">
        <f>+dashboard!K18</f>
        <v>ANDRES BERRONDO</v>
      </c>
      <c r="C91">
        <f>+VLOOKUP($B91,dashboard!$B$79:$G$109,6,0)</f>
        <v>12</v>
      </c>
      <c r="D91">
        <f>N(VLOOKUP($B91,dashboard!$B$79:$AB$109,10,FALSE))+N(C91)</f>
        <v>12</v>
      </c>
      <c r="E91">
        <f>N(VLOOKUP($B91,dashboard!$B$79:$AB$109,14,FALSE))+N(D91)</f>
        <v>22</v>
      </c>
      <c r="F91">
        <f>+N(VLOOKUP($B91,dashboard!$B$79:$AB$109,18,FALSE))+N(E91)</f>
        <v>22</v>
      </c>
      <c r="G91">
        <f>+N(VLOOKUP($B91,dashboard!$B$79:$AB$109,22,FALSE))+N(F91)</f>
        <v>22</v>
      </c>
      <c r="H91">
        <f>+N(VLOOKUP($B91,dashboard!$B$79:$AB$109,26,FALSE))+N(G91)</f>
        <v>22</v>
      </c>
    </row>
    <row r="92" spans="2:10" x14ac:dyDescent="0.25">
      <c r="B92" t="str">
        <f>+dashboard!K19</f>
        <v>JULIAN GONZALEZ</v>
      </c>
      <c r="C92">
        <f>+VLOOKUP($B92,dashboard!$B$79:$G$109,6,0)</f>
        <v>13</v>
      </c>
      <c r="D92">
        <f>N(VLOOKUP($B92,dashboard!$B$79:$AB$109,10,FALSE))+N(C92)</f>
        <v>13</v>
      </c>
      <c r="E92">
        <f>N(VLOOKUP($B92,dashboard!$B$79:$AB$109,14,FALSE))+N(D92)</f>
        <v>21</v>
      </c>
      <c r="F92">
        <f>+N(VLOOKUP($B92,dashboard!$B$79:$AB$109,18,FALSE))+N(E92)</f>
        <v>21</v>
      </c>
      <c r="G92">
        <f>+N(VLOOKUP($B92,dashboard!$B$79:$AB$109,22,FALSE))+N(F92)</f>
        <v>21</v>
      </c>
      <c r="H92">
        <f>+N(VLOOKUP($B92,dashboard!$B$79:$AB$109,26,FALSE))+N(G92)</f>
        <v>21</v>
      </c>
    </row>
    <row r="93" spans="2:10" x14ac:dyDescent="0.25">
      <c r="B93" t="str">
        <f>+dashboard!K20</f>
        <v>LUCIANA BERRONDO</v>
      </c>
      <c r="C93">
        <f>+VLOOKUP($B93,dashboard!$B$79:$G$109,6,0)</f>
        <v>10</v>
      </c>
      <c r="D93">
        <f>N(VLOOKUP($B93,dashboard!$B$79:$AB$109,10,FALSE))+N(C93)</f>
        <v>10</v>
      </c>
      <c r="E93">
        <f>N(VLOOKUP($B93,dashboard!$B$79:$AB$109,14,FALSE))+N(D93)</f>
        <v>21</v>
      </c>
      <c r="F93">
        <f>+N(VLOOKUP($B93,dashboard!$B$79:$AB$109,18,FALSE))+N(E93)</f>
        <v>21</v>
      </c>
      <c r="G93">
        <f>+N(VLOOKUP($B93,dashboard!$B$79:$AB$109,22,FALSE))+N(F93)</f>
        <v>21</v>
      </c>
      <c r="H93">
        <f>+N(VLOOKUP($B93,dashboard!$B$79:$AB$109,26,FALSE))+N(G93)</f>
        <v>21</v>
      </c>
    </row>
    <row r="94" spans="2:10" x14ac:dyDescent="0.25">
      <c r="B94" t="str">
        <f>+dashboard!K21</f>
        <v>ADRIAN LOPEZ</v>
      </c>
      <c r="C94" t="str">
        <f>+VLOOKUP($B94,dashboard!$B$79:$G$109,6,0)</f>
        <v/>
      </c>
      <c r="D94">
        <f>N(VLOOKUP($B94,dashboard!$B$79:$AB$109,10,FALSE))+N(C94)</f>
        <v>16</v>
      </c>
      <c r="E94">
        <f>N(VLOOKUP($B94,dashboard!$B$79:$AB$109,14,FALSE))+N(D94)</f>
        <v>16</v>
      </c>
      <c r="F94">
        <f>+N(VLOOKUP($B94,dashboard!$B$79:$AB$109,18,FALSE))+N(E94)</f>
        <v>16</v>
      </c>
      <c r="G94">
        <f>+N(VLOOKUP($B94,dashboard!$B$79:$AB$109,22,FALSE))+N(F94)</f>
        <v>16</v>
      </c>
      <c r="H94">
        <f>+N(VLOOKUP($B94,dashboard!$B$79:$AB$109,26,FALSE))+N(G94)</f>
        <v>16</v>
      </c>
    </row>
    <row r="95" spans="2:10" x14ac:dyDescent="0.25">
      <c r="B95" t="str">
        <f>+dashboard!K22</f>
        <v>Manuel Adrian</v>
      </c>
      <c r="C95" t="str">
        <f>+VLOOKUP($B95,dashboard!$B$79:$G$109,6,0)</f>
        <v/>
      </c>
      <c r="D95">
        <f>N(VLOOKUP($B95,dashboard!$B$79:$AB$109,10,FALSE))+N(C95)</f>
        <v>0</v>
      </c>
      <c r="E95">
        <f>N(VLOOKUP($B95,dashboard!$B$79:$AB$109,14,FALSE))+N(D95)</f>
        <v>16</v>
      </c>
      <c r="F95">
        <f>+N(VLOOKUP($B95,dashboard!$B$79:$AB$109,18,FALSE))+N(E95)</f>
        <v>16</v>
      </c>
      <c r="G95">
        <f>+N(VLOOKUP($B95,dashboard!$B$79:$AB$109,22,FALSE))+N(F95)</f>
        <v>16</v>
      </c>
      <c r="H95">
        <f>+N(VLOOKUP($B95,dashboard!$B$79:$AB$109,26,FALSE))+N(G95)</f>
        <v>16</v>
      </c>
    </row>
    <row r="96" spans="2:10" x14ac:dyDescent="0.25">
      <c r="B96" t="str">
        <f>+dashboard!K23</f>
        <v xml:space="preserve">RAUL LOPEZ CAMACHO </v>
      </c>
      <c r="C96">
        <f>+VLOOKUP($B96,dashboard!$B$79:$G$109,6,0)</f>
        <v>16</v>
      </c>
      <c r="D96">
        <f>N(VLOOKUP($B96,dashboard!$B$79:$AB$109,10,FALSE))+N(C96)</f>
        <v>16</v>
      </c>
      <c r="E96">
        <f>N(VLOOKUP($B96,dashboard!$B$79:$AB$109,14,FALSE))+N(D96)</f>
        <v>16</v>
      </c>
      <c r="F96">
        <f>+N(VLOOKUP($B96,dashboard!$B$79:$AB$109,18,FALSE))+N(E96)</f>
        <v>16</v>
      </c>
      <c r="G96">
        <f>+N(VLOOKUP($B96,dashboard!$B$79:$AB$109,22,FALSE))+N(F96)</f>
        <v>16</v>
      </c>
      <c r="H96">
        <f>+N(VLOOKUP($B96,dashboard!$B$79:$AB$109,26,FALSE))+N(G96)</f>
        <v>16</v>
      </c>
    </row>
    <row r="97" spans="2:8" x14ac:dyDescent="0.25">
      <c r="B97" t="str">
        <f>+dashboard!K24</f>
        <v>Ana Sofia Vargas</v>
      </c>
      <c r="C97" t="str">
        <f>+VLOOKUP($B97,dashboard!$B$79:$G$109,6,0)</f>
        <v/>
      </c>
      <c r="D97">
        <f>N(VLOOKUP($B97,dashboard!$B$79:$AB$109,10,FALSE))+N(C97)</f>
        <v>0</v>
      </c>
      <c r="E97">
        <f>N(VLOOKUP($B97,dashboard!$B$79:$AB$109,14,FALSE))+N(D97)</f>
        <v>14</v>
      </c>
      <c r="F97">
        <f>+N(VLOOKUP($B97,dashboard!$B$79:$AB$109,18,FALSE))+N(E97)</f>
        <v>14</v>
      </c>
      <c r="G97">
        <f>+N(VLOOKUP($B97,dashboard!$B$79:$AB$109,22,FALSE))+N(F97)</f>
        <v>14</v>
      </c>
      <c r="H97">
        <f>+N(VLOOKUP($B97,dashboard!$B$79:$AB$109,26,FALSE))+N(G97)</f>
        <v>14</v>
      </c>
    </row>
    <row r="98" spans="2:8" x14ac:dyDescent="0.25">
      <c r="B98" t="str">
        <f>+dashboard!K25</f>
        <v>JOSE MARIA HELGUERA</v>
      </c>
      <c r="C98">
        <f>+VLOOKUP($B98,dashboard!$B$79:$G$109,6,0)</f>
        <v>8</v>
      </c>
      <c r="D98">
        <f>N(VLOOKUP($B98,dashboard!$B$79:$AB$109,10,FALSE))+N(C98)</f>
        <v>8</v>
      </c>
      <c r="E98">
        <f>N(VLOOKUP($B98,dashboard!$B$79:$AB$109,14,FALSE))+N(D98)</f>
        <v>14</v>
      </c>
      <c r="F98">
        <f>+N(VLOOKUP($B98,dashboard!$B$79:$AB$109,18,FALSE))+N(E98)</f>
        <v>14</v>
      </c>
      <c r="G98">
        <f>+N(VLOOKUP($B98,dashboard!$B$79:$AB$109,22,FALSE))+N(F98)</f>
        <v>14</v>
      </c>
      <c r="H98">
        <f>+N(VLOOKUP($B98,dashboard!$B$79:$AB$109,26,FALSE))+N(G98)</f>
        <v>14</v>
      </c>
    </row>
    <row r="100" spans="2:8" x14ac:dyDescent="0.25">
      <c r="H100" t="s">
        <v>186</v>
      </c>
    </row>
    <row r="129" spans="1:3" x14ac:dyDescent="0.25">
      <c r="A129" t="s">
        <v>9</v>
      </c>
      <c r="B129" t="s">
        <v>224</v>
      </c>
    </row>
    <row r="130" spans="1:3" x14ac:dyDescent="0.25">
      <c r="A130" cm="1">
        <f t="array" ref="A130:C181">+_xlfn.SORTBY(dashboard!A79:C130,dashboard!A79:A130,1)</f>
        <v>1</v>
      </c>
      <c r="B130" t="str">
        <v>MANUEL LOPEZ CAMACHO</v>
      </c>
      <c r="C130">
        <v>0</v>
      </c>
    </row>
    <row r="131" spans="1:3" x14ac:dyDescent="0.25">
      <c r="A131">
        <v>2</v>
      </c>
      <c r="B131" t="str">
        <v>ALBERTO BERRONDO</v>
      </c>
      <c r="C131">
        <v>0</v>
      </c>
    </row>
    <row r="132" spans="1:3" x14ac:dyDescent="0.25">
      <c r="A132">
        <v>3</v>
      </c>
      <c r="B132" t="str">
        <v>ANDRES BERRONDO</v>
      </c>
      <c r="C132">
        <v>0</v>
      </c>
    </row>
    <row r="133" spans="1:3" x14ac:dyDescent="0.25">
      <c r="A133">
        <v>4</v>
      </c>
      <c r="B133" t="str">
        <v>JULIAN GONZALEZ</v>
      </c>
      <c r="C133">
        <v>0</v>
      </c>
    </row>
    <row r="134" spans="1:3" x14ac:dyDescent="0.25">
      <c r="A134">
        <v>4</v>
      </c>
      <c r="B134" t="str">
        <v>LUCIANA BERRONDO</v>
      </c>
      <c r="C134">
        <v>0</v>
      </c>
    </row>
    <row r="135" spans="1:3" x14ac:dyDescent="0.25">
      <c r="A135">
        <v>6</v>
      </c>
      <c r="B135" t="str">
        <v>ADRIAN LOPEZ</v>
      </c>
      <c r="C135">
        <v>0</v>
      </c>
    </row>
    <row r="136" spans="1:3" x14ac:dyDescent="0.25">
      <c r="A136">
        <v>6</v>
      </c>
      <c r="B136" t="str">
        <v>Manuel Adrian</v>
      </c>
      <c r="C136">
        <v>0</v>
      </c>
    </row>
    <row r="137" spans="1:3" x14ac:dyDescent="0.25">
      <c r="A137">
        <v>6</v>
      </c>
      <c r="B137" t="str">
        <v xml:space="preserve">RAUL LOPEZ CAMACHO </v>
      </c>
      <c r="C137">
        <v>0</v>
      </c>
    </row>
    <row r="138" spans="1:3" x14ac:dyDescent="0.25">
      <c r="A138">
        <v>9</v>
      </c>
      <c r="B138" t="str">
        <v>Ana Sofia Vargas</v>
      </c>
      <c r="C138">
        <v>0</v>
      </c>
    </row>
    <row r="139" spans="1:3" x14ac:dyDescent="0.25">
      <c r="A139">
        <v>9</v>
      </c>
      <c r="B139" t="str">
        <v>JOSE MARIA HELGUERA</v>
      </c>
      <c r="C139">
        <v>0</v>
      </c>
    </row>
    <row r="140" spans="1:3" x14ac:dyDescent="0.25">
      <c r="A140">
        <v>9</v>
      </c>
      <c r="B140" t="str">
        <v>RODRIGO RAMIREZ</v>
      </c>
      <c r="C140">
        <v>0</v>
      </c>
    </row>
    <row r="141" spans="1:3" x14ac:dyDescent="0.25">
      <c r="A141">
        <v>12</v>
      </c>
      <c r="B141" t="str">
        <v>Raul</v>
      </c>
      <c r="C141">
        <v>0</v>
      </c>
    </row>
    <row r="142" spans="1:3" x14ac:dyDescent="0.25">
      <c r="A142">
        <v>13</v>
      </c>
      <c r="B142" t="str">
        <v>JORGE JUAN MARTINEZ</v>
      </c>
      <c r="C142">
        <v>0</v>
      </c>
    </row>
    <row r="143" spans="1:3" x14ac:dyDescent="0.25">
      <c r="A143">
        <v>14</v>
      </c>
      <c r="B143" t="str">
        <v>DIEGO MARQUEZ</v>
      </c>
      <c r="C143">
        <v>0</v>
      </c>
    </row>
    <row r="144" spans="1:3" x14ac:dyDescent="0.25">
      <c r="A144">
        <v>15</v>
      </c>
      <c r="B144" t="str">
        <v>ELENA NAÑEZ</v>
      </c>
      <c r="C144">
        <v>0</v>
      </c>
    </row>
    <row r="145" spans="1:3" x14ac:dyDescent="0.25">
      <c r="A145">
        <v>16</v>
      </c>
      <c r="B145" t="str">
        <v>Javier Gonzalez de C., Jr.</v>
      </c>
      <c r="C145">
        <v>0</v>
      </c>
    </row>
    <row r="146" spans="1:3" x14ac:dyDescent="0.25">
      <c r="A146">
        <v>16</v>
      </c>
      <c r="B146" t="str">
        <v>MAXIMO RICO</v>
      </c>
      <c r="C146">
        <v>0</v>
      </c>
    </row>
    <row r="147" spans="1:3" x14ac:dyDescent="0.25">
      <c r="A147">
        <v>16</v>
      </c>
      <c r="B147" t="str">
        <v>SEBASTIAN HERNANDEZ</v>
      </c>
      <c r="C147">
        <v>0</v>
      </c>
    </row>
    <row r="148" spans="1:3" x14ac:dyDescent="0.25">
      <c r="A148">
        <v>19</v>
      </c>
      <c r="B148" t="str">
        <v>SOFIA ARRATE BALTAZAR</v>
      </c>
      <c r="C148">
        <v>0</v>
      </c>
    </row>
    <row r="149" spans="1:3" x14ac:dyDescent="0.25">
      <c r="A149">
        <v>20</v>
      </c>
      <c r="B149" t="str">
        <v>Ana Sofia Valencia</v>
      </c>
      <c r="C149">
        <v>0</v>
      </c>
    </row>
    <row r="150" spans="1:3" x14ac:dyDescent="0.25">
      <c r="A150">
        <v>21</v>
      </c>
      <c r="B150" t="str">
        <v>Isaac</v>
      </c>
      <c r="C150">
        <v>0</v>
      </c>
    </row>
    <row r="151" spans="1:3" x14ac:dyDescent="0.25">
      <c r="A151" t="str">
        <v/>
      </c>
      <c r="B151">
        <v>0</v>
      </c>
      <c r="C151">
        <v>0</v>
      </c>
    </row>
    <row r="152" spans="1:3" x14ac:dyDescent="0.25">
      <c r="A152" t="str">
        <v/>
      </c>
      <c r="B152">
        <v>0</v>
      </c>
      <c r="C152">
        <v>0</v>
      </c>
    </row>
    <row r="153" spans="1:3" x14ac:dyDescent="0.25">
      <c r="A153" t="str">
        <v/>
      </c>
      <c r="B153">
        <v>0</v>
      </c>
      <c r="C153">
        <v>0</v>
      </c>
    </row>
    <row r="154" spans="1:3" x14ac:dyDescent="0.25">
      <c r="A154">
        <v>0</v>
      </c>
      <c r="B154">
        <v>0</v>
      </c>
      <c r="C154">
        <v>0</v>
      </c>
    </row>
    <row r="155" spans="1:3" x14ac:dyDescent="0.25">
      <c r="A155">
        <v>0</v>
      </c>
      <c r="B155">
        <v>0</v>
      </c>
      <c r="C155">
        <v>0</v>
      </c>
    </row>
    <row r="156" spans="1:3" x14ac:dyDescent="0.25">
      <c r="A156">
        <v>0</v>
      </c>
      <c r="B156">
        <v>0</v>
      </c>
      <c r="C156">
        <v>0</v>
      </c>
    </row>
    <row r="157" spans="1:3" x14ac:dyDescent="0.25">
      <c r="A157">
        <v>0</v>
      </c>
      <c r="B157">
        <v>0</v>
      </c>
      <c r="C157">
        <v>0</v>
      </c>
    </row>
    <row r="158" spans="1:3" x14ac:dyDescent="0.25">
      <c r="A158">
        <v>0</v>
      </c>
      <c r="B158">
        <v>0</v>
      </c>
      <c r="C158">
        <v>0</v>
      </c>
    </row>
    <row r="159" spans="1:3" x14ac:dyDescent="0.25">
      <c r="A159">
        <v>0</v>
      </c>
      <c r="B159">
        <v>0</v>
      </c>
      <c r="C159">
        <v>0</v>
      </c>
    </row>
    <row r="160" spans="1:3" x14ac:dyDescent="0.25">
      <c r="A160">
        <v>0</v>
      </c>
      <c r="B160">
        <v>0</v>
      </c>
      <c r="C160">
        <v>0</v>
      </c>
    </row>
    <row r="161" spans="1:3" x14ac:dyDescent="0.25">
      <c r="A161">
        <v>0</v>
      </c>
      <c r="B161">
        <v>0</v>
      </c>
      <c r="C161">
        <v>0</v>
      </c>
    </row>
    <row r="162" spans="1:3" x14ac:dyDescent="0.25">
      <c r="A162">
        <v>0</v>
      </c>
      <c r="B162">
        <v>0</v>
      </c>
      <c r="C162">
        <v>0</v>
      </c>
    </row>
    <row r="163" spans="1:3" x14ac:dyDescent="0.25">
      <c r="A163">
        <v>0</v>
      </c>
      <c r="B163">
        <v>0</v>
      </c>
      <c r="C163">
        <v>0</v>
      </c>
    </row>
    <row r="164" spans="1:3" x14ac:dyDescent="0.25">
      <c r="A164">
        <v>0</v>
      </c>
      <c r="B164">
        <v>0</v>
      </c>
      <c r="C164">
        <v>0</v>
      </c>
    </row>
    <row r="165" spans="1:3" x14ac:dyDescent="0.25">
      <c r="A165">
        <v>0</v>
      </c>
      <c r="B165">
        <v>0</v>
      </c>
      <c r="C165">
        <v>0</v>
      </c>
    </row>
    <row r="166" spans="1:3" x14ac:dyDescent="0.25">
      <c r="A166">
        <v>0</v>
      </c>
      <c r="B166">
        <v>0</v>
      </c>
      <c r="C166">
        <v>0</v>
      </c>
    </row>
    <row r="167" spans="1:3" x14ac:dyDescent="0.25">
      <c r="A167">
        <v>0</v>
      </c>
      <c r="B167">
        <v>0</v>
      </c>
      <c r="C167">
        <v>0</v>
      </c>
    </row>
    <row r="168" spans="1:3" x14ac:dyDescent="0.25">
      <c r="A168">
        <v>0</v>
      </c>
      <c r="B168">
        <v>0</v>
      </c>
      <c r="C168">
        <v>0</v>
      </c>
    </row>
    <row r="169" spans="1:3" x14ac:dyDescent="0.25">
      <c r="A169">
        <v>0</v>
      </c>
      <c r="B169">
        <v>0</v>
      </c>
      <c r="C169">
        <v>0</v>
      </c>
    </row>
    <row r="170" spans="1:3" x14ac:dyDescent="0.25">
      <c r="A170">
        <v>0</v>
      </c>
      <c r="B170">
        <v>0</v>
      </c>
      <c r="C170">
        <v>0</v>
      </c>
    </row>
    <row r="171" spans="1:3" x14ac:dyDescent="0.25">
      <c r="A171">
        <v>0</v>
      </c>
      <c r="B171">
        <v>0</v>
      </c>
      <c r="C171">
        <v>0</v>
      </c>
    </row>
    <row r="172" spans="1:3" x14ac:dyDescent="0.25">
      <c r="A172">
        <v>0</v>
      </c>
      <c r="B172">
        <v>0</v>
      </c>
      <c r="C172">
        <v>0</v>
      </c>
    </row>
    <row r="173" spans="1:3" x14ac:dyDescent="0.25">
      <c r="A173">
        <v>0</v>
      </c>
      <c r="B173">
        <v>0</v>
      </c>
      <c r="C173">
        <v>0</v>
      </c>
    </row>
    <row r="174" spans="1:3" x14ac:dyDescent="0.25">
      <c r="A174">
        <v>0</v>
      </c>
      <c r="B174">
        <v>0</v>
      </c>
      <c r="C174">
        <v>0</v>
      </c>
    </row>
    <row r="175" spans="1:3" x14ac:dyDescent="0.25">
      <c r="A175">
        <v>0</v>
      </c>
      <c r="B175">
        <v>0</v>
      </c>
      <c r="C175">
        <v>0</v>
      </c>
    </row>
    <row r="176" spans="1:3" x14ac:dyDescent="0.25">
      <c r="A176">
        <v>0</v>
      </c>
      <c r="B176">
        <v>0</v>
      </c>
      <c r="C176">
        <v>0</v>
      </c>
    </row>
    <row r="177" spans="1:3" x14ac:dyDescent="0.25">
      <c r="A177">
        <v>0</v>
      </c>
      <c r="B177">
        <v>0</v>
      </c>
      <c r="C177">
        <v>0</v>
      </c>
    </row>
    <row r="178" spans="1:3" x14ac:dyDescent="0.25">
      <c r="A178">
        <v>0</v>
      </c>
      <c r="B178">
        <v>0</v>
      </c>
      <c r="C178">
        <v>0</v>
      </c>
    </row>
    <row r="179" spans="1:3" x14ac:dyDescent="0.25">
      <c r="A179">
        <v>0</v>
      </c>
      <c r="B179">
        <v>0</v>
      </c>
      <c r="C179">
        <v>0</v>
      </c>
    </row>
    <row r="180" spans="1:3" x14ac:dyDescent="0.25">
      <c r="A180">
        <v>0</v>
      </c>
      <c r="B180">
        <v>0</v>
      </c>
      <c r="C180">
        <v>0</v>
      </c>
    </row>
    <row r="181" spans="1:3" x14ac:dyDescent="0.25">
      <c r="A181">
        <v>0</v>
      </c>
      <c r="B181">
        <v>0</v>
      </c>
      <c r="C181">
        <v>0</v>
      </c>
    </row>
  </sheetData>
  <phoneticPr fontId="3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2FC2C-B802-488A-8581-ADA1129D07BE}">
  <dimension ref="A1:J200"/>
  <sheetViews>
    <sheetView workbookViewId="0">
      <selection activeCell="A202" sqref="A202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121" t="s">
        <v>19</v>
      </c>
      <c r="B1" s="121"/>
      <c r="C1" s="121"/>
      <c r="D1" s="121"/>
      <c r="E1" s="120" t="s">
        <v>20</v>
      </c>
      <c r="F1" s="120"/>
      <c r="G1" s="120"/>
      <c r="H1" s="120"/>
      <c r="I1" s="120">
        <f>+COUNTIF(Tabla3[NOMBRE DEL PARTICIPANTE],"*")</f>
        <v>123</v>
      </c>
      <c r="J1" s="120"/>
    </row>
    <row r="2" spans="1:10" ht="15" customHeight="1" x14ac:dyDescent="0.25">
      <c r="A2" s="121"/>
      <c r="B2" s="121"/>
      <c r="C2" s="121"/>
      <c r="D2" s="121"/>
      <c r="E2" s="120" t="s">
        <v>21</v>
      </c>
      <c r="F2" s="120"/>
      <c r="G2" s="120"/>
      <c r="H2" s="120"/>
      <c r="I2" s="120">
        <f>+COUNT(J5:J200)</f>
        <v>196</v>
      </c>
      <c r="J2" s="120"/>
    </row>
    <row r="3" spans="1:10" ht="15" customHeight="1" x14ac:dyDescent="0.25">
      <c r="A3" s="121"/>
      <c r="B3" s="121"/>
      <c r="C3" s="121"/>
      <c r="D3" s="121"/>
      <c r="E3" s="120" t="s">
        <v>22</v>
      </c>
      <c r="F3" s="120"/>
      <c r="G3" s="120"/>
      <c r="H3" s="120"/>
      <c r="I3" s="120">
        <f>+COUNTIF(Tabla3[PAGADO],"si")</f>
        <v>119</v>
      </c>
      <c r="J3" s="120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1" t="s">
        <v>33</v>
      </c>
      <c r="B5" s="1" t="s">
        <v>34</v>
      </c>
      <c r="C5" s="3" t="s">
        <v>35</v>
      </c>
      <c r="D5" s="3">
        <v>1</v>
      </c>
      <c r="E5" s="2">
        <v>0</v>
      </c>
      <c r="F5" s="2">
        <v>1</v>
      </c>
      <c r="G5" s="2">
        <v>4</v>
      </c>
      <c r="H5" s="2">
        <v>14</v>
      </c>
      <c r="J5" s="1">
        <f>+(Tabla3[[#This Row],[11]]*11)+(Tabla3[[#This Row],[10]]*10)+(Tabla3[[#This Row],[8]]*8)+(Tabla3[[#This Row],[5]]*5)+(Tabla3[[#This Row],[0]]*0)</f>
        <v>112</v>
      </c>
    </row>
    <row r="6" spans="1:10" x14ac:dyDescent="0.25">
      <c r="A6" s="1" t="s">
        <v>36</v>
      </c>
      <c r="B6" s="1" t="s">
        <v>34</v>
      </c>
      <c r="C6" s="3" t="s">
        <v>35</v>
      </c>
      <c r="D6" s="3">
        <v>1</v>
      </c>
      <c r="E6" s="2">
        <v>0</v>
      </c>
      <c r="F6" s="2">
        <v>2</v>
      </c>
      <c r="G6" s="2">
        <v>5</v>
      </c>
      <c r="H6" s="2">
        <v>9</v>
      </c>
      <c r="J6" s="1">
        <f>+(Tabla3[[#This Row],[11]]*11)+(Tabla3[[#This Row],[10]]*10)+(Tabla3[[#This Row],[8]]*8)+(Tabla3[[#This Row],[5]]*5)+(Tabla3[[#This Row],[0]]*0)</f>
        <v>105</v>
      </c>
    </row>
    <row r="7" spans="1:10" x14ac:dyDescent="0.25">
      <c r="A7" s="1" t="s">
        <v>37</v>
      </c>
      <c r="B7" s="1" t="s">
        <v>34</v>
      </c>
      <c r="C7" s="3" t="s">
        <v>35</v>
      </c>
      <c r="D7" s="3">
        <v>1</v>
      </c>
      <c r="E7" s="2">
        <v>1</v>
      </c>
      <c r="F7" s="2">
        <v>1</v>
      </c>
      <c r="G7" s="2">
        <v>2</v>
      </c>
      <c r="H7" s="2">
        <v>11</v>
      </c>
      <c r="J7" s="1">
        <f>+(Tabla3[[#This Row],[11]]*11)+(Tabla3[[#This Row],[10]]*10)+(Tabla3[[#This Row],[8]]*8)+(Tabla3[[#This Row],[5]]*5)+(Tabla3[[#This Row],[0]]*0)</f>
        <v>92</v>
      </c>
    </row>
    <row r="8" spans="1:10" x14ac:dyDescent="0.25">
      <c r="A8" s="1" t="s">
        <v>38</v>
      </c>
      <c r="B8" s="1" t="s">
        <v>34</v>
      </c>
      <c r="C8" s="3" t="s">
        <v>35</v>
      </c>
      <c r="D8" s="3">
        <v>2</v>
      </c>
      <c r="E8" s="2">
        <v>0</v>
      </c>
      <c r="F8" s="2">
        <v>2</v>
      </c>
      <c r="G8" s="2">
        <v>3</v>
      </c>
      <c r="H8" s="2">
        <v>2</v>
      </c>
      <c r="J8" s="1">
        <f>+(Tabla3[[#This Row],[11]]*11)+(Tabla3[[#This Row],[10]]*10)+(Tabla3[[#This Row],[8]]*8)+(Tabla3[[#This Row],[5]]*5)+(Tabla3[[#This Row],[0]]*0)</f>
        <v>54</v>
      </c>
    </row>
    <row r="9" spans="1:10" x14ac:dyDescent="0.25">
      <c r="A9" s="1" t="s">
        <v>39</v>
      </c>
      <c r="B9" s="1" t="s">
        <v>34</v>
      </c>
      <c r="C9" s="3" t="s">
        <v>35</v>
      </c>
      <c r="D9" s="3">
        <v>2</v>
      </c>
      <c r="E9" s="2">
        <v>1</v>
      </c>
      <c r="F9" s="2">
        <v>2</v>
      </c>
      <c r="G9" s="2">
        <v>0</v>
      </c>
      <c r="H9" s="2">
        <v>1</v>
      </c>
      <c r="J9" s="1">
        <f>+(Tabla3[[#This Row],[11]]*11)+(Tabla3[[#This Row],[10]]*10)+(Tabla3[[#This Row],[8]]*8)+(Tabla3[[#This Row],[5]]*5)+(Tabla3[[#This Row],[0]]*0)</f>
        <v>36</v>
      </c>
    </row>
    <row r="10" spans="1:10" x14ac:dyDescent="0.25">
      <c r="A10" s="1" t="s">
        <v>40</v>
      </c>
      <c r="B10" s="1" t="s">
        <v>34</v>
      </c>
      <c r="C10" s="3" t="s">
        <v>35</v>
      </c>
      <c r="D10" s="3">
        <v>2</v>
      </c>
      <c r="E10" s="2">
        <v>0</v>
      </c>
      <c r="F10" s="2">
        <v>0</v>
      </c>
      <c r="G10" s="2">
        <v>0</v>
      </c>
      <c r="H10" s="2">
        <v>7</v>
      </c>
      <c r="J10" s="1">
        <f>+(Tabla3[[#This Row],[11]]*11)+(Tabla3[[#This Row],[10]]*10)+(Tabla3[[#This Row],[8]]*8)+(Tabla3[[#This Row],[5]]*5)+(Tabla3[[#This Row],[0]]*0)</f>
        <v>35</v>
      </c>
    </row>
    <row r="11" spans="1:10" x14ac:dyDescent="0.25">
      <c r="A11" s="1" t="s">
        <v>41</v>
      </c>
      <c r="B11" s="1" t="s">
        <v>34</v>
      </c>
      <c r="C11" s="3" t="s">
        <v>35</v>
      </c>
      <c r="D11" s="3">
        <v>2</v>
      </c>
      <c r="E11" s="2">
        <v>1</v>
      </c>
      <c r="F11" s="2">
        <v>0</v>
      </c>
      <c r="G11" s="2">
        <v>2</v>
      </c>
      <c r="H11" s="2">
        <v>1</v>
      </c>
      <c r="J11" s="1">
        <f>+(Tabla3[[#This Row],[11]]*11)+(Tabla3[[#This Row],[10]]*10)+(Tabla3[[#This Row],[8]]*8)+(Tabla3[[#This Row],[5]]*5)+(Tabla3[[#This Row],[0]]*0)</f>
        <v>32</v>
      </c>
    </row>
    <row r="12" spans="1:10" x14ac:dyDescent="0.25">
      <c r="A12" s="1" t="s">
        <v>42</v>
      </c>
      <c r="B12" s="1" t="s">
        <v>34</v>
      </c>
      <c r="C12" s="3" t="s">
        <v>35</v>
      </c>
      <c r="D12" s="3">
        <v>1</v>
      </c>
      <c r="E12" s="2">
        <v>0</v>
      </c>
      <c r="F12" s="2">
        <v>0</v>
      </c>
      <c r="G12" s="2">
        <v>0</v>
      </c>
      <c r="H12" s="2">
        <v>6</v>
      </c>
      <c r="J12" s="1">
        <f>+(Tabla3[[#This Row],[11]]*11)+(Tabla3[[#This Row],[10]]*10)+(Tabla3[[#This Row],[8]]*8)+(Tabla3[[#This Row],[5]]*5)+(Tabla3[[#This Row],[0]]*0)</f>
        <v>30</v>
      </c>
    </row>
    <row r="13" spans="1:10" x14ac:dyDescent="0.25">
      <c r="A13" s="1" t="s">
        <v>43</v>
      </c>
      <c r="B13" s="1" t="s">
        <v>34</v>
      </c>
      <c r="C13" s="3" t="s">
        <v>35</v>
      </c>
      <c r="D13" s="3">
        <v>1</v>
      </c>
      <c r="E13" s="2">
        <v>0</v>
      </c>
      <c r="F13" s="2">
        <v>0</v>
      </c>
      <c r="G13" s="2">
        <v>1</v>
      </c>
      <c r="H13" s="2">
        <v>4</v>
      </c>
      <c r="J13" s="1">
        <f>+(Tabla3[[#This Row],[11]]*11)+(Tabla3[[#This Row],[10]]*10)+(Tabla3[[#This Row],[8]]*8)+(Tabla3[[#This Row],[5]]*5)+(Tabla3[[#This Row],[0]]*0)</f>
        <v>28</v>
      </c>
    </row>
    <row r="14" spans="1:10" x14ac:dyDescent="0.25">
      <c r="A14" s="1" t="s">
        <v>44</v>
      </c>
      <c r="B14" s="1" t="s">
        <v>45</v>
      </c>
      <c r="C14" s="3" t="s">
        <v>35</v>
      </c>
      <c r="D14" s="3">
        <v>9</v>
      </c>
      <c r="E14" s="2">
        <v>3</v>
      </c>
      <c r="F14" s="2">
        <v>10</v>
      </c>
      <c r="G14" s="2">
        <v>9</v>
      </c>
      <c r="H14" s="2">
        <v>19</v>
      </c>
      <c r="I14" s="2">
        <v>9</v>
      </c>
      <c r="J14" s="1">
        <f>+(Tabla3[[#This Row],[11]]*11)+(Tabla3[[#This Row],[10]]*10)+(Tabla3[[#This Row],[8]]*8)+(Tabla3[[#This Row],[5]]*5)+(Tabla3[[#This Row],[0]]*0)</f>
        <v>300</v>
      </c>
    </row>
    <row r="15" spans="1:10" x14ac:dyDescent="0.25">
      <c r="A15" s="1" t="s">
        <v>46</v>
      </c>
      <c r="B15" s="1" t="s">
        <v>45</v>
      </c>
      <c r="C15" s="3" t="s">
        <v>35</v>
      </c>
      <c r="D15" s="3">
        <v>9</v>
      </c>
      <c r="E15" s="2">
        <v>1</v>
      </c>
      <c r="F15" s="2">
        <v>7</v>
      </c>
      <c r="G15" s="2">
        <v>8</v>
      </c>
      <c r="H15" s="2">
        <v>25</v>
      </c>
      <c r="I15" s="2">
        <v>9</v>
      </c>
      <c r="J15" s="1">
        <f>+(Tabla3[[#This Row],[11]]*11)+(Tabla3[[#This Row],[10]]*10)+(Tabla3[[#This Row],[8]]*8)+(Tabla3[[#This Row],[5]]*5)+(Tabla3[[#This Row],[0]]*0)</f>
        <v>270</v>
      </c>
    </row>
    <row r="16" spans="1:10" x14ac:dyDescent="0.25">
      <c r="A16" s="1" t="s">
        <v>47</v>
      </c>
      <c r="B16" s="1" t="s">
        <v>45</v>
      </c>
      <c r="C16" s="3" t="s">
        <v>35</v>
      </c>
      <c r="D16" s="3">
        <v>9</v>
      </c>
      <c r="E16" s="2">
        <v>1</v>
      </c>
      <c r="F16" s="2">
        <v>2</v>
      </c>
      <c r="G16" s="2">
        <v>8</v>
      </c>
      <c r="H16" s="2">
        <v>18</v>
      </c>
      <c r="I16" s="2">
        <v>21</v>
      </c>
      <c r="J16" s="1">
        <f>+(Tabla3[[#This Row],[11]]*11)+(Tabla3[[#This Row],[10]]*10)+(Tabla3[[#This Row],[8]]*8)+(Tabla3[[#This Row],[5]]*5)+(Tabla3[[#This Row],[0]]*0)</f>
        <v>185</v>
      </c>
    </row>
    <row r="17" spans="1:10" x14ac:dyDescent="0.25">
      <c r="A17" s="1" t="s">
        <v>48</v>
      </c>
      <c r="B17" s="1" t="s">
        <v>45</v>
      </c>
      <c r="C17" s="3" t="s">
        <v>35</v>
      </c>
      <c r="D17" s="3">
        <v>9</v>
      </c>
      <c r="E17" s="2">
        <v>1</v>
      </c>
      <c r="F17" s="2">
        <v>4</v>
      </c>
      <c r="G17" s="2">
        <v>3</v>
      </c>
      <c r="H17" s="2">
        <v>21</v>
      </c>
      <c r="I17" s="2">
        <v>21</v>
      </c>
      <c r="J17" s="1">
        <f>+(Tabla3[[#This Row],[11]]*11)+(Tabla3[[#This Row],[10]]*10)+(Tabla3[[#This Row],[8]]*8)+(Tabla3[[#This Row],[5]]*5)+(Tabla3[[#This Row],[0]]*0)</f>
        <v>180</v>
      </c>
    </row>
    <row r="18" spans="1:10" x14ac:dyDescent="0.25">
      <c r="A18" s="1" t="s">
        <v>49</v>
      </c>
      <c r="B18" s="1" t="s">
        <v>45</v>
      </c>
      <c r="C18" s="3" t="s">
        <v>35</v>
      </c>
      <c r="D18" s="3">
        <v>9</v>
      </c>
      <c r="E18" s="2">
        <v>0</v>
      </c>
      <c r="F18" s="2">
        <v>0</v>
      </c>
      <c r="G18" s="2">
        <v>3</v>
      </c>
      <c r="H18" s="2">
        <v>15</v>
      </c>
      <c r="I18" s="2">
        <v>32</v>
      </c>
      <c r="J18" s="1">
        <f>+(Tabla3[[#This Row],[11]]*11)+(Tabla3[[#This Row],[10]]*10)+(Tabla3[[#This Row],[8]]*8)+(Tabla3[[#This Row],[5]]*5)+(Tabla3[[#This Row],[0]]*0)</f>
        <v>99</v>
      </c>
    </row>
    <row r="19" spans="1:10" x14ac:dyDescent="0.25">
      <c r="A19" s="1" t="s">
        <v>50</v>
      </c>
      <c r="B19" s="1" t="s">
        <v>51</v>
      </c>
      <c r="C19" s="3" t="s">
        <v>35</v>
      </c>
      <c r="D19" s="3">
        <v>25</v>
      </c>
      <c r="E19" s="2">
        <v>3</v>
      </c>
      <c r="F19" s="2">
        <v>14</v>
      </c>
      <c r="G19" s="2">
        <v>6</v>
      </c>
      <c r="H19" s="2">
        <v>1</v>
      </c>
      <c r="I19" s="2">
        <v>1</v>
      </c>
      <c r="J19" s="1">
        <f>+(Tabla3[[#This Row],[11]]*11)+(Tabla3[[#This Row],[10]]*10)+(Tabla3[[#This Row],[8]]*8)+(Tabla3[[#This Row],[5]]*5)+(Tabla3[[#This Row],[0]]*0)</f>
        <v>226</v>
      </c>
    </row>
    <row r="20" spans="1:10" x14ac:dyDescent="0.25">
      <c r="A20" s="1" t="s">
        <v>52</v>
      </c>
      <c r="B20" s="1" t="s">
        <v>51</v>
      </c>
      <c r="C20" s="3" t="s">
        <v>35</v>
      </c>
      <c r="D20" s="3">
        <v>24</v>
      </c>
      <c r="E20" s="2">
        <v>3</v>
      </c>
      <c r="F20" s="2">
        <v>9</v>
      </c>
      <c r="G20" s="2">
        <v>10</v>
      </c>
      <c r="H20" s="2">
        <v>3</v>
      </c>
      <c r="I20" s="2">
        <v>0</v>
      </c>
      <c r="J20" s="1">
        <f>+(Tabla3[[#This Row],[11]]*11)+(Tabla3[[#This Row],[10]]*10)+(Tabla3[[#This Row],[8]]*8)+(Tabla3[[#This Row],[5]]*5)+(Tabla3[[#This Row],[0]]*0)</f>
        <v>218</v>
      </c>
    </row>
    <row r="21" spans="1:10" x14ac:dyDescent="0.25">
      <c r="A21" s="1" t="s">
        <v>53</v>
      </c>
      <c r="B21" s="1" t="s">
        <v>51</v>
      </c>
      <c r="C21" s="3" t="s">
        <v>35</v>
      </c>
      <c r="D21" s="3">
        <v>25</v>
      </c>
      <c r="E21" s="2">
        <v>4</v>
      </c>
      <c r="F21" s="2">
        <v>4</v>
      </c>
      <c r="G21" s="2">
        <v>9</v>
      </c>
      <c r="H21" s="2">
        <v>7</v>
      </c>
      <c r="I21" s="2">
        <v>1</v>
      </c>
      <c r="J21" s="1">
        <f>+(Tabla3[[#This Row],[11]]*11)+(Tabla3[[#This Row],[10]]*10)+(Tabla3[[#This Row],[8]]*8)+(Tabla3[[#This Row],[5]]*5)+(Tabla3[[#This Row],[0]]*0)</f>
        <v>191</v>
      </c>
    </row>
    <row r="22" spans="1:10" x14ac:dyDescent="0.25">
      <c r="A22" s="1" t="s">
        <v>54</v>
      </c>
      <c r="B22" s="1" t="s">
        <v>51</v>
      </c>
      <c r="C22" s="3" t="s">
        <v>35</v>
      </c>
      <c r="D22" s="3">
        <v>24</v>
      </c>
      <c r="E22" s="2">
        <v>2</v>
      </c>
      <c r="F22" s="2">
        <v>8</v>
      </c>
      <c r="G22" s="2">
        <v>7</v>
      </c>
      <c r="H22" s="2">
        <v>4</v>
      </c>
      <c r="I22" s="2">
        <v>4</v>
      </c>
      <c r="J22" s="1">
        <f>+(Tabla3[[#This Row],[11]]*11)+(Tabla3[[#This Row],[10]]*10)+(Tabla3[[#This Row],[8]]*8)+(Tabla3[[#This Row],[5]]*5)+(Tabla3[[#This Row],[0]]*0)</f>
        <v>178</v>
      </c>
    </row>
    <row r="23" spans="1:10" x14ac:dyDescent="0.25">
      <c r="A23" s="1" t="s">
        <v>55</v>
      </c>
      <c r="B23" s="1" t="s">
        <v>51</v>
      </c>
      <c r="C23" s="3" t="s">
        <v>35</v>
      </c>
      <c r="D23" s="3">
        <v>25</v>
      </c>
      <c r="E23" s="2">
        <v>3</v>
      </c>
      <c r="F23" s="2">
        <v>5</v>
      </c>
      <c r="G23" s="2">
        <v>7</v>
      </c>
      <c r="H23" s="2">
        <v>7</v>
      </c>
      <c r="I23" s="2">
        <v>3</v>
      </c>
      <c r="J23" s="1">
        <f>+(Tabla3[[#This Row],[11]]*11)+(Tabla3[[#This Row],[10]]*10)+(Tabla3[[#This Row],[8]]*8)+(Tabla3[[#This Row],[5]]*5)+(Tabla3[[#This Row],[0]]*0)</f>
        <v>174</v>
      </c>
    </row>
    <row r="24" spans="1:10" x14ac:dyDescent="0.25">
      <c r="A24" s="1" t="s">
        <v>56</v>
      </c>
      <c r="B24" s="1" t="s">
        <v>51</v>
      </c>
      <c r="C24" s="3" t="s">
        <v>35</v>
      </c>
      <c r="D24" s="3">
        <v>24</v>
      </c>
      <c r="E24" s="2">
        <v>1</v>
      </c>
      <c r="F24" s="2">
        <v>6</v>
      </c>
      <c r="G24" s="2">
        <v>3</v>
      </c>
      <c r="H24" s="2">
        <v>12</v>
      </c>
      <c r="I24" s="2">
        <v>3</v>
      </c>
      <c r="J24" s="1">
        <f>+(Tabla3[[#This Row],[11]]*11)+(Tabla3[[#This Row],[10]]*10)+(Tabla3[[#This Row],[8]]*8)+(Tabla3[[#This Row],[5]]*5)+(Tabla3[[#This Row],[0]]*0)</f>
        <v>155</v>
      </c>
    </row>
    <row r="25" spans="1:10" x14ac:dyDescent="0.25">
      <c r="A25" s="1" t="s">
        <v>57</v>
      </c>
      <c r="B25" s="1" t="s">
        <v>51</v>
      </c>
      <c r="C25" s="3" t="s">
        <v>35</v>
      </c>
      <c r="D25" s="3">
        <v>24</v>
      </c>
      <c r="E25" s="2">
        <v>0</v>
      </c>
      <c r="F25" s="2">
        <v>3</v>
      </c>
      <c r="G25" s="2">
        <v>5</v>
      </c>
      <c r="H25" s="2">
        <v>10</v>
      </c>
      <c r="I25" s="2">
        <v>7</v>
      </c>
      <c r="J25" s="1">
        <f>+(Tabla3[[#This Row],[11]]*11)+(Tabla3[[#This Row],[10]]*10)+(Tabla3[[#This Row],[8]]*8)+(Tabla3[[#This Row],[5]]*5)+(Tabla3[[#This Row],[0]]*0)</f>
        <v>120</v>
      </c>
    </row>
    <row r="26" spans="1:10" x14ac:dyDescent="0.25">
      <c r="A26" s="1" t="s">
        <v>58</v>
      </c>
      <c r="B26" s="1" t="s">
        <v>51</v>
      </c>
      <c r="C26" s="3" t="s">
        <v>35</v>
      </c>
      <c r="D26" s="3">
        <v>25</v>
      </c>
      <c r="E26" s="2">
        <v>0</v>
      </c>
      <c r="F26" s="2">
        <v>0</v>
      </c>
      <c r="G26" s="2">
        <v>6</v>
      </c>
      <c r="H26" s="2">
        <v>14</v>
      </c>
      <c r="I26" s="2">
        <v>5</v>
      </c>
      <c r="J26" s="1">
        <f>+(Tabla3[[#This Row],[11]]*11)+(Tabla3[[#This Row],[10]]*10)+(Tabla3[[#This Row],[8]]*8)+(Tabla3[[#This Row],[5]]*5)+(Tabla3[[#This Row],[0]]*0)</f>
        <v>118</v>
      </c>
    </row>
    <row r="27" spans="1:10" x14ac:dyDescent="0.25">
      <c r="A27" s="1" t="s">
        <v>336</v>
      </c>
      <c r="B27" s="1" t="s">
        <v>60</v>
      </c>
      <c r="C27" s="3" t="s">
        <v>35</v>
      </c>
      <c r="D27" s="3">
        <v>15</v>
      </c>
      <c r="E27" s="2">
        <v>6</v>
      </c>
      <c r="F27" s="2">
        <v>9</v>
      </c>
      <c r="G27" s="2">
        <v>7</v>
      </c>
      <c r="H27" s="2">
        <v>3</v>
      </c>
      <c r="I27" s="2">
        <v>0</v>
      </c>
      <c r="J27" s="1">
        <f>+(Tabla3[[#This Row],[11]]*11)+(Tabla3[[#This Row],[10]]*10)+(Tabla3[[#This Row],[8]]*8)+(Tabla3[[#This Row],[5]]*5)+(Tabla3[[#This Row],[0]]*0)</f>
        <v>227</v>
      </c>
    </row>
    <row r="28" spans="1:10" x14ac:dyDescent="0.25">
      <c r="A28" s="1" t="s">
        <v>61</v>
      </c>
      <c r="B28" s="1" t="s">
        <v>60</v>
      </c>
      <c r="C28" s="3" t="s">
        <v>35</v>
      </c>
      <c r="D28" s="3">
        <v>16</v>
      </c>
      <c r="E28" s="2">
        <v>4</v>
      </c>
      <c r="F28" s="2">
        <v>9</v>
      </c>
      <c r="G28" s="2">
        <v>8</v>
      </c>
      <c r="H28" s="2">
        <v>4</v>
      </c>
      <c r="I28" s="2">
        <v>0</v>
      </c>
      <c r="J28" s="1">
        <f>+(Tabla3[[#This Row],[11]]*11)+(Tabla3[[#This Row],[10]]*10)+(Tabla3[[#This Row],[8]]*8)+(Tabla3[[#This Row],[5]]*5)+(Tabla3[[#This Row],[0]]*0)</f>
        <v>218</v>
      </c>
    </row>
    <row r="29" spans="1:10" x14ac:dyDescent="0.25">
      <c r="A29" s="1" t="s">
        <v>337</v>
      </c>
      <c r="B29" s="1" t="s">
        <v>60</v>
      </c>
      <c r="C29" s="3" t="s">
        <v>35</v>
      </c>
      <c r="D29" s="3">
        <v>14</v>
      </c>
      <c r="E29" s="2">
        <v>3</v>
      </c>
      <c r="F29" s="2">
        <v>11</v>
      </c>
      <c r="G29" s="2">
        <v>6</v>
      </c>
      <c r="H29" s="2">
        <v>5</v>
      </c>
      <c r="I29" s="2">
        <v>0</v>
      </c>
      <c r="J29" s="1">
        <f>+(Tabla3[[#This Row],[11]]*11)+(Tabla3[[#This Row],[10]]*10)+(Tabla3[[#This Row],[8]]*8)+(Tabla3[[#This Row],[5]]*5)+(Tabla3[[#This Row],[0]]*0)</f>
        <v>216</v>
      </c>
    </row>
    <row r="30" spans="1:10" x14ac:dyDescent="0.25">
      <c r="A30" s="1" t="s">
        <v>63</v>
      </c>
      <c r="B30" s="1" t="s">
        <v>60</v>
      </c>
      <c r="C30" s="3" t="s">
        <v>35</v>
      </c>
      <c r="D30" s="3">
        <v>15</v>
      </c>
      <c r="E30" s="2">
        <v>4</v>
      </c>
      <c r="F30" s="2">
        <v>11</v>
      </c>
      <c r="G30" s="2">
        <v>5</v>
      </c>
      <c r="H30" s="2">
        <v>4</v>
      </c>
      <c r="I30" s="2">
        <v>1</v>
      </c>
      <c r="J30" s="1">
        <f>+(Tabla3[[#This Row],[11]]*11)+(Tabla3[[#This Row],[10]]*10)+(Tabla3[[#This Row],[8]]*8)+(Tabla3[[#This Row],[5]]*5)+(Tabla3[[#This Row],[0]]*0)</f>
        <v>214</v>
      </c>
    </row>
    <row r="31" spans="1:10" x14ac:dyDescent="0.25">
      <c r="A31" s="1" t="s">
        <v>338</v>
      </c>
      <c r="B31" s="1" t="s">
        <v>60</v>
      </c>
      <c r="C31" s="3" t="s">
        <v>35</v>
      </c>
      <c r="D31" s="3">
        <v>15</v>
      </c>
      <c r="E31" s="2">
        <v>4</v>
      </c>
      <c r="F31" s="2">
        <v>11</v>
      </c>
      <c r="G31" s="2">
        <v>5</v>
      </c>
      <c r="H31" s="2">
        <v>4</v>
      </c>
      <c r="I31" s="2">
        <v>1</v>
      </c>
      <c r="J31" s="1">
        <f>+(Tabla3[[#This Row],[11]]*11)+(Tabla3[[#This Row],[10]]*10)+(Tabla3[[#This Row],[8]]*8)+(Tabla3[[#This Row],[5]]*5)+(Tabla3[[#This Row],[0]]*0)</f>
        <v>214</v>
      </c>
    </row>
    <row r="32" spans="1:10" x14ac:dyDescent="0.25">
      <c r="A32" s="1" t="s">
        <v>65</v>
      </c>
      <c r="B32" s="1" t="s">
        <v>60</v>
      </c>
      <c r="C32" s="3" t="s">
        <v>35</v>
      </c>
      <c r="D32" s="3">
        <v>16</v>
      </c>
      <c r="E32" s="2">
        <v>3</v>
      </c>
      <c r="F32" s="2">
        <v>7</v>
      </c>
      <c r="G32" s="2">
        <v>10</v>
      </c>
      <c r="H32" s="2">
        <v>4</v>
      </c>
      <c r="I32" s="2">
        <v>1</v>
      </c>
      <c r="J32" s="1">
        <f>+(Tabla3[[#This Row],[11]]*11)+(Tabla3[[#This Row],[10]]*10)+(Tabla3[[#This Row],[8]]*8)+(Tabla3[[#This Row],[5]]*5)+(Tabla3[[#This Row],[0]]*0)</f>
        <v>203</v>
      </c>
    </row>
    <row r="33" spans="1:10" x14ac:dyDescent="0.25">
      <c r="A33" s="1" t="s">
        <v>339</v>
      </c>
      <c r="B33" s="1" t="s">
        <v>60</v>
      </c>
      <c r="C33" s="3" t="s">
        <v>35</v>
      </c>
      <c r="D33" s="3">
        <v>19</v>
      </c>
      <c r="E33" s="2">
        <v>2</v>
      </c>
      <c r="F33" s="2">
        <v>7</v>
      </c>
      <c r="G33" s="2">
        <v>10</v>
      </c>
      <c r="H33" s="2">
        <v>6</v>
      </c>
      <c r="I33" s="2">
        <v>0</v>
      </c>
      <c r="J33" s="1">
        <f>+(Tabla3[[#This Row],[11]]*11)+(Tabla3[[#This Row],[10]]*10)+(Tabla3[[#This Row],[8]]*8)+(Tabla3[[#This Row],[5]]*5)+(Tabla3[[#This Row],[0]]*0)</f>
        <v>202</v>
      </c>
    </row>
    <row r="34" spans="1:10" x14ac:dyDescent="0.25">
      <c r="A34" s="1" t="s">
        <v>67</v>
      </c>
      <c r="B34" s="1" t="s">
        <v>60</v>
      </c>
      <c r="C34" s="3" t="s">
        <v>35</v>
      </c>
      <c r="D34" s="3">
        <v>16</v>
      </c>
      <c r="E34" s="2">
        <v>1</v>
      </c>
      <c r="F34" s="2">
        <v>9</v>
      </c>
      <c r="G34" s="2">
        <v>12</v>
      </c>
      <c r="H34" s="2">
        <v>1</v>
      </c>
      <c r="I34" s="2">
        <v>2</v>
      </c>
      <c r="J34" s="1">
        <f>+(Tabla3[[#This Row],[11]]*11)+(Tabla3[[#This Row],[10]]*10)+(Tabla3[[#This Row],[8]]*8)+(Tabla3[[#This Row],[5]]*5)+(Tabla3[[#This Row],[0]]*0)</f>
        <v>202</v>
      </c>
    </row>
    <row r="35" spans="1:10" x14ac:dyDescent="0.25">
      <c r="A35" s="1" t="s">
        <v>68</v>
      </c>
      <c r="B35" s="1" t="s">
        <v>60</v>
      </c>
      <c r="C35" s="3" t="s">
        <v>35</v>
      </c>
      <c r="D35" s="3">
        <v>19</v>
      </c>
      <c r="E35" s="2">
        <v>4</v>
      </c>
      <c r="F35" s="2">
        <v>9</v>
      </c>
      <c r="G35" s="2">
        <v>4</v>
      </c>
      <c r="H35" s="2">
        <v>7</v>
      </c>
      <c r="I35" s="2">
        <v>1</v>
      </c>
      <c r="J35" s="1">
        <f>+(Tabla3[[#This Row],[11]]*11)+(Tabla3[[#This Row],[10]]*10)+(Tabla3[[#This Row],[8]]*8)+(Tabla3[[#This Row],[5]]*5)+(Tabla3[[#This Row],[0]]*0)</f>
        <v>201</v>
      </c>
    </row>
    <row r="36" spans="1:10" x14ac:dyDescent="0.25">
      <c r="A36" s="1" t="s">
        <v>69</v>
      </c>
      <c r="B36" s="1" t="s">
        <v>60</v>
      </c>
      <c r="C36" s="3" t="s">
        <v>35</v>
      </c>
      <c r="D36" s="3">
        <v>18</v>
      </c>
      <c r="E36" s="2">
        <v>3</v>
      </c>
      <c r="F36" s="2">
        <v>7</v>
      </c>
      <c r="G36" s="2">
        <v>9</v>
      </c>
      <c r="H36" s="2">
        <v>5</v>
      </c>
      <c r="I36" s="2">
        <v>1</v>
      </c>
      <c r="J36" s="1">
        <f>+(Tabla3[[#This Row],[11]]*11)+(Tabla3[[#This Row],[10]]*10)+(Tabla3[[#This Row],[8]]*8)+(Tabla3[[#This Row],[5]]*5)+(Tabla3[[#This Row],[0]]*0)</f>
        <v>200</v>
      </c>
    </row>
    <row r="37" spans="1:10" x14ac:dyDescent="0.25">
      <c r="A37" s="1" t="s">
        <v>340</v>
      </c>
      <c r="B37" s="1" t="s">
        <v>60</v>
      </c>
      <c r="C37" s="3" t="s">
        <v>35</v>
      </c>
      <c r="D37" s="3">
        <v>14</v>
      </c>
      <c r="E37" s="2">
        <v>4</v>
      </c>
      <c r="F37" s="2">
        <v>5</v>
      </c>
      <c r="G37" s="2">
        <v>8</v>
      </c>
      <c r="H37" s="2">
        <v>7</v>
      </c>
      <c r="I37" s="2">
        <v>1</v>
      </c>
      <c r="J37" s="1">
        <f>+(Tabla3[[#This Row],[11]]*11)+(Tabla3[[#This Row],[10]]*10)+(Tabla3[[#This Row],[8]]*8)+(Tabla3[[#This Row],[5]]*5)+(Tabla3[[#This Row],[0]]*0)</f>
        <v>193</v>
      </c>
    </row>
    <row r="38" spans="1:10" x14ac:dyDescent="0.25">
      <c r="A38" s="1" t="s">
        <v>71</v>
      </c>
      <c r="B38" s="1" t="s">
        <v>60</v>
      </c>
      <c r="C38" s="3" t="s">
        <v>35</v>
      </c>
      <c r="D38" s="3">
        <v>19</v>
      </c>
      <c r="E38" s="2">
        <v>1</v>
      </c>
      <c r="F38" s="2">
        <v>8</v>
      </c>
      <c r="G38" s="2">
        <v>8</v>
      </c>
      <c r="H38" s="2">
        <v>3</v>
      </c>
      <c r="I38" s="2">
        <v>5</v>
      </c>
      <c r="J38" s="1">
        <f>+(Tabla3[[#This Row],[11]]*11)+(Tabla3[[#This Row],[10]]*10)+(Tabla3[[#This Row],[8]]*8)+(Tabla3[[#This Row],[5]]*5)+(Tabla3[[#This Row],[0]]*0)</f>
        <v>170</v>
      </c>
    </row>
    <row r="39" spans="1:10" x14ac:dyDescent="0.25">
      <c r="A39" s="1" t="s">
        <v>72</v>
      </c>
      <c r="B39" s="1" t="s">
        <v>60</v>
      </c>
      <c r="C39" s="3" t="s">
        <v>35</v>
      </c>
      <c r="D39" s="3">
        <v>18</v>
      </c>
      <c r="E39" s="2">
        <v>3</v>
      </c>
      <c r="F39" s="2">
        <v>5</v>
      </c>
      <c r="G39" s="2">
        <v>3</v>
      </c>
      <c r="H39" s="2">
        <v>12</v>
      </c>
      <c r="I39" s="2">
        <v>2</v>
      </c>
      <c r="J39" s="1">
        <f>+(Tabla3[[#This Row],[11]]*11)+(Tabla3[[#This Row],[10]]*10)+(Tabla3[[#This Row],[8]]*8)+(Tabla3[[#This Row],[5]]*5)+(Tabla3[[#This Row],[0]]*0)</f>
        <v>167</v>
      </c>
    </row>
    <row r="40" spans="1:10" x14ac:dyDescent="0.25">
      <c r="A40" s="1" t="s">
        <v>73</v>
      </c>
      <c r="B40" s="1" t="s">
        <v>60</v>
      </c>
      <c r="C40" s="3" t="s">
        <v>35</v>
      </c>
      <c r="D40" s="3">
        <v>14</v>
      </c>
      <c r="E40" s="2">
        <v>1</v>
      </c>
      <c r="F40" s="2">
        <v>7</v>
      </c>
      <c r="G40" s="2">
        <v>4</v>
      </c>
      <c r="H40" s="2">
        <v>10</v>
      </c>
      <c r="I40" s="2">
        <v>3</v>
      </c>
      <c r="J40" s="1">
        <f>+(Tabla3[[#This Row],[11]]*11)+(Tabla3[[#This Row],[10]]*10)+(Tabla3[[#This Row],[8]]*8)+(Tabla3[[#This Row],[5]]*5)+(Tabla3[[#This Row],[0]]*0)</f>
        <v>163</v>
      </c>
    </row>
    <row r="41" spans="1:10" x14ac:dyDescent="0.25">
      <c r="A41" s="1" t="s">
        <v>74</v>
      </c>
      <c r="B41" s="1" t="s">
        <v>60</v>
      </c>
      <c r="C41" s="3" t="s">
        <v>35</v>
      </c>
      <c r="D41" s="3">
        <v>18</v>
      </c>
      <c r="E41" s="2">
        <v>1</v>
      </c>
      <c r="F41" s="2">
        <v>3</v>
      </c>
      <c r="G41" s="2">
        <v>10</v>
      </c>
      <c r="H41" s="2">
        <v>8</v>
      </c>
      <c r="I41" s="2">
        <v>3</v>
      </c>
      <c r="J41" s="1">
        <f>+(Tabla3[[#This Row],[11]]*11)+(Tabla3[[#This Row],[10]]*10)+(Tabla3[[#This Row],[8]]*8)+(Tabla3[[#This Row],[5]]*5)+(Tabla3[[#This Row],[0]]*0)</f>
        <v>161</v>
      </c>
    </row>
    <row r="42" spans="1:10" x14ac:dyDescent="0.25">
      <c r="A42" s="1" t="s">
        <v>75</v>
      </c>
      <c r="B42" s="1" t="s">
        <v>60</v>
      </c>
      <c r="C42" s="3" t="s">
        <v>35</v>
      </c>
      <c r="D42" s="3">
        <v>16</v>
      </c>
      <c r="E42" s="2">
        <v>0</v>
      </c>
      <c r="F42" s="2">
        <v>2</v>
      </c>
      <c r="G42" s="2">
        <v>5</v>
      </c>
      <c r="H42" s="2">
        <v>15</v>
      </c>
      <c r="I42" s="2">
        <v>3</v>
      </c>
      <c r="J42" s="1">
        <f>+(Tabla3[[#This Row],[11]]*11)+(Tabla3[[#This Row],[10]]*10)+(Tabla3[[#This Row],[8]]*8)+(Tabla3[[#This Row],[5]]*5)+(Tabla3[[#This Row],[0]]*0)</f>
        <v>135</v>
      </c>
    </row>
    <row r="43" spans="1:10" x14ac:dyDescent="0.25">
      <c r="A43" s="1" t="s">
        <v>76</v>
      </c>
      <c r="B43" s="1" t="s">
        <v>60</v>
      </c>
      <c r="C43" s="3" t="s">
        <v>35</v>
      </c>
      <c r="D43" s="3">
        <v>19</v>
      </c>
      <c r="E43" s="2">
        <v>0</v>
      </c>
      <c r="F43" s="2">
        <v>2</v>
      </c>
      <c r="G43" s="2">
        <v>3</v>
      </c>
      <c r="H43" s="2">
        <v>17</v>
      </c>
      <c r="I43" s="2">
        <v>3</v>
      </c>
      <c r="J43" s="1">
        <f>+(Tabla3[[#This Row],[11]]*11)+(Tabla3[[#This Row],[10]]*10)+(Tabla3[[#This Row],[8]]*8)+(Tabla3[[#This Row],[5]]*5)+(Tabla3[[#This Row],[0]]*0)</f>
        <v>129</v>
      </c>
    </row>
    <row r="44" spans="1:10" x14ac:dyDescent="0.25">
      <c r="A44" s="1" t="s">
        <v>77</v>
      </c>
      <c r="B44" s="1" t="s">
        <v>60</v>
      </c>
      <c r="C44" s="3" t="s">
        <v>35</v>
      </c>
      <c r="D44" s="3">
        <v>15</v>
      </c>
      <c r="E44" s="2">
        <v>0</v>
      </c>
      <c r="F44" s="2">
        <v>4</v>
      </c>
      <c r="G44" s="2">
        <v>6</v>
      </c>
      <c r="H44" s="2">
        <v>8</v>
      </c>
      <c r="I44" s="2">
        <v>7</v>
      </c>
      <c r="J44" s="1">
        <f>+(Tabla3[[#This Row],[11]]*11)+(Tabla3[[#This Row],[10]]*10)+(Tabla3[[#This Row],[8]]*8)+(Tabla3[[#This Row],[5]]*5)+(Tabla3[[#This Row],[0]]*0)</f>
        <v>128</v>
      </c>
    </row>
    <row r="45" spans="1:10" x14ac:dyDescent="0.25">
      <c r="A45" s="1" t="s">
        <v>78</v>
      </c>
      <c r="B45" s="1" t="s">
        <v>60</v>
      </c>
      <c r="C45" s="3" t="s">
        <v>35</v>
      </c>
      <c r="D45" s="3">
        <v>18</v>
      </c>
      <c r="E45" s="2">
        <v>2</v>
      </c>
      <c r="F45" s="2">
        <v>1</v>
      </c>
      <c r="G45" s="2">
        <v>5</v>
      </c>
      <c r="H45" s="2">
        <v>10</v>
      </c>
      <c r="I45" s="2">
        <v>7</v>
      </c>
      <c r="J45" s="1">
        <f>+(Tabla3[[#This Row],[11]]*11)+(Tabla3[[#This Row],[10]]*10)+(Tabla3[[#This Row],[8]]*8)+(Tabla3[[#This Row],[5]]*5)+(Tabla3[[#This Row],[0]]*0)</f>
        <v>122</v>
      </c>
    </row>
    <row r="46" spans="1:10" x14ac:dyDescent="0.25">
      <c r="A46" s="1" t="s">
        <v>79</v>
      </c>
      <c r="B46" s="1" t="s">
        <v>60</v>
      </c>
      <c r="C46" s="3" t="s">
        <v>35</v>
      </c>
      <c r="D46" s="3">
        <v>15</v>
      </c>
      <c r="E46" s="2">
        <v>1</v>
      </c>
      <c r="F46" s="2">
        <v>0</v>
      </c>
      <c r="G46" s="2">
        <v>0</v>
      </c>
      <c r="H46" s="2">
        <v>3</v>
      </c>
      <c r="I46" s="2">
        <v>21</v>
      </c>
      <c r="J46" s="1">
        <f>+(Tabla3[[#This Row],[11]]*11)+(Tabla3[[#This Row],[10]]*10)+(Tabla3[[#This Row],[8]]*8)+(Tabla3[[#This Row],[5]]*5)+(Tabla3[[#This Row],[0]]*0)</f>
        <v>26</v>
      </c>
    </row>
    <row r="47" spans="1:10" x14ac:dyDescent="0.25">
      <c r="A47" s="1" t="s">
        <v>80</v>
      </c>
      <c r="B47" s="1" t="s">
        <v>81</v>
      </c>
      <c r="C47" s="3" t="s">
        <v>35</v>
      </c>
      <c r="D47" s="3">
        <v>5</v>
      </c>
      <c r="E47" s="2">
        <v>1</v>
      </c>
      <c r="F47" s="2">
        <v>11</v>
      </c>
      <c r="G47" s="2">
        <v>6</v>
      </c>
      <c r="H47" s="2">
        <v>4</v>
      </c>
      <c r="I47" s="2">
        <v>3</v>
      </c>
      <c r="J47" s="1">
        <f>+(Tabla3[[#This Row],[11]]*11)+(Tabla3[[#This Row],[10]]*10)+(Tabla3[[#This Row],[8]]*8)+(Tabla3[[#This Row],[5]]*5)+(Tabla3[[#This Row],[0]]*0)</f>
        <v>189</v>
      </c>
    </row>
    <row r="48" spans="1:10" x14ac:dyDescent="0.25">
      <c r="A48" s="1" t="s">
        <v>82</v>
      </c>
      <c r="B48" s="1" t="s">
        <v>81</v>
      </c>
      <c r="C48" s="3" t="s">
        <v>35</v>
      </c>
      <c r="D48" s="3">
        <v>5</v>
      </c>
      <c r="E48" s="2">
        <v>1</v>
      </c>
      <c r="F48" s="2">
        <v>9</v>
      </c>
      <c r="G48" s="2">
        <v>5</v>
      </c>
      <c r="H48" s="2">
        <v>8</v>
      </c>
      <c r="I48" s="2">
        <v>2</v>
      </c>
      <c r="J48" s="1">
        <f>+(Tabla3[[#This Row],[11]]*11)+(Tabla3[[#This Row],[10]]*10)+(Tabla3[[#This Row],[8]]*8)+(Tabla3[[#This Row],[5]]*5)+(Tabla3[[#This Row],[0]]*0)</f>
        <v>181</v>
      </c>
    </row>
    <row r="49" spans="1:10" x14ac:dyDescent="0.25">
      <c r="A49" s="1" t="s">
        <v>343</v>
      </c>
      <c r="B49" s="1" t="s">
        <v>81</v>
      </c>
      <c r="C49" s="3" t="s">
        <v>35</v>
      </c>
      <c r="D49" s="3">
        <v>5</v>
      </c>
      <c r="E49" s="2">
        <v>1</v>
      </c>
      <c r="F49" s="2">
        <v>8</v>
      </c>
      <c r="G49" s="2">
        <v>6</v>
      </c>
      <c r="H49" s="2">
        <v>7</v>
      </c>
      <c r="I49" s="2">
        <v>3</v>
      </c>
      <c r="J49" s="1">
        <f>+(Tabla3[[#This Row],[11]]*11)+(Tabla3[[#This Row],[10]]*10)+(Tabla3[[#This Row],[8]]*8)+(Tabla3[[#This Row],[5]]*5)+(Tabla3[[#This Row],[0]]*0)</f>
        <v>174</v>
      </c>
    </row>
    <row r="50" spans="1:10" x14ac:dyDescent="0.25">
      <c r="A50" s="1" t="s">
        <v>84</v>
      </c>
      <c r="B50" s="1" t="s">
        <v>81</v>
      </c>
      <c r="C50" s="3" t="s">
        <v>35</v>
      </c>
      <c r="D50" s="3">
        <v>5</v>
      </c>
      <c r="E50" s="2">
        <v>0</v>
      </c>
      <c r="F50" s="2">
        <v>0</v>
      </c>
      <c r="G50" s="2">
        <v>1</v>
      </c>
      <c r="H50" s="2">
        <v>14</v>
      </c>
      <c r="I50" s="2">
        <v>10</v>
      </c>
      <c r="J50" s="1">
        <f>+(Tabla3[[#This Row],[11]]*11)+(Tabla3[[#This Row],[10]]*10)+(Tabla3[[#This Row],[8]]*8)+(Tabla3[[#This Row],[5]]*5)+(Tabla3[[#This Row],[0]]*0)</f>
        <v>78</v>
      </c>
    </row>
    <row r="51" spans="1:10" x14ac:dyDescent="0.25">
      <c r="A51" s="1" t="s">
        <v>85</v>
      </c>
      <c r="B51" s="1" t="s">
        <v>86</v>
      </c>
      <c r="C51" s="3" t="s">
        <v>35</v>
      </c>
      <c r="D51" s="3">
        <v>6</v>
      </c>
      <c r="E51" s="2">
        <v>13</v>
      </c>
      <c r="F51" s="2">
        <v>6</v>
      </c>
      <c r="G51" s="2">
        <v>2</v>
      </c>
      <c r="H51" s="2">
        <v>4</v>
      </c>
      <c r="I51" s="2">
        <v>0</v>
      </c>
      <c r="J51" s="1">
        <f>+(Tabla3[[#This Row],[11]]*11)+(Tabla3[[#This Row],[10]]*10)+(Tabla3[[#This Row],[8]]*8)+(Tabla3[[#This Row],[5]]*5)+(Tabla3[[#This Row],[0]]*0)</f>
        <v>239</v>
      </c>
    </row>
    <row r="52" spans="1:10" x14ac:dyDescent="0.25">
      <c r="A52" s="1" t="s">
        <v>87</v>
      </c>
      <c r="B52" s="1" t="s">
        <v>86</v>
      </c>
      <c r="C52" s="3" t="s">
        <v>35</v>
      </c>
      <c r="D52" s="3">
        <v>7</v>
      </c>
      <c r="E52" s="2">
        <v>4</v>
      </c>
      <c r="F52" s="2">
        <v>7</v>
      </c>
      <c r="G52" s="2">
        <v>9</v>
      </c>
      <c r="H52" s="2">
        <v>5</v>
      </c>
      <c r="I52" s="2">
        <v>0</v>
      </c>
      <c r="J52" s="1">
        <f>+(Tabla3[[#This Row],[11]]*11)+(Tabla3[[#This Row],[10]]*10)+(Tabla3[[#This Row],[8]]*8)+(Tabla3[[#This Row],[5]]*5)+(Tabla3[[#This Row],[0]]*0)</f>
        <v>211</v>
      </c>
    </row>
    <row r="53" spans="1:10" x14ac:dyDescent="0.25">
      <c r="A53" s="1" t="s">
        <v>88</v>
      </c>
      <c r="B53" s="1" t="s">
        <v>86</v>
      </c>
      <c r="C53" s="3" t="s">
        <v>35</v>
      </c>
      <c r="D53" s="3">
        <v>7</v>
      </c>
      <c r="E53" s="2">
        <v>4</v>
      </c>
      <c r="F53" s="2">
        <v>7</v>
      </c>
      <c r="G53" s="2">
        <v>8</v>
      </c>
      <c r="H53" s="2">
        <v>5</v>
      </c>
      <c r="I53" s="2">
        <v>1</v>
      </c>
      <c r="J53" s="1">
        <f>+(Tabla3[[#This Row],[11]]*11)+(Tabla3[[#This Row],[10]]*10)+(Tabla3[[#This Row],[8]]*8)+(Tabla3[[#This Row],[5]]*5)+(Tabla3[[#This Row],[0]]*0)</f>
        <v>203</v>
      </c>
    </row>
    <row r="54" spans="1:10" x14ac:dyDescent="0.25">
      <c r="A54" s="1" t="s">
        <v>89</v>
      </c>
      <c r="B54" s="1" t="s">
        <v>86</v>
      </c>
      <c r="C54" s="3" t="s">
        <v>35</v>
      </c>
      <c r="D54" s="3">
        <v>6</v>
      </c>
      <c r="E54" s="2">
        <v>6</v>
      </c>
      <c r="F54" s="2">
        <v>5</v>
      </c>
      <c r="G54" s="2">
        <v>6</v>
      </c>
      <c r="H54" s="2">
        <v>7</v>
      </c>
      <c r="I54" s="2">
        <v>1</v>
      </c>
      <c r="J54" s="1">
        <f>+(Tabla3[[#This Row],[11]]*11)+(Tabla3[[#This Row],[10]]*10)+(Tabla3[[#This Row],[8]]*8)+(Tabla3[[#This Row],[5]]*5)+(Tabla3[[#This Row],[0]]*0)</f>
        <v>199</v>
      </c>
    </row>
    <row r="55" spans="1:10" x14ac:dyDescent="0.25">
      <c r="A55" t="s">
        <v>268</v>
      </c>
      <c r="B55" s="1" t="s">
        <v>86</v>
      </c>
      <c r="C55" s="3" t="s">
        <v>35</v>
      </c>
      <c r="D55" s="3">
        <v>6</v>
      </c>
      <c r="E55" s="2">
        <v>4</v>
      </c>
      <c r="F55" s="2">
        <v>5</v>
      </c>
      <c r="G55" s="2">
        <v>9</v>
      </c>
      <c r="H55" s="2">
        <v>6</v>
      </c>
      <c r="I55" s="2">
        <v>1</v>
      </c>
      <c r="J55" s="1">
        <f>+(Tabla3[[#This Row],[11]]*11)+(Tabla3[[#This Row],[10]]*10)+(Tabla3[[#This Row],[8]]*8)+(Tabla3[[#This Row],[5]]*5)+(Tabla3[[#This Row],[0]]*0)</f>
        <v>196</v>
      </c>
    </row>
    <row r="56" spans="1:10" x14ac:dyDescent="0.25">
      <c r="A56" s="1" t="s">
        <v>335</v>
      </c>
      <c r="B56" s="1" t="s">
        <v>86</v>
      </c>
      <c r="C56" s="3" t="s">
        <v>35</v>
      </c>
      <c r="D56" s="3">
        <v>7</v>
      </c>
      <c r="E56" s="2">
        <v>3</v>
      </c>
      <c r="F56" s="2">
        <v>9</v>
      </c>
      <c r="G56" s="2">
        <v>5</v>
      </c>
      <c r="H56" s="2">
        <v>4</v>
      </c>
      <c r="I56" s="2">
        <v>4</v>
      </c>
      <c r="J56" s="1">
        <f>+(Tabla3[[#This Row],[11]]*11)+(Tabla3[[#This Row],[10]]*10)+(Tabla3[[#This Row],[8]]*8)+(Tabla3[[#This Row],[5]]*5)+(Tabla3[[#This Row],[0]]*0)</f>
        <v>183</v>
      </c>
    </row>
    <row r="57" spans="1:10" x14ac:dyDescent="0.25">
      <c r="A57" s="1" t="s">
        <v>91</v>
      </c>
      <c r="B57" s="1" t="s">
        <v>86</v>
      </c>
      <c r="C57" s="3" t="s">
        <v>35</v>
      </c>
      <c r="D57" s="3">
        <v>6</v>
      </c>
      <c r="E57" s="2">
        <v>1</v>
      </c>
      <c r="F57" s="2">
        <v>3</v>
      </c>
      <c r="G57" s="2">
        <v>3</v>
      </c>
      <c r="H57" s="2">
        <v>11</v>
      </c>
      <c r="I57" s="2">
        <v>7</v>
      </c>
      <c r="J57" s="1">
        <f>+(Tabla3[[#This Row],[11]]*11)+(Tabla3[[#This Row],[10]]*10)+(Tabla3[[#This Row],[8]]*8)+(Tabla3[[#This Row],[5]]*5)+(Tabla3[[#This Row],[0]]*0)</f>
        <v>120</v>
      </c>
    </row>
    <row r="58" spans="1:10" x14ac:dyDescent="0.25">
      <c r="A58" s="1" t="s">
        <v>92</v>
      </c>
      <c r="B58" s="1" t="s">
        <v>86</v>
      </c>
      <c r="C58" s="3" t="s">
        <v>35</v>
      </c>
      <c r="D58" s="3"/>
      <c r="J58" s="1">
        <f>+(Tabla3[[#This Row],[11]]*11)+(Tabla3[[#This Row],[10]]*10)+(Tabla3[[#This Row],[8]]*8)+(Tabla3[[#This Row],[5]]*5)+(Tabla3[[#This Row],[0]]*0)</f>
        <v>0</v>
      </c>
    </row>
    <row r="59" spans="1:10" x14ac:dyDescent="0.25">
      <c r="A59" s="1" t="s">
        <v>93</v>
      </c>
      <c r="B59" s="1" t="s">
        <v>94</v>
      </c>
      <c r="C59" s="3" t="s">
        <v>35</v>
      </c>
      <c r="D59" s="3">
        <v>11</v>
      </c>
      <c r="E59" s="2">
        <v>4</v>
      </c>
      <c r="F59" s="2">
        <v>13</v>
      </c>
      <c r="G59" s="2">
        <v>5</v>
      </c>
      <c r="H59" s="2">
        <v>3</v>
      </c>
      <c r="I59" s="2">
        <v>0</v>
      </c>
      <c r="J59" s="1">
        <f>+(Tabla3[[#This Row],[11]]*11)+(Tabla3[[#This Row],[10]]*10)+(Tabla3[[#This Row],[8]]*8)+(Tabla3[[#This Row],[5]]*5)+(Tabla3[[#This Row],[0]]*0)</f>
        <v>229</v>
      </c>
    </row>
    <row r="60" spans="1:10" x14ac:dyDescent="0.25">
      <c r="A60" s="1" t="s">
        <v>329</v>
      </c>
      <c r="B60" s="1" t="s">
        <v>94</v>
      </c>
      <c r="C60" s="3" t="s">
        <v>35</v>
      </c>
      <c r="D60" s="3">
        <v>10</v>
      </c>
      <c r="E60" s="2">
        <v>5</v>
      </c>
      <c r="F60" s="2">
        <v>11</v>
      </c>
      <c r="G60" s="2">
        <v>6</v>
      </c>
      <c r="H60" s="2">
        <v>1</v>
      </c>
      <c r="I60" s="2">
        <v>2</v>
      </c>
      <c r="J60" s="1">
        <f>+(Tabla3[[#This Row],[11]]*11)+(Tabla3[[#This Row],[10]]*10)+(Tabla3[[#This Row],[8]]*8)+(Tabla3[[#This Row],[5]]*5)+(Tabla3[[#This Row],[0]]*0)</f>
        <v>218</v>
      </c>
    </row>
    <row r="61" spans="1:10" x14ac:dyDescent="0.25">
      <c r="A61" s="1" t="s">
        <v>330</v>
      </c>
      <c r="B61" s="1" t="s">
        <v>94</v>
      </c>
      <c r="C61" s="3" t="s">
        <v>35</v>
      </c>
      <c r="D61" s="3">
        <v>9</v>
      </c>
      <c r="E61" s="2">
        <v>4</v>
      </c>
      <c r="F61" s="2">
        <v>10</v>
      </c>
      <c r="G61" s="2">
        <v>7</v>
      </c>
      <c r="H61" s="2">
        <v>2</v>
      </c>
      <c r="I61" s="2">
        <v>2</v>
      </c>
      <c r="J61" s="1">
        <f>+(Tabla3[[#This Row],[11]]*11)+(Tabla3[[#This Row],[10]]*10)+(Tabla3[[#This Row],[8]]*8)+(Tabla3[[#This Row],[5]]*5)+(Tabla3[[#This Row],[0]]*0)</f>
        <v>210</v>
      </c>
    </row>
    <row r="62" spans="1:10" x14ac:dyDescent="0.25">
      <c r="A62" s="1" t="s">
        <v>331</v>
      </c>
      <c r="B62" s="1" t="s">
        <v>94</v>
      </c>
      <c r="C62" s="3" t="s">
        <v>35</v>
      </c>
      <c r="D62" s="3">
        <v>10</v>
      </c>
      <c r="E62" s="2">
        <v>3</v>
      </c>
      <c r="F62" s="2">
        <v>11</v>
      </c>
      <c r="G62" s="2">
        <v>6</v>
      </c>
      <c r="H62" s="2">
        <v>3</v>
      </c>
      <c r="I62" s="2">
        <v>2</v>
      </c>
      <c r="J62" s="1">
        <f>+(Tabla3[[#This Row],[11]]*11)+(Tabla3[[#This Row],[10]]*10)+(Tabla3[[#This Row],[8]]*8)+(Tabla3[[#This Row],[5]]*5)+(Tabla3[[#This Row],[0]]*0)</f>
        <v>206</v>
      </c>
    </row>
    <row r="63" spans="1:10" x14ac:dyDescent="0.25">
      <c r="A63" s="1" t="s">
        <v>321</v>
      </c>
      <c r="B63" s="1" t="s">
        <v>94</v>
      </c>
      <c r="C63" s="3" t="s">
        <v>35</v>
      </c>
      <c r="D63" s="3">
        <v>9</v>
      </c>
      <c r="E63" s="2">
        <v>5</v>
      </c>
      <c r="F63" s="2">
        <v>6</v>
      </c>
      <c r="G63" s="2">
        <v>7</v>
      </c>
      <c r="H63" s="2">
        <v>7</v>
      </c>
      <c r="I63" s="2">
        <v>0</v>
      </c>
      <c r="J63" s="1">
        <f>+(Tabla3[[#This Row],[11]]*11)+(Tabla3[[#This Row],[10]]*10)+(Tabla3[[#This Row],[8]]*8)+(Tabla3[[#This Row],[5]]*5)+(Tabla3[[#This Row],[0]]*0)</f>
        <v>206</v>
      </c>
    </row>
    <row r="64" spans="1:10" x14ac:dyDescent="0.25">
      <c r="A64" s="1" t="s">
        <v>332</v>
      </c>
      <c r="B64" s="1" t="s">
        <v>94</v>
      </c>
      <c r="C64" s="3" t="s">
        <v>35</v>
      </c>
      <c r="D64" s="3">
        <v>9</v>
      </c>
      <c r="E64" s="2">
        <v>3</v>
      </c>
      <c r="F64" s="2">
        <v>6</v>
      </c>
      <c r="G64" s="2">
        <v>9</v>
      </c>
      <c r="H64" s="2">
        <v>5</v>
      </c>
      <c r="I64" s="2">
        <v>2</v>
      </c>
      <c r="J64" s="1">
        <f>+(Tabla3[[#This Row],[11]]*11)+(Tabla3[[#This Row],[10]]*10)+(Tabla3[[#This Row],[8]]*8)+(Tabla3[[#This Row],[5]]*5)+(Tabla3[[#This Row],[0]]*0)</f>
        <v>190</v>
      </c>
    </row>
    <row r="65" spans="1:10" x14ac:dyDescent="0.25">
      <c r="A65" s="1" t="s">
        <v>100</v>
      </c>
      <c r="B65" s="1" t="s">
        <v>94</v>
      </c>
      <c r="C65" s="3" t="s">
        <v>35</v>
      </c>
      <c r="D65" s="3">
        <v>11</v>
      </c>
      <c r="E65" s="2">
        <v>6</v>
      </c>
      <c r="F65" s="2">
        <v>7</v>
      </c>
      <c r="G65" s="2">
        <v>5</v>
      </c>
      <c r="H65" s="2">
        <v>2</v>
      </c>
      <c r="I65" s="2">
        <v>5</v>
      </c>
      <c r="J65" s="1">
        <f>+(Tabla3[[#This Row],[11]]*11)+(Tabla3[[#This Row],[10]]*10)+(Tabla3[[#This Row],[8]]*8)+(Tabla3[[#This Row],[5]]*5)+(Tabla3[[#This Row],[0]]*0)</f>
        <v>186</v>
      </c>
    </row>
    <row r="66" spans="1:10" x14ac:dyDescent="0.25">
      <c r="A66" s="1" t="s">
        <v>333</v>
      </c>
      <c r="B66" s="1" t="s">
        <v>94</v>
      </c>
      <c r="C66" s="3" t="s">
        <v>35</v>
      </c>
      <c r="D66" s="3">
        <v>11</v>
      </c>
      <c r="E66" s="2">
        <v>1</v>
      </c>
      <c r="F66" s="2">
        <v>7</v>
      </c>
      <c r="G66" s="2">
        <v>6</v>
      </c>
      <c r="H66" s="2">
        <v>8</v>
      </c>
      <c r="I66" s="2">
        <v>3</v>
      </c>
      <c r="J66" s="1">
        <f>+(Tabla3[[#This Row],[11]]*11)+(Tabla3[[#This Row],[10]]*10)+(Tabla3[[#This Row],[8]]*8)+(Tabla3[[#This Row],[5]]*5)+(Tabla3[[#This Row],[0]]*0)</f>
        <v>169</v>
      </c>
    </row>
    <row r="67" spans="1:10" x14ac:dyDescent="0.25">
      <c r="A67" s="1" t="s">
        <v>334</v>
      </c>
      <c r="B67" s="1" t="s">
        <v>94</v>
      </c>
      <c r="C67" s="3" t="s">
        <v>35</v>
      </c>
      <c r="D67" s="3">
        <v>10</v>
      </c>
      <c r="E67" s="2">
        <v>3</v>
      </c>
      <c r="F67" s="2">
        <v>3</v>
      </c>
      <c r="G67" s="2">
        <v>6</v>
      </c>
      <c r="H67" s="2">
        <v>8</v>
      </c>
      <c r="I67" s="2">
        <v>5</v>
      </c>
      <c r="J67" s="1">
        <f>+(Tabla3[[#This Row],[11]]*11)+(Tabla3[[#This Row],[10]]*10)+(Tabla3[[#This Row],[8]]*8)+(Tabla3[[#This Row],[5]]*5)+(Tabla3[[#This Row],[0]]*0)</f>
        <v>151</v>
      </c>
    </row>
    <row r="68" spans="1:10" x14ac:dyDescent="0.25">
      <c r="A68" s="1" t="s">
        <v>103</v>
      </c>
      <c r="B68" s="1" t="s">
        <v>94</v>
      </c>
      <c r="C68" s="3" t="s">
        <v>35</v>
      </c>
      <c r="D68" s="3">
        <v>10</v>
      </c>
      <c r="E68" s="2">
        <v>1</v>
      </c>
      <c r="F68" s="2">
        <v>4</v>
      </c>
      <c r="G68" s="2">
        <v>5</v>
      </c>
      <c r="H68" s="2">
        <v>9</v>
      </c>
      <c r="I68" s="2">
        <v>6</v>
      </c>
      <c r="J68" s="1">
        <f>+(Tabla3[[#This Row],[11]]*11)+(Tabla3[[#This Row],[10]]*10)+(Tabla3[[#This Row],[8]]*8)+(Tabla3[[#This Row],[5]]*5)+(Tabla3[[#This Row],[0]]*0)</f>
        <v>136</v>
      </c>
    </row>
    <row r="69" spans="1:10" x14ac:dyDescent="0.25">
      <c r="A69" s="1" t="s">
        <v>104</v>
      </c>
      <c r="B69" s="1" t="s">
        <v>94</v>
      </c>
      <c r="C69" s="3" t="s">
        <v>105</v>
      </c>
      <c r="D69" s="3">
        <v>11</v>
      </c>
      <c r="J69" s="1">
        <f>+(Tabla3[[#This Row],[11]]*11)+(Tabla3[[#This Row],[10]]*10)+(Tabla3[[#This Row],[8]]*8)+(Tabla3[[#This Row],[5]]*5)+(Tabla3[[#This Row],[0]]*0)</f>
        <v>0</v>
      </c>
    </row>
    <row r="70" spans="1:10" x14ac:dyDescent="0.25">
      <c r="A70" s="1" t="s">
        <v>106</v>
      </c>
      <c r="B70" s="1" t="s">
        <v>94</v>
      </c>
      <c r="C70" s="3" t="s">
        <v>35</v>
      </c>
      <c r="D70" s="3">
        <v>13</v>
      </c>
      <c r="J70" s="1">
        <f>+(Tabla3[[#This Row],[11]]*11)+(Tabla3[[#This Row],[10]]*10)+(Tabla3[[#This Row],[8]]*8)+(Tabla3[[#This Row],[5]]*5)+(Tabla3[[#This Row],[0]]*0)</f>
        <v>0</v>
      </c>
    </row>
    <row r="71" spans="1:10" x14ac:dyDescent="0.25">
      <c r="A71" s="1" t="s">
        <v>107</v>
      </c>
      <c r="B71" s="1" t="s">
        <v>94</v>
      </c>
      <c r="C71" s="3" t="s">
        <v>105</v>
      </c>
      <c r="D71" s="3">
        <v>13</v>
      </c>
      <c r="J71" s="1">
        <f>+(Tabla3[[#This Row],[11]]*11)+(Tabla3[[#This Row],[10]]*10)+(Tabla3[[#This Row],[8]]*8)+(Tabla3[[#This Row],[5]]*5)+(Tabla3[[#This Row],[0]]*0)</f>
        <v>0</v>
      </c>
    </row>
    <row r="72" spans="1:10" x14ac:dyDescent="0.25">
      <c r="A72" s="1" t="s">
        <v>108</v>
      </c>
      <c r="B72" s="1" t="s">
        <v>2</v>
      </c>
      <c r="C72" s="3" t="s">
        <v>35</v>
      </c>
      <c r="D72" s="3">
        <v>22</v>
      </c>
      <c r="E72" s="2">
        <v>4</v>
      </c>
      <c r="F72" s="2">
        <v>9</v>
      </c>
      <c r="G72" s="2">
        <v>4</v>
      </c>
      <c r="H72" s="2">
        <v>6</v>
      </c>
      <c r="I72" s="2">
        <v>2</v>
      </c>
      <c r="J72" s="1">
        <f>+(Tabla3[[#This Row],[11]]*11)+(Tabla3[[#This Row],[10]]*10)+(Tabla3[[#This Row],[8]]*8)+(Tabla3[[#This Row],[5]]*5)+(Tabla3[[#This Row],[0]]*0)</f>
        <v>196</v>
      </c>
    </row>
    <row r="73" spans="1:10" x14ac:dyDescent="0.25">
      <c r="A73" s="1" t="s">
        <v>345</v>
      </c>
      <c r="B73" s="1" t="s">
        <v>2</v>
      </c>
      <c r="C73" s="3" t="s">
        <v>35</v>
      </c>
      <c r="D73" s="3">
        <v>23</v>
      </c>
      <c r="E73" s="2">
        <v>2</v>
      </c>
      <c r="F73" s="2">
        <v>6</v>
      </c>
      <c r="G73" s="2">
        <v>7</v>
      </c>
      <c r="H73" s="2">
        <v>7</v>
      </c>
      <c r="I73" s="2">
        <v>3</v>
      </c>
      <c r="J73" s="1">
        <f>+(Tabla3[[#This Row],[11]]*11)+(Tabla3[[#This Row],[10]]*10)+(Tabla3[[#This Row],[8]]*8)+(Tabla3[[#This Row],[5]]*5)+(Tabla3[[#This Row],[0]]*0)</f>
        <v>173</v>
      </c>
    </row>
    <row r="74" spans="1:10" x14ac:dyDescent="0.25">
      <c r="A74" s="1" t="s">
        <v>109</v>
      </c>
      <c r="B74" s="1" t="s">
        <v>2</v>
      </c>
      <c r="C74" s="3" t="s">
        <v>35</v>
      </c>
      <c r="D74" s="3">
        <v>23</v>
      </c>
      <c r="E74" s="2">
        <v>1</v>
      </c>
      <c r="F74" s="2">
        <v>8</v>
      </c>
      <c r="G74" s="2">
        <v>4</v>
      </c>
      <c r="H74" s="2">
        <v>6</v>
      </c>
      <c r="I74" s="2">
        <v>6</v>
      </c>
      <c r="J74" s="1">
        <f>+(Tabla3[[#This Row],[11]]*11)+(Tabla3[[#This Row],[10]]*10)+(Tabla3[[#This Row],[8]]*8)+(Tabla3[[#This Row],[5]]*5)+(Tabla3[[#This Row],[0]]*0)</f>
        <v>153</v>
      </c>
    </row>
    <row r="75" spans="1:10" x14ac:dyDescent="0.25">
      <c r="A75" s="1" t="s">
        <v>346</v>
      </c>
      <c r="B75" s="1" t="s">
        <v>2</v>
      </c>
      <c r="C75" s="3" t="s">
        <v>35</v>
      </c>
      <c r="D75" s="3">
        <v>23</v>
      </c>
      <c r="E75" s="2">
        <v>1</v>
      </c>
      <c r="F75" s="2">
        <v>4</v>
      </c>
      <c r="G75" s="2">
        <v>8</v>
      </c>
      <c r="H75" s="2">
        <v>7</v>
      </c>
      <c r="I75" s="2">
        <v>5</v>
      </c>
      <c r="J75" s="1">
        <f>+(Tabla3[[#This Row],[11]]*11)+(Tabla3[[#This Row],[10]]*10)+(Tabla3[[#This Row],[8]]*8)+(Tabla3[[#This Row],[5]]*5)+(Tabla3[[#This Row],[0]]*0)</f>
        <v>150</v>
      </c>
    </row>
    <row r="76" spans="1:10" x14ac:dyDescent="0.25">
      <c r="A76" s="1" t="s">
        <v>344</v>
      </c>
      <c r="B76" s="1" t="s">
        <v>112</v>
      </c>
      <c r="C76" s="3" t="s">
        <v>35</v>
      </c>
      <c r="D76" s="3">
        <v>22</v>
      </c>
      <c r="E76" s="2">
        <v>0</v>
      </c>
      <c r="F76" s="2">
        <v>5</v>
      </c>
      <c r="G76" s="2">
        <v>5</v>
      </c>
      <c r="H76" s="2">
        <v>9</v>
      </c>
      <c r="I76" s="2">
        <v>6</v>
      </c>
      <c r="J76" s="1">
        <f>+(Tabla3[[#This Row],[11]]*11)+(Tabla3[[#This Row],[10]]*10)+(Tabla3[[#This Row],[8]]*8)+(Tabla3[[#This Row],[5]]*5)+(Tabla3[[#This Row],[0]]*0)</f>
        <v>135</v>
      </c>
    </row>
    <row r="77" spans="1:10" x14ac:dyDescent="0.25">
      <c r="A77" s="1" t="s">
        <v>113</v>
      </c>
      <c r="B77" s="1" t="s">
        <v>2</v>
      </c>
      <c r="C77" s="3" t="s">
        <v>35</v>
      </c>
      <c r="D77" s="3">
        <v>22</v>
      </c>
      <c r="E77" s="2">
        <v>1</v>
      </c>
      <c r="F77" s="2">
        <v>4</v>
      </c>
      <c r="G77" s="2">
        <v>6</v>
      </c>
      <c r="H77" s="2">
        <v>7</v>
      </c>
      <c r="I77" s="2">
        <v>7</v>
      </c>
      <c r="J77" s="1">
        <f>+(Tabla3[[#This Row],[11]]*11)+(Tabla3[[#This Row],[10]]*10)+(Tabla3[[#This Row],[8]]*8)+(Tabla3[[#This Row],[5]]*5)+(Tabla3[[#This Row],[0]]*0)</f>
        <v>134</v>
      </c>
    </row>
    <row r="78" spans="1:10" x14ac:dyDescent="0.25">
      <c r="A78" s="1" t="s">
        <v>114</v>
      </c>
      <c r="B78" s="1" t="s">
        <v>115</v>
      </c>
      <c r="C78" s="3" t="s">
        <v>35</v>
      </c>
      <c r="D78" s="3">
        <v>4</v>
      </c>
      <c r="E78" s="2">
        <v>6</v>
      </c>
      <c r="F78" s="2">
        <v>16</v>
      </c>
      <c r="G78" s="2">
        <v>2</v>
      </c>
      <c r="H78" s="2">
        <v>1</v>
      </c>
      <c r="I78" s="2">
        <v>0</v>
      </c>
      <c r="J78" s="1">
        <f>+(Tabla3[[#This Row],[11]]*11)+(Tabla3[[#This Row],[10]]*10)+(Tabla3[[#This Row],[8]]*8)+(Tabla3[[#This Row],[5]]*5)+(Tabla3[[#This Row],[0]]*0)</f>
        <v>247</v>
      </c>
    </row>
    <row r="79" spans="1:10" x14ac:dyDescent="0.25">
      <c r="A79" s="1" t="s">
        <v>116</v>
      </c>
      <c r="B79" s="1" t="s">
        <v>115</v>
      </c>
      <c r="C79" s="3" t="s">
        <v>35</v>
      </c>
      <c r="D79" s="3">
        <v>2</v>
      </c>
      <c r="E79" s="2">
        <v>7</v>
      </c>
      <c r="F79" s="2">
        <v>10</v>
      </c>
      <c r="G79" s="2">
        <v>5</v>
      </c>
      <c r="H79" s="2">
        <v>3</v>
      </c>
      <c r="I79" s="2">
        <v>0</v>
      </c>
      <c r="J79" s="1">
        <f>+(Tabla3[[#This Row],[11]]*11)+(Tabla3[[#This Row],[10]]*10)+(Tabla3[[#This Row],[8]]*8)+(Tabla3[[#This Row],[5]]*5)+(Tabla3[[#This Row],[0]]*0)</f>
        <v>232</v>
      </c>
    </row>
    <row r="80" spans="1:10" x14ac:dyDescent="0.25">
      <c r="A80" s="1" t="s">
        <v>325</v>
      </c>
      <c r="B80" s="1" t="s">
        <v>115</v>
      </c>
      <c r="C80" s="3" t="s">
        <v>35</v>
      </c>
      <c r="D80" s="3">
        <v>2</v>
      </c>
      <c r="E80" s="2">
        <v>6</v>
      </c>
      <c r="F80" s="2">
        <v>12</v>
      </c>
      <c r="G80" s="2">
        <v>3</v>
      </c>
      <c r="H80" s="2">
        <v>4</v>
      </c>
      <c r="I80" s="2">
        <v>0</v>
      </c>
      <c r="J80" s="1">
        <f>+(Tabla3[[#This Row],[11]]*11)+(Tabla3[[#This Row],[10]]*10)+(Tabla3[[#This Row],[8]]*8)+(Tabla3[[#This Row],[5]]*5)+(Tabla3[[#This Row],[0]]*0)</f>
        <v>230</v>
      </c>
    </row>
    <row r="81" spans="1:10" x14ac:dyDescent="0.25">
      <c r="A81" s="1" t="s">
        <v>118</v>
      </c>
      <c r="B81" s="1" t="s">
        <v>115</v>
      </c>
      <c r="C81" s="3" t="s">
        <v>35</v>
      </c>
      <c r="D81" s="3">
        <v>3</v>
      </c>
      <c r="E81" s="2">
        <v>5</v>
      </c>
      <c r="F81" s="2">
        <v>11</v>
      </c>
      <c r="G81" s="2">
        <v>6</v>
      </c>
      <c r="H81" s="2">
        <v>3</v>
      </c>
      <c r="I81" s="2">
        <v>0</v>
      </c>
      <c r="J81" s="1">
        <f>+(Tabla3[[#This Row],[11]]*11)+(Tabla3[[#This Row],[10]]*10)+(Tabla3[[#This Row],[8]]*8)+(Tabla3[[#This Row],[5]]*5)+(Tabla3[[#This Row],[0]]*0)</f>
        <v>228</v>
      </c>
    </row>
    <row r="82" spans="1:10" x14ac:dyDescent="0.25">
      <c r="A82" s="1" t="s">
        <v>119</v>
      </c>
      <c r="B82" s="1" t="s">
        <v>115</v>
      </c>
      <c r="C82" s="3" t="s">
        <v>35</v>
      </c>
      <c r="D82" s="3">
        <v>4</v>
      </c>
      <c r="E82" s="2">
        <v>8</v>
      </c>
      <c r="F82" s="2">
        <v>7</v>
      </c>
      <c r="G82" s="2">
        <v>6</v>
      </c>
      <c r="H82" s="2">
        <v>4</v>
      </c>
      <c r="I82" s="2">
        <v>0</v>
      </c>
      <c r="J82" s="1">
        <f>+(Tabla3[[#This Row],[11]]*11)+(Tabla3[[#This Row],[10]]*10)+(Tabla3[[#This Row],[8]]*8)+(Tabla3[[#This Row],[5]]*5)+(Tabla3[[#This Row],[0]]*0)</f>
        <v>226</v>
      </c>
    </row>
    <row r="83" spans="1:10" x14ac:dyDescent="0.25">
      <c r="A83" s="1" t="s">
        <v>120</v>
      </c>
      <c r="B83" s="1" t="s">
        <v>115</v>
      </c>
      <c r="C83" s="3" t="s">
        <v>35</v>
      </c>
      <c r="D83" s="3">
        <v>2</v>
      </c>
      <c r="E83" s="2">
        <v>4</v>
      </c>
      <c r="F83" s="2">
        <v>12</v>
      </c>
      <c r="G83" s="2">
        <v>5</v>
      </c>
      <c r="H83" s="2">
        <v>4</v>
      </c>
      <c r="I83" s="2">
        <v>0</v>
      </c>
      <c r="J83" s="1">
        <f>+(Tabla3[[#This Row],[11]]*11)+(Tabla3[[#This Row],[10]]*10)+(Tabla3[[#This Row],[8]]*8)+(Tabla3[[#This Row],[5]]*5)+(Tabla3[[#This Row],[0]]*0)</f>
        <v>224</v>
      </c>
    </row>
    <row r="84" spans="1:10" x14ac:dyDescent="0.25">
      <c r="A84" s="1" t="s">
        <v>121</v>
      </c>
      <c r="B84" s="1" t="s">
        <v>115</v>
      </c>
      <c r="C84" s="3" t="s">
        <v>35</v>
      </c>
      <c r="D84" s="3">
        <v>3</v>
      </c>
      <c r="E84" s="2">
        <v>6</v>
      </c>
      <c r="F84" s="2">
        <v>10</v>
      </c>
      <c r="G84" s="2">
        <v>4</v>
      </c>
      <c r="H84" s="2">
        <v>5</v>
      </c>
      <c r="I84" s="2">
        <v>0</v>
      </c>
      <c r="J84" s="1">
        <f>+(Tabla3[[#This Row],[11]]*11)+(Tabla3[[#This Row],[10]]*10)+(Tabla3[[#This Row],[8]]*8)+(Tabla3[[#This Row],[5]]*5)+(Tabla3[[#This Row],[0]]*0)</f>
        <v>223</v>
      </c>
    </row>
    <row r="85" spans="1:10" x14ac:dyDescent="0.25">
      <c r="A85" s="1" t="s">
        <v>327</v>
      </c>
      <c r="B85" s="1" t="s">
        <v>115</v>
      </c>
      <c r="C85" s="3" t="s">
        <v>35</v>
      </c>
      <c r="D85" s="3">
        <v>4</v>
      </c>
      <c r="E85" s="2">
        <v>2</v>
      </c>
      <c r="F85" s="2">
        <v>13</v>
      </c>
      <c r="G85" s="2">
        <v>6</v>
      </c>
      <c r="H85" s="2">
        <v>4</v>
      </c>
      <c r="I85" s="2">
        <v>0</v>
      </c>
      <c r="J85" s="1">
        <f>+(Tabla3[[#This Row],[11]]*11)+(Tabla3[[#This Row],[10]]*10)+(Tabla3[[#This Row],[8]]*8)+(Tabla3[[#This Row],[5]]*5)+(Tabla3[[#This Row],[0]]*0)</f>
        <v>220</v>
      </c>
    </row>
    <row r="86" spans="1:10" x14ac:dyDescent="0.25">
      <c r="A86" s="1" t="s">
        <v>123</v>
      </c>
      <c r="B86" s="1" t="s">
        <v>115</v>
      </c>
      <c r="C86" s="3" t="s">
        <v>35</v>
      </c>
      <c r="D86" s="3">
        <v>2</v>
      </c>
      <c r="E86" s="2">
        <v>6</v>
      </c>
      <c r="F86" s="2">
        <v>9</v>
      </c>
      <c r="G86" s="2">
        <v>4</v>
      </c>
      <c r="H86" s="2">
        <v>5</v>
      </c>
      <c r="I86" s="2">
        <v>1</v>
      </c>
      <c r="J86" s="1">
        <f>+(Tabla3[[#This Row],[11]]*11)+(Tabla3[[#This Row],[10]]*10)+(Tabla3[[#This Row],[8]]*8)+(Tabla3[[#This Row],[5]]*5)+(Tabla3[[#This Row],[0]]*0)</f>
        <v>213</v>
      </c>
    </row>
    <row r="87" spans="1:10" x14ac:dyDescent="0.25">
      <c r="A87" s="1" t="s">
        <v>328</v>
      </c>
      <c r="B87" s="1" t="s">
        <v>115</v>
      </c>
      <c r="C87" s="3" t="s">
        <v>35</v>
      </c>
      <c r="D87" s="3">
        <v>3</v>
      </c>
      <c r="E87" s="2">
        <v>4</v>
      </c>
      <c r="F87" s="2">
        <v>8</v>
      </c>
      <c r="G87" s="2">
        <v>9</v>
      </c>
      <c r="H87" s="2">
        <v>3</v>
      </c>
      <c r="I87" s="2">
        <v>1</v>
      </c>
      <c r="J87" s="1">
        <f>+(Tabla3[[#This Row],[11]]*11)+(Tabla3[[#This Row],[10]]*10)+(Tabla3[[#This Row],[8]]*8)+(Tabla3[[#This Row],[5]]*5)+(Tabla3[[#This Row],[0]]*0)</f>
        <v>211</v>
      </c>
    </row>
    <row r="88" spans="1:10" x14ac:dyDescent="0.25">
      <c r="A88" s="1" t="s">
        <v>125</v>
      </c>
      <c r="B88" s="1" t="s">
        <v>115</v>
      </c>
      <c r="C88" s="3" t="s">
        <v>35</v>
      </c>
      <c r="D88" s="3">
        <v>4</v>
      </c>
      <c r="E88" s="2">
        <v>4</v>
      </c>
      <c r="F88" s="2">
        <v>9</v>
      </c>
      <c r="G88" s="2">
        <v>7</v>
      </c>
      <c r="H88" s="2">
        <v>3</v>
      </c>
      <c r="I88" s="2">
        <v>2</v>
      </c>
      <c r="J88" s="1">
        <f>+(Tabla3[[#This Row],[11]]*11)+(Tabla3[[#This Row],[10]]*10)+(Tabla3[[#This Row],[8]]*8)+(Tabla3[[#This Row],[5]]*5)+(Tabla3[[#This Row],[0]]*0)</f>
        <v>205</v>
      </c>
    </row>
    <row r="89" spans="1:10" x14ac:dyDescent="0.25">
      <c r="A89" s="1" t="s">
        <v>126</v>
      </c>
      <c r="B89" s="1" t="s">
        <v>115</v>
      </c>
      <c r="C89" s="3" t="s">
        <v>35</v>
      </c>
      <c r="D89" s="3">
        <v>4</v>
      </c>
      <c r="E89" s="2">
        <v>3</v>
      </c>
      <c r="F89" s="2">
        <v>10</v>
      </c>
      <c r="G89" s="2">
        <v>4</v>
      </c>
      <c r="H89" s="2">
        <v>8</v>
      </c>
      <c r="I89" s="2">
        <v>0</v>
      </c>
      <c r="J89" s="1">
        <f>+(Tabla3[[#This Row],[11]]*11)+(Tabla3[[#This Row],[10]]*10)+(Tabla3[[#This Row],[8]]*8)+(Tabla3[[#This Row],[5]]*5)+(Tabla3[[#This Row],[0]]*0)</f>
        <v>205</v>
      </c>
    </row>
    <row r="90" spans="1:10" x14ac:dyDescent="0.25">
      <c r="A90" s="1" t="s">
        <v>127</v>
      </c>
      <c r="B90" s="1" t="s">
        <v>115</v>
      </c>
      <c r="C90" s="3" t="s">
        <v>35</v>
      </c>
      <c r="D90" s="3">
        <v>3</v>
      </c>
      <c r="E90" s="2">
        <v>3</v>
      </c>
      <c r="F90" s="2">
        <v>7</v>
      </c>
      <c r="G90" s="2">
        <v>7</v>
      </c>
      <c r="H90" s="2">
        <v>4</v>
      </c>
      <c r="I90" s="2">
        <v>4</v>
      </c>
      <c r="J90" s="1">
        <f>+(Tabla3[[#This Row],[11]]*11)+(Tabla3[[#This Row],[10]]*10)+(Tabla3[[#This Row],[8]]*8)+(Tabla3[[#This Row],[5]]*5)+(Tabla3[[#This Row],[0]]*0)</f>
        <v>179</v>
      </c>
    </row>
    <row r="91" spans="1:10" x14ac:dyDescent="0.25">
      <c r="A91" t="s">
        <v>238</v>
      </c>
      <c r="B91" s="1" t="s">
        <v>129</v>
      </c>
      <c r="C91" s="3" t="s">
        <v>35</v>
      </c>
      <c r="D91" s="3">
        <v>1</v>
      </c>
      <c r="E91" s="2">
        <v>1</v>
      </c>
      <c r="F91" s="2">
        <v>10</v>
      </c>
      <c r="G91" s="2">
        <v>1</v>
      </c>
      <c r="H91" s="2">
        <v>2</v>
      </c>
      <c r="I91" s="2">
        <v>1</v>
      </c>
      <c r="J91" s="1">
        <f>+(Tabla3[[#This Row],[11]]*11)+(Tabla3[[#This Row],[10]]*10)+(Tabla3[[#This Row],[8]]*8)+(Tabla3[[#This Row],[5]]*5)+(Tabla3[[#This Row],[0]]*0)</f>
        <v>129</v>
      </c>
    </row>
    <row r="92" spans="1:10" x14ac:dyDescent="0.25">
      <c r="A92" s="1" t="s">
        <v>130</v>
      </c>
      <c r="B92" s="1" t="s">
        <v>129</v>
      </c>
      <c r="C92" s="3" t="s">
        <v>35</v>
      </c>
      <c r="D92" s="3">
        <v>1</v>
      </c>
      <c r="E92" s="2">
        <v>2</v>
      </c>
      <c r="F92" s="2">
        <v>9</v>
      </c>
      <c r="G92" s="2">
        <v>1</v>
      </c>
      <c r="H92" s="2">
        <v>3</v>
      </c>
      <c r="I92" s="2">
        <v>0</v>
      </c>
      <c r="J92" s="1">
        <f>+(Tabla3[[#This Row],[11]]*11)+(Tabla3[[#This Row],[10]]*10)+(Tabla3[[#This Row],[8]]*8)+(Tabla3[[#This Row],[5]]*5)+(Tabla3[[#This Row],[0]]*0)</f>
        <v>135</v>
      </c>
    </row>
    <row r="93" spans="1:10" x14ac:dyDescent="0.25">
      <c r="A93" s="1" t="s">
        <v>131</v>
      </c>
      <c r="B93" s="1" t="s">
        <v>129</v>
      </c>
      <c r="C93" s="3" t="s">
        <v>35</v>
      </c>
      <c r="D93" s="3">
        <v>18</v>
      </c>
      <c r="E93" s="2">
        <v>0</v>
      </c>
      <c r="F93" s="2">
        <v>2</v>
      </c>
      <c r="G93" s="2">
        <v>5</v>
      </c>
      <c r="H93" s="2">
        <v>8</v>
      </c>
      <c r="I93" s="2">
        <v>0</v>
      </c>
      <c r="J93" s="1">
        <f>+(Tabla3[[#This Row],[11]]*11)+(Tabla3[[#This Row],[10]]*10)+(Tabla3[[#This Row],[8]]*8)+(Tabla3[[#This Row],[5]]*5)+(Tabla3[[#This Row],[0]]*0)</f>
        <v>100</v>
      </c>
    </row>
    <row r="94" spans="1:10" x14ac:dyDescent="0.25">
      <c r="A94" s="1" t="s">
        <v>132</v>
      </c>
      <c r="B94" s="1" t="s">
        <v>129</v>
      </c>
      <c r="C94" s="3" t="s">
        <v>35</v>
      </c>
      <c r="D94" s="3">
        <v>18</v>
      </c>
      <c r="J94" s="1">
        <f>+(Tabla3[[#This Row],[11]]*11)+(Tabla3[[#This Row],[10]]*10)+(Tabla3[[#This Row],[8]]*8)+(Tabla3[[#This Row],[5]]*5)+(Tabla3[[#This Row],[0]]*0)</f>
        <v>0</v>
      </c>
    </row>
    <row r="95" spans="1:10" x14ac:dyDescent="0.25">
      <c r="A95" s="1" t="s">
        <v>133</v>
      </c>
      <c r="B95" s="1" t="s">
        <v>134</v>
      </c>
      <c r="C95" s="3" t="s">
        <v>35</v>
      </c>
      <c r="D95" s="3">
        <v>9</v>
      </c>
      <c r="E95" s="2">
        <v>2</v>
      </c>
      <c r="F95" s="2">
        <v>7</v>
      </c>
      <c r="G95" s="2">
        <v>5</v>
      </c>
      <c r="H95" s="2">
        <v>9</v>
      </c>
      <c r="I95" s="2">
        <v>2</v>
      </c>
      <c r="J95" s="1">
        <f>+(Tabla3[[#This Row],[11]]*11)+(Tabla3[[#This Row],[10]]*10)+(Tabla3[[#This Row],[8]]*8)+(Tabla3[[#This Row],[5]]*5)+(Tabla3[[#This Row],[0]]*0)</f>
        <v>177</v>
      </c>
    </row>
    <row r="96" spans="1:10" x14ac:dyDescent="0.25">
      <c r="A96" s="1" t="s">
        <v>135</v>
      </c>
      <c r="B96" s="1" t="s">
        <v>134</v>
      </c>
      <c r="C96" s="3" t="s">
        <v>35</v>
      </c>
      <c r="D96" s="3">
        <v>18</v>
      </c>
      <c r="J96" s="1">
        <f>+(Tabla3[[#This Row],[11]]*11)+(Tabla3[[#This Row],[10]]*10)+(Tabla3[[#This Row],[8]]*8)+(Tabla3[[#This Row],[5]]*5)+(Tabla3[[#This Row],[0]]*0)</f>
        <v>0</v>
      </c>
    </row>
    <row r="97" spans="1:10" x14ac:dyDescent="0.25">
      <c r="A97" s="1" t="s">
        <v>136</v>
      </c>
      <c r="B97" s="1" t="s">
        <v>137</v>
      </c>
      <c r="C97" s="3" t="s">
        <v>35</v>
      </c>
      <c r="D97" s="3">
        <v>16</v>
      </c>
      <c r="E97" s="2">
        <v>0</v>
      </c>
      <c r="F97" s="2">
        <v>1</v>
      </c>
      <c r="G97" s="2">
        <v>11</v>
      </c>
      <c r="H97" s="2">
        <v>19</v>
      </c>
      <c r="I97" s="2">
        <v>19</v>
      </c>
      <c r="J97" s="1">
        <f>+(Tabla3[[#This Row],[11]]*11)+(Tabla3[[#This Row],[10]]*10)+(Tabla3[[#This Row],[8]]*8)+(Tabla3[[#This Row],[5]]*5)+(Tabla3[[#This Row],[0]]*0)</f>
        <v>193</v>
      </c>
    </row>
    <row r="98" spans="1:10" x14ac:dyDescent="0.25">
      <c r="A98" s="1" t="s">
        <v>138</v>
      </c>
      <c r="B98" s="1" t="s">
        <v>139</v>
      </c>
      <c r="C98" s="3" t="s">
        <v>35</v>
      </c>
      <c r="D98" s="3">
        <v>13</v>
      </c>
      <c r="E98" s="2">
        <v>1</v>
      </c>
      <c r="F98" s="2">
        <v>8</v>
      </c>
      <c r="G98" s="2">
        <v>12</v>
      </c>
      <c r="H98" s="2">
        <v>27</v>
      </c>
      <c r="I98" s="2">
        <v>2</v>
      </c>
      <c r="J98" s="1">
        <f>+(Tabla3[[#This Row],[11]]*11)+(Tabla3[[#This Row],[10]]*10)+(Tabla3[[#This Row],[8]]*8)+(Tabla3[[#This Row],[5]]*5)+(Tabla3[[#This Row],[0]]*0)</f>
        <v>322</v>
      </c>
    </row>
    <row r="99" spans="1:10" x14ac:dyDescent="0.25">
      <c r="A99" s="1" t="s">
        <v>140</v>
      </c>
      <c r="B99" s="1" t="s">
        <v>139</v>
      </c>
      <c r="C99" s="3" t="s">
        <v>35</v>
      </c>
      <c r="D99" s="3">
        <v>11</v>
      </c>
      <c r="E99" s="2">
        <v>2</v>
      </c>
      <c r="F99" s="2">
        <v>5</v>
      </c>
      <c r="G99" s="2">
        <v>14</v>
      </c>
      <c r="H99" s="2">
        <v>20</v>
      </c>
      <c r="I99" s="2">
        <v>9</v>
      </c>
      <c r="J99" s="1">
        <f>+(Tabla3[[#This Row],[11]]*11)+(Tabla3[[#This Row],[10]]*10)+(Tabla3[[#This Row],[8]]*8)+(Tabla3[[#This Row],[5]]*5)+(Tabla3[[#This Row],[0]]*0)</f>
        <v>284</v>
      </c>
    </row>
    <row r="100" spans="1:10" x14ac:dyDescent="0.25">
      <c r="A100" s="1" t="s">
        <v>141</v>
      </c>
      <c r="B100" s="1" t="s">
        <v>142</v>
      </c>
      <c r="C100" s="3" t="s">
        <v>35</v>
      </c>
      <c r="D100" s="3">
        <v>13</v>
      </c>
      <c r="E100" s="2">
        <v>0</v>
      </c>
      <c r="F100" s="2">
        <v>7</v>
      </c>
      <c r="G100" s="2">
        <v>15</v>
      </c>
      <c r="H100" s="2">
        <v>17</v>
      </c>
      <c r="I100" s="2">
        <v>11</v>
      </c>
      <c r="J100" s="1">
        <f>+(Tabla3[[#This Row],[11]]*11)+(Tabla3[[#This Row],[10]]*10)+(Tabla3[[#This Row],[8]]*8)+(Tabla3[[#This Row],[5]]*5)+(Tabla3[[#This Row],[0]]*0)</f>
        <v>275</v>
      </c>
    </row>
    <row r="101" spans="1:10" x14ac:dyDescent="0.25">
      <c r="A101" s="1" t="s">
        <v>143</v>
      </c>
      <c r="B101" s="1" t="s">
        <v>139</v>
      </c>
      <c r="C101" s="3" t="s">
        <v>35</v>
      </c>
      <c r="D101" s="3">
        <v>13</v>
      </c>
      <c r="E101" s="2">
        <v>1</v>
      </c>
      <c r="F101" s="2">
        <v>8</v>
      </c>
      <c r="G101" s="2">
        <v>12</v>
      </c>
      <c r="H101" s="2">
        <v>17</v>
      </c>
      <c r="I101" s="2">
        <v>12</v>
      </c>
      <c r="J101" s="1">
        <f>+(Tabla3[[#This Row],[11]]*11)+(Tabla3[[#This Row],[10]]*10)+(Tabla3[[#This Row],[8]]*8)+(Tabla3[[#This Row],[5]]*5)+(Tabla3[[#This Row],[0]]*0)</f>
        <v>272</v>
      </c>
    </row>
    <row r="102" spans="1:10" x14ac:dyDescent="0.25">
      <c r="A102" s="1" t="s">
        <v>144</v>
      </c>
      <c r="B102" s="1" t="s">
        <v>139</v>
      </c>
      <c r="C102" s="3" t="s">
        <v>35</v>
      </c>
      <c r="D102" s="3">
        <v>13</v>
      </c>
      <c r="E102" s="2">
        <v>1</v>
      </c>
      <c r="F102" s="2">
        <v>5</v>
      </c>
      <c r="G102" s="2">
        <v>16</v>
      </c>
      <c r="H102" s="2">
        <v>15</v>
      </c>
      <c r="I102" s="2">
        <v>13</v>
      </c>
      <c r="J102" s="1">
        <f>+(Tabla3[[#This Row],[11]]*11)+(Tabla3[[#This Row],[10]]*10)+(Tabla3[[#This Row],[8]]*8)+(Tabla3[[#This Row],[5]]*5)+(Tabla3[[#This Row],[0]]*0)</f>
        <v>264</v>
      </c>
    </row>
    <row r="103" spans="1:10" x14ac:dyDescent="0.25">
      <c r="A103" s="1" t="s">
        <v>145</v>
      </c>
      <c r="B103" s="1" t="s">
        <v>139</v>
      </c>
      <c r="C103" s="3" t="s">
        <v>35</v>
      </c>
      <c r="D103" s="3">
        <v>13</v>
      </c>
      <c r="E103" s="2">
        <v>0</v>
      </c>
      <c r="F103" s="2">
        <v>5</v>
      </c>
      <c r="G103" s="2">
        <v>11</v>
      </c>
      <c r="H103" s="2">
        <v>23</v>
      </c>
      <c r="I103" s="2">
        <v>11</v>
      </c>
      <c r="J103" s="1">
        <f>+(Tabla3[[#This Row],[11]]*11)+(Tabla3[[#This Row],[10]]*10)+(Tabla3[[#This Row],[8]]*8)+(Tabla3[[#This Row],[5]]*5)+(Tabla3[[#This Row],[0]]*0)</f>
        <v>253</v>
      </c>
    </row>
    <row r="104" spans="1:10" x14ac:dyDescent="0.25">
      <c r="A104" s="1" t="s">
        <v>146</v>
      </c>
      <c r="B104" s="1" t="s">
        <v>139</v>
      </c>
      <c r="C104" s="3" t="s">
        <v>35</v>
      </c>
      <c r="D104" s="3">
        <v>11</v>
      </c>
      <c r="E104" s="2">
        <v>1</v>
      </c>
      <c r="F104" s="2">
        <v>6</v>
      </c>
      <c r="G104" s="2">
        <v>9</v>
      </c>
      <c r="H104" s="2">
        <v>14</v>
      </c>
      <c r="I104" s="2">
        <v>20</v>
      </c>
      <c r="J104" s="1">
        <f>+(Tabla3[[#This Row],[11]]*11)+(Tabla3[[#This Row],[10]]*10)+(Tabla3[[#This Row],[8]]*8)+(Tabla3[[#This Row],[5]]*5)+(Tabla3[[#This Row],[0]]*0)</f>
        <v>213</v>
      </c>
    </row>
    <row r="105" spans="1:10" x14ac:dyDescent="0.25">
      <c r="A105" s="1" t="s">
        <v>147</v>
      </c>
      <c r="B105" s="1" t="s">
        <v>139</v>
      </c>
      <c r="C105" s="3" t="s">
        <v>35</v>
      </c>
      <c r="D105" s="3">
        <v>11</v>
      </c>
      <c r="E105" s="2">
        <v>0</v>
      </c>
      <c r="F105" s="2">
        <v>5</v>
      </c>
      <c r="G105" s="2">
        <v>9</v>
      </c>
      <c r="H105" s="2">
        <v>15</v>
      </c>
      <c r="I105" s="2">
        <v>21</v>
      </c>
      <c r="J105" s="1">
        <f>+(Tabla3[[#This Row],[11]]*11)+(Tabla3[[#This Row],[10]]*10)+(Tabla3[[#This Row],[8]]*8)+(Tabla3[[#This Row],[5]]*5)+(Tabla3[[#This Row],[0]]*0)</f>
        <v>197</v>
      </c>
    </row>
    <row r="106" spans="1:10" x14ac:dyDescent="0.25">
      <c r="A106" s="1" t="s">
        <v>148</v>
      </c>
      <c r="B106" s="1" t="s">
        <v>139</v>
      </c>
      <c r="C106" s="3" t="s">
        <v>35</v>
      </c>
      <c r="D106" s="3">
        <v>11</v>
      </c>
      <c r="E106" s="2">
        <v>1</v>
      </c>
      <c r="F106" s="2">
        <v>3</v>
      </c>
      <c r="G106" s="2">
        <v>5</v>
      </c>
      <c r="H106" s="2">
        <v>21</v>
      </c>
      <c r="I106" s="2">
        <v>20</v>
      </c>
      <c r="J106" s="1">
        <f>+(Tabla3[[#This Row],[11]]*11)+(Tabla3[[#This Row],[10]]*10)+(Tabla3[[#This Row],[8]]*8)+(Tabla3[[#This Row],[5]]*5)+(Tabla3[[#This Row],[0]]*0)</f>
        <v>186</v>
      </c>
    </row>
    <row r="107" spans="1:10" x14ac:dyDescent="0.25">
      <c r="A107" s="1" t="s">
        <v>149</v>
      </c>
      <c r="B107" s="1" t="s">
        <v>150</v>
      </c>
      <c r="C107" s="3" t="s">
        <v>35</v>
      </c>
      <c r="D107" s="3">
        <v>18</v>
      </c>
      <c r="E107" s="2">
        <v>2</v>
      </c>
      <c r="F107" s="2">
        <v>7</v>
      </c>
      <c r="G107" s="2">
        <v>11</v>
      </c>
      <c r="H107" s="2">
        <v>18</v>
      </c>
      <c r="I107" s="2">
        <v>12</v>
      </c>
      <c r="J107" s="1">
        <f>+(Tabla3[[#This Row],[11]]*11)+(Tabla3[[#This Row],[10]]*10)+(Tabla3[[#This Row],[8]]*8)+(Tabla3[[#This Row],[5]]*5)+(Tabla3[[#This Row],[0]]*0)</f>
        <v>270</v>
      </c>
    </row>
    <row r="108" spans="1:10" x14ac:dyDescent="0.25">
      <c r="A108" s="1" t="s">
        <v>151</v>
      </c>
      <c r="B108" s="1" t="s">
        <v>150</v>
      </c>
      <c r="C108" s="3" t="s">
        <v>35</v>
      </c>
      <c r="D108" s="3">
        <v>16</v>
      </c>
      <c r="E108" s="2">
        <v>0</v>
      </c>
      <c r="F108" s="2">
        <v>6</v>
      </c>
      <c r="G108" s="2">
        <v>11</v>
      </c>
      <c r="H108" s="2">
        <v>23</v>
      </c>
      <c r="I108" s="2">
        <v>10</v>
      </c>
      <c r="J108" s="1">
        <f>+(Tabla3[[#This Row],[11]]*11)+(Tabla3[[#This Row],[10]]*10)+(Tabla3[[#This Row],[8]]*8)+(Tabla3[[#This Row],[5]]*5)+(Tabla3[[#This Row],[0]]*0)</f>
        <v>263</v>
      </c>
    </row>
    <row r="109" spans="1:10" x14ac:dyDescent="0.25">
      <c r="A109" s="1" t="s">
        <v>128</v>
      </c>
      <c r="B109" s="1" t="s">
        <v>150</v>
      </c>
      <c r="C109" s="3" t="s">
        <v>35</v>
      </c>
      <c r="D109" s="3">
        <v>23</v>
      </c>
      <c r="E109" s="2">
        <v>1</v>
      </c>
      <c r="F109" s="2">
        <v>5</v>
      </c>
      <c r="G109" s="2">
        <v>9</v>
      </c>
      <c r="H109" s="2">
        <v>24</v>
      </c>
      <c r="I109" s="2">
        <v>11</v>
      </c>
      <c r="J109" s="1">
        <f>+(Tabla3[[#This Row],[11]]*11)+(Tabla3[[#This Row],[10]]*10)+(Tabla3[[#This Row],[8]]*8)+(Tabla3[[#This Row],[5]]*5)+(Tabla3[[#This Row],[0]]*0)</f>
        <v>253</v>
      </c>
    </row>
    <row r="110" spans="1:10" x14ac:dyDescent="0.25">
      <c r="A110" s="1" t="s">
        <v>152</v>
      </c>
      <c r="B110" s="1" t="s">
        <v>150</v>
      </c>
      <c r="C110" s="3" t="s">
        <v>35</v>
      </c>
      <c r="D110" s="3">
        <v>18</v>
      </c>
      <c r="E110" s="2">
        <v>0</v>
      </c>
      <c r="F110" s="2">
        <v>6</v>
      </c>
      <c r="G110" s="2">
        <v>10</v>
      </c>
      <c r="H110" s="2">
        <v>21</v>
      </c>
      <c r="I110" s="2">
        <v>13</v>
      </c>
      <c r="J110" s="1">
        <f>+(Tabla3[[#This Row],[11]]*11)+(Tabla3[[#This Row],[10]]*10)+(Tabla3[[#This Row],[8]]*8)+(Tabla3[[#This Row],[5]]*5)+(Tabla3[[#This Row],[0]]*0)</f>
        <v>245</v>
      </c>
    </row>
    <row r="111" spans="1:10" x14ac:dyDescent="0.25">
      <c r="A111" s="1" t="s">
        <v>153</v>
      </c>
      <c r="B111" s="1" t="s">
        <v>150</v>
      </c>
      <c r="C111" s="3" t="s">
        <v>35</v>
      </c>
      <c r="D111" s="3">
        <v>18</v>
      </c>
      <c r="E111" s="2">
        <v>2</v>
      </c>
      <c r="F111" s="2">
        <v>6</v>
      </c>
      <c r="G111" s="2">
        <v>11</v>
      </c>
      <c r="H111" s="2">
        <v>14</v>
      </c>
      <c r="I111" s="2">
        <v>17</v>
      </c>
      <c r="J111" s="1">
        <f>+(Tabla3[[#This Row],[11]]*11)+(Tabla3[[#This Row],[10]]*10)+(Tabla3[[#This Row],[8]]*8)+(Tabla3[[#This Row],[5]]*5)+(Tabla3[[#This Row],[0]]*0)</f>
        <v>240</v>
      </c>
    </row>
    <row r="112" spans="1:10" x14ac:dyDescent="0.25">
      <c r="A112" s="1" t="s">
        <v>154</v>
      </c>
      <c r="B112" s="1" t="s">
        <v>150</v>
      </c>
      <c r="C112" s="3" t="s">
        <v>35</v>
      </c>
      <c r="D112" s="3">
        <v>16</v>
      </c>
      <c r="E112" s="2">
        <v>1</v>
      </c>
      <c r="F112" s="2">
        <v>5</v>
      </c>
      <c r="G112" s="2">
        <v>9</v>
      </c>
      <c r="H112" s="2">
        <v>18</v>
      </c>
      <c r="I112" s="2">
        <v>17</v>
      </c>
      <c r="J112" s="1">
        <f>+(Tabla3[[#This Row],[11]]*11)+(Tabla3[[#This Row],[10]]*10)+(Tabla3[[#This Row],[8]]*8)+(Tabla3[[#This Row],[5]]*5)+(Tabla3[[#This Row],[0]]*0)</f>
        <v>223</v>
      </c>
    </row>
    <row r="113" spans="1:10" x14ac:dyDescent="0.25">
      <c r="A113" s="1" t="s">
        <v>155</v>
      </c>
      <c r="B113" s="1" t="s">
        <v>150</v>
      </c>
      <c r="C113" s="3" t="s">
        <v>35</v>
      </c>
      <c r="D113" s="3">
        <v>23</v>
      </c>
      <c r="E113" s="2">
        <v>0</v>
      </c>
      <c r="F113" s="2">
        <v>6</v>
      </c>
      <c r="G113" s="2">
        <v>11</v>
      </c>
      <c r="H113" s="2">
        <v>14</v>
      </c>
      <c r="I113" s="2">
        <v>19</v>
      </c>
      <c r="J113" s="1">
        <f>+(Tabla3[[#This Row],[11]]*11)+(Tabla3[[#This Row],[10]]*10)+(Tabla3[[#This Row],[8]]*8)+(Tabla3[[#This Row],[5]]*5)+(Tabla3[[#This Row],[0]]*0)</f>
        <v>218</v>
      </c>
    </row>
    <row r="114" spans="1:10" x14ac:dyDescent="0.25">
      <c r="A114" s="1" t="s">
        <v>156</v>
      </c>
      <c r="B114" s="1" t="s">
        <v>150</v>
      </c>
      <c r="C114" s="3" t="s">
        <v>35</v>
      </c>
      <c r="D114" s="3">
        <v>16</v>
      </c>
      <c r="E114" s="2">
        <v>1</v>
      </c>
      <c r="F114" s="2">
        <v>3</v>
      </c>
      <c r="G114" s="2">
        <v>9</v>
      </c>
      <c r="H114" s="2">
        <v>21</v>
      </c>
      <c r="I114" s="2">
        <v>16</v>
      </c>
      <c r="J114" s="1">
        <f>+(Tabla3[[#This Row],[11]]*11)+(Tabla3[[#This Row],[10]]*10)+(Tabla3[[#This Row],[8]]*8)+(Tabla3[[#This Row],[5]]*5)+(Tabla3[[#This Row],[0]]*0)</f>
        <v>218</v>
      </c>
    </row>
    <row r="115" spans="1:10" x14ac:dyDescent="0.25">
      <c r="A115" s="1" t="s">
        <v>157</v>
      </c>
      <c r="B115" s="1" t="s">
        <v>150</v>
      </c>
      <c r="C115" s="3" t="s">
        <v>35</v>
      </c>
      <c r="D115" s="3">
        <v>16</v>
      </c>
      <c r="E115" s="2">
        <v>0</v>
      </c>
      <c r="F115" s="2">
        <v>5</v>
      </c>
      <c r="G115" s="2">
        <v>10</v>
      </c>
      <c r="H115" s="2">
        <v>17</v>
      </c>
      <c r="I115" s="2">
        <v>18</v>
      </c>
      <c r="J115" s="1">
        <f>+(Tabla3[[#This Row],[11]]*11)+(Tabla3[[#This Row],[10]]*10)+(Tabla3[[#This Row],[8]]*8)+(Tabla3[[#This Row],[5]]*5)+(Tabla3[[#This Row],[0]]*0)</f>
        <v>215</v>
      </c>
    </row>
    <row r="116" spans="1:10" x14ac:dyDescent="0.25">
      <c r="A116" s="1" t="s">
        <v>158</v>
      </c>
      <c r="B116" s="1" t="s">
        <v>150</v>
      </c>
      <c r="C116" s="3" t="s">
        <v>35</v>
      </c>
      <c r="D116" s="3">
        <v>16</v>
      </c>
      <c r="E116" s="2">
        <v>0</v>
      </c>
      <c r="F116" s="2">
        <v>3</v>
      </c>
      <c r="G116" s="2">
        <v>7</v>
      </c>
      <c r="H116" s="2">
        <v>19</v>
      </c>
      <c r="I116" s="2">
        <v>21</v>
      </c>
      <c r="J116" s="1">
        <f>+(Tabla3[[#This Row],[11]]*11)+(Tabla3[[#This Row],[10]]*10)+(Tabla3[[#This Row],[8]]*8)+(Tabla3[[#This Row],[5]]*5)+(Tabla3[[#This Row],[0]]*0)</f>
        <v>181</v>
      </c>
    </row>
    <row r="117" spans="1:10" x14ac:dyDescent="0.25">
      <c r="A117" s="1" t="s">
        <v>159</v>
      </c>
      <c r="B117" s="1" t="s">
        <v>150</v>
      </c>
      <c r="C117" s="3" t="s">
        <v>35</v>
      </c>
      <c r="D117" s="3">
        <v>23</v>
      </c>
      <c r="E117" s="2">
        <v>0</v>
      </c>
      <c r="F117" s="2">
        <v>3</v>
      </c>
      <c r="G117" s="2">
        <v>8</v>
      </c>
      <c r="H117" s="2">
        <v>9</v>
      </c>
      <c r="I117" s="2">
        <v>30</v>
      </c>
      <c r="J117" s="1">
        <f>+(Tabla3[[#This Row],[11]]*11)+(Tabla3[[#This Row],[10]]*10)+(Tabla3[[#This Row],[8]]*8)+(Tabla3[[#This Row],[5]]*5)+(Tabla3[[#This Row],[0]]*0)</f>
        <v>139</v>
      </c>
    </row>
    <row r="118" spans="1:10" x14ac:dyDescent="0.25">
      <c r="A118" s="1" t="s">
        <v>160</v>
      </c>
      <c r="B118" s="1" t="s">
        <v>150</v>
      </c>
      <c r="C118" s="3" t="s">
        <v>35</v>
      </c>
      <c r="D118" s="3">
        <v>18</v>
      </c>
      <c r="E118" s="2">
        <v>0</v>
      </c>
      <c r="F118" s="2">
        <v>2</v>
      </c>
      <c r="G118" s="2">
        <v>3</v>
      </c>
      <c r="H118" s="2">
        <v>15</v>
      </c>
      <c r="I118" s="2">
        <v>30</v>
      </c>
      <c r="J118" s="1">
        <f>+(Tabla3[[#This Row],[11]]*11)+(Tabla3[[#This Row],[10]]*10)+(Tabla3[[#This Row],[8]]*8)+(Tabla3[[#This Row],[5]]*5)+(Tabla3[[#This Row],[0]]*0)</f>
        <v>119</v>
      </c>
    </row>
    <row r="119" spans="1:10" x14ac:dyDescent="0.25">
      <c r="A119" s="1" t="s">
        <v>161</v>
      </c>
      <c r="B119" s="1" t="s">
        <v>162</v>
      </c>
      <c r="C119" s="3" t="s">
        <v>35</v>
      </c>
      <c r="D119" s="3">
        <v>7</v>
      </c>
      <c r="E119" s="2">
        <v>1</v>
      </c>
      <c r="F119" s="2">
        <v>4</v>
      </c>
      <c r="G119" s="2">
        <v>7</v>
      </c>
      <c r="H119" s="2">
        <v>25</v>
      </c>
      <c r="I119" s="2">
        <v>13</v>
      </c>
      <c r="J119" s="1">
        <f>+(Tabla3[[#This Row],[11]]*11)+(Tabla3[[#This Row],[10]]*10)+(Tabla3[[#This Row],[8]]*8)+(Tabla3[[#This Row],[5]]*5)+(Tabla3[[#This Row],[0]]*0)</f>
        <v>232</v>
      </c>
    </row>
    <row r="120" spans="1:10" x14ac:dyDescent="0.25">
      <c r="A120" s="1" t="s">
        <v>163</v>
      </c>
      <c r="B120" s="1" t="s">
        <v>162</v>
      </c>
      <c r="C120" s="3" t="s">
        <v>35</v>
      </c>
      <c r="D120" s="3">
        <v>7</v>
      </c>
      <c r="E120" s="2">
        <v>0</v>
      </c>
      <c r="F120" s="2">
        <v>2</v>
      </c>
      <c r="G120" s="2">
        <v>7</v>
      </c>
      <c r="H120" s="2">
        <v>24</v>
      </c>
      <c r="I120" s="2">
        <v>17</v>
      </c>
      <c r="J120" s="1">
        <f>+(Tabla3[[#This Row],[11]]*11)+(Tabla3[[#This Row],[10]]*10)+(Tabla3[[#This Row],[8]]*8)+(Tabla3[[#This Row],[5]]*5)+(Tabla3[[#This Row],[0]]*0)</f>
        <v>196</v>
      </c>
    </row>
    <row r="121" spans="1:10" x14ac:dyDescent="0.25">
      <c r="A121" s="1" t="s">
        <v>164</v>
      </c>
      <c r="B121" s="1" t="s">
        <v>162</v>
      </c>
      <c r="C121" s="3" t="s">
        <v>35</v>
      </c>
      <c r="D121" s="3">
        <v>7</v>
      </c>
      <c r="E121" s="2">
        <v>3</v>
      </c>
      <c r="F121" s="2">
        <v>1</v>
      </c>
      <c r="G121" s="2">
        <v>5</v>
      </c>
      <c r="H121" s="2">
        <v>15</v>
      </c>
      <c r="I121" s="2">
        <v>26</v>
      </c>
      <c r="J121" s="1">
        <f>+(Tabla3[[#This Row],[11]]*11)+(Tabla3[[#This Row],[10]]*10)+(Tabla3[[#This Row],[8]]*8)+(Tabla3[[#This Row],[5]]*5)+(Tabla3[[#This Row],[0]]*0)</f>
        <v>158</v>
      </c>
    </row>
    <row r="122" spans="1:10" x14ac:dyDescent="0.25">
      <c r="A122" s="1" t="s">
        <v>165</v>
      </c>
      <c r="B122" s="1" t="s">
        <v>162</v>
      </c>
      <c r="C122" s="3" t="s">
        <v>35</v>
      </c>
      <c r="D122" s="3">
        <v>7</v>
      </c>
      <c r="E122" s="2">
        <v>0</v>
      </c>
      <c r="F122" s="2">
        <v>1</v>
      </c>
      <c r="G122" s="2">
        <v>6</v>
      </c>
      <c r="H122" s="2">
        <v>12</v>
      </c>
      <c r="I122" s="2">
        <v>31</v>
      </c>
      <c r="J122" s="1">
        <f>+(Tabla3[[#This Row],[11]]*11)+(Tabla3[[#This Row],[10]]*10)+(Tabla3[[#This Row],[8]]*8)+(Tabla3[[#This Row],[5]]*5)+(Tabla3[[#This Row],[0]]*0)</f>
        <v>118</v>
      </c>
    </row>
    <row r="123" spans="1:10" x14ac:dyDescent="0.25">
      <c r="A123" s="1" t="s">
        <v>166</v>
      </c>
      <c r="B123" s="1" t="s">
        <v>34</v>
      </c>
      <c r="C123" s="3" t="s">
        <v>35</v>
      </c>
      <c r="D123" s="3">
        <v>2</v>
      </c>
      <c r="E123" s="2">
        <v>0</v>
      </c>
      <c r="F123" s="2">
        <v>1</v>
      </c>
      <c r="G123" s="2">
        <v>0</v>
      </c>
      <c r="H123" s="2">
        <v>3</v>
      </c>
      <c r="J123" s="1">
        <f>+(Tabla3[[#This Row],[11]]*11)+(Tabla3[[#This Row],[10]]*10)+(Tabla3[[#This Row],[8]]*8)+(Tabla3[[#This Row],[5]]*5)+(Tabla3[[#This Row],[0]]*0)</f>
        <v>25</v>
      </c>
    </row>
    <row r="124" spans="1:10" x14ac:dyDescent="0.25">
      <c r="A124" s="1" t="s">
        <v>167</v>
      </c>
      <c r="B124" s="1" t="s">
        <v>139</v>
      </c>
      <c r="C124" s="3" t="s">
        <v>105</v>
      </c>
      <c r="D124" s="3"/>
      <c r="J124" s="1">
        <f>+(Tabla3[[#This Row],[11]]*11)+(Tabla3[[#This Row],[10]]*10)+(Tabla3[[#This Row],[8]]*8)+(Tabla3[[#This Row],[5]]*5)+(Tabla3[[#This Row],[0]]*0)</f>
        <v>0</v>
      </c>
    </row>
    <row r="125" spans="1:10" x14ac:dyDescent="0.25">
      <c r="A125" s="1" t="s">
        <v>168</v>
      </c>
      <c r="B125" s="1" t="s">
        <v>34</v>
      </c>
      <c r="C125" s="3" t="s">
        <v>35</v>
      </c>
      <c r="D125" s="3">
        <v>1</v>
      </c>
      <c r="E125" s="2">
        <v>0</v>
      </c>
      <c r="F125" s="2">
        <v>0</v>
      </c>
      <c r="G125" s="2">
        <v>0</v>
      </c>
      <c r="H125" s="2">
        <v>4</v>
      </c>
      <c r="J125" s="1">
        <f>+(Tabla3[[#This Row],[11]]*11)+(Tabla3[[#This Row],[10]]*10)+(Tabla3[[#This Row],[8]]*8)+(Tabla3[[#This Row],[5]]*5)+(Tabla3[[#This Row],[0]]*0)</f>
        <v>20</v>
      </c>
    </row>
    <row r="126" spans="1:10" x14ac:dyDescent="0.25">
      <c r="A126" s="1" t="s">
        <v>169</v>
      </c>
      <c r="B126" s="1" t="s">
        <v>150</v>
      </c>
      <c r="C126" s="3" t="s">
        <v>35</v>
      </c>
      <c r="D126" s="3">
        <v>23</v>
      </c>
      <c r="E126" s="2">
        <v>0</v>
      </c>
      <c r="F126" s="2">
        <v>3</v>
      </c>
      <c r="G126" s="2">
        <v>2</v>
      </c>
      <c r="H126" s="2">
        <v>10</v>
      </c>
      <c r="I126" s="2">
        <v>35</v>
      </c>
      <c r="J126" s="1">
        <f>+(Tabla3[[#This Row],[11]]*11)+(Tabla3[[#This Row],[10]]*10)+(Tabla3[[#This Row],[8]]*8)+(Tabla3[[#This Row],[5]]*5)+(Tabla3[[#This Row],[0]]*0)</f>
        <v>96</v>
      </c>
    </row>
    <row r="127" spans="1:10" x14ac:dyDescent="0.25">
      <c r="A127" s="1" t="s">
        <v>170</v>
      </c>
      <c r="B127" s="1" t="s">
        <v>60</v>
      </c>
      <c r="C127" s="3" t="s">
        <v>105</v>
      </c>
      <c r="D127" s="3"/>
      <c r="J127" s="1">
        <f>+(Tabla3[[#This Row],[11]]*11)+(Tabla3[[#This Row],[10]]*10)+(Tabla3[[#This Row],[8]]*8)+(Tabla3[[#This Row],[5]]*5)+(Tabla3[[#This Row],[0]]*0)</f>
        <v>0</v>
      </c>
    </row>
    <row r="128" spans="1:10" x14ac:dyDescent="0.25">
      <c r="J128" s="1">
        <f>+(Tabla3[[#This Row],[11]]*11)+(Tabla3[[#This Row],[10]]*10)+(Tabla3[[#This Row],[8]]*8)+(Tabla3[[#This Row],[5]]*5)+(Tabla3[[#This Row],[0]]*0)</f>
        <v>0</v>
      </c>
    </row>
    <row r="129" spans="10:10" x14ac:dyDescent="0.25">
      <c r="J129" s="1">
        <f>+(Tabla3[[#This Row],[11]]*11)+(Tabla3[[#This Row],[10]]*10)+(Tabla3[[#This Row],[8]]*8)+(Tabla3[[#This Row],[5]]*5)+(Tabla3[[#This Row],[0]]*0)</f>
        <v>0</v>
      </c>
    </row>
    <row r="130" spans="10:10" x14ac:dyDescent="0.25">
      <c r="J130" s="1">
        <f>+(Tabla3[[#This Row],[11]]*11)+(Tabla3[[#This Row],[10]]*10)+(Tabla3[[#This Row],[8]]*8)+(Tabla3[[#This Row],[5]]*5)+(Tabla3[[#This Row],[0]]*0)</f>
        <v>0</v>
      </c>
    </row>
    <row r="131" spans="10:10" x14ac:dyDescent="0.25">
      <c r="J131" s="1">
        <f>+(Tabla3[[#This Row],[11]]*11)+(Tabla3[[#This Row],[10]]*10)+(Tabla3[[#This Row],[8]]*8)+(Tabla3[[#This Row],[5]]*5)+(Tabla3[[#This Row],[0]]*0)</f>
        <v>0</v>
      </c>
    </row>
    <row r="132" spans="10:10" x14ac:dyDescent="0.25">
      <c r="J132" s="1">
        <f>+(Tabla3[[#This Row],[11]]*11)+(Tabla3[[#This Row],[10]]*10)+(Tabla3[[#This Row],[8]]*8)+(Tabla3[[#This Row],[5]]*5)+(Tabla3[[#This Row],[0]]*0)</f>
        <v>0</v>
      </c>
    </row>
    <row r="133" spans="10:10" x14ac:dyDescent="0.25">
      <c r="J133" s="1">
        <f>+(Tabla3[[#This Row],[11]]*11)+(Tabla3[[#This Row],[10]]*10)+(Tabla3[[#This Row],[8]]*8)+(Tabla3[[#This Row],[5]]*5)+(Tabla3[[#This Row],[0]]*0)</f>
        <v>0</v>
      </c>
    </row>
    <row r="134" spans="10:10" x14ac:dyDescent="0.25">
      <c r="J134" s="1">
        <f>+(Tabla3[[#This Row],[11]]*11)+(Tabla3[[#This Row],[10]]*10)+(Tabla3[[#This Row],[8]]*8)+(Tabla3[[#This Row],[5]]*5)+(Tabla3[[#This Row],[0]]*0)</f>
        <v>0</v>
      </c>
    </row>
    <row r="135" spans="10:10" x14ac:dyDescent="0.25">
      <c r="J135" s="1">
        <f>+(Tabla3[[#This Row],[11]]*11)+(Tabla3[[#This Row],[10]]*10)+(Tabla3[[#This Row],[8]]*8)+(Tabla3[[#This Row],[5]]*5)+(Tabla3[[#This Row],[0]]*0)</f>
        <v>0</v>
      </c>
    </row>
    <row r="136" spans="10:10" x14ac:dyDescent="0.25">
      <c r="J136" s="1">
        <f>+(Tabla3[[#This Row],[11]]*11)+(Tabla3[[#This Row],[10]]*10)+(Tabla3[[#This Row],[8]]*8)+(Tabla3[[#This Row],[5]]*5)+(Tabla3[[#This Row],[0]]*0)</f>
        <v>0</v>
      </c>
    </row>
    <row r="137" spans="10:10" x14ac:dyDescent="0.25">
      <c r="J137" s="1">
        <f>+(Tabla3[[#This Row],[11]]*11)+(Tabla3[[#This Row],[10]]*10)+(Tabla3[[#This Row],[8]]*8)+(Tabla3[[#This Row],[5]]*5)+(Tabla3[[#This Row],[0]]*0)</f>
        <v>0</v>
      </c>
    </row>
    <row r="138" spans="10:10" x14ac:dyDescent="0.25">
      <c r="J138" s="1">
        <f>+(Tabla3[[#This Row],[11]]*11)+(Tabla3[[#This Row],[10]]*10)+(Tabla3[[#This Row],[8]]*8)+(Tabla3[[#This Row],[5]]*5)+(Tabla3[[#This Row],[0]]*0)</f>
        <v>0</v>
      </c>
    </row>
    <row r="139" spans="10:10" x14ac:dyDescent="0.25">
      <c r="J139" s="1">
        <f>+(Tabla3[[#This Row],[11]]*11)+(Tabla3[[#This Row],[10]]*10)+(Tabla3[[#This Row],[8]]*8)+(Tabla3[[#This Row],[5]]*5)+(Tabla3[[#This Row],[0]]*0)</f>
        <v>0</v>
      </c>
    </row>
    <row r="140" spans="10:10" x14ac:dyDescent="0.25">
      <c r="J140" s="1">
        <f>+(Tabla3[[#This Row],[11]]*11)+(Tabla3[[#This Row],[10]]*10)+(Tabla3[[#This Row],[8]]*8)+(Tabla3[[#This Row],[5]]*5)+(Tabla3[[#This Row],[0]]*0)</f>
        <v>0</v>
      </c>
    </row>
    <row r="141" spans="10:10" x14ac:dyDescent="0.25">
      <c r="J141" s="1">
        <f>+(Tabla3[[#This Row],[11]]*11)+(Tabla3[[#This Row],[10]]*10)+(Tabla3[[#This Row],[8]]*8)+(Tabla3[[#This Row],[5]]*5)+(Tabla3[[#This Row],[0]]*0)</f>
        <v>0</v>
      </c>
    </row>
    <row r="142" spans="10:10" x14ac:dyDescent="0.25">
      <c r="J142" s="1">
        <f>+(Tabla3[[#This Row],[11]]*11)+(Tabla3[[#This Row],[10]]*10)+(Tabla3[[#This Row],[8]]*8)+(Tabla3[[#This Row],[5]]*5)+(Tabla3[[#This Row],[0]]*0)</f>
        <v>0</v>
      </c>
    </row>
    <row r="143" spans="10:10" x14ac:dyDescent="0.25">
      <c r="J143" s="1">
        <f>+(Tabla3[[#This Row],[11]]*11)+(Tabla3[[#This Row],[10]]*10)+(Tabla3[[#This Row],[8]]*8)+(Tabla3[[#This Row],[5]]*5)+(Tabla3[[#This Row],[0]]*0)</f>
        <v>0</v>
      </c>
    </row>
    <row r="144" spans="10:10" x14ac:dyDescent="0.25">
      <c r="J144" s="1">
        <f>+(Tabla3[[#This Row],[11]]*11)+(Tabla3[[#This Row],[10]]*10)+(Tabla3[[#This Row],[8]]*8)+(Tabla3[[#This Row],[5]]*5)+(Tabla3[[#This Row],[0]]*0)</f>
        <v>0</v>
      </c>
    </row>
    <row r="145" spans="10:10" x14ac:dyDescent="0.25">
      <c r="J145" s="1">
        <f>+(Tabla3[[#This Row],[11]]*11)+(Tabla3[[#This Row],[10]]*10)+(Tabla3[[#This Row],[8]]*8)+(Tabla3[[#This Row],[5]]*5)+(Tabla3[[#This Row],[0]]*0)</f>
        <v>0</v>
      </c>
    </row>
    <row r="146" spans="10:10" x14ac:dyDescent="0.25">
      <c r="J146" s="1">
        <f>+(Tabla3[[#This Row],[11]]*11)+(Tabla3[[#This Row],[10]]*10)+(Tabla3[[#This Row],[8]]*8)+(Tabla3[[#This Row],[5]]*5)+(Tabla3[[#This Row],[0]]*0)</f>
        <v>0</v>
      </c>
    </row>
    <row r="147" spans="10:10" x14ac:dyDescent="0.25">
      <c r="J147" s="1">
        <f>+(Tabla3[[#This Row],[11]]*11)+(Tabla3[[#This Row],[10]]*10)+(Tabla3[[#This Row],[8]]*8)+(Tabla3[[#This Row],[5]]*5)+(Tabla3[[#This Row],[0]]*0)</f>
        <v>0</v>
      </c>
    </row>
    <row r="148" spans="10:10" x14ac:dyDescent="0.25">
      <c r="J148" s="1">
        <f>+(Tabla3[[#This Row],[11]]*11)+(Tabla3[[#This Row],[10]]*10)+(Tabla3[[#This Row],[8]]*8)+(Tabla3[[#This Row],[5]]*5)+(Tabla3[[#This Row],[0]]*0)</f>
        <v>0</v>
      </c>
    </row>
    <row r="149" spans="10:10" x14ac:dyDescent="0.25">
      <c r="J149" s="1">
        <f>+(Tabla3[[#This Row],[11]]*11)+(Tabla3[[#This Row],[10]]*10)+(Tabla3[[#This Row],[8]]*8)+(Tabla3[[#This Row],[5]]*5)+(Tabla3[[#This Row],[0]]*0)</f>
        <v>0</v>
      </c>
    </row>
    <row r="150" spans="10:10" x14ac:dyDescent="0.25">
      <c r="J150" s="1">
        <f>+(Tabla3[[#This Row],[11]]*11)+(Tabla3[[#This Row],[10]]*10)+(Tabla3[[#This Row],[8]]*8)+(Tabla3[[#This Row],[5]]*5)+(Tabla3[[#This Row],[0]]*0)</f>
        <v>0</v>
      </c>
    </row>
    <row r="151" spans="10:10" x14ac:dyDescent="0.25">
      <c r="J151" s="1">
        <f>+(Tabla3[[#This Row],[11]]*11)+(Tabla3[[#This Row],[10]]*10)+(Tabla3[[#This Row],[8]]*8)+(Tabla3[[#This Row],[5]]*5)+(Tabla3[[#This Row],[0]]*0)</f>
        <v>0</v>
      </c>
    </row>
    <row r="152" spans="10:10" x14ac:dyDescent="0.25">
      <c r="J152" s="1">
        <f>+(Tabla3[[#This Row],[11]]*11)+(Tabla3[[#This Row],[10]]*10)+(Tabla3[[#This Row],[8]]*8)+(Tabla3[[#This Row],[5]]*5)+(Tabla3[[#This Row],[0]]*0)</f>
        <v>0</v>
      </c>
    </row>
    <row r="153" spans="10:10" x14ac:dyDescent="0.25">
      <c r="J153" s="1">
        <f>+(Tabla3[[#This Row],[11]]*11)+(Tabla3[[#This Row],[10]]*10)+(Tabla3[[#This Row],[8]]*8)+(Tabla3[[#This Row],[5]]*5)+(Tabla3[[#This Row],[0]]*0)</f>
        <v>0</v>
      </c>
    </row>
    <row r="154" spans="10:10" x14ac:dyDescent="0.25">
      <c r="J154" s="1">
        <f>+(Tabla3[[#This Row],[11]]*11)+(Tabla3[[#This Row],[10]]*10)+(Tabla3[[#This Row],[8]]*8)+(Tabla3[[#This Row],[5]]*5)+(Tabla3[[#This Row],[0]]*0)</f>
        <v>0</v>
      </c>
    </row>
    <row r="155" spans="10:10" x14ac:dyDescent="0.25">
      <c r="J155" s="1">
        <f>+(Tabla3[[#This Row],[11]]*11)+(Tabla3[[#This Row],[10]]*10)+(Tabla3[[#This Row],[8]]*8)+(Tabla3[[#This Row],[5]]*5)+(Tabla3[[#This Row],[0]]*0)</f>
        <v>0</v>
      </c>
    </row>
    <row r="156" spans="10:10" x14ac:dyDescent="0.25">
      <c r="J156" s="1">
        <f>+(Tabla3[[#This Row],[11]]*11)+(Tabla3[[#This Row],[10]]*10)+(Tabla3[[#This Row],[8]]*8)+(Tabla3[[#This Row],[5]]*5)+(Tabla3[[#This Row],[0]]*0)</f>
        <v>0</v>
      </c>
    </row>
    <row r="157" spans="10:10" x14ac:dyDescent="0.25">
      <c r="J157" s="1">
        <f>+(Tabla3[[#This Row],[11]]*11)+(Tabla3[[#This Row],[10]]*10)+(Tabla3[[#This Row],[8]]*8)+(Tabla3[[#This Row],[5]]*5)+(Tabla3[[#This Row],[0]]*0)</f>
        <v>0</v>
      </c>
    </row>
    <row r="158" spans="10:10" x14ac:dyDescent="0.25">
      <c r="J158" s="1">
        <f>+(Tabla3[[#This Row],[11]]*11)+(Tabla3[[#This Row],[10]]*10)+(Tabla3[[#This Row],[8]]*8)+(Tabla3[[#This Row],[5]]*5)+(Tabla3[[#This Row],[0]]*0)</f>
        <v>0</v>
      </c>
    </row>
    <row r="159" spans="10:10" x14ac:dyDescent="0.25">
      <c r="J159" s="1">
        <f>+(Tabla3[[#This Row],[11]]*11)+(Tabla3[[#This Row],[10]]*10)+(Tabla3[[#This Row],[8]]*8)+(Tabla3[[#This Row],[5]]*5)+(Tabla3[[#This Row],[0]]*0)</f>
        <v>0</v>
      </c>
    </row>
    <row r="160" spans="10:10" x14ac:dyDescent="0.25">
      <c r="J160" s="1">
        <f>+(Tabla3[[#This Row],[11]]*11)+(Tabla3[[#This Row],[10]]*10)+(Tabla3[[#This Row],[8]]*8)+(Tabla3[[#This Row],[5]]*5)+(Tabla3[[#This Row],[0]]*0)</f>
        <v>0</v>
      </c>
    </row>
    <row r="161" spans="10:10" x14ac:dyDescent="0.25">
      <c r="J161" s="1">
        <f>+(Tabla3[[#This Row],[11]]*11)+(Tabla3[[#This Row],[10]]*10)+(Tabla3[[#This Row],[8]]*8)+(Tabla3[[#This Row],[5]]*5)+(Tabla3[[#This Row],[0]]*0)</f>
        <v>0</v>
      </c>
    </row>
    <row r="162" spans="10:10" x14ac:dyDescent="0.25">
      <c r="J162" s="1">
        <f>+(Tabla3[[#This Row],[11]]*11)+(Tabla3[[#This Row],[10]]*10)+(Tabla3[[#This Row],[8]]*8)+(Tabla3[[#This Row],[5]]*5)+(Tabla3[[#This Row],[0]]*0)</f>
        <v>0</v>
      </c>
    </row>
    <row r="163" spans="10:10" x14ac:dyDescent="0.25">
      <c r="J163" s="1">
        <f>+(Tabla3[[#This Row],[11]]*11)+(Tabla3[[#This Row],[10]]*10)+(Tabla3[[#This Row],[8]]*8)+(Tabla3[[#This Row],[5]]*5)+(Tabla3[[#This Row],[0]]*0)</f>
        <v>0</v>
      </c>
    </row>
    <row r="164" spans="10:10" x14ac:dyDescent="0.25">
      <c r="J164" s="1">
        <f>+(Tabla3[[#This Row],[11]]*11)+(Tabla3[[#This Row],[10]]*10)+(Tabla3[[#This Row],[8]]*8)+(Tabla3[[#This Row],[5]]*5)+(Tabla3[[#This Row],[0]]*0)</f>
        <v>0</v>
      </c>
    </row>
    <row r="165" spans="10:10" x14ac:dyDescent="0.25">
      <c r="J165" s="1">
        <f>+(Tabla3[[#This Row],[11]]*11)+(Tabla3[[#This Row],[10]]*10)+(Tabla3[[#This Row],[8]]*8)+(Tabla3[[#This Row],[5]]*5)+(Tabla3[[#This Row],[0]]*0)</f>
        <v>0</v>
      </c>
    </row>
    <row r="166" spans="10:10" x14ac:dyDescent="0.25">
      <c r="J166" s="1">
        <f>+(Tabla3[[#This Row],[11]]*11)+(Tabla3[[#This Row],[10]]*10)+(Tabla3[[#This Row],[8]]*8)+(Tabla3[[#This Row],[5]]*5)+(Tabla3[[#This Row],[0]]*0)</f>
        <v>0</v>
      </c>
    </row>
    <row r="167" spans="10:10" x14ac:dyDescent="0.25">
      <c r="J167" s="1">
        <f>+(Tabla3[[#This Row],[11]]*11)+(Tabla3[[#This Row],[10]]*10)+(Tabla3[[#This Row],[8]]*8)+(Tabla3[[#This Row],[5]]*5)+(Tabla3[[#This Row],[0]]*0)</f>
        <v>0</v>
      </c>
    </row>
    <row r="168" spans="10:10" x14ac:dyDescent="0.25">
      <c r="J168" s="1">
        <f>+(Tabla3[[#This Row],[11]]*11)+(Tabla3[[#This Row],[10]]*10)+(Tabla3[[#This Row],[8]]*8)+(Tabla3[[#This Row],[5]]*5)+(Tabla3[[#This Row],[0]]*0)</f>
        <v>0</v>
      </c>
    </row>
    <row r="169" spans="10:10" x14ac:dyDescent="0.25">
      <c r="J169" s="1">
        <f>+(Tabla3[[#This Row],[11]]*11)+(Tabla3[[#This Row],[10]]*10)+(Tabla3[[#This Row],[8]]*8)+(Tabla3[[#This Row],[5]]*5)+(Tabla3[[#This Row],[0]]*0)</f>
        <v>0</v>
      </c>
    </row>
    <row r="170" spans="10:10" x14ac:dyDescent="0.25">
      <c r="J170" s="1">
        <f>+(Tabla3[[#This Row],[11]]*11)+(Tabla3[[#This Row],[10]]*10)+(Tabla3[[#This Row],[8]]*8)+(Tabla3[[#This Row],[5]]*5)+(Tabla3[[#This Row],[0]]*0)</f>
        <v>0</v>
      </c>
    </row>
    <row r="171" spans="10:10" x14ac:dyDescent="0.25">
      <c r="J171" s="1">
        <f>+(Tabla3[[#This Row],[11]]*11)+(Tabla3[[#This Row],[10]]*10)+(Tabla3[[#This Row],[8]]*8)+(Tabla3[[#This Row],[5]]*5)+(Tabla3[[#This Row],[0]]*0)</f>
        <v>0</v>
      </c>
    </row>
    <row r="172" spans="10:10" x14ac:dyDescent="0.25">
      <c r="J172" s="1">
        <f>+(Tabla3[[#This Row],[11]]*11)+(Tabla3[[#This Row],[10]]*10)+(Tabla3[[#This Row],[8]]*8)+(Tabla3[[#This Row],[5]]*5)+(Tabla3[[#This Row],[0]]*0)</f>
        <v>0</v>
      </c>
    </row>
    <row r="173" spans="10:10" x14ac:dyDescent="0.25">
      <c r="J173" s="1">
        <f>+(Tabla3[[#This Row],[11]]*11)+(Tabla3[[#This Row],[10]]*10)+(Tabla3[[#This Row],[8]]*8)+(Tabla3[[#This Row],[5]]*5)+(Tabla3[[#This Row],[0]]*0)</f>
        <v>0</v>
      </c>
    </row>
    <row r="174" spans="10:10" x14ac:dyDescent="0.25">
      <c r="J174" s="1">
        <f>+(Tabla3[[#This Row],[11]]*11)+(Tabla3[[#This Row],[10]]*10)+(Tabla3[[#This Row],[8]]*8)+(Tabla3[[#This Row],[5]]*5)+(Tabla3[[#This Row],[0]]*0)</f>
        <v>0</v>
      </c>
    </row>
    <row r="175" spans="10:10" x14ac:dyDescent="0.25">
      <c r="J175" s="1">
        <f>+(Tabla3[[#This Row],[11]]*11)+(Tabla3[[#This Row],[10]]*10)+(Tabla3[[#This Row],[8]]*8)+(Tabla3[[#This Row],[5]]*5)+(Tabla3[[#This Row],[0]]*0)</f>
        <v>0</v>
      </c>
    </row>
    <row r="176" spans="10:10" x14ac:dyDescent="0.25">
      <c r="J176" s="1">
        <f>+(Tabla3[[#This Row],[11]]*11)+(Tabla3[[#This Row],[10]]*10)+(Tabla3[[#This Row],[8]]*8)+(Tabla3[[#This Row],[5]]*5)+(Tabla3[[#This Row],[0]]*0)</f>
        <v>0</v>
      </c>
    </row>
    <row r="177" spans="10:10" x14ac:dyDescent="0.25">
      <c r="J177" s="1">
        <f>+(Tabla3[[#This Row],[11]]*11)+(Tabla3[[#This Row],[10]]*10)+(Tabla3[[#This Row],[8]]*8)+(Tabla3[[#This Row],[5]]*5)+(Tabla3[[#This Row],[0]]*0)</f>
        <v>0</v>
      </c>
    </row>
    <row r="178" spans="10:10" x14ac:dyDescent="0.25">
      <c r="J178" s="1">
        <f>+(Tabla3[[#This Row],[11]]*11)+(Tabla3[[#This Row],[10]]*10)+(Tabla3[[#This Row],[8]]*8)+(Tabla3[[#This Row],[5]]*5)+(Tabla3[[#This Row],[0]]*0)</f>
        <v>0</v>
      </c>
    </row>
    <row r="179" spans="10:10" x14ac:dyDescent="0.25">
      <c r="J179" s="1">
        <f>+(Tabla3[[#This Row],[11]]*11)+(Tabla3[[#This Row],[10]]*10)+(Tabla3[[#This Row],[8]]*8)+(Tabla3[[#This Row],[5]]*5)+(Tabla3[[#This Row],[0]]*0)</f>
        <v>0</v>
      </c>
    </row>
    <row r="180" spans="10:10" x14ac:dyDescent="0.25">
      <c r="J180" s="1">
        <f>+(Tabla3[[#This Row],[11]]*11)+(Tabla3[[#This Row],[10]]*10)+(Tabla3[[#This Row],[8]]*8)+(Tabla3[[#This Row],[5]]*5)+(Tabla3[[#This Row],[0]]*0)</f>
        <v>0</v>
      </c>
    </row>
    <row r="181" spans="10:10" x14ac:dyDescent="0.25">
      <c r="J181" s="1">
        <f>+(Tabla3[[#This Row],[11]]*11)+(Tabla3[[#This Row],[10]]*10)+(Tabla3[[#This Row],[8]]*8)+(Tabla3[[#This Row],[5]]*5)+(Tabla3[[#This Row],[0]]*0)</f>
        <v>0</v>
      </c>
    </row>
    <row r="182" spans="10:10" x14ac:dyDescent="0.25">
      <c r="J182" s="1">
        <f>+(Tabla3[[#This Row],[11]]*11)+(Tabla3[[#This Row],[10]]*10)+(Tabla3[[#This Row],[8]]*8)+(Tabla3[[#This Row],[5]]*5)+(Tabla3[[#This Row],[0]]*0)</f>
        <v>0</v>
      </c>
    </row>
    <row r="183" spans="10:10" x14ac:dyDescent="0.25">
      <c r="J183" s="1">
        <f>+(Tabla3[[#This Row],[11]]*11)+(Tabla3[[#This Row],[10]]*10)+(Tabla3[[#This Row],[8]]*8)+(Tabla3[[#This Row],[5]]*5)+(Tabla3[[#This Row],[0]]*0)</f>
        <v>0</v>
      </c>
    </row>
    <row r="184" spans="10:10" x14ac:dyDescent="0.25">
      <c r="J184" s="1">
        <f>+(Tabla3[[#This Row],[11]]*11)+(Tabla3[[#This Row],[10]]*10)+(Tabla3[[#This Row],[8]]*8)+(Tabla3[[#This Row],[5]]*5)+(Tabla3[[#This Row],[0]]*0)</f>
        <v>0</v>
      </c>
    </row>
    <row r="185" spans="10:10" x14ac:dyDescent="0.25">
      <c r="J185" s="1">
        <f>+(Tabla3[[#This Row],[11]]*11)+(Tabla3[[#This Row],[10]]*10)+(Tabla3[[#This Row],[8]]*8)+(Tabla3[[#This Row],[5]]*5)+(Tabla3[[#This Row],[0]]*0)</f>
        <v>0</v>
      </c>
    </row>
    <row r="186" spans="10:10" x14ac:dyDescent="0.25">
      <c r="J186" s="1">
        <f>+(Tabla3[[#This Row],[11]]*11)+(Tabla3[[#This Row],[10]]*10)+(Tabla3[[#This Row],[8]]*8)+(Tabla3[[#This Row],[5]]*5)+(Tabla3[[#This Row],[0]]*0)</f>
        <v>0</v>
      </c>
    </row>
    <row r="187" spans="10:10" x14ac:dyDescent="0.25">
      <c r="J187" s="1">
        <f>+(Tabla3[[#This Row],[11]]*11)+(Tabla3[[#This Row],[10]]*10)+(Tabla3[[#This Row],[8]]*8)+(Tabla3[[#This Row],[5]]*5)+(Tabla3[[#This Row],[0]]*0)</f>
        <v>0</v>
      </c>
    </row>
    <row r="188" spans="10:10" x14ac:dyDescent="0.25">
      <c r="J188" s="1">
        <f>+(Tabla3[[#This Row],[11]]*11)+(Tabla3[[#This Row],[10]]*10)+(Tabla3[[#This Row],[8]]*8)+(Tabla3[[#This Row],[5]]*5)+(Tabla3[[#This Row],[0]]*0)</f>
        <v>0</v>
      </c>
    </row>
    <row r="189" spans="10:10" x14ac:dyDescent="0.25">
      <c r="J189" s="1">
        <f>+(Tabla3[[#This Row],[11]]*11)+(Tabla3[[#This Row],[10]]*10)+(Tabla3[[#This Row],[8]]*8)+(Tabla3[[#This Row],[5]]*5)+(Tabla3[[#This Row],[0]]*0)</f>
        <v>0</v>
      </c>
    </row>
    <row r="190" spans="10:10" x14ac:dyDescent="0.25">
      <c r="J190" s="1">
        <f>+(Tabla3[[#This Row],[11]]*11)+(Tabla3[[#This Row],[10]]*10)+(Tabla3[[#This Row],[8]]*8)+(Tabla3[[#This Row],[5]]*5)+(Tabla3[[#This Row],[0]]*0)</f>
        <v>0</v>
      </c>
    </row>
    <row r="191" spans="10:10" x14ac:dyDescent="0.25">
      <c r="J191" s="1">
        <f>+(Tabla3[[#This Row],[11]]*11)+(Tabla3[[#This Row],[10]]*10)+(Tabla3[[#This Row],[8]]*8)+(Tabla3[[#This Row],[5]]*5)+(Tabla3[[#This Row],[0]]*0)</f>
        <v>0</v>
      </c>
    </row>
    <row r="192" spans="10:10" x14ac:dyDescent="0.25">
      <c r="J192" s="1">
        <f>+(Tabla3[[#This Row],[11]]*11)+(Tabla3[[#This Row],[10]]*10)+(Tabla3[[#This Row],[8]]*8)+(Tabla3[[#This Row],[5]]*5)+(Tabla3[[#This Row],[0]]*0)</f>
        <v>0</v>
      </c>
    </row>
    <row r="193" spans="10:10" x14ac:dyDescent="0.25">
      <c r="J193" s="1">
        <f>+(Tabla3[[#This Row],[11]]*11)+(Tabla3[[#This Row],[10]]*10)+(Tabla3[[#This Row],[8]]*8)+(Tabla3[[#This Row],[5]]*5)+(Tabla3[[#This Row],[0]]*0)</f>
        <v>0</v>
      </c>
    </row>
    <row r="194" spans="10:10" x14ac:dyDescent="0.25">
      <c r="J194" s="1">
        <f>+(Tabla3[[#This Row],[11]]*11)+(Tabla3[[#This Row],[10]]*10)+(Tabla3[[#This Row],[8]]*8)+(Tabla3[[#This Row],[5]]*5)+(Tabla3[[#This Row],[0]]*0)</f>
        <v>0</v>
      </c>
    </row>
    <row r="195" spans="10:10" x14ac:dyDescent="0.25">
      <c r="J195" s="1">
        <f>+(Tabla3[[#This Row],[11]]*11)+(Tabla3[[#This Row],[10]]*10)+(Tabla3[[#This Row],[8]]*8)+(Tabla3[[#This Row],[5]]*5)+(Tabla3[[#This Row],[0]]*0)</f>
        <v>0</v>
      </c>
    </row>
    <row r="196" spans="10:10" x14ac:dyDescent="0.25">
      <c r="J196" s="1">
        <f>+(Tabla3[[#This Row],[11]]*11)+(Tabla3[[#This Row],[10]]*10)+(Tabla3[[#This Row],[8]]*8)+(Tabla3[[#This Row],[5]]*5)+(Tabla3[[#This Row],[0]]*0)</f>
        <v>0</v>
      </c>
    </row>
    <row r="197" spans="10:10" x14ac:dyDescent="0.25">
      <c r="J197" s="1">
        <f>+(Tabla3[[#This Row],[11]]*11)+(Tabla3[[#This Row],[10]]*10)+(Tabla3[[#This Row],[8]]*8)+(Tabla3[[#This Row],[5]]*5)+(Tabla3[[#This Row],[0]]*0)</f>
        <v>0</v>
      </c>
    </row>
    <row r="198" spans="10:10" x14ac:dyDescent="0.25">
      <c r="J198" s="1">
        <f>+(Tabla3[[#This Row],[11]]*11)+(Tabla3[[#This Row],[10]]*10)+(Tabla3[[#This Row],[8]]*8)+(Tabla3[[#This Row],[5]]*5)+(Tabla3[[#This Row],[0]]*0)</f>
        <v>0</v>
      </c>
    </row>
    <row r="199" spans="10:10" x14ac:dyDescent="0.25">
      <c r="J199" s="1">
        <f>+(Tabla3[[#This Row],[11]]*11)+(Tabla3[[#This Row],[10]]*10)+(Tabla3[[#This Row],[8]]*8)+(Tabla3[[#This Row],[5]]*5)+(Tabla3[[#This Row],[0]]*0)</f>
        <v>0</v>
      </c>
    </row>
    <row r="200" spans="10:10" x14ac:dyDescent="0.25">
      <c r="J200" s="1">
        <f>+(Tabla3[[#This Row],[11]]*11)+(Tabla3[[#This Row],[10]]*10)+(Tabla3[[#This Row],[8]]*8)+(Tabla3[[#This Row],[5]]*5)+(Tabla3[[#This Row],[0]]*0)</f>
        <v>0</v>
      </c>
    </row>
  </sheetData>
  <mergeCells count="7">
    <mergeCell ref="E1:H1"/>
    <mergeCell ref="I1:J1"/>
    <mergeCell ref="A1:D3"/>
    <mergeCell ref="E2:H2"/>
    <mergeCell ref="I2:J2"/>
    <mergeCell ref="I3:J3"/>
    <mergeCell ref="E3:H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90B90325-1C3C-4A0F-AD6B-9DB45FC59BF5}">
          <x14:formula1>
            <xm:f>LISTAS!$A$3:$A$17</xm:f>
          </x14:formula1>
          <xm:sqref>B5:B180</xm:sqref>
        </x14:dataValidation>
        <x14:dataValidation type="list" allowBlank="1" showInputMessage="1" showErrorMessage="1" xr:uid="{4CA96239-29C9-429E-87CB-5EE90182FB7E}">
          <x14:formula1>
            <xm:f>LISTAS!$B$3:$B$4</xm:f>
          </x14:formula1>
          <xm:sqref>C5:C200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52161-F874-405E-9F58-1386EF0A106C}">
  <dimension ref="A1:J167"/>
  <sheetViews>
    <sheetView topLeftCell="A3" workbookViewId="0">
      <selection activeCell="A56" sqref="A56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121" t="s">
        <v>171</v>
      </c>
      <c r="B1" s="121"/>
      <c r="C1" s="121"/>
      <c r="D1" s="121"/>
      <c r="E1" s="120" t="s">
        <v>20</v>
      </c>
      <c r="F1" s="120"/>
      <c r="G1" s="120"/>
      <c r="H1" s="120"/>
      <c r="I1" s="120">
        <f>+COUNTIF(Tabla35[NOMBRE DEL PARTICIPANTE],"*")</f>
        <v>163</v>
      </c>
      <c r="J1" s="120"/>
    </row>
    <row r="2" spans="1:10" ht="15" customHeight="1" x14ac:dyDescent="0.25">
      <c r="A2" s="121"/>
      <c r="B2" s="121"/>
      <c r="C2" s="121"/>
      <c r="D2" s="121"/>
      <c r="E2" s="120" t="s">
        <v>21</v>
      </c>
      <c r="F2" s="120"/>
      <c r="G2" s="120"/>
      <c r="H2" s="120"/>
      <c r="I2" s="120">
        <f>+COUNT(J5:J200)</f>
        <v>89</v>
      </c>
      <c r="J2" s="120"/>
    </row>
    <row r="3" spans="1:10" ht="15" customHeight="1" x14ac:dyDescent="0.25">
      <c r="A3" s="121"/>
      <c r="B3" s="121"/>
      <c r="C3" s="121"/>
      <c r="D3" s="121"/>
      <c r="E3" s="120" t="s">
        <v>22</v>
      </c>
      <c r="F3" s="120"/>
      <c r="G3" s="120"/>
      <c r="H3" s="120"/>
      <c r="I3" s="120">
        <f>+COUNTIF(Tabla35[PAGADO],"si")</f>
        <v>96</v>
      </c>
      <c r="J3" s="120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1" t="s">
        <v>187</v>
      </c>
      <c r="B5" s="1" t="s">
        <v>45</v>
      </c>
      <c r="C5" s="2" t="s">
        <v>188</v>
      </c>
      <c r="E5" s="2">
        <v>2</v>
      </c>
      <c r="F5" s="2">
        <v>4</v>
      </c>
      <c r="G5" s="2">
        <v>20</v>
      </c>
      <c r="H5" s="2">
        <v>18</v>
      </c>
      <c r="I5" s="2">
        <v>5</v>
      </c>
      <c r="J5" s="1">
        <v>312</v>
      </c>
    </row>
    <row r="6" spans="1:10" x14ac:dyDescent="0.25">
      <c r="A6" s="1" t="s">
        <v>189</v>
      </c>
      <c r="B6" s="1" t="s">
        <v>175</v>
      </c>
      <c r="C6" s="2" t="s">
        <v>188</v>
      </c>
      <c r="E6" s="2">
        <v>0</v>
      </c>
      <c r="F6" s="2">
        <v>3</v>
      </c>
      <c r="G6" s="2">
        <v>4</v>
      </c>
      <c r="H6" s="2">
        <v>9</v>
      </c>
      <c r="I6" s="2">
        <v>4</v>
      </c>
      <c r="J6" s="1">
        <v>97</v>
      </c>
    </row>
    <row r="7" spans="1:10" x14ac:dyDescent="0.25">
      <c r="A7" s="1" t="s">
        <v>108</v>
      </c>
      <c r="B7" s="1" t="s">
        <v>2</v>
      </c>
      <c r="C7" s="3" t="s">
        <v>35</v>
      </c>
      <c r="D7" s="3"/>
      <c r="E7" s="2">
        <v>2</v>
      </c>
      <c r="F7" s="2">
        <v>4</v>
      </c>
      <c r="G7" s="2">
        <v>11</v>
      </c>
      <c r="H7" s="2">
        <v>5</v>
      </c>
      <c r="I7" s="2">
        <v>0</v>
      </c>
      <c r="J7" s="1">
        <v>188</v>
      </c>
    </row>
    <row r="8" spans="1:10" x14ac:dyDescent="0.25">
      <c r="A8" s="1" t="s">
        <v>56</v>
      </c>
      <c r="B8" s="1" t="s">
        <v>51</v>
      </c>
      <c r="C8" s="3" t="s">
        <v>35</v>
      </c>
      <c r="D8" s="3"/>
      <c r="E8" s="2">
        <v>2</v>
      </c>
      <c r="F8" s="2">
        <v>5</v>
      </c>
      <c r="G8" s="2">
        <v>7</v>
      </c>
      <c r="H8" s="2">
        <v>8</v>
      </c>
      <c r="I8" s="2">
        <v>2</v>
      </c>
      <c r="J8" s="1">
        <v>168</v>
      </c>
    </row>
    <row r="9" spans="1:10" x14ac:dyDescent="0.25">
      <c r="A9" s="1" t="s">
        <v>325</v>
      </c>
      <c r="B9" s="1" t="s">
        <v>115</v>
      </c>
      <c r="C9" s="3" t="s">
        <v>35</v>
      </c>
      <c r="D9" s="3"/>
      <c r="E9" s="2">
        <v>6</v>
      </c>
      <c r="F9" s="2">
        <v>14</v>
      </c>
      <c r="G9" s="2">
        <v>1</v>
      </c>
      <c r="H9" s="2">
        <v>2</v>
      </c>
      <c r="I9" s="2">
        <v>1</v>
      </c>
      <c r="J9" s="1">
        <v>224</v>
      </c>
    </row>
    <row r="10" spans="1:10" x14ac:dyDescent="0.25">
      <c r="A10" s="1" t="s">
        <v>92</v>
      </c>
      <c r="B10" s="1" t="s">
        <v>86</v>
      </c>
      <c r="C10" s="3" t="s">
        <v>35</v>
      </c>
      <c r="D10" s="3"/>
      <c r="E10" s="2">
        <v>1</v>
      </c>
      <c r="F10" s="2">
        <v>4</v>
      </c>
      <c r="G10" s="2">
        <v>7</v>
      </c>
      <c r="H10" s="2">
        <v>12</v>
      </c>
      <c r="I10" s="2">
        <v>0</v>
      </c>
      <c r="J10" s="1">
        <v>167</v>
      </c>
    </row>
    <row r="11" spans="1:10" x14ac:dyDescent="0.25">
      <c r="A11" s="1" t="s">
        <v>79</v>
      </c>
      <c r="B11" s="1" t="s">
        <v>60</v>
      </c>
      <c r="C11" s="3" t="s">
        <v>188</v>
      </c>
      <c r="D11" s="3"/>
    </row>
    <row r="12" spans="1:10" x14ac:dyDescent="0.25">
      <c r="A12" s="1" t="s">
        <v>190</v>
      </c>
      <c r="B12" s="1" t="s">
        <v>60</v>
      </c>
      <c r="C12" s="2" t="s">
        <v>35</v>
      </c>
      <c r="E12" s="2">
        <v>7</v>
      </c>
      <c r="F12" s="2">
        <v>7</v>
      </c>
      <c r="G12" s="2">
        <v>9</v>
      </c>
      <c r="H12" s="2">
        <v>1</v>
      </c>
      <c r="I12" s="2">
        <v>0</v>
      </c>
      <c r="J12" s="1">
        <v>224</v>
      </c>
    </row>
    <row r="13" spans="1:10" x14ac:dyDescent="0.25">
      <c r="A13" s="1" t="s">
        <v>191</v>
      </c>
      <c r="B13" s="1" t="s">
        <v>2</v>
      </c>
      <c r="C13" s="2" t="s">
        <v>35</v>
      </c>
      <c r="E13" s="2">
        <v>0</v>
      </c>
      <c r="F13" s="2">
        <v>6</v>
      </c>
      <c r="G13" s="2">
        <v>8</v>
      </c>
      <c r="H13" s="2">
        <v>8</v>
      </c>
      <c r="I13" s="2">
        <v>1</v>
      </c>
      <c r="J13" s="1">
        <v>172</v>
      </c>
    </row>
    <row r="14" spans="1:10" x14ac:dyDescent="0.25">
      <c r="A14" s="1" t="s">
        <v>343</v>
      </c>
      <c r="B14" s="1" t="s">
        <v>81</v>
      </c>
      <c r="C14" s="3" t="s">
        <v>35</v>
      </c>
      <c r="D14" s="3"/>
      <c r="E14" s="2">
        <v>0</v>
      </c>
      <c r="F14" s="2">
        <v>4</v>
      </c>
      <c r="G14" s="2">
        <v>11</v>
      </c>
      <c r="H14" s="2">
        <v>8</v>
      </c>
      <c r="I14" s="2">
        <v>2</v>
      </c>
      <c r="J14" s="1">
        <v>168</v>
      </c>
    </row>
    <row r="15" spans="1:10" x14ac:dyDescent="0.25">
      <c r="A15" s="1" t="s">
        <v>113</v>
      </c>
      <c r="B15" s="1" t="s">
        <v>2</v>
      </c>
      <c r="C15" s="3" t="s">
        <v>35</v>
      </c>
      <c r="D15" s="3"/>
      <c r="E15" s="2">
        <v>1</v>
      </c>
      <c r="F15" s="2">
        <v>2</v>
      </c>
      <c r="G15" s="2">
        <v>5</v>
      </c>
      <c r="H15" s="2">
        <v>13</v>
      </c>
      <c r="I15" s="2">
        <v>2</v>
      </c>
      <c r="J15" s="1">
        <v>144</v>
      </c>
    </row>
    <row r="16" spans="1:10" x14ac:dyDescent="0.25">
      <c r="A16" s="1" t="s">
        <v>49</v>
      </c>
      <c r="B16" s="1" t="s">
        <v>45</v>
      </c>
      <c r="C16" s="3" t="s">
        <v>35</v>
      </c>
      <c r="D16" s="3"/>
      <c r="E16" s="2">
        <v>0</v>
      </c>
      <c r="F16" s="2">
        <v>0</v>
      </c>
      <c r="G16" s="2">
        <v>1</v>
      </c>
      <c r="H16" s="2">
        <v>11</v>
      </c>
      <c r="I16" s="2">
        <v>38</v>
      </c>
      <c r="J16" s="1">
        <v>63</v>
      </c>
    </row>
    <row r="17" spans="1:10" x14ac:dyDescent="0.25">
      <c r="A17" s="1" t="s">
        <v>121</v>
      </c>
      <c r="B17" s="1" t="s">
        <v>115</v>
      </c>
      <c r="C17" s="3" t="s">
        <v>35</v>
      </c>
      <c r="D17" s="3"/>
      <c r="E17" s="2">
        <v>2</v>
      </c>
      <c r="F17" s="2">
        <v>15</v>
      </c>
      <c r="G17" s="2">
        <v>5</v>
      </c>
      <c r="H17" s="2">
        <v>2</v>
      </c>
      <c r="I17" s="2">
        <v>0</v>
      </c>
      <c r="J17" s="1">
        <v>222</v>
      </c>
    </row>
    <row r="18" spans="1:10" x14ac:dyDescent="0.25">
      <c r="A18" s="1" t="s">
        <v>136</v>
      </c>
      <c r="B18" s="1" t="s">
        <v>137</v>
      </c>
      <c r="C18" s="3" t="s">
        <v>35</v>
      </c>
      <c r="D18" s="3"/>
      <c r="E18" s="2">
        <v>1</v>
      </c>
      <c r="F18" s="2">
        <v>6</v>
      </c>
      <c r="G18" s="2">
        <v>14</v>
      </c>
      <c r="H18" s="2">
        <v>21</v>
      </c>
      <c r="I18" s="2">
        <v>7</v>
      </c>
      <c r="J18" s="1">
        <v>288</v>
      </c>
    </row>
    <row r="19" spans="1:10" x14ac:dyDescent="0.25">
      <c r="A19" s="1" t="s">
        <v>192</v>
      </c>
      <c r="B19" s="1" t="s">
        <v>86</v>
      </c>
      <c r="C19" s="2" t="s">
        <v>188</v>
      </c>
      <c r="E19" s="2">
        <v>1</v>
      </c>
      <c r="F19" s="2">
        <v>10</v>
      </c>
      <c r="G19" s="2">
        <v>7</v>
      </c>
      <c r="H19" s="2">
        <v>5</v>
      </c>
      <c r="I19" s="2">
        <v>0</v>
      </c>
      <c r="J19" s="1">
        <v>192</v>
      </c>
    </row>
    <row r="20" spans="1:10" x14ac:dyDescent="0.25">
      <c r="A20" s="1" t="s">
        <v>88</v>
      </c>
      <c r="B20" s="1" t="s">
        <v>86</v>
      </c>
      <c r="C20" s="3" t="s">
        <v>35</v>
      </c>
      <c r="D20" s="3"/>
      <c r="E20" s="2">
        <v>1</v>
      </c>
      <c r="F20" s="2">
        <v>5</v>
      </c>
      <c r="G20" s="2">
        <v>12</v>
      </c>
      <c r="H20" s="2">
        <v>4</v>
      </c>
      <c r="I20" s="2">
        <v>2</v>
      </c>
      <c r="J20" s="1">
        <v>177</v>
      </c>
    </row>
    <row r="21" spans="1:10" x14ac:dyDescent="0.25">
      <c r="A21" s="1" t="s">
        <v>193</v>
      </c>
      <c r="B21" s="1" t="s">
        <v>94</v>
      </c>
      <c r="C21" s="2" t="s">
        <v>188</v>
      </c>
      <c r="E21" s="2">
        <v>4</v>
      </c>
      <c r="F21" s="2">
        <v>9</v>
      </c>
      <c r="G21" s="2">
        <v>7</v>
      </c>
      <c r="H21" s="2">
        <v>4</v>
      </c>
      <c r="I21" s="2">
        <v>0</v>
      </c>
      <c r="J21" s="1">
        <v>210</v>
      </c>
    </row>
    <row r="22" spans="1:10" x14ac:dyDescent="0.25">
      <c r="A22" s="1" t="s">
        <v>194</v>
      </c>
      <c r="B22" s="1" t="s">
        <v>162</v>
      </c>
      <c r="C22" s="2" t="s">
        <v>35</v>
      </c>
      <c r="E22" s="2">
        <v>1</v>
      </c>
      <c r="F22" s="2">
        <v>2</v>
      </c>
      <c r="G22" s="2">
        <v>5</v>
      </c>
      <c r="H22" s="2">
        <v>22</v>
      </c>
      <c r="I22" s="2">
        <v>20</v>
      </c>
      <c r="J22" s="1">
        <v>181</v>
      </c>
    </row>
    <row r="23" spans="1:10" x14ac:dyDescent="0.25">
      <c r="A23" s="1" t="s">
        <v>87</v>
      </c>
      <c r="B23" s="1" t="s">
        <v>86</v>
      </c>
      <c r="C23" s="3" t="s">
        <v>35</v>
      </c>
      <c r="D23" s="3"/>
      <c r="E23" s="2">
        <v>5</v>
      </c>
      <c r="F23" s="2">
        <v>12</v>
      </c>
      <c r="G23" s="2">
        <v>4</v>
      </c>
      <c r="H23" s="2">
        <v>3</v>
      </c>
      <c r="I23" s="2">
        <v>0</v>
      </c>
      <c r="J23" s="1">
        <v>222</v>
      </c>
    </row>
    <row r="24" spans="1:10" x14ac:dyDescent="0.25">
      <c r="A24" s="1" t="s">
        <v>340</v>
      </c>
      <c r="B24" s="1" t="s">
        <v>60</v>
      </c>
      <c r="C24" s="3" t="s">
        <v>188</v>
      </c>
      <c r="D24" s="3"/>
    </row>
    <row r="25" spans="1:10" x14ac:dyDescent="0.25">
      <c r="A25" s="1" t="s">
        <v>195</v>
      </c>
      <c r="B25" s="1" t="s">
        <v>45</v>
      </c>
      <c r="C25" s="2" t="s">
        <v>188</v>
      </c>
      <c r="E25" s="2">
        <v>1</v>
      </c>
      <c r="F25" s="2">
        <v>5</v>
      </c>
      <c r="G25" s="2">
        <v>19</v>
      </c>
      <c r="H25" s="2">
        <v>23</v>
      </c>
      <c r="I25" s="2">
        <v>2</v>
      </c>
      <c r="J25" s="1">
        <v>328</v>
      </c>
    </row>
    <row r="26" spans="1:10" x14ac:dyDescent="0.25">
      <c r="A26" s="1" t="s">
        <v>80</v>
      </c>
      <c r="B26" s="1" t="s">
        <v>81</v>
      </c>
      <c r="C26" s="3" t="s">
        <v>35</v>
      </c>
      <c r="D26" s="3"/>
      <c r="E26" s="2">
        <v>7</v>
      </c>
      <c r="F26" s="2">
        <v>8</v>
      </c>
      <c r="G26" s="2">
        <v>8</v>
      </c>
      <c r="H26" s="2">
        <v>2</v>
      </c>
      <c r="I26" s="2">
        <v>0</v>
      </c>
      <c r="J26" s="1">
        <v>231</v>
      </c>
    </row>
    <row r="27" spans="1:10" x14ac:dyDescent="0.25">
      <c r="A27" s="1" t="s">
        <v>63</v>
      </c>
      <c r="B27" s="1" t="s">
        <v>60</v>
      </c>
      <c r="C27" s="3" t="s">
        <v>35</v>
      </c>
      <c r="D27" s="3"/>
      <c r="E27" s="2">
        <v>3</v>
      </c>
      <c r="F27" s="2">
        <v>10</v>
      </c>
      <c r="G27" s="2">
        <v>8</v>
      </c>
      <c r="H27" s="2">
        <v>2</v>
      </c>
      <c r="I27" s="2">
        <v>1</v>
      </c>
      <c r="J27" s="1">
        <v>207</v>
      </c>
    </row>
    <row r="28" spans="1:10" x14ac:dyDescent="0.25">
      <c r="A28" s="1" t="s">
        <v>144</v>
      </c>
      <c r="B28" s="1" t="s">
        <v>139</v>
      </c>
      <c r="C28" s="3" t="s">
        <v>35</v>
      </c>
      <c r="D28" s="3"/>
      <c r="E28" s="2">
        <v>1</v>
      </c>
      <c r="F28" s="2">
        <v>7</v>
      </c>
      <c r="G28" s="2">
        <v>14</v>
      </c>
      <c r="H28" s="2">
        <v>21</v>
      </c>
      <c r="I28" s="2">
        <v>7</v>
      </c>
      <c r="J28" s="1">
        <v>298</v>
      </c>
    </row>
    <row r="29" spans="1:10" x14ac:dyDescent="0.25">
      <c r="A29" s="1" t="s">
        <v>65</v>
      </c>
      <c r="B29" s="1" t="s">
        <v>60</v>
      </c>
      <c r="C29" s="3" t="s">
        <v>35</v>
      </c>
      <c r="D29" s="3"/>
      <c r="E29" s="2">
        <v>3</v>
      </c>
      <c r="F29" s="2">
        <v>9</v>
      </c>
      <c r="G29" s="2">
        <v>7</v>
      </c>
      <c r="H29" s="2">
        <v>5</v>
      </c>
      <c r="I29" s="2">
        <v>0</v>
      </c>
      <c r="J29" s="1">
        <v>204</v>
      </c>
    </row>
    <row r="30" spans="1:10" x14ac:dyDescent="0.25">
      <c r="A30" s="1" t="s">
        <v>68</v>
      </c>
      <c r="B30" s="1" t="s">
        <v>60</v>
      </c>
      <c r="C30" s="3" t="s">
        <v>35</v>
      </c>
      <c r="D30" s="3"/>
      <c r="E30" s="2">
        <v>2</v>
      </c>
      <c r="F30" s="2">
        <v>9</v>
      </c>
      <c r="G30" s="2">
        <v>7</v>
      </c>
      <c r="H30" s="2">
        <v>5</v>
      </c>
      <c r="I30" s="2">
        <v>0</v>
      </c>
      <c r="J30" s="1">
        <v>193</v>
      </c>
    </row>
    <row r="31" spans="1:10" x14ac:dyDescent="0.25">
      <c r="A31" s="1" t="s">
        <v>321</v>
      </c>
      <c r="B31" s="1" t="s">
        <v>94</v>
      </c>
      <c r="C31" s="3" t="s">
        <v>35</v>
      </c>
      <c r="D31" s="3"/>
      <c r="E31" s="2">
        <v>3</v>
      </c>
      <c r="F31" s="2">
        <v>14</v>
      </c>
      <c r="G31" s="2">
        <v>5</v>
      </c>
      <c r="H31" s="2">
        <v>2</v>
      </c>
      <c r="I31" s="2">
        <v>0</v>
      </c>
      <c r="J31" s="1">
        <v>223</v>
      </c>
    </row>
    <row r="32" spans="1:10" x14ac:dyDescent="0.25">
      <c r="A32" s="1" t="s">
        <v>196</v>
      </c>
      <c r="B32" s="1" t="s">
        <v>175</v>
      </c>
      <c r="C32" s="2" t="s">
        <v>188</v>
      </c>
      <c r="E32" s="2">
        <v>0</v>
      </c>
      <c r="F32" s="2">
        <v>3</v>
      </c>
      <c r="G32" s="2">
        <v>2</v>
      </c>
      <c r="H32" s="2">
        <v>3</v>
      </c>
      <c r="I32" s="2">
        <v>2</v>
      </c>
      <c r="J32" s="1">
        <v>61</v>
      </c>
    </row>
    <row r="33" spans="1:10" x14ac:dyDescent="0.25">
      <c r="A33" s="1" t="s">
        <v>71</v>
      </c>
      <c r="B33" s="1" t="s">
        <v>60</v>
      </c>
      <c r="C33" s="3" t="s">
        <v>35</v>
      </c>
      <c r="D33" s="3"/>
      <c r="E33" s="2">
        <v>0</v>
      </c>
      <c r="F33" s="2">
        <v>3</v>
      </c>
      <c r="G33" s="2">
        <v>14</v>
      </c>
      <c r="H33" s="2">
        <v>5</v>
      </c>
      <c r="I33" s="2">
        <v>1</v>
      </c>
      <c r="J33" s="1">
        <v>175</v>
      </c>
    </row>
    <row r="34" spans="1:10" x14ac:dyDescent="0.25">
      <c r="A34" s="1" t="s">
        <v>47</v>
      </c>
      <c r="B34" s="1" t="s">
        <v>45</v>
      </c>
      <c r="C34" s="3" t="s">
        <v>35</v>
      </c>
      <c r="D34" s="3"/>
      <c r="E34" s="2">
        <v>1</v>
      </c>
      <c r="F34" s="2">
        <v>4</v>
      </c>
      <c r="G34" s="2">
        <v>8</v>
      </c>
      <c r="H34" s="2">
        <v>21</v>
      </c>
      <c r="I34" s="2">
        <v>16</v>
      </c>
      <c r="J34" s="1">
        <v>220</v>
      </c>
    </row>
    <row r="35" spans="1:10" x14ac:dyDescent="0.25">
      <c r="A35" s="1" t="s">
        <v>152</v>
      </c>
      <c r="B35" s="1" t="s">
        <v>150</v>
      </c>
      <c r="C35" s="3" t="s">
        <v>188</v>
      </c>
      <c r="D35" s="3"/>
      <c r="E35" s="2">
        <v>4</v>
      </c>
      <c r="F35" s="2">
        <v>16</v>
      </c>
      <c r="G35" s="2">
        <v>15</v>
      </c>
      <c r="H35" s="2">
        <v>15</v>
      </c>
      <c r="I35" s="2">
        <v>0</v>
      </c>
      <c r="J35" s="1">
        <v>399</v>
      </c>
    </row>
    <row r="36" spans="1:10" x14ac:dyDescent="0.25">
      <c r="A36" s="1" t="s">
        <v>327</v>
      </c>
      <c r="B36" s="1" t="s">
        <v>115</v>
      </c>
      <c r="C36" s="3" t="s">
        <v>35</v>
      </c>
      <c r="D36" s="3"/>
      <c r="E36" s="2">
        <v>7</v>
      </c>
      <c r="F36" s="2">
        <v>10</v>
      </c>
      <c r="G36" s="2">
        <v>4</v>
      </c>
      <c r="H36" s="2">
        <v>2</v>
      </c>
      <c r="I36" s="2">
        <v>1</v>
      </c>
      <c r="J36" s="1">
        <v>219</v>
      </c>
    </row>
    <row r="37" spans="1:10" x14ac:dyDescent="0.25">
      <c r="A37" s="1" t="s">
        <v>69</v>
      </c>
      <c r="B37" s="1" t="s">
        <v>60</v>
      </c>
      <c r="C37" s="3" t="s">
        <v>35</v>
      </c>
      <c r="D37" s="3"/>
      <c r="E37" s="2">
        <v>2</v>
      </c>
      <c r="F37" s="2">
        <v>7</v>
      </c>
      <c r="G37" s="2">
        <v>11</v>
      </c>
      <c r="H37" s="2">
        <v>4</v>
      </c>
      <c r="I37" s="2">
        <v>0</v>
      </c>
      <c r="J37" s="1">
        <v>200</v>
      </c>
    </row>
    <row r="38" spans="1:10" x14ac:dyDescent="0.25">
      <c r="A38" s="1" t="s">
        <v>197</v>
      </c>
      <c r="B38" s="1" t="s">
        <v>175</v>
      </c>
      <c r="C38" s="2" t="s">
        <v>188</v>
      </c>
      <c r="E38" s="2">
        <v>1</v>
      </c>
      <c r="F38" s="2">
        <v>2</v>
      </c>
      <c r="G38" s="2">
        <v>0</v>
      </c>
      <c r="H38" s="2">
        <v>4</v>
      </c>
      <c r="I38" s="2">
        <v>3</v>
      </c>
      <c r="J38" s="1">
        <v>46</v>
      </c>
    </row>
    <row r="39" spans="1:10" x14ac:dyDescent="0.25">
      <c r="A39" s="1" t="s">
        <v>328</v>
      </c>
      <c r="B39" s="1" t="s">
        <v>115</v>
      </c>
      <c r="C39" s="3" t="s">
        <v>35</v>
      </c>
      <c r="D39" s="3"/>
      <c r="E39" s="2">
        <v>7</v>
      </c>
      <c r="F39" s="2">
        <v>11</v>
      </c>
      <c r="G39" s="2">
        <v>4</v>
      </c>
      <c r="H39" s="2">
        <v>2</v>
      </c>
      <c r="I39" s="2">
        <v>0</v>
      </c>
      <c r="J39" s="1">
        <v>229</v>
      </c>
    </row>
    <row r="40" spans="1:10" x14ac:dyDescent="0.25">
      <c r="A40" s="1" t="s">
        <v>75</v>
      </c>
      <c r="B40" s="1" t="s">
        <v>60</v>
      </c>
      <c r="C40" s="3" t="s">
        <v>35</v>
      </c>
      <c r="D40" s="3"/>
      <c r="E40" s="2">
        <v>4</v>
      </c>
      <c r="F40" s="2">
        <v>4</v>
      </c>
      <c r="G40" s="2">
        <v>9</v>
      </c>
      <c r="H40" s="2">
        <v>6</v>
      </c>
      <c r="I40" s="2">
        <v>1</v>
      </c>
      <c r="J40" s="2">
        <v>186</v>
      </c>
    </row>
    <row r="41" spans="1:10" x14ac:dyDescent="0.25">
      <c r="A41" s="1" t="s">
        <v>145</v>
      </c>
      <c r="B41" s="1" t="s">
        <v>139</v>
      </c>
      <c r="C41" s="3" t="s">
        <v>35</v>
      </c>
      <c r="D41" s="3"/>
      <c r="E41" s="2">
        <v>1</v>
      </c>
      <c r="F41" s="2">
        <v>9</v>
      </c>
      <c r="G41" s="2">
        <v>14</v>
      </c>
      <c r="H41" s="2">
        <v>22</v>
      </c>
      <c r="I41" s="2">
        <v>4</v>
      </c>
      <c r="J41" s="1">
        <v>323</v>
      </c>
    </row>
    <row r="42" spans="1:10" x14ac:dyDescent="0.25">
      <c r="A42" s="1" t="s">
        <v>52</v>
      </c>
      <c r="B42" s="1" t="s">
        <v>51</v>
      </c>
      <c r="C42" s="3" t="s">
        <v>35</v>
      </c>
      <c r="D42" s="3"/>
      <c r="E42" s="2">
        <v>1</v>
      </c>
      <c r="F42" s="2">
        <v>14</v>
      </c>
      <c r="G42" s="2">
        <v>4</v>
      </c>
      <c r="H42" s="2">
        <v>4</v>
      </c>
      <c r="I42" s="2">
        <v>1</v>
      </c>
      <c r="J42" s="1">
        <v>203</v>
      </c>
    </row>
    <row r="43" spans="1:10" x14ac:dyDescent="0.25">
      <c r="A43" s="1" t="s">
        <v>116</v>
      </c>
      <c r="B43" s="1" t="s">
        <v>115</v>
      </c>
      <c r="C43" s="3" t="s">
        <v>35</v>
      </c>
      <c r="D43" s="3"/>
      <c r="E43" s="2">
        <v>4</v>
      </c>
      <c r="F43" s="2">
        <v>14</v>
      </c>
      <c r="G43" s="2">
        <v>5</v>
      </c>
      <c r="H43" s="2">
        <v>2</v>
      </c>
      <c r="I43" s="2">
        <v>0</v>
      </c>
      <c r="J43" s="1">
        <v>229</v>
      </c>
    </row>
    <row r="44" spans="1:10" x14ac:dyDescent="0.25">
      <c r="A44" s="1" t="s">
        <v>198</v>
      </c>
      <c r="B44" s="1" t="s">
        <v>150</v>
      </c>
      <c r="C44" s="2" t="s">
        <v>188</v>
      </c>
      <c r="E44" s="2">
        <v>2</v>
      </c>
      <c r="F44" s="2">
        <v>6</v>
      </c>
      <c r="G44" s="2">
        <v>10</v>
      </c>
      <c r="H44" s="2">
        <v>25</v>
      </c>
      <c r="I44" s="2">
        <v>6</v>
      </c>
      <c r="J44" s="1">
        <v>297</v>
      </c>
    </row>
    <row r="45" spans="1:10" x14ac:dyDescent="0.25">
      <c r="A45" s="1" t="s">
        <v>199</v>
      </c>
      <c r="B45" s="1" t="s">
        <v>60</v>
      </c>
      <c r="C45" s="2" t="s">
        <v>35</v>
      </c>
      <c r="E45" s="2">
        <v>2</v>
      </c>
      <c r="F45" s="2">
        <v>4</v>
      </c>
      <c r="G45" s="2">
        <v>7</v>
      </c>
      <c r="H45" s="2">
        <v>11</v>
      </c>
      <c r="I45" s="2">
        <v>0</v>
      </c>
    </row>
    <row r="46" spans="1:10" x14ac:dyDescent="0.25">
      <c r="A46" s="1" t="s">
        <v>200</v>
      </c>
      <c r="B46" s="1" t="s">
        <v>150</v>
      </c>
      <c r="C46" s="2" t="s">
        <v>35</v>
      </c>
      <c r="E46" s="2">
        <v>2</v>
      </c>
      <c r="F46" s="2">
        <v>5</v>
      </c>
      <c r="G46" s="2">
        <v>11</v>
      </c>
      <c r="H46" s="2">
        <v>24</v>
      </c>
      <c r="I46" s="2">
        <v>8</v>
      </c>
      <c r="J46" s="1">
        <v>280</v>
      </c>
    </row>
    <row r="47" spans="1:10" x14ac:dyDescent="0.25">
      <c r="A47" s="1" t="s">
        <v>46</v>
      </c>
      <c r="B47" s="1" t="s">
        <v>45</v>
      </c>
      <c r="C47" s="3" t="s">
        <v>188</v>
      </c>
      <c r="D47" s="3"/>
      <c r="E47" s="2">
        <v>2</v>
      </c>
      <c r="F47" s="2">
        <v>5</v>
      </c>
      <c r="G47" s="2">
        <v>21</v>
      </c>
      <c r="H47" s="2">
        <v>20</v>
      </c>
      <c r="I47" s="2">
        <v>1</v>
      </c>
      <c r="J47" s="1">
        <v>340</v>
      </c>
    </row>
    <row r="48" spans="1:10" x14ac:dyDescent="0.25">
      <c r="A48" s="1" t="s">
        <v>147</v>
      </c>
      <c r="B48" s="1" t="s">
        <v>139</v>
      </c>
      <c r="C48" s="3" t="s">
        <v>35</v>
      </c>
      <c r="D48" s="3"/>
      <c r="E48" s="2">
        <v>1</v>
      </c>
      <c r="F48" s="2">
        <v>3</v>
      </c>
      <c r="G48" s="2">
        <v>10</v>
      </c>
      <c r="H48" s="2">
        <v>23</v>
      </c>
      <c r="I48" s="2">
        <v>13</v>
      </c>
      <c r="J48" s="1">
        <v>236</v>
      </c>
    </row>
    <row r="49" spans="1:10" x14ac:dyDescent="0.25">
      <c r="A49" s="1" t="s">
        <v>201</v>
      </c>
      <c r="B49" s="1" t="s">
        <v>60</v>
      </c>
      <c r="C49" s="2" t="s">
        <v>188</v>
      </c>
      <c r="E49" s="2">
        <v>1</v>
      </c>
      <c r="F49" s="2">
        <v>5</v>
      </c>
      <c r="G49" s="2">
        <v>8</v>
      </c>
      <c r="H49" s="2">
        <v>8</v>
      </c>
      <c r="I49" s="2">
        <v>2</v>
      </c>
      <c r="J49" s="1">
        <v>165</v>
      </c>
    </row>
    <row r="50" spans="1:10" x14ac:dyDescent="0.25">
      <c r="A50" s="1" t="s">
        <v>202</v>
      </c>
      <c r="B50" s="1" t="s">
        <v>45</v>
      </c>
      <c r="C50" s="2" t="s">
        <v>188</v>
      </c>
      <c r="E50" s="2">
        <v>1</v>
      </c>
      <c r="F50" s="2">
        <v>4</v>
      </c>
      <c r="G50" s="2">
        <v>3</v>
      </c>
      <c r="H50" s="2">
        <v>24</v>
      </c>
      <c r="I50" s="2">
        <v>18</v>
      </c>
      <c r="J50" s="1">
        <v>195</v>
      </c>
    </row>
    <row r="51" spans="1:10" x14ac:dyDescent="0.25">
      <c r="A51" s="1" t="s">
        <v>157</v>
      </c>
      <c r="B51" s="1" t="s">
        <v>150</v>
      </c>
      <c r="C51" s="3" t="s">
        <v>35</v>
      </c>
      <c r="D51" s="3"/>
      <c r="E51" s="2">
        <v>1</v>
      </c>
      <c r="F51" s="2">
        <v>4</v>
      </c>
      <c r="G51" s="2">
        <v>10</v>
      </c>
      <c r="H51" s="2">
        <v>19</v>
      </c>
      <c r="I51" s="2">
        <v>16</v>
      </c>
      <c r="J51" s="1">
        <v>226</v>
      </c>
    </row>
    <row r="52" spans="1:10" x14ac:dyDescent="0.25">
      <c r="A52" s="1" t="s">
        <v>153</v>
      </c>
      <c r="B52" s="1" t="s">
        <v>150</v>
      </c>
      <c r="C52" s="3" t="s">
        <v>188</v>
      </c>
      <c r="D52" s="3"/>
      <c r="E52" s="2">
        <v>0</v>
      </c>
      <c r="F52" s="2">
        <v>5</v>
      </c>
      <c r="G52" s="2">
        <v>11</v>
      </c>
      <c r="H52" s="2">
        <v>28</v>
      </c>
      <c r="I52" s="2">
        <v>6</v>
      </c>
      <c r="J52" s="1">
        <v>278</v>
      </c>
    </row>
    <row r="53" spans="1:10" x14ac:dyDescent="0.25">
      <c r="A53" s="1" t="s">
        <v>203</v>
      </c>
      <c r="B53" s="1" t="s">
        <v>175</v>
      </c>
      <c r="C53" s="2" t="s">
        <v>188</v>
      </c>
      <c r="E53" s="2">
        <v>0</v>
      </c>
      <c r="F53" s="2">
        <v>4</v>
      </c>
      <c r="G53" s="2">
        <v>1</v>
      </c>
      <c r="H53" s="2">
        <v>4</v>
      </c>
      <c r="I53" s="2">
        <v>1</v>
      </c>
      <c r="J53" s="1">
        <v>68</v>
      </c>
    </row>
    <row r="54" spans="1:10" x14ac:dyDescent="0.25">
      <c r="A54" s="1" t="s">
        <v>89</v>
      </c>
      <c r="B54" s="1" t="s">
        <v>86</v>
      </c>
      <c r="C54" s="3" t="s">
        <v>35</v>
      </c>
      <c r="D54" s="3"/>
      <c r="E54" s="2">
        <v>3</v>
      </c>
      <c r="F54" s="2">
        <v>5</v>
      </c>
      <c r="G54" s="2">
        <v>10</v>
      </c>
      <c r="H54" s="2">
        <v>4</v>
      </c>
      <c r="I54" s="2">
        <v>2</v>
      </c>
      <c r="J54" s="1">
        <v>183</v>
      </c>
    </row>
    <row r="55" spans="1:10" x14ac:dyDescent="0.25">
      <c r="A55" s="1" t="s">
        <v>119</v>
      </c>
      <c r="B55" s="1" t="s">
        <v>115</v>
      </c>
      <c r="C55" s="3" t="s">
        <v>35</v>
      </c>
      <c r="D55" s="3"/>
      <c r="E55" s="2">
        <v>5</v>
      </c>
      <c r="F55" s="2">
        <v>5</v>
      </c>
      <c r="G55" s="2">
        <v>9</v>
      </c>
      <c r="H55" s="2">
        <v>4</v>
      </c>
      <c r="I55" s="2">
        <v>1</v>
      </c>
      <c r="J55" s="1">
        <v>195</v>
      </c>
    </row>
    <row r="56" spans="1:10" x14ac:dyDescent="0.25">
      <c r="A56" s="1" t="s">
        <v>204</v>
      </c>
      <c r="B56" s="1" t="s">
        <v>139</v>
      </c>
      <c r="C56" s="2" t="s">
        <v>35</v>
      </c>
      <c r="E56" s="2">
        <v>2</v>
      </c>
      <c r="F56" s="2">
        <v>4</v>
      </c>
      <c r="G56" s="2">
        <v>11</v>
      </c>
      <c r="H56" s="2">
        <v>22</v>
      </c>
      <c r="I56" s="2">
        <v>11</v>
      </c>
      <c r="J56" s="1">
        <v>260</v>
      </c>
    </row>
    <row r="57" spans="1:10" x14ac:dyDescent="0.25">
      <c r="A57" s="1" t="s">
        <v>73</v>
      </c>
      <c r="B57" s="1" t="s">
        <v>60</v>
      </c>
      <c r="C57" s="3" t="s">
        <v>35</v>
      </c>
      <c r="D57" s="3"/>
      <c r="E57" s="2">
        <v>3</v>
      </c>
      <c r="F57" s="2">
        <v>12</v>
      </c>
      <c r="G57" s="2">
        <v>4</v>
      </c>
      <c r="H57" s="2">
        <v>4</v>
      </c>
      <c r="I57" s="2">
        <v>1</v>
      </c>
      <c r="J57" s="2">
        <v>206</v>
      </c>
    </row>
    <row r="58" spans="1:10" x14ac:dyDescent="0.25">
      <c r="A58" s="1" t="s">
        <v>338</v>
      </c>
      <c r="B58" s="1" t="s">
        <v>60</v>
      </c>
      <c r="C58" s="3" t="s">
        <v>35</v>
      </c>
      <c r="D58" s="3"/>
      <c r="E58" s="2">
        <v>5</v>
      </c>
      <c r="F58" s="2">
        <v>10</v>
      </c>
      <c r="G58" s="2">
        <v>8</v>
      </c>
      <c r="H58" s="2">
        <v>1</v>
      </c>
      <c r="I58" s="2">
        <v>0</v>
      </c>
      <c r="J58" s="1">
        <v>224</v>
      </c>
    </row>
    <row r="59" spans="1:10" x14ac:dyDescent="0.25">
      <c r="A59" s="1" t="s">
        <v>205</v>
      </c>
      <c r="B59" s="1" t="s">
        <v>45</v>
      </c>
      <c r="C59" s="2" t="s">
        <v>188</v>
      </c>
      <c r="E59" s="2">
        <v>0</v>
      </c>
      <c r="F59" s="2">
        <v>2</v>
      </c>
      <c r="G59" s="2">
        <v>6</v>
      </c>
      <c r="H59" s="2">
        <v>21</v>
      </c>
      <c r="I59" s="2">
        <v>21</v>
      </c>
      <c r="J59" s="1">
        <v>173</v>
      </c>
    </row>
    <row r="60" spans="1:10" x14ac:dyDescent="0.25">
      <c r="A60" s="1" t="s">
        <v>61</v>
      </c>
      <c r="B60" s="1" t="s">
        <v>60</v>
      </c>
      <c r="C60" s="3" t="s">
        <v>35</v>
      </c>
      <c r="D60" s="3"/>
      <c r="E60" s="2">
        <v>12</v>
      </c>
      <c r="F60" s="2">
        <v>9</v>
      </c>
      <c r="G60" s="2">
        <v>9</v>
      </c>
      <c r="H60" s="2">
        <v>3</v>
      </c>
      <c r="I60" s="2">
        <v>1</v>
      </c>
      <c r="J60" s="1">
        <v>199</v>
      </c>
    </row>
    <row r="61" spans="1:10" x14ac:dyDescent="0.25">
      <c r="A61" s="1" t="s">
        <v>114</v>
      </c>
      <c r="B61" s="1" t="s">
        <v>115</v>
      </c>
      <c r="C61" s="3" t="s">
        <v>35</v>
      </c>
      <c r="D61" s="3"/>
      <c r="E61" s="2">
        <v>6</v>
      </c>
      <c r="F61" s="2">
        <v>12</v>
      </c>
      <c r="G61" s="2">
        <v>6</v>
      </c>
      <c r="H61" s="2">
        <v>1</v>
      </c>
      <c r="I61" s="2">
        <v>0</v>
      </c>
      <c r="J61" s="1">
        <v>229</v>
      </c>
    </row>
    <row r="62" spans="1:10" x14ac:dyDescent="0.25">
      <c r="A62" s="1" t="s">
        <v>206</v>
      </c>
      <c r="B62" s="1" t="s">
        <v>139</v>
      </c>
      <c r="C62" s="2" t="s">
        <v>188</v>
      </c>
      <c r="E62" s="2">
        <v>0</v>
      </c>
      <c r="F62" s="2">
        <v>8</v>
      </c>
      <c r="G62" s="2">
        <v>11</v>
      </c>
      <c r="H62" s="2">
        <v>25</v>
      </c>
      <c r="I62" s="2">
        <v>6</v>
      </c>
      <c r="J62" s="1">
        <v>293</v>
      </c>
    </row>
    <row r="63" spans="1:10" x14ac:dyDescent="0.25">
      <c r="A63" s="1" t="s">
        <v>207</v>
      </c>
      <c r="B63" s="1" t="s">
        <v>150</v>
      </c>
      <c r="C63" s="2" t="s">
        <v>188</v>
      </c>
      <c r="E63" s="2">
        <v>0</v>
      </c>
      <c r="F63" s="2">
        <v>2</v>
      </c>
      <c r="G63" s="2">
        <v>3</v>
      </c>
      <c r="H63" s="2">
        <v>21</v>
      </c>
      <c r="I63" s="2">
        <v>24</v>
      </c>
      <c r="J63" s="1">
        <v>149</v>
      </c>
    </row>
    <row r="64" spans="1:10" x14ac:dyDescent="0.25">
      <c r="A64" s="1" t="s">
        <v>72</v>
      </c>
      <c r="B64" s="1" t="s">
        <v>60</v>
      </c>
      <c r="C64" s="3" t="s">
        <v>35</v>
      </c>
      <c r="D64" s="3"/>
      <c r="E64" s="2">
        <v>0</v>
      </c>
      <c r="F64" s="2">
        <v>6</v>
      </c>
      <c r="G64" s="2">
        <v>11</v>
      </c>
      <c r="H64" s="2">
        <v>5</v>
      </c>
      <c r="I64" s="2">
        <v>0</v>
      </c>
      <c r="J64" s="2">
        <v>195</v>
      </c>
    </row>
    <row r="65" spans="1:10" x14ac:dyDescent="0.25">
      <c r="A65" s="1" t="s">
        <v>208</v>
      </c>
      <c r="B65" s="1" t="s">
        <v>134</v>
      </c>
      <c r="C65" s="2" t="s">
        <v>35</v>
      </c>
      <c r="E65" s="2">
        <v>0</v>
      </c>
      <c r="F65" s="2">
        <v>5</v>
      </c>
      <c r="G65" s="2">
        <v>4</v>
      </c>
      <c r="H65" s="2">
        <v>10</v>
      </c>
      <c r="I65" s="2">
        <v>5</v>
      </c>
      <c r="J65" s="1">
        <v>132</v>
      </c>
    </row>
    <row r="66" spans="1:10" x14ac:dyDescent="0.25">
      <c r="A66" s="1" t="s">
        <v>336</v>
      </c>
      <c r="B66" s="1" t="s">
        <v>60</v>
      </c>
      <c r="C66" s="3" t="s">
        <v>35</v>
      </c>
      <c r="D66" s="3"/>
      <c r="E66" s="2">
        <v>4</v>
      </c>
      <c r="F66" s="2">
        <v>15</v>
      </c>
      <c r="G66" s="2">
        <v>2</v>
      </c>
      <c r="H66" s="2">
        <v>3</v>
      </c>
      <c r="I66" s="2">
        <v>1</v>
      </c>
      <c r="J66" s="1">
        <v>215</v>
      </c>
    </row>
    <row r="67" spans="1:10" x14ac:dyDescent="0.25">
      <c r="A67" s="1" t="s">
        <v>149</v>
      </c>
      <c r="B67" s="1" t="s">
        <v>150</v>
      </c>
      <c r="C67" s="3" t="s">
        <v>35</v>
      </c>
      <c r="D67" s="3"/>
      <c r="E67" s="2">
        <v>1</v>
      </c>
      <c r="F67" s="2">
        <v>7</v>
      </c>
      <c r="G67" s="2">
        <v>12</v>
      </c>
      <c r="H67" s="2">
        <v>22</v>
      </c>
      <c r="I67" s="2">
        <v>0</v>
      </c>
      <c r="J67" s="1">
        <v>287</v>
      </c>
    </row>
    <row r="68" spans="1:10" x14ac:dyDescent="0.25">
      <c r="A68" s="1" t="s">
        <v>155</v>
      </c>
      <c r="B68" s="1" t="s">
        <v>150</v>
      </c>
      <c r="C68" s="3" t="s">
        <v>35</v>
      </c>
      <c r="D68" s="3"/>
      <c r="E68" s="2">
        <v>1</v>
      </c>
      <c r="F68" s="2">
        <v>8</v>
      </c>
      <c r="G68" s="2">
        <v>6</v>
      </c>
      <c r="H68" s="2">
        <v>22</v>
      </c>
      <c r="I68" s="2">
        <v>13</v>
      </c>
      <c r="J68" s="1">
        <v>249</v>
      </c>
    </row>
    <row r="69" spans="1:10" x14ac:dyDescent="0.25">
      <c r="A69" s="1" t="s">
        <v>36</v>
      </c>
      <c r="B69" s="1" t="s">
        <v>34</v>
      </c>
      <c r="C69" s="3" t="s">
        <v>35</v>
      </c>
      <c r="D69" s="3"/>
      <c r="E69" s="2">
        <v>0</v>
      </c>
      <c r="F69" s="2">
        <v>1</v>
      </c>
      <c r="G69" s="2">
        <v>0</v>
      </c>
      <c r="H69" s="2">
        <v>12</v>
      </c>
      <c r="I69" s="2">
        <v>7</v>
      </c>
      <c r="J69" s="1">
        <v>70</v>
      </c>
    </row>
    <row r="70" spans="1:10" x14ac:dyDescent="0.25">
      <c r="A70" s="1" t="s">
        <v>141</v>
      </c>
      <c r="B70" s="1" t="s">
        <v>142</v>
      </c>
      <c r="C70" s="3" t="s">
        <v>35</v>
      </c>
      <c r="D70" s="3"/>
      <c r="E70" s="2">
        <v>3</v>
      </c>
      <c r="F70" s="2">
        <v>4</v>
      </c>
      <c r="G70" s="2">
        <v>11</v>
      </c>
      <c r="H70" s="2">
        <v>23</v>
      </c>
      <c r="I70" s="2">
        <v>9</v>
      </c>
      <c r="J70" s="1">
        <v>276</v>
      </c>
    </row>
    <row r="71" spans="1:10" x14ac:dyDescent="0.25">
      <c r="A71" s="1" t="s">
        <v>209</v>
      </c>
      <c r="B71" s="1" t="s">
        <v>129</v>
      </c>
      <c r="C71" s="2" t="s">
        <v>188</v>
      </c>
      <c r="E71" s="2">
        <v>1</v>
      </c>
      <c r="F71" s="2">
        <v>6</v>
      </c>
      <c r="G71" s="2">
        <v>7</v>
      </c>
      <c r="H71" s="2">
        <v>6</v>
      </c>
      <c r="I71" s="2">
        <v>3</v>
      </c>
      <c r="J71" s="1">
        <v>157</v>
      </c>
    </row>
    <row r="72" spans="1:10" x14ac:dyDescent="0.25">
      <c r="A72" s="1" t="s">
        <v>210</v>
      </c>
      <c r="B72" s="1" t="s">
        <v>94</v>
      </c>
      <c r="C72" s="2" t="s">
        <v>188</v>
      </c>
      <c r="E72" s="2">
        <v>1</v>
      </c>
      <c r="F72" s="2">
        <v>6</v>
      </c>
      <c r="G72" s="2">
        <v>6</v>
      </c>
      <c r="H72" s="2">
        <v>11</v>
      </c>
      <c r="I72" s="2">
        <v>0</v>
      </c>
      <c r="J72" s="1">
        <v>174</v>
      </c>
    </row>
    <row r="73" spans="1:10" x14ac:dyDescent="0.25">
      <c r="A73" s="1" t="s">
        <v>161</v>
      </c>
      <c r="B73" s="1" t="s">
        <v>162</v>
      </c>
      <c r="C73" s="3" t="s">
        <v>35</v>
      </c>
      <c r="D73" s="3"/>
      <c r="E73" s="2">
        <v>0</v>
      </c>
      <c r="F73" s="2">
        <v>4</v>
      </c>
      <c r="G73" s="2">
        <v>12</v>
      </c>
      <c r="H73" s="2">
        <v>17</v>
      </c>
      <c r="I73" s="2">
        <v>16</v>
      </c>
      <c r="J73" s="1">
        <v>221</v>
      </c>
    </row>
    <row r="74" spans="1:10" x14ac:dyDescent="0.25">
      <c r="A74" s="1" t="s">
        <v>160</v>
      </c>
      <c r="B74" s="1" t="s">
        <v>150</v>
      </c>
      <c r="C74" s="3" t="s">
        <v>35</v>
      </c>
      <c r="D74" s="3"/>
      <c r="E74" s="2">
        <v>2</v>
      </c>
      <c r="F74" s="2">
        <v>1</v>
      </c>
      <c r="G74" s="2">
        <v>5</v>
      </c>
      <c r="H74" s="2">
        <v>9</v>
      </c>
      <c r="I74" s="2">
        <v>23</v>
      </c>
      <c r="J74" s="1">
        <v>167</v>
      </c>
    </row>
    <row r="75" spans="1:10" x14ac:dyDescent="0.25">
      <c r="A75" s="1" t="s">
        <v>53</v>
      </c>
      <c r="B75" s="1" t="s">
        <v>51</v>
      </c>
      <c r="C75" s="3" t="s">
        <v>35</v>
      </c>
      <c r="D75" s="3"/>
      <c r="E75" s="2">
        <v>2</v>
      </c>
      <c r="F75" s="2">
        <v>11</v>
      </c>
      <c r="G75" s="2">
        <v>7</v>
      </c>
      <c r="H75" s="2">
        <v>4</v>
      </c>
      <c r="I75" s="2">
        <v>0</v>
      </c>
      <c r="J75" s="1">
        <v>208</v>
      </c>
    </row>
    <row r="76" spans="1:10" x14ac:dyDescent="0.25">
      <c r="A76" s="1" t="s">
        <v>211</v>
      </c>
      <c r="B76" s="1" t="s">
        <v>162</v>
      </c>
      <c r="C76" s="2" t="s">
        <v>35</v>
      </c>
      <c r="E76" s="2">
        <v>0</v>
      </c>
      <c r="F76" s="2">
        <v>1</v>
      </c>
      <c r="G76" s="2">
        <v>6</v>
      </c>
      <c r="H76" s="2">
        <v>28</v>
      </c>
      <c r="I76" s="2">
        <v>15</v>
      </c>
      <c r="J76" s="1">
        <v>198</v>
      </c>
    </row>
    <row r="77" spans="1:10" x14ac:dyDescent="0.25">
      <c r="A77" s="1" t="s">
        <v>212</v>
      </c>
      <c r="B77" s="1" t="s">
        <v>139</v>
      </c>
      <c r="C77" s="2" t="s">
        <v>188</v>
      </c>
      <c r="E77" s="2">
        <v>8</v>
      </c>
      <c r="F77" s="2">
        <v>14</v>
      </c>
      <c r="G77" s="2">
        <v>16</v>
      </c>
      <c r="H77" s="2">
        <v>11</v>
      </c>
      <c r="I77" s="2">
        <v>1</v>
      </c>
      <c r="J77" s="1">
        <v>411</v>
      </c>
    </row>
    <row r="78" spans="1:10" x14ac:dyDescent="0.25">
      <c r="A78" s="1" t="s">
        <v>213</v>
      </c>
      <c r="B78" s="1" t="s">
        <v>81</v>
      </c>
      <c r="C78" s="2" t="s">
        <v>188</v>
      </c>
      <c r="E78" s="2">
        <v>1</v>
      </c>
      <c r="F78" s="2">
        <v>8</v>
      </c>
      <c r="G78" s="2">
        <v>12</v>
      </c>
      <c r="H78" s="2">
        <v>2</v>
      </c>
      <c r="I78" s="2">
        <v>2</v>
      </c>
      <c r="J78" s="1">
        <v>181</v>
      </c>
    </row>
    <row r="79" spans="1:10" x14ac:dyDescent="0.25">
      <c r="A79" s="1" t="s">
        <v>127</v>
      </c>
      <c r="B79" s="1" t="s">
        <v>115</v>
      </c>
      <c r="C79" s="3" t="s">
        <v>35</v>
      </c>
      <c r="D79" s="3"/>
      <c r="E79" s="2">
        <v>5</v>
      </c>
      <c r="F79" s="2">
        <v>10</v>
      </c>
      <c r="G79" s="2">
        <v>6</v>
      </c>
      <c r="H79" s="2">
        <v>3</v>
      </c>
      <c r="I79" s="2">
        <v>0</v>
      </c>
      <c r="J79" s="1">
        <v>218</v>
      </c>
    </row>
    <row r="80" spans="1:10" x14ac:dyDescent="0.25">
      <c r="A80" s="1" t="s">
        <v>214</v>
      </c>
      <c r="B80" s="1" t="s">
        <v>94</v>
      </c>
      <c r="C80" s="2" t="s">
        <v>188</v>
      </c>
      <c r="E80" s="2">
        <v>6</v>
      </c>
      <c r="F80" s="2">
        <v>6</v>
      </c>
      <c r="G80" s="2">
        <v>9</v>
      </c>
      <c r="H80" s="2">
        <v>4</v>
      </c>
      <c r="I80" s="2">
        <v>0</v>
      </c>
      <c r="J80" s="1">
        <v>208</v>
      </c>
    </row>
    <row r="81" spans="1:10" x14ac:dyDescent="0.25">
      <c r="A81" s="1" t="s">
        <v>215</v>
      </c>
      <c r="B81" s="1" t="s">
        <v>115</v>
      </c>
      <c r="C81" s="2" t="s">
        <v>35</v>
      </c>
      <c r="E81" s="2">
        <v>9</v>
      </c>
      <c r="F81" s="2">
        <v>13</v>
      </c>
      <c r="G81" s="2">
        <v>1</v>
      </c>
      <c r="H81" s="2">
        <v>1</v>
      </c>
      <c r="I81" s="2">
        <v>1</v>
      </c>
      <c r="J81" s="1">
        <v>242</v>
      </c>
    </row>
    <row r="82" spans="1:10" x14ac:dyDescent="0.25">
      <c r="A82" s="1" t="s">
        <v>107</v>
      </c>
      <c r="B82" s="1" t="s">
        <v>94</v>
      </c>
      <c r="C82" s="3" t="s">
        <v>35</v>
      </c>
      <c r="D82" s="3"/>
      <c r="E82" s="2">
        <v>5</v>
      </c>
      <c r="F82" s="2">
        <v>13</v>
      </c>
      <c r="G82" s="2">
        <v>5</v>
      </c>
      <c r="H82" s="2">
        <v>1</v>
      </c>
      <c r="I82" s="2">
        <v>0</v>
      </c>
      <c r="J82" s="1">
        <v>230</v>
      </c>
    </row>
    <row r="83" spans="1:10" x14ac:dyDescent="0.25">
      <c r="A83" s="1" t="s">
        <v>50</v>
      </c>
      <c r="B83" s="1" t="s">
        <v>51</v>
      </c>
      <c r="C83" s="3" t="s">
        <v>188</v>
      </c>
      <c r="D83" s="3"/>
    </row>
    <row r="84" spans="1:10" x14ac:dyDescent="0.25">
      <c r="A84" s="1" t="s">
        <v>216</v>
      </c>
      <c r="B84" s="1" t="s">
        <v>175</v>
      </c>
      <c r="C84" s="2" t="s">
        <v>35</v>
      </c>
      <c r="E84" s="2">
        <v>1</v>
      </c>
      <c r="F84" s="2">
        <v>5</v>
      </c>
      <c r="G84" s="2">
        <v>3</v>
      </c>
      <c r="H84" s="2">
        <v>1</v>
      </c>
      <c r="I84" s="2">
        <v>0</v>
      </c>
      <c r="J84" s="1">
        <v>90</v>
      </c>
    </row>
    <row r="85" spans="1:10" x14ac:dyDescent="0.25">
      <c r="A85" s="1" t="s">
        <v>163</v>
      </c>
      <c r="B85" s="1" t="s">
        <v>162</v>
      </c>
      <c r="C85" s="3" t="s">
        <v>35</v>
      </c>
      <c r="D85" s="3"/>
      <c r="E85" s="2">
        <v>1</v>
      </c>
      <c r="F85" s="2">
        <v>0</v>
      </c>
      <c r="G85" s="2">
        <v>10</v>
      </c>
      <c r="H85" s="2">
        <v>27</v>
      </c>
      <c r="I85" s="2">
        <v>12</v>
      </c>
      <c r="J85" s="1">
        <v>226</v>
      </c>
    </row>
    <row r="86" spans="1:10" x14ac:dyDescent="0.25">
      <c r="A86" s="1" t="s">
        <v>143</v>
      </c>
      <c r="B86" s="1" t="s">
        <v>139</v>
      </c>
      <c r="C86" s="3" t="s">
        <v>35</v>
      </c>
      <c r="D86" s="3"/>
      <c r="E86" s="2">
        <v>3</v>
      </c>
      <c r="F86" s="2">
        <v>13</v>
      </c>
      <c r="G86" s="2">
        <v>17</v>
      </c>
      <c r="H86" s="2">
        <v>13</v>
      </c>
      <c r="I86" s="2">
        <v>4</v>
      </c>
      <c r="J86" s="1">
        <v>364</v>
      </c>
    </row>
    <row r="87" spans="1:10" x14ac:dyDescent="0.25">
      <c r="A87" s="1" t="s">
        <v>217</v>
      </c>
      <c r="B87" s="1" t="s">
        <v>150</v>
      </c>
      <c r="C87" s="2" t="s">
        <v>35</v>
      </c>
      <c r="E87" s="2">
        <v>0</v>
      </c>
      <c r="F87" s="2">
        <v>1</v>
      </c>
      <c r="G87" s="2">
        <v>6</v>
      </c>
      <c r="H87" s="2">
        <v>9</v>
      </c>
      <c r="I87" s="2">
        <v>33</v>
      </c>
      <c r="J87" s="1">
        <v>103</v>
      </c>
    </row>
    <row r="88" spans="1:10" x14ac:dyDescent="0.25">
      <c r="A88" s="1" t="s">
        <v>218</v>
      </c>
      <c r="B88" s="1" t="s">
        <v>175</v>
      </c>
      <c r="C88" s="2" t="s">
        <v>35</v>
      </c>
      <c r="E88" s="2">
        <v>0</v>
      </c>
      <c r="F88" s="2">
        <v>1</v>
      </c>
      <c r="G88" s="2">
        <v>1</v>
      </c>
      <c r="H88" s="2">
        <v>3</v>
      </c>
      <c r="I88" s="2">
        <v>14</v>
      </c>
      <c r="J88" s="1">
        <v>37</v>
      </c>
    </row>
    <row r="89" spans="1:10" x14ac:dyDescent="0.25">
      <c r="A89" s="1" t="s">
        <v>140</v>
      </c>
      <c r="B89" s="1" t="s">
        <v>139</v>
      </c>
      <c r="C89" s="3" t="s">
        <v>35</v>
      </c>
      <c r="D89" s="3"/>
      <c r="E89" s="2">
        <v>0</v>
      </c>
      <c r="F89" s="2">
        <v>12</v>
      </c>
      <c r="G89" s="2">
        <v>20</v>
      </c>
      <c r="H89" s="2">
        <v>17</v>
      </c>
      <c r="I89" s="2">
        <v>1</v>
      </c>
      <c r="J89" s="1">
        <v>365</v>
      </c>
    </row>
    <row r="90" spans="1:10" x14ac:dyDescent="0.25">
      <c r="A90" s="1" t="s">
        <v>123</v>
      </c>
      <c r="B90" s="1" t="s">
        <v>115</v>
      </c>
      <c r="C90" s="3" t="s">
        <v>35</v>
      </c>
      <c r="D90" s="3"/>
      <c r="E90" s="2">
        <v>8</v>
      </c>
      <c r="F90" s="2">
        <v>8</v>
      </c>
      <c r="G90" s="2">
        <v>5</v>
      </c>
      <c r="H90" s="2">
        <v>0</v>
      </c>
      <c r="I90" s="2">
        <v>0</v>
      </c>
      <c r="J90" s="1">
        <v>221</v>
      </c>
    </row>
    <row r="91" spans="1:10" x14ac:dyDescent="0.25">
      <c r="A91" s="1" t="s">
        <v>118</v>
      </c>
      <c r="B91" s="1" t="s">
        <v>115</v>
      </c>
      <c r="C91" s="3" t="s">
        <v>35</v>
      </c>
      <c r="D91" s="3"/>
      <c r="E91" s="2">
        <v>6</v>
      </c>
      <c r="F91" s="2">
        <v>9</v>
      </c>
      <c r="G91" s="2">
        <v>6</v>
      </c>
      <c r="H91" s="2">
        <v>3</v>
      </c>
      <c r="I91" s="2">
        <v>0</v>
      </c>
      <c r="J91" s="1">
        <v>219</v>
      </c>
    </row>
    <row r="92" spans="1:10" x14ac:dyDescent="0.25">
      <c r="A92" s="1" t="s">
        <v>219</v>
      </c>
      <c r="B92" s="1" t="s">
        <v>162</v>
      </c>
      <c r="C92" s="2" t="s">
        <v>35</v>
      </c>
      <c r="E92" s="2">
        <v>2</v>
      </c>
      <c r="F92" s="2">
        <v>5</v>
      </c>
      <c r="G92" s="2">
        <v>12</v>
      </c>
      <c r="H92" s="2">
        <v>24</v>
      </c>
      <c r="I92" s="2">
        <v>7</v>
      </c>
      <c r="J92" s="1">
        <v>288</v>
      </c>
    </row>
    <row r="93" spans="1:10" x14ac:dyDescent="0.25">
      <c r="A93" s="1" t="s">
        <v>220</v>
      </c>
      <c r="B93" s="1" t="s">
        <v>175</v>
      </c>
      <c r="C93" s="2" t="s">
        <v>188</v>
      </c>
      <c r="E93" s="2">
        <v>0</v>
      </c>
      <c r="F93" s="2">
        <v>0</v>
      </c>
      <c r="G93" s="2">
        <v>0</v>
      </c>
      <c r="H93" s="2">
        <v>2</v>
      </c>
      <c r="I93" s="2">
        <v>8</v>
      </c>
      <c r="J93" s="1">
        <v>10</v>
      </c>
    </row>
    <row r="94" spans="1:10" x14ac:dyDescent="0.25">
      <c r="A94" s="1" t="s">
        <v>221</v>
      </c>
      <c r="B94" s="1" t="s">
        <v>86</v>
      </c>
      <c r="C94" s="2" t="s">
        <v>35</v>
      </c>
      <c r="E94" s="2">
        <v>3</v>
      </c>
      <c r="F94" s="2">
        <v>4</v>
      </c>
      <c r="G94" s="2">
        <v>9</v>
      </c>
      <c r="H94" s="2">
        <v>9</v>
      </c>
      <c r="I94" s="2">
        <v>0</v>
      </c>
      <c r="J94" s="1">
        <v>185</v>
      </c>
    </row>
    <row r="95" spans="1:10" x14ac:dyDescent="0.25">
      <c r="A95" s="1" t="s">
        <v>222</v>
      </c>
      <c r="B95" s="1" t="s">
        <v>60</v>
      </c>
      <c r="C95" s="2" t="s">
        <v>35</v>
      </c>
      <c r="E95" s="2">
        <v>5</v>
      </c>
      <c r="F95" s="2">
        <v>7</v>
      </c>
      <c r="G95" s="2">
        <v>3</v>
      </c>
      <c r="H95" s="2">
        <v>8</v>
      </c>
      <c r="I95" s="2">
        <v>1</v>
      </c>
      <c r="J95" s="1">
        <v>189</v>
      </c>
    </row>
    <row r="96" spans="1:10" x14ac:dyDescent="0.25">
      <c r="A96" s="1" t="s">
        <v>169</v>
      </c>
      <c r="B96" s="1" t="s">
        <v>150</v>
      </c>
      <c r="C96" s="3"/>
      <c r="D96" s="3"/>
    </row>
    <row r="97" spans="1:10" x14ac:dyDescent="0.25">
      <c r="A97" s="1" t="s">
        <v>39</v>
      </c>
      <c r="B97" s="1" t="s">
        <v>34</v>
      </c>
      <c r="C97" s="3"/>
      <c r="D97" s="3"/>
    </row>
    <row r="98" spans="1:10" x14ac:dyDescent="0.25">
      <c r="A98" s="1" t="s">
        <v>38</v>
      </c>
      <c r="B98" s="1" t="s">
        <v>34</v>
      </c>
      <c r="C98" s="3"/>
      <c r="D98" s="3"/>
    </row>
    <row r="99" spans="1:10" x14ac:dyDescent="0.25">
      <c r="A99" s="1" t="s">
        <v>109</v>
      </c>
      <c r="B99" s="1" t="s">
        <v>2</v>
      </c>
      <c r="C99" s="3" t="s">
        <v>35</v>
      </c>
      <c r="D99" s="3"/>
    </row>
    <row r="100" spans="1:10" x14ac:dyDescent="0.25">
      <c r="A100" s="1" t="s">
        <v>130</v>
      </c>
      <c r="B100" s="1" t="s">
        <v>129</v>
      </c>
      <c r="C100" s="3" t="s">
        <v>35</v>
      </c>
      <c r="D100" s="3"/>
    </row>
    <row r="101" spans="1:10" x14ac:dyDescent="0.25">
      <c r="A101" s="1" t="s">
        <v>154</v>
      </c>
      <c r="B101" s="1" t="s">
        <v>150</v>
      </c>
      <c r="C101" s="3"/>
      <c r="D101" s="3"/>
    </row>
    <row r="102" spans="1:10" x14ac:dyDescent="0.25">
      <c r="A102" s="1" t="s">
        <v>93</v>
      </c>
      <c r="B102" s="1" t="s">
        <v>94</v>
      </c>
      <c r="C102" s="3"/>
      <c r="D102" s="3"/>
    </row>
    <row r="103" spans="1:10" x14ac:dyDescent="0.25">
      <c r="A103" s="1" t="s">
        <v>78</v>
      </c>
      <c r="B103" s="1" t="s">
        <v>60</v>
      </c>
      <c r="C103" s="3"/>
      <c r="D103" s="3"/>
    </row>
    <row r="104" spans="1:10" x14ac:dyDescent="0.25">
      <c r="A104" s="1" t="s">
        <v>337</v>
      </c>
      <c r="B104" s="1" t="s">
        <v>60</v>
      </c>
      <c r="C104" s="3"/>
      <c r="D104" s="3"/>
    </row>
    <row r="105" spans="1:10" x14ac:dyDescent="0.25">
      <c r="A105" s="1" t="s">
        <v>176</v>
      </c>
      <c r="B105" s="1" t="s">
        <v>134</v>
      </c>
      <c r="C105" s="2"/>
    </row>
    <row r="106" spans="1:10" x14ac:dyDescent="0.25">
      <c r="A106" s="1" t="s">
        <v>167</v>
      </c>
      <c r="B106" s="1" t="s">
        <v>139</v>
      </c>
      <c r="C106" s="3"/>
      <c r="D106" s="3"/>
    </row>
    <row r="107" spans="1:10" x14ac:dyDescent="0.25">
      <c r="A107" s="1" t="s">
        <v>132</v>
      </c>
      <c r="B107" s="1" t="s">
        <v>129</v>
      </c>
      <c r="C107" s="3"/>
      <c r="D107" s="3"/>
    </row>
    <row r="108" spans="1:10" x14ac:dyDescent="0.25">
      <c r="A108" s="1" t="s">
        <v>74</v>
      </c>
      <c r="B108" s="1" t="s">
        <v>60</v>
      </c>
      <c r="C108" s="3"/>
      <c r="D108" s="3"/>
      <c r="J108" s="2"/>
    </row>
    <row r="109" spans="1:10" x14ac:dyDescent="0.25">
      <c r="A109" s="1" t="s">
        <v>138</v>
      </c>
      <c r="B109" s="1" t="s">
        <v>139</v>
      </c>
      <c r="C109" s="3"/>
      <c r="D109" s="3"/>
    </row>
    <row r="110" spans="1:10" x14ac:dyDescent="0.25">
      <c r="A110" s="1" t="s">
        <v>84</v>
      </c>
      <c r="B110" s="1" t="s">
        <v>81</v>
      </c>
      <c r="C110" s="3"/>
      <c r="D110" s="3"/>
    </row>
    <row r="111" spans="1:10" x14ac:dyDescent="0.25">
      <c r="A111" s="1" t="s">
        <v>335</v>
      </c>
      <c r="B111" s="1" t="s">
        <v>86</v>
      </c>
      <c r="C111" s="3"/>
      <c r="D111" s="3"/>
    </row>
    <row r="112" spans="1:10" x14ac:dyDescent="0.25">
      <c r="A112" s="1" t="s">
        <v>103</v>
      </c>
      <c r="B112" s="1" t="s">
        <v>94</v>
      </c>
      <c r="C112" s="3"/>
      <c r="D112" s="3"/>
    </row>
    <row r="113" spans="1:4" x14ac:dyDescent="0.25">
      <c r="A113" s="1" t="s">
        <v>85</v>
      </c>
      <c r="B113" s="1" t="s">
        <v>86</v>
      </c>
      <c r="C113" s="3"/>
      <c r="D113" s="3"/>
    </row>
    <row r="114" spans="1:4" x14ac:dyDescent="0.25">
      <c r="A114" s="1" t="s">
        <v>223</v>
      </c>
      <c r="B114" s="1" t="s">
        <v>94</v>
      </c>
      <c r="C114" s="2"/>
    </row>
    <row r="115" spans="1:4" x14ac:dyDescent="0.25">
      <c r="A115" s="1" t="s">
        <v>159</v>
      </c>
      <c r="B115" s="1" t="s">
        <v>150</v>
      </c>
      <c r="C115" s="3"/>
      <c r="D115" s="3"/>
    </row>
    <row r="116" spans="1:4" x14ac:dyDescent="0.25">
      <c r="A116" s="1" t="s">
        <v>339</v>
      </c>
      <c r="B116" s="1" t="s">
        <v>60</v>
      </c>
      <c r="C116" s="3"/>
      <c r="D116" s="3"/>
    </row>
    <row r="117" spans="1:4" x14ac:dyDescent="0.25">
      <c r="A117" s="1" t="s">
        <v>151</v>
      </c>
      <c r="B117" s="1" t="s">
        <v>150</v>
      </c>
      <c r="C117" s="3"/>
      <c r="D117" s="3"/>
    </row>
    <row r="118" spans="1:4" x14ac:dyDescent="0.25">
      <c r="A118" s="1" t="s">
        <v>330</v>
      </c>
      <c r="B118" s="1" t="s">
        <v>94</v>
      </c>
      <c r="C118" s="3"/>
      <c r="D118" s="3"/>
    </row>
    <row r="119" spans="1:4" x14ac:dyDescent="0.25">
      <c r="A119" s="1" t="s">
        <v>334</v>
      </c>
      <c r="B119" s="1" t="s">
        <v>94</v>
      </c>
      <c r="C119" s="3"/>
      <c r="D119" s="3"/>
    </row>
    <row r="120" spans="1:4" x14ac:dyDescent="0.25">
      <c r="A120" s="1" t="s">
        <v>48</v>
      </c>
      <c r="B120" s="1" t="s">
        <v>45</v>
      </c>
      <c r="C120" s="3"/>
      <c r="D120" s="3"/>
    </row>
    <row r="121" spans="1:4" x14ac:dyDescent="0.25">
      <c r="A121" s="1" t="s">
        <v>58</v>
      </c>
      <c r="B121" s="1" t="s">
        <v>51</v>
      </c>
      <c r="C121" s="3"/>
      <c r="D121" s="3"/>
    </row>
    <row r="122" spans="1:4" x14ac:dyDescent="0.25">
      <c r="A122" s="1" t="s">
        <v>174</v>
      </c>
      <c r="B122" s="1" t="s">
        <v>175</v>
      </c>
      <c r="C122" s="2"/>
    </row>
    <row r="123" spans="1:4" x14ac:dyDescent="0.25">
      <c r="A123" s="1" t="s">
        <v>43</v>
      </c>
      <c r="B123" s="1" t="s">
        <v>34</v>
      </c>
      <c r="C123" s="3"/>
      <c r="D123" s="3"/>
    </row>
    <row r="124" spans="1:4" x14ac:dyDescent="0.25">
      <c r="A124" t="s">
        <v>268</v>
      </c>
      <c r="B124" s="1" t="s">
        <v>86</v>
      </c>
      <c r="C124" s="3"/>
      <c r="D124" s="3"/>
    </row>
    <row r="125" spans="1:4" x14ac:dyDescent="0.25">
      <c r="A125" s="1" t="s">
        <v>44</v>
      </c>
      <c r="B125" s="1" t="s">
        <v>45</v>
      </c>
      <c r="C125" s="3"/>
      <c r="D125" s="3"/>
    </row>
    <row r="126" spans="1:4" x14ac:dyDescent="0.25">
      <c r="A126" s="1" t="s">
        <v>332</v>
      </c>
      <c r="B126" s="1" t="s">
        <v>94</v>
      </c>
      <c r="C126" s="3"/>
      <c r="D126" s="3"/>
    </row>
    <row r="127" spans="1:4" x14ac:dyDescent="0.25">
      <c r="A127" s="1" t="s">
        <v>333</v>
      </c>
      <c r="B127" s="1" t="s">
        <v>94</v>
      </c>
      <c r="C127" s="3"/>
      <c r="D127" s="3"/>
    </row>
    <row r="128" spans="1:4" x14ac:dyDescent="0.25">
      <c r="A128" t="s">
        <v>238</v>
      </c>
      <c r="B128" s="1" t="s">
        <v>129</v>
      </c>
      <c r="C128" s="3"/>
      <c r="D128" s="3"/>
    </row>
    <row r="129" spans="1:10" x14ac:dyDescent="0.25">
      <c r="A129" s="1" t="s">
        <v>128</v>
      </c>
      <c r="B129" s="1" t="s">
        <v>150</v>
      </c>
      <c r="C129" s="3"/>
      <c r="D129" s="3"/>
    </row>
    <row r="130" spans="1:10" x14ac:dyDescent="0.25">
      <c r="A130" s="1" t="s">
        <v>148</v>
      </c>
      <c r="B130" s="1" t="s">
        <v>139</v>
      </c>
      <c r="C130" s="3"/>
      <c r="D130" s="3"/>
    </row>
    <row r="131" spans="1:10" x14ac:dyDescent="0.25">
      <c r="A131" s="1" t="s">
        <v>170</v>
      </c>
      <c r="B131" s="1" t="s">
        <v>60</v>
      </c>
      <c r="C131" s="3"/>
      <c r="D131" s="3"/>
    </row>
    <row r="132" spans="1:10" x14ac:dyDescent="0.25">
      <c r="A132" s="1" t="s">
        <v>146</v>
      </c>
      <c r="B132" s="1" t="s">
        <v>139</v>
      </c>
      <c r="C132" s="3"/>
      <c r="D132" s="3"/>
    </row>
    <row r="133" spans="1:10" x14ac:dyDescent="0.25">
      <c r="A133" s="1" t="s">
        <v>158</v>
      </c>
      <c r="B133" s="1" t="s">
        <v>150</v>
      </c>
      <c r="C133" s="3" t="s">
        <v>35</v>
      </c>
      <c r="D133" s="3"/>
      <c r="E133" s="2">
        <v>2</v>
      </c>
      <c r="F133" s="2">
        <v>4</v>
      </c>
      <c r="G133" s="2">
        <v>7</v>
      </c>
      <c r="H133" s="2">
        <v>26</v>
      </c>
      <c r="I133" s="2">
        <v>11</v>
      </c>
      <c r="J133" s="1">
        <v>248</v>
      </c>
    </row>
    <row r="134" spans="1:10" x14ac:dyDescent="0.25">
      <c r="A134" s="1" t="s">
        <v>42</v>
      </c>
      <c r="B134" s="1" t="s">
        <v>34</v>
      </c>
      <c r="C134" s="3"/>
      <c r="D134" s="3"/>
    </row>
    <row r="135" spans="1:10" x14ac:dyDescent="0.25">
      <c r="A135" s="1" t="s">
        <v>106</v>
      </c>
      <c r="B135" s="1" t="s">
        <v>94</v>
      </c>
      <c r="C135" s="3"/>
      <c r="D135" s="3"/>
    </row>
    <row r="136" spans="1:10" x14ac:dyDescent="0.25">
      <c r="A136" s="1" t="s">
        <v>100</v>
      </c>
      <c r="B136" s="1" t="s">
        <v>94</v>
      </c>
      <c r="C136" s="3"/>
      <c r="D136" s="3"/>
    </row>
    <row r="137" spans="1:10" x14ac:dyDescent="0.25">
      <c r="A137" s="1" t="s">
        <v>173</v>
      </c>
      <c r="B137" s="1" t="s">
        <v>2</v>
      </c>
      <c r="C137" s="2"/>
    </row>
    <row r="138" spans="1:10" x14ac:dyDescent="0.25">
      <c r="A138" s="1" t="s">
        <v>37</v>
      </c>
      <c r="B138" s="1" t="s">
        <v>34</v>
      </c>
      <c r="C138" s="3"/>
      <c r="D138" s="3"/>
    </row>
    <row r="139" spans="1:10" x14ac:dyDescent="0.25">
      <c r="A139" s="1" t="s">
        <v>329</v>
      </c>
      <c r="B139" s="1" t="s">
        <v>94</v>
      </c>
      <c r="C139" s="3"/>
      <c r="D139" s="3"/>
    </row>
    <row r="140" spans="1:10" x14ac:dyDescent="0.25">
      <c r="A140" s="1" t="s">
        <v>40</v>
      </c>
      <c r="B140" s="1" t="s">
        <v>34</v>
      </c>
      <c r="C140" s="3"/>
      <c r="D140" s="3"/>
    </row>
    <row r="141" spans="1:10" x14ac:dyDescent="0.25">
      <c r="A141" s="1" t="s">
        <v>67</v>
      </c>
      <c r="B141" s="1" t="s">
        <v>60</v>
      </c>
      <c r="C141" s="3"/>
      <c r="D141" s="3"/>
      <c r="J141" s="1">
        <v>204</v>
      </c>
    </row>
    <row r="142" spans="1:10" x14ac:dyDescent="0.25">
      <c r="A142" s="1" t="s">
        <v>156</v>
      </c>
      <c r="B142" s="1" t="s">
        <v>150</v>
      </c>
      <c r="C142" s="3"/>
      <c r="D142" s="3"/>
    </row>
    <row r="143" spans="1:10" x14ac:dyDescent="0.25">
      <c r="A143" s="1" t="s">
        <v>54</v>
      </c>
      <c r="B143" s="1" t="s">
        <v>51</v>
      </c>
      <c r="C143" s="3"/>
      <c r="D143" s="3"/>
    </row>
    <row r="144" spans="1:10" x14ac:dyDescent="0.25">
      <c r="A144" s="1" t="s">
        <v>120</v>
      </c>
      <c r="B144" s="1" t="s">
        <v>115</v>
      </c>
      <c r="C144" s="3" t="s">
        <v>35</v>
      </c>
      <c r="D144" s="3"/>
    </row>
    <row r="145" spans="1:4" x14ac:dyDescent="0.25">
      <c r="A145" s="1" t="s">
        <v>168</v>
      </c>
      <c r="B145" s="1" t="s">
        <v>34</v>
      </c>
      <c r="C145" s="3"/>
      <c r="D145" s="3"/>
    </row>
    <row r="146" spans="1:4" x14ac:dyDescent="0.25">
      <c r="A146" s="1" t="s">
        <v>131</v>
      </c>
      <c r="B146" s="1" t="s">
        <v>129</v>
      </c>
      <c r="C146" s="3"/>
      <c r="D146" s="3"/>
    </row>
    <row r="147" spans="1:4" x14ac:dyDescent="0.25">
      <c r="A147" s="1" t="s">
        <v>77</v>
      </c>
      <c r="B147" s="1" t="s">
        <v>60</v>
      </c>
      <c r="C147" s="3"/>
      <c r="D147" s="3"/>
    </row>
    <row r="148" spans="1:4" x14ac:dyDescent="0.25">
      <c r="A148" s="1" t="s">
        <v>133</v>
      </c>
      <c r="B148" s="1" t="s">
        <v>134</v>
      </c>
      <c r="C148" s="3" t="s">
        <v>35</v>
      </c>
      <c r="D148" s="3"/>
    </row>
    <row r="149" spans="1:4" x14ac:dyDescent="0.25">
      <c r="A149" s="1" t="s">
        <v>41</v>
      </c>
      <c r="B149" s="1" t="s">
        <v>34</v>
      </c>
      <c r="C149" s="3"/>
      <c r="D149" s="3"/>
    </row>
    <row r="150" spans="1:4" x14ac:dyDescent="0.25">
      <c r="A150" s="1" t="s">
        <v>57</v>
      </c>
      <c r="B150" s="1" t="s">
        <v>51</v>
      </c>
      <c r="C150" s="3"/>
      <c r="D150" s="3"/>
    </row>
    <row r="151" spans="1:4" x14ac:dyDescent="0.25">
      <c r="A151" s="1" t="s">
        <v>331</v>
      </c>
      <c r="B151" s="1" t="s">
        <v>94</v>
      </c>
      <c r="C151" s="3"/>
      <c r="D151" s="3"/>
    </row>
    <row r="152" spans="1:4" x14ac:dyDescent="0.25">
      <c r="A152" s="1" t="s">
        <v>344</v>
      </c>
      <c r="B152" s="1" t="s">
        <v>112</v>
      </c>
      <c r="C152" s="3"/>
      <c r="D152" s="3"/>
    </row>
    <row r="153" spans="1:4" x14ac:dyDescent="0.25">
      <c r="A153" s="1" t="s">
        <v>165</v>
      </c>
      <c r="B153" s="1" t="s">
        <v>162</v>
      </c>
      <c r="C153" s="3"/>
      <c r="D153" s="3"/>
    </row>
    <row r="154" spans="1:4" x14ac:dyDescent="0.25">
      <c r="A154" s="1" t="s">
        <v>55</v>
      </c>
      <c r="B154" s="1" t="s">
        <v>51</v>
      </c>
      <c r="C154" s="3"/>
      <c r="D154" s="3"/>
    </row>
    <row r="155" spans="1:4" x14ac:dyDescent="0.25">
      <c r="A155" s="1" t="s">
        <v>104</v>
      </c>
      <c r="B155" s="1" t="s">
        <v>94</v>
      </c>
      <c r="C155" s="3"/>
      <c r="D155" s="3"/>
    </row>
    <row r="156" spans="1:4" x14ac:dyDescent="0.25">
      <c r="A156" s="1" t="s">
        <v>82</v>
      </c>
      <c r="B156" s="1" t="s">
        <v>81</v>
      </c>
      <c r="C156" s="3"/>
      <c r="D156" s="3"/>
    </row>
    <row r="157" spans="1:4" x14ac:dyDescent="0.25">
      <c r="A157" s="1" t="s">
        <v>125</v>
      </c>
      <c r="B157" s="1" t="s">
        <v>115</v>
      </c>
      <c r="C157" s="3"/>
      <c r="D157" s="3"/>
    </row>
    <row r="158" spans="1:4" x14ac:dyDescent="0.25">
      <c r="A158" s="1" t="s">
        <v>126</v>
      </c>
      <c r="B158" s="1" t="s">
        <v>115</v>
      </c>
      <c r="C158" s="3"/>
      <c r="D158" s="3"/>
    </row>
    <row r="159" spans="1:4" x14ac:dyDescent="0.25">
      <c r="A159" s="1" t="s">
        <v>341</v>
      </c>
      <c r="B159" s="1" t="s">
        <v>60</v>
      </c>
      <c r="C159" s="2"/>
    </row>
    <row r="160" spans="1:4" x14ac:dyDescent="0.25">
      <c r="A160" s="1" t="s">
        <v>33</v>
      </c>
      <c r="B160" s="1" t="s">
        <v>34</v>
      </c>
      <c r="C160" s="3"/>
      <c r="D160" s="3"/>
    </row>
    <row r="161" spans="1:10" x14ac:dyDescent="0.25">
      <c r="A161" s="1" t="s">
        <v>91</v>
      </c>
      <c r="B161" s="1" t="s">
        <v>86</v>
      </c>
      <c r="C161" s="3"/>
      <c r="D161" s="3"/>
    </row>
    <row r="162" spans="1:10" x14ac:dyDescent="0.25">
      <c r="A162" s="1" t="s">
        <v>135</v>
      </c>
      <c r="B162" s="1" t="s">
        <v>134</v>
      </c>
      <c r="C162" s="3"/>
      <c r="D162" s="3"/>
    </row>
    <row r="163" spans="1:10" x14ac:dyDescent="0.25">
      <c r="A163" s="1" t="s">
        <v>76</v>
      </c>
      <c r="B163" s="1" t="s">
        <v>60</v>
      </c>
      <c r="C163" s="3"/>
      <c r="D163" s="3"/>
      <c r="J163" s="2"/>
    </row>
    <row r="164" spans="1:10" x14ac:dyDescent="0.25">
      <c r="A164" s="1" t="s">
        <v>166</v>
      </c>
      <c r="B164" s="1" t="s">
        <v>34</v>
      </c>
      <c r="C164" s="3"/>
      <c r="D164" s="3"/>
    </row>
    <row r="165" spans="1:10" x14ac:dyDescent="0.25">
      <c r="A165" s="1" t="s">
        <v>345</v>
      </c>
      <c r="B165" s="1" t="s">
        <v>2</v>
      </c>
      <c r="C165" s="3"/>
      <c r="D165" s="3"/>
    </row>
    <row r="166" spans="1:10" x14ac:dyDescent="0.25">
      <c r="A166" s="1" t="s">
        <v>346</v>
      </c>
      <c r="B166" s="1" t="s">
        <v>2</v>
      </c>
      <c r="C166" s="3"/>
      <c r="D166" s="3"/>
    </row>
    <row r="167" spans="1:10" x14ac:dyDescent="0.25">
      <c r="A167" s="1" t="s">
        <v>164</v>
      </c>
      <c r="B167" s="1" t="s">
        <v>162</v>
      </c>
      <c r="C167" s="3"/>
      <c r="D167" s="3"/>
    </row>
  </sheetData>
  <mergeCells count="7">
    <mergeCell ref="A1:D3"/>
    <mergeCell ref="E1:H1"/>
    <mergeCell ref="I1:J1"/>
    <mergeCell ref="E2:H2"/>
    <mergeCell ref="I2:J2"/>
    <mergeCell ref="E3:H3"/>
    <mergeCell ref="I3:J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6211B0E-75F8-4484-8A6F-CE61A06E123E}">
          <x14:formula1>
            <xm:f>LISTAS!$B$3:$B$4</xm:f>
          </x14:formula1>
          <xm:sqref>C168:C200</xm:sqref>
        </x14:dataValidation>
        <x14:dataValidation type="list" allowBlank="1" showInputMessage="1" showErrorMessage="1" xr:uid="{47F915B1-2085-40B4-92AC-2169639DED8D}">
          <x14:formula1>
            <xm:f>LISTAS!$A$3:$A$17</xm:f>
          </x14:formula1>
          <xm:sqref>B168:B180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CBD01-E427-4CA6-BE1B-7376DD9FEE9F}">
  <dimension ref="A1:J205"/>
  <sheetViews>
    <sheetView workbookViewId="0">
      <selection activeCell="A96" sqref="A96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121" t="s">
        <v>177</v>
      </c>
      <c r="B1" s="121"/>
      <c r="C1" s="121"/>
      <c r="D1" s="121"/>
      <c r="E1" s="120" t="s">
        <v>20</v>
      </c>
      <c r="F1" s="120"/>
      <c r="G1" s="120"/>
      <c r="H1" s="120"/>
      <c r="I1" s="120">
        <f>+COUNTIF(Tabla358[NOMBRE DEL PARTICIPANTE],"*")</f>
        <v>114</v>
      </c>
      <c r="J1" s="120"/>
    </row>
    <row r="2" spans="1:10" ht="15" customHeight="1" x14ac:dyDescent="0.25">
      <c r="A2" s="121"/>
      <c r="B2" s="121"/>
      <c r="C2" s="121"/>
      <c r="D2" s="121"/>
      <c r="E2" s="120" t="s">
        <v>21</v>
      </c>
      <c r="F2" s="120"/>
      <c r="G2" s="120"/>
      <c r="H2" s="120"/>
      <c r="I2" s="120">
        <f>+COUNT(J5:J200)</f>
        <v>112</v>
      </c>
      <c r="J2" s="120"/>
    </row>
    <row r="3" spans="1:10" ht="15" customHeight="1" x14ac:dyDescent="0.25">
      <c r="A3" s="121"/>
      <c r="B3" s="121"/>
      <c r="C3" s="121"/>
      <c r="D3" s="121"/>
      <c r="E3" s="120" t="s">
        <v>22</v>
      </c>
      <c r="F3" s="120"/>
      <c r="G3" s="120"/>
      <c r="H3" s="120"/>
      <c r="I3" s="120">
        <f>+COUNTIF(Tabla358[PAGADO],"si")</f>
        <v>114</v>
      </c>
      <c r="J3" s="120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64" t="s">
        <v>225</v>
      </c>
      <c r="B5" s="64" t="s">
        <v>304</v>
      </c>
      <c r="C5" s="3" t="s">
        <v>35</v>
      </c>
      <c r="D5" s="3"/>
      <c r="J5" s="70">
        <v>157</v>
      </c>
    </row>
    <row r="6" spans="1:10" x14ac:dyDescent="0.25">
      <c r="A6" s="64" t="s">
        <v>226</v>
      </c>
      <c r="B6" s="64" t="s">
        <v>304</v>
      </c>
      <c r="C6" s="3" t="s">
        <v>35</v>
      </c>
      <c r="D6" s="3"/>
      <c r="J6" s="70">
        <v>147</v>
      </c>
    </row>
    <row r="7" spans="1:10" x14ac:dyDescent="0.25">
      <c r="A7" s="64" t="s">
        <v>227</v>
      </c>
      <c r="B7" s="64" t="s">
        <v>304</v>
      </c>
      <c r="C7" s="3" t="s">
        <v>35</v>
      </c>
      <c r="D7" s="3"/>
      <c r="J7" s="70">
        <v>120</v>
      </c>
    </row>
    <row r="8" spans="1:10" x14ac:dyDescent="0.25">
      <c r="A8" s="64" t="s">
        <v>228</v>
      </c>
      <c r="B8" s="64" t="s">
        <v>304</v>
      </c>
      <c r="C8" s="3" t="s">
        <v>35</v>
      </c>
      <c r="D8" s="3"/>
      <c r="F8" s="2">
        <v>6</v>
      </c>
      <c r="G8" s="2">
        <v>4</v>
      </c>
      <c r="H8" s="2">
        <v>5</v>
      </c>
      <c r="J8" s="70">
        <v>117</v>
      </c>
    </row>
    <row r="9" spans="1:10" x14ac:dyDescent="0.25">
      <c r="A9" s="64" t="s">
        <v>229</v>
      </c>
      <c r="B9" s="64" t="s">
        <v>304</v>
      </c>
      <c r="C9" s="3" t="s">
        <v>35</v>
      </c>
      <c r="D9" s="3"/>
      <c r="E9" s="2">
        <v>1</v>
      </c>
      <c r="F9" s="2">
        <v>6</v>
      </c>
      <c r="G9" s="2">
        <v>2</v>
      </c>
      <c r="H9" s="2">
        <v>5</v>
      </c>
      <c r="J9" s="70">
        <v>112</v>
      </c>
    </row>
    <row r="10" spans="1:10" x14ac:dyDescent="0.25">
      <c r="A10" s="64" t="s">
        <v>230</v>
      </c>
      <c r="B10" s="64" t="s">
        <v>304</v>
      </c>
      <c r="C10" s="3" t="s">
        <v>35</v>
      </c>
      <c r="D10" s="3"/>
      <c r="E10" s="2">
        <v>1</v>
      </c>
      <c r="F10" s="2">
        <v>2</v>
      </c>
      <c r="G10" s="2">
        <v>7</v>
      </c>
      <c r="H10" s="2">
        <v>6</v>
      </c>
      <c r="J10" s="70">
        <v>111</v>
      </c>
    </row>
    <row r="11" spans="1:10" x14ac:dyDescent="0.25">
      <c r="A11" s="64" t="s">
        <v>231</v>
      </c>
      <c r="B11" s="64" t="s">
        <v>304</v>
      </c>
      <c r="C11" s="3" t="s">
        <v>35</v>
      </c>
      <c r="D11" s="3"/>
      <c r="J11" s="70">
        <v>106</v>
      </c>
    </row>
    <row r="12" spans="1:10" x14ac:dyDescent="0.25">
      <c r="A12" s="64" t="s">
        <v>232</v>
      </c>
      <c r="B12" s="64" t="s">
        <v>304</v>
      </c>
      <c r="C12" s="3" t="s">
        <v>35</v>
      </c>
      <c r="D12" s="3"/>
      <c r="F12" s="2">
        <v>4</v>
      </c>
      <c r="H12" s="2">
        <v>10</v>
      </c>
      <c r="J12" s="70">
        <v>90</v>
      </c>
    </row>
    <row r="13" spans="1:10" x14ac:dyDescent="0.25">
      <c r="A13" s="64" t="s">
        <v>233</v>
      </c>
      <c r="B13" s="64" t="s">
        <v>304</v>
      </c>
      <c r="C13" s="3" t="s">
        <v>35</v>
      </c>
      <c r="D13" s="3"/>
      <c r="F13" s="2">
        <v>1</v>
      </c>
      <c r="G13" s="2">
        <v>1</v>
      </c>
      <c r="H13" s="2">
        <v>7</v>
      </c>
      <c r="J13" s="70">
        <v>53</v>
      </c>
    </row>
    <row r="14" spans="1:10" x14ac:dyDescent="0.25">
      <c r="A14" s="64" t="s">
        <v>234</v>
      </c>
      <c r="B14" s="64" t="s">
        <v>304</v>
      </c>
      <c r="C14" s="3" t="s">
        <v>35</v>
      </c>
      <c r="D14" s="3"/>
      <c r="H14" s="2">
        <v>7</v>
      </c>
      <c r="J14" s="70">
        <v>35</v>
      </c>
    </row>
    <row r="15" spans="1:10" x14ac:dyDescent="0.25">
      <c r="A15" s="64" t="s">
        <v>235</v>
      </c>
      <c r="B15" s="64" t="s">
        <v>304</v>
      </c>
      <c r="C15" s="3" t="s">
        <v>35</v>
      </c>
      <c r="D15" s="3"/>
      <c r="H15" s="2">
        <v>6</v>
      </c>
      <c r="J15" s="70">
        <v>30</v>
      </c>
    </row>
    <row r="16" spans="1:10" x14ac:dyDescent="0.25">
      <c r="A16" s="64" t="s">
        <v>236</v>
      </c>
      <c r="B16" s="64" t="s">
        <v>304</v>
      </c>
      <c r="C16" s="3" t="s">
        <v>35</v>
      </c>
      <c r="D16" s="3"/>
      <c r="G16" s="2">
        <v>1</v>
      </c>
      <c r="H16" s="2">
        <v>4</v>
      </c>
      <c r="J16" s="70">
        <v>28</v>
      </c>
    </row>
    <row r="17" spans="1:10" x14ac:dyDescent="0.25">
      <c r="A17" s="64" t="s">
        <v>237</v>
      </c>
      <c r="B17" s="64" t="s">
        <v>304</v>
      </c>
      <c r="C17" s="3" t="s">
        <v>35</v>
      </c>
      <c r="D17" s="3"/>
      <c r="J17" s="70">
        <v>25</v>
      </c>
    </row>
    <row r="18" spans="1:10" x14ac:dyDescent="0.25">
      <c r="A18" s="64" t="s">
        <v>238</v>
      </c>
      <c r="B18" t="s">
        <v>129</v>
      </c>
      <c r="C18" s="3" t="s">
        <v>35</v>
      </c>
      <c r="D18" s="3"/>
      <c r="J18" s="70">
        <v>1</v>
      </c>
    </row>
    <row r="19" spans="1:10" x14ac:dyDescent="0.25">
      <c r="A19" s="64" t="s">
        <v>239</v>
      </c>
      <c r="B19" s="64" t="s">
        <v>134</v>
      </c>
      <c r="C19" s="3" t="s">
        <v>35</v>
      </c>
      <c r="D19" s="3"/>
      <c r="J19" s="70">
        <v>251</v>
      </c>
    </row>
    <row r="20" spans="1:10" x14ac:dyDescent="0.25">
      <c r="A20" s="64" t="s">
        <v>240</v>
      </c>
      <c r="B20" s="64" t="s">
        <v>134</v>
      </c>
      <c r="C20" s="3" t="s">
        <v>35</v>
      </c>
      <c r="D20" s="3"/>
      <c r="J20" s="70">
        <v>239</v>
      </c>
    </row>
    <row r="21" spans="1:10" x14ac:dyDescent="0.25">
      <c r="A21" s="64" t="s">
        <v>241</v>
      </c>
      <c r="B21" s="64" t="s">
        <v>134</v>
      </c>
      <c r="C21" s="3" t="s">
        <v>35</v>
      </c>
      <c r="D21" s="3"/>
      <c r="E21" s="2">
        <v>3</v>
      </c>
      <c r="F21" s="2">
        <v>11</v>
      </c>
      <c r="G21" s="2">
        <v>8</v>
      </c>
      <c r="H21" s="2">
        <v>2</v>
      </c>
      <c r="I21" s="2">
        <v>1</v>
      </c>
      <c r="J21" s="70">
        <v>217</v>
      </c>
    </row>
    <row r="22" spans="1:10" x14ac:dyDescent="0.25">
      <c r="A22" s="64" t="s">
        <v>242</v>
      </c>
      <c r="B22" s="65" t="s">
        <v>134</v>
      </c>
      <c r="C22" s="3" t="s">
        <v>35</v>
      </c>
      <c r="D22" s="3"/>
      <c r="E22" s="2">
        <v>7</v>
      </c>
      <c r="F22" s="2">
        <v>9</v>
      </c>
      <c r="G22" s="2">
        <v>2</v>
      </c>
      <c r="H22" s="2">
        <v>6</v>
      </c>
      <c r="I22" s="2">
        <v>1</v>
      </c>
      <c r="J22" s="70">
        <v>213</v>
      </c>
    </row>
    <row r="23" spans="1:10" x14ac:dyDescent="0.25">
      <c r="A23" s="64" t="s">
        <v>243</v>
      </c>
      <c r="B23" s="64" t="s">
        <v>134</v>
      </c>
      <c r="C23" s="3" t="s">
        <v>35</v>
      </c>
      <c r="D23" s="3"/>
      <c r="J23" s="70">
        <v>202</v>
      </c>
    </row>
    <row r="24" spans="1:10" x14ac:dyDescent="0.25">
      <c r="A24" s="1" t="s">
        <v>46</v>
      </c>
      <c r="B24" s="64" t="s">
        <v>307</v>
      </c>
      <c r="C24" s="3" t="s">
        <v>35</v>
      </c>
      <c r="D24" s="3"/>
      <c r="E24" s="2">
        <v>1</v>
      </c>
      <c r="F24" s="2">
        <v>5</v>
      </c>
      <c r="G24" s="2">
        <v>13</v>
      </c>
      <c r="H24" s="2">
        <v>25</v>
      </c>
      <c r="J24" s="70">
        <v>290</v>
      </c>
    </row>
    <row r="25" spans="1:10" x14ac:dyDescent="0.25">
      <c r="A25" s="1" t="s">
        <v>47</v>
      </c>
      <c r="B25" s="64" t="s">
        <v>307</v>
      </c>
      <c r="C25" s="3" t="s">
        <v>35</v>
      </c>
      <c r="D25" s="3"/>
      <c r="J25" s="70">
        <v>260</v>
      </c>
    </row>
    <row r="26" spans="1:10" x14ac:dyDescent="0.25">
      <c r="A26" s="1" t="s">
        <v>205</v>
      </c>
      <c r="B26" s="64" t="s">
        <v>307</v>
      </c>
      <c r="C26" s="3" t="s">
        <v>35</v>
      </c>
      <c r="D26" s="3"/>
      <c r="J26" s="70">
        <v>207</v>
      </c>
    </row>
    <row r="27" spans="1:10" x14ac:dyDescent="0.25">
      <c r="A27" s="1" t="s">
        <v>48</v>
      </c>
      <c r="B27" s="64" t="s">
        <v>307</v>
      </c>
      <c r="C27" s="3" t="s">
        <v>35</v>
      </c>
      <c r="D27" s="3"/>
      <c r="J27" s="70">
        <v>168</v>
      </c>
    </row>
    <row r="28" spans="1:10" x14ac:dyDescent="0.25">
      <c r="A28" s="1" t="s">
        <v>49</v>
      </c>
      <c r="B28" s="64" t="s">
        <v>307</v>
      </c>
      <c r="C28" s="3" t="s">
        <v>35</v>
      </c>
      <c r="D28" s="3"/>
      <c r="J28" s="70">
        <v>122</v>
      </c>
    </row>
    <row r="29" spans="1:10" x14ac:dyDescent="0.25">
      <c r="A29" s="1" t="s">
        <v>52</v>
      </c>
      <c r="B29" s="64" t="s">
        <v>308</v>
      </c>
      <c r="C29" s="3" t="s">
        <v>35</v>
      </c>
      <c r="D29" s="3"/>
      <c r="E29" s="2">
        <v>4</v>
      </c>
      <c r="F29" s="2">
        <v>7</v>
      </c>
      <c r="G29" s="2">
        <v>9</v>
      </c>
      <c r="H29" s="2">
        <v>5</v>
      </c>
      <c r="I29" s="2">
        <v>0</v>
      </c>
      <c r="J29" s="70">
        <v>211</v>
      </c>
    </row>
    <row r="30" spans="1:10" x14ac:dyDescent="0.25">
      <c r="A30" s="1" t="s">
        <v>55</v>
      </c>
      <c r="B30" s="64" t="s">
        <v>308</v>
      </c>
      <c r="C30" s="3" t="s">
        <v>35</v>
      </c>
      <c r="D30" s="3"/>
      <c r="E30" s="2">
        <v>1</v>
      </c>
      <c r="F30" s="2">
        <v>7</v>
      </c>
      <c r="G30" s="2">
        <v>10</v>
      </c>
      <c r="H30" s="2">
        <v>5</v>
      </c>
      <c r="I30" s="2">
        <v>2</v>
      </c>
      <c r="J30" s="70">
        <v>186</v>
      </c>
    </row>
    <row r="31" spans="1:10" x14ac:dyDescent="0.25">
      <c r="A31" s="1" t="s">
        <v>56</v>
      </c>
      <c r="B31" s="64" t="s">
        <v>308</v>
      </c>
      <c r="C31" s="3" t="s">
        <v>35</v>
      </c>
      <c r="D31" s="3"/>
      <c r="E31" s="2">
        <v>0</v>
      </c>
      <c r="F31" s="2">
        <v>5</v>
      </c>
      <c r="G31" s="2">
        <v>5</v>
      </c>
      <c r="H31" s="2">
        <v>13</v>
      </c>
      <c r="I31" s="2">
        <v>2</v>
      </c>
      <c r="J31" s="70">
        <v>155</v>
      </c>
    </row>
    <row r="32" spans="1:10" x14ac:dyDescent="0.25">
      <c r="A32" s="64" t="s">
        <v>247</v>
      </c>
      <c r="B32" s="64" t="s">
        <v>309</v>
      </c>
      <c r="C32" s="3" t="s">
        <v>35</v>
      </c>
      <c r="D32" s="3"/>
      <c r="J32" s="70">
        <v>463</v>
      </c>
    </row>
    <row r="33" spans="1:10" x14ac:dyDescent="0.25">
      <c r="A33" s="64" t="s">
        <v>248</v>
      </c>
      <c r="B33" s="64" t="s">
        <v>309</v>
      </c>
      <c r="C33" s="3" t="s">
        <v>35</v>
      </c>
      <c r="D33" s="3"/>
      <c r="J33" s="70">
        <v>411</v>
      </c>
    </row>
    <row r="34" spans="1:10" x14ac:dyDescent="0.25">
      <c r="A34" s="64" t="s">
        <v>249</v>
      </c>
      <c r="B34" s="64" t="s">
        <v>309</v>
      </c>
      <c r="C34" s="3" t="s">
        <v>35</v>
      </c>
      <c r="D34" s="3"/>
      <c r="E34" s="2">
        <v>7</v>
      </c>
      <c r="F34" s="2">
        <v>8</v>
      </c>
      <c r="G34" s="2">
        <v>20</v>
      </c>
      <c r="H34" s="2">
        <v>9</v>
      </c>
      <c r="I34" s="2">
        <v>6</v>
      </c>
      <c r="J34" s="70">
        <v>362</v>
      </c>
    </row>
    <row r="35" spans="1:10" x14ac:dyDescent="0.25">
      <c r="A35" s="65" t="s">
        <v>250</v>
      </c>
      <c r="B35" s="65" t="s">
        <v>310</v>
      </c>
      <c r="C35" s="3" t="s">
        <v>35</v>
      </c>
      <c r="D35" s="3"/>
      <c r="E35" s="2">
        <v>6</v>
      </c>
      <c r="F35" s="2">
        <v>15</v>
      </c>
      <c r="G35" s="2">
        <v>3</v>
      </c>
      <c r="H35" s="2">
        <v>1</v>
      </c>
      <c r="J35" s="70">
        <v>245</v>
      </c>
    </row>
    <row r="36" spans="1:10" x14ac:dyDescent="0.25">
      <c r="A36" s="64" t="s">
        <v>342</v>
      </c>
      <c r="B36" s="64" t="s">
        <v>310</v>
      </c>
      <c r="C36" s="3" t="s">
        <v>35</v>
      </c>
      <c r="D36" s="3"/>
      <c r="E36" s="2">
        <v>5</v>
      </c>
      <c r="F36" s="2">
        <v>13</v>
      </c>
      <c r="G36" s="2">
        <v>6</v>
      </c>
      <c r="H36" s="2">
        <v>1</v>
      </c>
      <c r="I36" s="2">
        <v>0</v>
      </c>
      <c r="J36" s="70">
        <v>238</v>
      </c>
    </row>
    <row r="37" spans="1:10" x14ac:dyDescent="0.25">
      <c r="A37" s="64" t="s">
        <v>252</v>
      </c>
      <c r="B37" s="64" t="s">
        <v>310</v>
      </c>
      <c r="C37" s="3" t="s">
        <v>35</v>
      </c>
      <c r="D37" s="3"/>
      <c r="E37" s="2">
        <v>5</v>
      </c>
      <c r="F37" s="2">
        <v>13</v>
      </c>
      <c r="G37" s="2">
        <v>5</v>
      </c>
      <c r="H37" s="2">
        <v>2</v>
      </c>
      <c r="J37" s="70">
        <v>235</v>
      </c>
    </row>
    <row r="38" spans="1:10" x14ac:dyDescent="0.25">
      <c r="A38" s="64" t="s">
        <v>253</v>
      </c>
      <c r="B38" s="64" t="s">
        <v>310</v>
      </c>
      <c r="C38" s="3" t="s">
        <v>35</v>
      </c>
      <c r="D38" s="3"/>
      <c r="J38" s="70">
        <v>231</v>
      </c>
    </row>
    <row r="39" spans="1:10" x14ac:dyDescent="0.25">
      <c r="A39" s="64" t="s">
        <v>254</v>
      </c>
      <c r="B39" s="64" t="s">
        <v>310</v>
      </c>
      <c r="C39" s="3" t="s">
        <v>35</v>
      </c>
      <c r="D39" s="3"/>
      <c r="E39" s="2">
        <v>3</v>
      </c>
      <c r="F39" s="2">
        <v>13</v>
      </c>
      <c r="G39" s="2">
        <v>6</v>
      </c>
      <c r="H39" s="2">
        <v>3</v>
      </c>
      <c r="I39" s="2">
        <v>0</v>
      </c>
      <c r="J39" s="71">
        <v>226</v>
      </c>
    </row>
    <row r="40" spans="1:10" x14ac:dyDescent="0.25">
      <c r="A40" s="64" t="s">
        <v>255</v>
      </c>
      <c r="B40" s="64" t="s">
        <v>310</v>
      </c>
      <c r="C40" s="3" t="s">
        <v>35</v>
      </c>
      <c r="D40" s="3"/>
      <c r="J40" s="70">
        <v>223</v>
      </c>
    </row>
    <row r="41" spans="1:10" x14ac:dyDescent="0.25">
      <c r="A41" s="1" t="s">
        <v>67</v>
      </c>
      <c r="B41" s="64" t="s">
        <v>310</v>
      </c>
      <c r="C41" s="3" t="s">
        <v>35</v>
      </c>
      <c r="D41" s="3"/>
      <c r="J41" s="70">
        <v>215</v>
      </c>
    </row>
    <row r="42" spans="1:10" x14ac:dyDescent="0.25">
      <c r="A42" s="64" t="s">
        <v>257</v>
      </c>
      <c r="B42" s="64" t="s">
        <v>310</v>
      </c>
      <c r="C42" s="3" t="s">
        <v>35</v>
      </c>
      <c r="D42" s="3"/>
      <c r="E42" s="2">
        <v>3</v>
      </c>
      <c r="F42" s="2">
        <v>10</v>
      </c>
      <c r="G42" s="2">
        <v>6</v>
      </c>
      <c r="H42" s="2">
        <v>6</v>
      </c>
      <c r="I42" s="2">
        <v>0</v>
      </c>
      <c r="J42" s="70">
        <v>211</v>
      </c>
    </row>
    <row r="43" spans="1:10" x14ac:dyDescent="0.25">
      <c r="A43" s="64" t="s">
        <v>258</v>
      </c>
      <c r="B43" s="64" t="s">
        <v>310</v>
      </c>
      <c r="C43" s="3" t="s">
        <v>35</v>
      </c>
      <c r="D43" s="3"/>
      <c r="E43" s="2">
        <v>4</v>
      </c>
      <c r="F43" s="2">
        <v>8</v>
      </c>
      <c r="G43" s="2">
        <v>7</v>
      </c>
      <c r="H43" s="2">
        <v>6</v>
      </c>
      <c r="I43" s="2">
        <v>0</v>
      </c>
      <c r="J43" s="71">
        <v>210</v>
      </c>
    </row>
    <row r="44" spans="1:10" x14ac:dyDescent="0.25">
      <c r="A44" s="64" t="s">
        <v>259</v>
      </c>
      <c r="B44" s="64" t="s">
        <v>310</v>
      </c>
      <c r="C44" s="3" t="s">
        <v>35</v>
      </c>
      <c r="D44" s="3"/>
      <c r="E44" s="2">
        <v>1</v>
      </c>
      <c r="F44" s="2">
        <v>9</v>
      </c>
      <c r="G44" s="2">
        <v>10</v>
      </c>
      <c r="H44" s="2">
        <v>5</v>
      </c>
      <c r="I44" s="2">
        <v>0</v>
      </c>
      <c r="J44" s="70">
        <v>206</v>
      </c>
    </row>
    <row r="45" spans="1:10" x14ac:dyDescent="0.25">
      <c r="A45" s="64" t="s">
        <v>260</v>
      </c>
      <c r="B45" s="64" t="s">
        <v>310</v>
      </c>
      <c r="C45" s="3" t="s">
        <v>35</v>
      </c>
      <c r="D45" s="3"/>
      <c r="E45" s="2">
        <v>4</v>
      </c>
      <c r="F45" s="2">
        <v>7</v>
      </c>
      <c r="G45" s="2">
        <v>8</v>
      </c>
      <c r="H45" s="2">
        <v>4</v>
      </c>
      <c r="I45" s="2">
        <v>2</v>
      </c>
      <c r="J45" s="70">
        <v>198</v>
      </c>
    </row>
    <row r="46" spans="1:10" x14ac:dyDescent="0.25">
      <c r="A46" s="64" t="s">
        <v>261</v>
      </c>
      <c r="B46" s="64" t="s">
        <v>310</v>
      </c>
      <c r="C46" s="3" t="s">
        <v>35</v>
      </c>
      <c r="D46" s="3"/>
      <c r="E46" s="2">
        <v>6</v>
      </c>
      <c r="F46" s="2">
        <v>5</v>
      </c>
      <c r="G46" s="2">
        <v>4</v>
      </c>
      <c r="H46" s="2">
        <v>9</v>
      </c>
      <c r="J46" s="70">
        <v>193</v>
      </c>
    </row>
    <row r="47" spans="1:10" x14ac:dyDescent="0.25">
      <c r="A47" s="64" t="s">
        <v>262</v>
      </c>
      <c r="B47" s="64" t="s">
        <v>310</v>
      </c>
      <c r="C47" s="3" t="s">
        <v>35</v>
      </c>
      <c r="D47" s="3"/>
      <c r="E47" s="2">
        <v>1</v>
      </c>
      <c r="F47" s="2">
        <v>6</v>
      </c>
      <c r="G47" s="2">
        <v>12</v>
      </c>
      <c r="H47" s="2">
        <v>4</v>
      </c>
      <c r="I47" s="2">
        <v>2</v>
      </c>
      <c r="J47" s="70">
        <v>187</v>
      </c>
    </row>
    <row r="48" spans="1:10" x14ac:dyDescent="0.25">
      <c r="A48" s="64" t="s">
        <v>263</v>
      </c>
      <c r="B48" s="64" t="s">
        <v>310</v>
      </c>
      <c r="C48" s="3" t="s">
        <v>35</v>
      </c>
      <c r="D48" s="3"/>
      <c r="J48" s="70">
        <v>182</v>
      </c>
    </row>
    <row r="49" spans="1:10" x14ac:dyDescent="0.25">
      <c r="A49" s="64" t="s">
        <v>264</v>
      </c>
      <c r="B49" s="64" t="s">
        <v>310</v>
      </c>
      <c r="C49" s="3" t="s">
        <v>35</v>
      </c>
      <c r="D49" s="3"/>
      <c r="E49" s="2">
        <v>1</v>
      </c>
      <c r="F49" s="2">
        <v>5</v>
      </c>
      <c r="G49" s="2">
        <v>4</v>
      </c>
      <c r="H49" s="2">
        <v>9</v>
      </c>
      <c r="I49" s="2">
        <v>6</v>
      </c>
      <c r="J49" s="70">
        <v>138</v>
      </c>
    </row>
    <row r="50" spans="1:10" x14ac:dyDescent="0.25">
      <c r="A50" s="64" t="s">
        <v>265</v>
      </c>
      <c r="B50" s="64" t="s">
        <v>310</v>
      </c>
      <c r="C50" s="3" t="s">
        <v>35</v>
      </c>
      <c r="D50" s="3"/>
      <c r="E50" s="2">
        <v>0</v>
      </c>
      <c r="F50" s="2">
        <v>4</v>
      </c>
      <c r="G50" s="2">
        <v>5</v>
      </c>
      <c r="H50" s="2">
        <v>9</v>
      </c>
      <c r="I50" s="2">
        <v>7</v>
      </c>
      <c r="J50" s="70">
        <v>125</v>
      </c>
    </row>
    <row r="51" spans="1:10" x14ac:dyDescent="0.25">
      <c r="A51" s="64" t="s">
        <v>82</v>
      </c>
      <c r="B51" s="64" t="s">
        <v>311</v>
      </c>
      <c r="C51" s="3" t="s">
        <v>35</v>
      </c>
      <c r="D51" s="3"/>
      <c r="E51" s="2">
        <v>3</v>
      </c>
      <c r="F51" s="2">
        <v>14</v>
      </c>
      <c r="G51" s="2">
        <v>8</v>
      </c>
      <c r="H51" s="2">
        <v>0</v>
      </c>
      <c r="I51" s="2">
        <v>0</v>
      </c>
      <c r="J51" s="70">
        <v>237</v>
      </c>
    </row>
    <row r="52" spans="1:10" x14ac:dyDescent="0.25">
      <c r="A52" s="64" t="s">
        <v>343</v>
      </c>
      <c r="B52" s="64" t="s">
        <v>311</v>
      </c>
      <c r="C52" s="3" t="s">
        <v>35</v>
      </c>
      <c r="D52" s="3"/>
      <c r="E52" s="2">
        <v>0</v>
      </c>
      <c r="F52" s="2">
        <v>5</v>
      </c>
      <c r="G52" s="2">
        <v>7</v>
      </c>
      <c r="H52" s="2">
        <v>12</v>
      </c>
      <c r="I52" s="2">
        <v>0</v>
      </c>
      <c r="J52" s="70">
        <v>166</v>
      </c>
    </row>
    <row r="53" spans="1:10" x14ac:dyDescent="0.25">
      <c r="A53" s="64" t="s">
        <v>80</v>
      </c>
      <c r="B53" s="64" t="s">
        <v>311</v>
      </c>
      <c r="C53" s="3" t="s">
        <v>35</v>
      </c>
      <c r="D53" s="3"/>
      <c r="E53" s="2">
        <v>5</v>
      </c>
      <c r="F53" s="2">
        <v>4</v>
      </c>
      <c r="G53" s="2">
        <v>3</v>
      </c>
      <c r="H53" s="2">
        <v>3</v>
      </c>
      <c r="I53" s="2">
        <v>0</v>
      </c>
      <c r="J53" s="70">
        <v>134</v>
      </c>
    </row>
    <row r="54" spans="1:10" x14ac:dyDescent="0.25">
      <c r="A54" s="64" t="s">
        <v>267</v>
      </c>
      <c r="B54" s="64" t="s">
        <v>312</v>
      </c>
      <c r="C54" s="3" t="s">
        <v>35</v>
      </c>
      <c r="D54" s="3"/>
      <c r="J54" s="70">
        <v>228</v>
      </c>
    </row>
    <row r="55" spans="1:10" x14ac:dyDescent="0.25">
      <c r="A55" t="s">
        <v>268</v>
      </c>
      <c r="B55" s="64" t="s">
        <v>312</v>
      </c>
      <c r="C55" s="3" t="s">
        <v>35</v>
      </c>
      <c r="D55" s="3"/>
      <c r="J55" s="70">
        <v>227</v>
      </c>
    </row>
    <row r="56" spans="1:10" x14ac:dyDescent="0.25">
      <c r="A56" s="64" t="s">
        <v>269</v>
      </c>
      <c r="B56" s="64" t="s">
        <v>312</v>
      </c>
      <c r="C56" s="3" t="s">
        <v>35</v>
      </c>
      <c r="D56" s="3"/>
      <c r="J56" s="70">
        <v>216</v>
      </c>
    </row>
    <row r="57" spans="1:10" x14ac:dyDescent="0.25">
      <c r="A57" s="64" t="s">
        <v>270</v>
      </c>
      <c r="B57" s="64" t="s">
        <v>312</v>
      </c>
      <c r="C57" s="3" t="s">
        <v>35</v>
      </c>
      <c r="D57" s="3"/>
      <c r="J57" s="70">
        <v>206</v>
      </c>
    </row>
    <row r="58" spans="1:10" x14ac:dyDescent="0.25">
      <c r="A58" s="64" t="s">
        <v>271</v>
      </c>
      <c r="B58" s="64" t="s">
        <v>312</v>
      </c>
      <c r="C58" s="3" t="s">
        <v>35</v>
      </c>
      <c r="D58" s="3"/>
      <c r="J58" s="70">
        <v>206</v>
      </c>
    </row>
    <row r="59" spans="1:10" x14ac:dyDescent="0.25">
      <c r="A59" s="64" t="s">
        <v>272</v>
      </c>
      <c r="B59" s="64" t="s">
        <v>312</v>
      </c>
      <c r="C59" s="3" t="s">
        <v>35</v>
      </c>
      <c r="D59" s="3"/>
      <c r="J59" s="70">
        <v>204</v>
      </c>
    </row>
    <row r="60" spans="1:10" x14ac:dyDescent="0.25">
      <c r="A60" s="64" t="s">
        <v>273</v>
      </c>
      <c r="B60" s="64" t="s">
        <v>312</v>
      </c>
      <c r="C60" s="3" t="s">
        <v>35</v>
      </c>
      <c r="D60" s="3"/>
      <c r="J60" s="70">
        <v>201</v>
      </c>
    </row>
    <row r="61" spans="1:10" x14ac:dyDescent="0.25">
      <c r="A61" s="73" t="s">
        <v>322</v>
      </c>
      <c r="B61" t="s">
        <v>94</v>
      </c>
      <c r="C61" s="3" t="s">
        <v>35</v>
      </c>
      <c r="D61" s="3"/>
      <c r="E61" s="2">
        <v>11</v>
      </c>
      <c r="F61" s="2">
        <v>13</v>
      </c>
      <c r="G61" s="2">
        <v>1</v>
      </c>
      <c r="H61" s="2">
        <v>0</v>
      </c>
      <c r="I61" s="2">
        <v>0</v>
      </c>
      <c r="J61" s="70">
        <v>259</v>
      </c>
    </row>
    <row r="62" spans="1:10" x14ac:dyDescent="0.25">
      <c r="A62" s="66" t="s">
        <v>274</v>
      </c>
      <c r="B62" t="s">
        <v>94</v>
      </c>
      <c r="C62" s="3" t="s">
        <v>35</v>
      </c>
      <c r="D62" s="3"/>
      <c r="J62" s="70">
        <v>256</v>
      </c>
    </row>
    <row r="63" spans="1:10" x14ac:dyDescent="0.25">
      <c r="A63" s="66" t="s">
        <v>275</v>
      </c>
      <c r="B63" t="s">
        <v>94</v>
      </c>
      <c r="C63" s="3" t="s">
        <v>35</v>
      </c>
      <c r="D63" s="3"/>
      <c r="E63" s="2">
        <v>11</v>
      </c>
      <c r="F63" s="2">
        <v>13</v>
      </c>
      <c r="G63" s="2">
        <v>0</v>
      </c>
      <c r="H63" s="2">
        <v>1</v>
      </c>
      <c r="I63" s="2">
        <v>0</v>
      </c>
      <c r="J63" s="70">
        <v>256</v>
      </c>
    </row>
    <row r="64" spans="1:10" x14ac:dyDescent="0.25">
      <c r="A64" s="66" t="s">
        <v>276</v>
      </c>
      <c r="B64" t="s">
        <v>94</v>
      </c>
      <c r="C64" s="3" t="s">
        <v>35</v>
      </c>
      <c r="D64" s="3"/>
      <c r="E64" s="2">
        <v>4</v>
      </c>
      <c r="F64" s="2">
        <v>17</v>
      </c>
      <c r="G64" s="2">
        <v>3</v>
      </c>
      <c r="H64" s="2">
        <v>1</v>
      </c>
      <c r="I64" s="2">
        <v>0</v>
      </c>
      <c r="J64" s="70">
        <v>243</v>
      </c>
    </row>
    <row r="65" spans="1:10" x14ac:dyDescent="0.25">
      <c r="A65" s="66" t="s">
        <v>323</v>
      </c>
      <c r="B65" t="s">
        <v>94</v>
      </c>
      <c r="C65" s="3" t="s">
        <v>35</v>
      </c>
      <c r="D65" s="3"/>
      <c r="J65" s="70">
        <v>243</v>
      </c>
    </row>
    <row r="66" spans="1:10" x14ac:dyDescent="0.25">
      <c r="A66" s="1" t="s">
        <v>321</v>
      </c>
      <c r="B66" t="s">
        <v>94</v>
      </c>
      <c r="C66" s="3" t="s">
        <v>35</v>
      </c>
      <c r="D66" s="3"/>
      <c r="J66" s="70">
        <v>232</v>
      </c>
    </row>
    <row r="67" spans="1:10" x14ac:dyDescent="0.25">
      <c r="A67" s="66" t="s">
        <v>277</v>
      </c>
      <c r="B67" t="s">
        <v>94</v>
      </c>
      <c r="C67" s="3" t="s">
        <v>35</v>
      </c>
      <c r="D67" s="3"/>
      <c r="J67" s="70">
        <v>228</v>
      </c>
    </row>
    <row r="68" spans="1:10" x14ac:dyDescent="0.25">
      <c r="A68" s="66" t="s">
        <v>278</v>
      </c>
      <c r="B68" t="s">
        <v>94</v>
      </c>
      <c r="C68" s="3" t="s">
        <v>35</v>
      </c>
      <c r="D68" s="3"/>
      <c r="E68" s="2">
        <v>5</v>
      </c>
      <c r="F68" s="2">
        <v>11</v>
      </c>
      <c r="G68" s="2">
        <v>6</v>
      </c>
      <c r="H68" s="2">
        <v>3</v>
      </c>
      <c r="I68" s="2">
        <v>0</v>
      </c>
      <c r="J68" s="70">
        <v>228</v>
      </c>
    </row>
    <row r="69" spans="1:10" x14ac:dyDescent="0.25">
      <c r="A69" s="66" t="s">
        <v>279</v>
      </c>
      <c r="B69" t="s">
        <v>94</v>
      </c>
      <c r="C69" s="3" t="s">
        <v>35</v>
      </c>
      <c r="D69" s="3"/>
      <c r="J69" s="70">
        <v>215</v>
      </c>
    </row>
    <row r="70" spans="1:10" x14ac:dyDescent="0.25">
      <c r="A70" s="66" t="s">
        <v>280</v>
      </c>
      <c r="B70" t="s">
        <v>94</v>
      </c>
      <c r="C70" s="3" t="s">
        <v>35</v>
      </c>
      <c r="D70" s="3"/>
      <c r="E70" s="2">
        <v>3</v>
      </c>
      <c r="F70" s="2">
        <v>10</v>
      </c>
      <c r="G70" s="2">
        <v>6</v>
      </c>
      <c r="H70" s="2">
        <v>6</v>
      </c>
      <c r="I70" s="2">
        <v>0</v>
      </c>
      <c r="J70" s="70">
        <v>211</v>
      </c>
    </row>
    <row r="71" spans="1:10" x14ac:dyDescent="0.25">
      <c r="A71" s="66" t="s">
        <v>281</v>
      </c>
      <c r="B71" t="s">
        <v>94</v>
      </c>
      <c r="C71" s="3" t="s">
        <v>35</v>
      </c>
      <c r="D71" s="3"/>
      <c r="J71" s="70">
        <v>209</v>
      </c>
    </row>
    <row r="72" spans="1:10" x14ac:dyDescent="0.25">
      <c r="A72" s="1" t="s">
        <v>109</v>
      </c>
      <c r="B72" s="69" t="s">
        <v>314</v>
      </c>
      <c r="C72" s="3" t="s">
        <v>35</v>
      </c>
      <c r="D72" s="3"/>
      <c r="E72" s="2">
        <v>5</v>
      </c>
      <c r="F72" s="2">
        <v>14</v>
      </c>
      <c r="G72" s="2">
        <v>5</v>
      </c>
      <c r="H72" s="2">
        <v>1</v>
      </c>
      <c r="I72" s="2">
        <v>0</v>
      </c>
      <c r="J72" s="71">
        <v>240</v>
      </c>
    </row>
    <row r="73" spans="1:10" x14ac:dyDescent="0.25">
      <c r="A73" s="1" t="s">
        <v>108</v>
      </c>
      <c r="B73" s="69" t="s">
        <v>314</v>
      </c>
      <c r="C73" s="3" t="s">
        <v>35</v>
      </c>
      <c r="D73" s="3"/>
      <c r="E73" s="2">
        <v>6</v>
      </c>
      <c r="F73" s="2">
        <v>10</v>
      </c>
      <c r="G73" s="2">
        <v>6</v>
      </c>
      <c r="H73" s="2">
        <v>2</v>
      </c>
      <c r="I73" s="2">
        <v>1</v>
      </c>
      <c r="J73" s="70">
        <v>224</v>
      </c>
    </row>
    <row r="74" spans="1:10" x14ac:dyDescent="0.25">
      <c r="A74" s="66" t="s">
        <v>283</v>
      </c>
      <c r="B74" s="69" t="s">
        <v>314</v>
      </c>
      <c r="C74" s="3" t="s">
        <v>35</v>
      </c>
      <c r="D74" s="3"/>
      <c r="E74" s="2">
        <v>1</v>
      </c>
      <c r="F74" s="2">
        <v>4</v>
      </c>
      <c r="G74" s="2">
        <v>5</v>
      </c>
      <c r="H74" s="2">
        <v>10</v>
      </c>
      <c r="I74" s="2">
        <v>5</v>
      </c>
      <c r="J74" s="70">
        <v>141</v>
      </c>
    </row>
    <row r="75" spans="1:10" x14ac:dyDescent="0.25">
      <c r="A75" s="66" t="s">
        <v>284</v>
      </c>
      <c r="B75" s="69" t="s">
        <v>315</v>
      </c>
      <c r="C75" s="3" t="s">
        <v>35</v>
      </c>
      <c r="D75" s="3"/>
      <c r="J75" s="70">
        <v>253</v>
      </c>
    </row>
    <row r="76" spans="1:10" x14ac:dyDescent="0.25">
      <c r="A76" s="64" t="s">
        <v>215</v>
      </c>
      <c r="B76" s="64" t="s">
        <v>315</v>
      </c>
      <c r="C76" s="3" t="s">
        <v>35</v>
      </c>
      <c r="D76" s="3"/>
      <c r="E76" s="2">
        <v>10</v>
      </c>
      <c r="F76" s="2">
        <v>10</v>
      </c>
      <c r="G76" s="2">
        <v>5</v>
      </c>
      <c r="H76" s="2">
        <v>0</v>
      </c>
      <c r="I76" s="2">
        <v>0</v>
      </c>
      <c r="J76" s="70">
        <v>250</v>
      </c>
    </row>
    <row r="77" spans="1:10" x14ac:dyDescent="0.25">
      <c r="A77" s="1" t="s">
        <v>114</v>
      </c>
      <c r="B77" s="64" t="s">
        <v>315</v>
      </c>
      <c r="C77" s="3" t="s">
        <v>35</v>
      </c>
      <c r="D77" s="3"/>
      <c r="E77" s="2">
        <v>8</v>
      </c>
      <c r="F77" s="2">
        <v>12</v>
      </c>
      <c r="G77" s="2">
        <v>5</v>
      </c>
      <c r="H77" s="2">
        <v>0</v>
      </c>
      <c r="I77" s="2">
        <v>0</v>
      </c>
      <c r="J77" s="70">
        <v>248</v>
      </c>
    </row>
    <row r="78" spans="1:10" x14ac:dyDescent="0.25">
      <c r="A78" s="1" t="s">
        <v>123</v>
      </c>
      <c r="B78" s="67" t="s">
        <v>315</v>
      </c>
      <c r="C78" s="3" t="s">
        <v>35</v>
      </c>
      <c r="D78" s="3"/>
      <c r="E78" s="2">
        <v>6</v>
      </c>
      <c r="F78" s="2">
        <v>15</v>
      </c>
      <c r="G78" s="2">
        <v>3</v>
      </c>
      <c r="H78" s="2">
        <v>1</v>
      </c>
      <c r="I78" s="2">
        <v>0</v>
      </c>
      <c r="J78" s="70">
        <v>245</v>
      </c>
    </row>
    <row r="79" spans="1:10" x14ac:dyDescent="0.25">
      <c r="A79" s="1" t="s">
        <v>127</v>
      </c>
      <c r="B79" s="68" t="s">
        <v>315</v>
      </c>
      <c r="C79" s="3" t="s">
        <v>35</v>
      </c>
      <c r="D79" s="3"/>
      <c r="E79" s="2">
        <v>7</v>
      </c>
      <c r="F79" s="2">
        <v>10</v>
      </c>
      <c r="G79" s="2">
        <v>6</v>
      </c>
      <c r="H79" s="2">
        <v>2</v>
      </c>
      <c r="I79" s="2">
        <v>0</v>
      </c>
      <c r="J79" s="70">
        <v>235</v>
      </c>
    </row>
    <row r="80" spans="1:10" x14ac:dyDescent="0.25">
      <c r="A80" s="1" t="s">
        <v>327</v>
      </c>
      <c r="B80" s="64" t="s">
        <v>315</v>
      </c>
      <c r="C80" s="3" t="s">
        <v>35</v>
      </c>
      <c r="D80" s="3"/>
      <c r="E80" s="2">
        <v>3</v>
      </c>
      <c r="F80" s="2">
        <v>14</v>
      </c>
      <c r="G80" s="2">
        <v>7</v>
      </c>
      <c r="H80" s="2">
        <v>1</v>
      </c>
      <c r="I80" s="2">
        <v>0</v>
      </c>
      <c r="J80" s="70">
        <v>234</v>
      </c>
    </row>
    <row r="81" spans="1:10" x14ac:dyDescent="0.25">
      <c r="A81" s="64" t="s">
        <v>118</v>
      </c>
      <c r="B81" s="64" t="s">
        <v>315</v>
      </c>
      <c r="C81" s="3" t="s">
        <v>35</v>
      </c>
      <c r="D81" s="3"/>
      <c r="E81" s="2">
        <v>10</v>
      </c>
      <c r="F81" s="2">
        <v>8</v>
      </c>
      <c r="G81" s="2">
        <v>3</v>
      </c>
      <c r="H81" s="2">
        <v>4</v>
      </c>
      <c r="I81" s="2">
        <v>0</v>
      </c>
      <c r="J81" s="70">
        <v>234</v>
      </c>
    </row>
    <row r="82" spans="1:10" x14ac:dyDescent="0.25">
      <c r="A82" t="s">
        <v>326</v>
      </c>
      <c r="B82" t="s">
        <v>315</v>
      </c>
      <c r="C82" s="3" t="s">
        <v>35</v>
      </c>
      <c r="D82" s="3"/>
      <c r="E82" s="2">
        <v>5</v>
      </c>
      <c r="F82" s="2">
        <v>13</v>
      </c>
      <c r="G82" s="2">
        <v>4</v>
      </c>
      <c r="H82" s="2">
        <v>3</v>
      </c>
      <c r="I82" s="2">
        <v>0</v>
      </c>
      <c r="J82" s="70">
        <v>232</v>
      </c>
    </row>
    <row r="83" spans="1:10" x14ac:dyDescent="0.25">
      <c r="A83" s="1" t="s">
        <v>325</v>
      </c>
      <c r="B83" t="s">
        <v>315</v>
      </c>
      <c r="C83" s="3" t="s">
        <v>35</v>
      </c>
      <c r="D83" s="3"/>
      <c r="E83" s="2">
        <v>11</v>
      </c>
      <c r="F83" s="2">
        <v>8</v>
      </c>
      <c r="G83" s="2">
        <v>3</v>
      </c>
      <c r="H83" s="2">
        <v>1</v>
      </c>
      <c r="I83" s="2">
        <v>2</v>
      </c>
      <c r="J83" s="70">
        <v>230</v>
      </c>
    </row>
    <row r="84" spans="1:10" x14ac:dyDescent="0.25">
      <c r="A84" t="s">
        <v>119</v>
      </c>
      <c r="B84" t="s">
        <v>315</v>
      </c>
      <c r="C84" s="3" t="s">
        <v>35</v>
      </c>
      <c r="D84" s="3"/>
      <c r="E84" s="2">
        <v>8</v>
      </c>
      <c r="F84" s="2">
        <v>10</v>
      </c>
      <c r="G84" s="2">
        <v>5</v>
      </c>
      <c r="H84" s="2">
        <v>0</v>
      </c>
      <c r="I84" s="2">
        <v>2</v>
      </c>
      <c r="J84" s="70">
        <v>228</v>
      </c>
    </row>
    <row r="85" spans="1:10" x14ac:dyDescent="0.25">
      <c r="A85" s="1" t="s">
        <v>328</v>
      </c>
      <c r="B85" t="s">
        <v>315</v>
      </c>
      <c r="C85" s="3" t="s">
        <v>35</v>
      </c>
      <c r="D85" s="3"/>
      <c r="E85" s="2">
        <v>5</v>
      </c>
      <c r="F85" s="2">
        <v>11</v>
      </c>
      <c r="G85" s="2">
        <v>7</v>
      </c>
      <c r="H85" s="2">
        <v>1</v>
      </c>
      <c r="I85" s="2">
        <v>0</v>
      </c>
      <c r="J85" s="70">
        <v>226</v>
      </c>
    </row>
    <row r="86" spans="1:10" x14ac:dyDescent="0.25">
      <c r="A86" s="1" t="s">
        <v>116</v>
      </c>
      <c r="B86" t="s">
        <v>315</v>
      </c>
      <c r="C86" s="3" t="s">
        <v>35</v>
      </c>
      <c r="D86" s="3"/>
      <c r="E86" s="2">
        <v>8</v>
      </c>
      <c r="F86" s="2">
        <v>12</v>
      </c>
      <c r="G86" s="2">
        <v>1</v>
      </c>
      <c r="H86" s="2">
        <v>2</v>
      </c>
      <c r="I86" s="2">
        <v>0</v>
      </c>
      <c r="J86" s="70">
        <v>231</v>
      </c>
    </row>
    <row r="87" spans="1:10" x14ac:dyDescent="0.25">
      <c r="A87" s="1" t="s">
        <v>121</v>
      </c>
      <c r="B87" t="s">
        <v>315</v>
      </c>
      <c r="C87" s="3" t="s">
        <v>35</v>
      </c>
      <c r="D87" s="3"/>
      <c r="E87" s="2">
        <v>4</v>
      </c>
      <c r="F87" s="2">
        <v>10</v>
      </c>
      <c r="G87" s="2">
        <v>7</v>
      </c>
      <c r="H87" s="2">
        <v>4</v>
      </c>
      <c r="I87" s="2">
        <v>0</v>
      </c>
      <c r="J87" s="70">
        <v>220</v>
      </c>
    </row>
    <row r="88" spans="1:10" x14ac:dyDescent="0.25">
      <c r="A88" t="s">
        <v>125</v>
      </c>
      <c r="B88" t="s">
        <v>315</v>
      </c>
      <c r="C88" s="3" t="s">
        <v>35</v>
      </c>
      <c r="D88" s="3"/>
      <c r="E88" s="2">
        <v>4</v>
      </c>
      <c r="F88" s="2">
        <v>9</v>
      </c>
      <c r="G88" s="2">
        <v>6</v>
      </c>
      <c r="H88" s="2">
        <v>4</v>
      </c>
      <c r="I88" s="2">
        <v>0</v>
      </c>
      <c r="J88" s="70">
        <v>202</v>
      </c>
    </row>
    <row r="89" spans="1:10" x14ac:dyDescent="0.25">
      <c r="A89" s="1" t="s">
        <v>144</v>
      </c>
      <c r="B89" t="s">
        <v>316</v>
      </c>
      <c r="C89" s="3" t="s">
        <v>35</v>
      </c>
      <c r="D89" s="3"/>
      <c r="J89" s="70">
        <v>365</v>
      </c>
    </row>
    <row r="90" spans="1:10" x14ac:dyDescent="0.25">
      <c r="A90" s="1" t="s">
        <v>140</v>
      </c>
      <c r="B90" t="s">
        <v>316</v>
      </c>
      <c r="C90" s="3" t="s">
        <v>35</v>
      </c>
      <c r="D90" s="3"/>
      <c r="J90" s="70">
        <v>356</v>
      </c>
    </row>
    <row r="91" spans="1:10" x14ac:dyDescent="0.25">
      <c r="A91" s="1" t="s">
        <v>141</v>
      </c>
      <c r="B91" t="s">
        <v>316</v>
      </c>
      <c r="C91" s="3" t="s">
        <v>35</v>
      </c>
      <c r="D91" s="3"/>
      <c r="E91" s="2">
        <v>6</v>
      </c>
      <c r="F91" s="2">
        <v>8</v>
      </c>
      <c r="G91" s="2">
        <v>11</v>
      </c>
      <c r="H91" s="2">
        <v>22</v>
      </c>
      <c r="I91" s="2">
        <v>3</v>
      </c>
      <c r="J91" s="70">
        <v>344</v>
      </c>
    </row>
    <row r="92" spans="1:10" x14ac:dyDescent="0.25">
      <c r="A92" s="1" t="s">
        <v>145</v>
      </c>
      <c r="B92" t="s">
        <v>316</v>
      </c>
      <c r="C92" s="3" t="s">
        <v>35</v>
      </c>
      <c r="D92" s="3"/>
      <c r="J92" s="70">
        <v>337</v>
      </c>
    </row>
    <row r="93" spans="1:10" x14ac:dyDescent="0.25">
      <c r="A93" s="1" t="s">
        <v>143</v>
      </c>
      <c r="B93" t="s">
        <v>316</v>
      </c>
      <c r="C93" s="3" t="s">
        <v>35</v>
      </c>
      <c r="D93" s="3"/>
      <c r="E93" s="2">
        <v>0</v>
      </c>
      <c r="F93" s="2">
        <v>9</v>
      </c>
      <c r="G93" s="2">
        <v>14</v>
      </c>
      <c r="H93" s="2">
        <v>23</v>
      </c>
      <c r="I93" s="2">
        <v>4</v>
      </c>
      <c r="J93" s="70">
        <v>317</v>
      </c>
    </row>
    <row r="94" spans="1:10" x14ac:dyDescent="0.25">
      <c r="A94" s="1" t="s">
        <v>138</v>
      </c>
      <c r="B94" t="s">
        <v>316</v>
      </c>
      <c r="C94" s="3" t="s">
        <v>35</v>
      </c>
      <c r="D94" s="3"/>
      <c r="J94" s="70">
        <v>301</v>
      </c>
    </row>
    <row r="95" spans="1:10" x14ac:dyDescent="0.25">
      <c r="A95" s="1" t="s">
        <v>146</v>
      </c>
      <c r="B95" t="s">
        <v>316</v>
      </c>
      <c r="C95" s="3" t="s">
        <v>35</v>
      </c>
      <c r="D95" s="3"/>
      <c r="E95" s="2">
        <v>1</v>
      </c>
      <c r="F95" s="2">
        <v>2</v>
      </c>
      <c r="G95" s="2">
        <v>14</v>
      </c>
      <c r="H95" s="2">
        <v>22</v>
      </c>
      <c r="I95" s="2">
        <v>11</v>
      </c>
      <c r="J95" s="70">
        <v>253</v>
      </c>
    </row>
    <row r="96" spans="1:10" x14ac:dyDescent="0.25">
      <c r="A96" t="s">
        <v>204</v>
      </c>
      <c r="B96" t="s">
        <v>316</v>
      </c>
      <c r="C96" s="3" t="s">
        <v>35</v>
      </c>
      <c r="D96" s="3"/>
      <c r="E96" s="2">
        <v>0</v>
      </c>
      <c r="F96" s="2">
        <v>3</v>
      </c>
      <c r="G96" s="2">
        <v>7</v>
      </c>
      <c r="H96" s="2">
        <v>26</v>
      </c>
      <c r="I96" s="2">
        <v>14</v>
      </c>
      <c r="J96" s="70">
        <v>216</v>
      </c>
    </row>
    <row r="97" spans="1:10" x14ac:dyDescent="0.25">
      <c r="A97" s="1" t="s">
        <v>152</v>
      </c>
      <c r="B97" t="s">
        <v>317</v>
      </c>
      <c r="C97" s="3" t="s">
        <v>35</v>
      </c>
      <c r="D97" s="3"/>
      <c r="E97" s="2">
        <v>1</v>
      </c>
      <c r="F97" s="2">
        <v>11</v>
      </c>
      <c r="G97" s="2">
        <v>23</v>
      </c>
      <c r="H97" s="2">
        <v>13</v>
      </c>
      <c r="I97" s="2">
        <v>2</v>
      </c>
      <c r="J97" s="71">
        <v>373</v>
      </c>
    </row>
    <row r="98" spans="1:10" x14ac:dyDescent="0.25">
      <c r="A98" s="1" t="s">
        <v>153</v>
      </c>
      <c r="B98" t="s">
        <v>317</v>
      </c>
      <c r="C98" s="3" t="s">
        <v>35</v>
      </c>
      <c r="D98" s="3"/>
      <c r="E98" s="2">
        <v>1</v>
      </c>
      <c r="F98" s="2">
        <v>11</v>
      </c>
      <c r="G98" s="2">
        <v>13</v>
      </c>
      <c r="H98" s="2">
        <v>21</v>
      </c>
      <c r="I98" s="2">
        <v>4</v>
      </c>
      <c r="J98" s="70">
        <v>330</v>
      </c>
    </row>
    <row r="99" spans="1:10" x14ac:dyDescent="0.25">
      <c r="A99" t="s">
        <v>290</v>
      </c>
      <c r="B99" t="s">
        <v>317</v>
      </c>
      <c r="C99" s="3" t="s">
        <v>35</v>
      </c>
      <c r="D99" s="3"/>
      <c r="E99" s="2">
        <v>1</v>
      </c>
      <c r="F99" s="2">
        <v>8</v>
      </c>
      <c r="G99" s="2">
        <v>15</v>
      </c>
      <c r="H99" s="2">
        <v>20</v>
      </c>
      <c r="I99" s="2">
        <v>6</v>
      </c>
      <c r="J99" s="70">
        <v>311</v>
      </c>
    </row>
    <row r="100" spans="1:10" x14ac:dyDescent="0.25">
      <c r="A100" s="1" t="s">
        <v>149</v>
      </c>
      <c r="B100" t="s">
        <v>317</v>
      </c>
      <c r="C100" s="3" t="s">
        <v>35</v>
      </c>
      <c r="D100" s="3"/>
      <c r="E100" s="2">
        <v>1</v>
      </c>
      <c r="F100" s="2">
        <v>7</v>
      </c>
      <c r="G100" s="2">
        <v>10</v>
      </c>
      <c r="H100" s="2">
        <v>28</v>
      </c>
      <c r="I100" s="2">
        <v>4</v>
      </c>
      <c r="J100" s="70">
        <v>301</v>
      </c>
    </row>
    <row r="101" spans="1:10" x14ac:dyDescent="0.25">
      <c r="A101" s="1" t="s">
        <v>156</v>
      </c>
      <c r="B101" t="s">
        <v>317</v>
      </c>
      <c r="C101" s="3" t="s">
        <v>35</v>
      </c>
      <c r="D101" s="3"/>
      <c r="E101" s="2">
        <v>1</v>
      </c>
      <c r="F101" s="2">
        <v>5</v>
      </c>
      <c r="G101" s="2">
        <v>12</v>
      </c>
      <c r="H101" s="2">
        <v>28</v>
      </c>
      <c r="I101" s="2">
        <v>4</v>
      </c>
      <c r="J101" s="70">
        <v>297</v>
      </c>
    </row>
    <row r="102" spans="1:10" x14ac:dyDescent="0.25">
      <c r="A102" s="1" t="s">
        <v>155</v>
      </c>
      <c r="B102" t="s">
        <v>317</v>
      </c>
      <c r="C102" s="3" t="s">
        <v>35</v>
      </c>
      <c r="D102" s="3"/>
      <c r="E102" s="2">
        <v>2</v>
      </c>
      <c r="F102" s="2">
        <v>5</v>
      </c>
      <c r="G102" s="2">
        <v>11</v>
      </c>
      <c r="H102" s="2">
        <v>20</v>
      </c>
      <c r="I102" s="2">
        <v>12</v>
      </c>
      <c r="J102" s="70">
        <v>260</v>
      </c>
    </row>
    <row r="103" spans="1:10" x14ac:dyDescent="0.25">
      <c r="A103" s="1" t="s">
        <v>128</v>
      </c>
      <c r="B103" t="s">
        <v>317</v>
      </c>
      <c r="C103" s="3" t="s">
        <v>35</v>
      </c>
      <c r="D103" s="3"/>
      <c r="J103" s="70">
        <v>244</v>
      </c>
    </row>
    <row r="104" spans="1:10" x14ac:dyDescent="0.25">
      <c r="A104" t="s">
        <v>293</v>
      </c>
      <c r="B104" t="s">
        <v>317</v>
      </c>
      <c r="C104" s="3" t="s">
        <v>35</v>
      </c>
      <c r="D104" s="3"/>
      <c r="E104" s="2">
        <v>1</v>
      </c>
      <c r="F104" s="2">
        <v>5</v>
      </c>
      <c r="G104" s="2">
        <v>7</v>
      </c>
      <c r="H104" s="2">
        <v>25</v>
      </c>
      <c r="I104" s="2">
        <v>13</v>
      </c>
      <c r="J104" s="70">
        <v>242</v>
      </c>
    </row>
    <row r="105" spans="1:10" x14ac:dyDescent="0.25">
      <c r="A105" t="s">
        <v>294</v>
      </c>
      <c r="B105" t="s">
        <v>317</v>
      </c>
      <c r="C105" s="3" t="s">
        <v>35</v>
      </c>
      <c r="D105" s="3"/>
      <c r="J105" s="70">
        <v>239</v>
      </c>
    </row>
    <row r="106" spans="1:10" x14ac:dyDescent="0.25">
      <c r="A106" t="s">
        <v>198</v>
      </c>
      <c r="B106" t="s">
        <v>317</v>
      </c>
      <c r="C106" s="3" t="s">
        <v>35</v>
      </c>
      <c r="D106" s="3"/>
      <c r="E106" s="2">
        <v>1</v>
      </c>
      <c r="F106" s="2">
        <v>5</v>
      </c>
      <c r="G106" s="2">
        <v>11</v>
      </c>
      <c r="H106" s="2">
        <v>18</v>
      </c>
      <c r="I106" s="2">
        <v>15</v>
      </c>
      <c r="J106" s="70">
        <v>239</v>
      </c>
    </row>
    <row r="107" spans="1:10" x14ac:dyDescent="0.25">
      <c r="A107" t="s">
        <v>296</v>
      </c>
      <c r="B107" t="s">
        <v>317</v>
      </c>
      <c r="C107" s="3" t="s">
        <v>35</v>
      </c>
      <c r="D107" s="3"/>
      <c r="J107" s="70">
        <v>234</v>
      </c>
    </row>
    <row r="108" spans="1:10" x14ac:dyDescent="0.25">
      <c r="A108" s="1" t="s">
        <v>154</v>
      </c>
      <c r="B108" t="s">
        <v>317</v>
      </c>
      <c r="C108" s="3" t="s">
        <v>35</v>
      </c>
      <c r="D108" s="3"/>
      <c r="E108" s="2">
        <v>3</v>
      </c>
      <c r="F108" s="2">
        <v>2</v>
      </c>
      <c r="G108" s="2">
        <v>7</v>
      </c>
      <c r="H108" s="2">
        <v>24</v>
      </c>
      <c r="I108" s="2">
        <v>14</v>
      </c>
      <c r="J108" s="72">
        <v>231</v>
      </c>
    </row>
    <row r="109" spans="1:10" x14ac:dyDescent="0.25">
      <c r="A109" t="s">
        <v>298</v>
      </c>
      <c r="B109" t="s">
        <v>317</v>
      </c>
      <c r="C109" s="3" t="s">
        <v>35</v>
      </c>
      <c r="D109" s="3"/>
      <c r="J109" s="70">
        <v>150</v>
      </c>
    </row>
    <row r="110" spans="1:10" x14ac:dyDescent="0.25">
      <c r="A110" s="1" t="s">
        <v>169</v>
      </c>
      <c r="B110" t="s">
        <v>317</v>
      </c>
      <c r="C110" s="3" t="s">
        <v>35</v>
      </c>
      <c r="D110" s="3"/>
      <c r="J110" s="70">
        <v>146</v>
      </c>
    </row>
    <row r="111" spans="1:10" x14ac:dyDescent="0.25">
      <c r="A111" t="s">
        <v>299</v>
      </c>
      <c r="B111" t="s">
        <v>317</v>
      </c>
      <c r="C111" s="3" t="s">
        <v>35</v>
      </c>
      <c r="D111" s="3"/>
      <c r="E111" s="2">
        <v>0</v>
      </c>
      <c r="F111" s="2">
        <v>10</v>
      </c>
      <c r="G111" s="2">
        <v>4</v>
      </c>
      <c r="H111" s="2">
        <v>15</v>
      </c>
      <c r="I111" s="2">
        <v>30</v>
      </c>
      <c r="J111" s="70">
        <v>117</v>
      </c>
    </row>
    <row r="112" spans="1:10" x14ac:dyDescent="0.25">
      <c r="A112" t="s">
        <v>300</v>
      </c>
      <c r="B112" t="s">
        <v>317</v>
      </c>
      <c r="C112" s="3" t="s">
        <v>35</v>
      </c>
      <c r="D112" s="3"/>
      <c r="J112" s="70"/>
    </row>
    <row r="113" spans="1:10" x14ac:dyDescent="0.25">
      <c r="A113" s="1" t="s">
        <v>164</v>
      </c>
      <c r="B113" t="s">
        <v>318</v>
      </c>
      <c r="C113" s="3" t="s">
        <v>35</v>
      </c>
      <c r="D113" s="3"/>
      <c r="E113" s="2">
        <v>1</v>
      </c>
      <c r="F113" s="2">
        <v>2</v>
      </c>
      <c r="G113" s="2">
        <v>5</v>
      </c>
      <c r="H113" s="2">
        <v>25</v>
      </c>
      <c r="J113" s="70">
        <v>196</v>
      </c>
    </row>
    <row r="114" spans="1:10" x14ac:dyDescent="0.25">
      <c r="A114" s="1" t="s">
        <v>161</v>
      </c>
      <c r="B114" t="s">
        <v>318</v>
      </c>
      <c r="C114" s="3" t="s">
        <v>35</v>
      </c>
      <c r="D114" s="3"/>
      <c r="J114" s="70">
        <v>160</v>
      </c>
    </row>
    <row r="115" spans="1:10" x14ac:dyDescent="0.25">
      <c r="A115" s="1" t="s">
        <v>211</v>
      </c>
      <c r="B115" t="s">
        <v>318</v>
      </c>
      <c r="C115" s="3" t="s">
        <v>35</v>
      </c>
      <c r="D115" s="3"/>
      <c r="J115" s="70">
        <v>149</v>
      </c>
    </row>
    <row r="116" spans="1:10" x14ac:dyDescent="0.25">
      <c r="A116" t="s">
        <v>301</v>
      </c>
      <c r="B116" t="s">
        <v>318</v>
      </c>
      <c r="C116" s="3" t="s">
        <v>35</v>
      </c>
      <c r="D116" s="3"/>
      <c r="J116" s="70">
        <v>53</v>
      </c>
    </row>
    <row r="117" spans="1:10" x14ac:dyDescent="0.25">
      <c r="A117" t="s">
        <v>302</v>
      </c>
      <c r="B117" t="s">
        <v>319</v>
      </c>
      <c r="C117" s="3" t="s">
        <v>35</v>
      </c>
      <c r="D117" s="3"/>
      <c r="J117" s="70"/>
    </row>
    <row r="118" spans="1:10" x14ac:dyDescent="0.25">
      <c r="A118" t="s">
        <v>303</v>
      </c>
      <c r="B118" t="s">
        <v>320</v>
      </c>
      <c r="C118" s="3" t="s">
        <v>35</v>
      </c>
      <c r="D118" s="3"/>
      <c r="J118" s="70">
        <v>256</v>
      </c>
    </row>
    <row r="119" spans="1:10" x14ac:dyDescent="0.25">
      <c r="C119" s="3"/>
      <c r="D119" s="3"/>
    </row>
    <row r="120" spans="1:10" x14ac:dyDescent="0.25">
      <c r="C120" s="3"/>
      <c r="D120" s="3"/>
    </row>
    <row r="121" spans="1:10" x14ac:dyDescent="0.25">
      <c r="C121" s="3"/>
      <c r="D121" s="3"/>
    </row>
    <row r="122" spans="1:10" x14ac:dyDescent="0.25">
      <c r="C122" s="3"/>
      <c r="D122" s="3"/>
    </row>
    <row r="123" spans="1:10" x14ac:dyDescent="0.25">
      <c r="C123" s="3"/>
      <c r="D123" s="3"/>
    </row>
    <row r="124" spans="1:10" x14ac:dyDescent="0.25">
      <c r="C124" s="3"/>
      <c r="D124" s="3"/>
    </row>
    <row r="125" spans="1:10" x14ac:dyDescent="0.25">
      <c r="C125" s="3"/>
      <c r="D125" s="3"/>
    </row>
    <row r="126" spans="1:10" x14ac:dyDescent="0.25">
      <c r="C126" s="3"/>
      <c r="D126" s="3"/>
    </row>
    <row r="127" spans="1:10" x14ac:dyDescent="0.25">
      <c r="C127" s="3"/>
      <c r="D127" s="3"/>
    </row>
    <row r="205" spans="1:1" x14ac:dyDescent="0.25">
      <c r="A205" s="77"/>
    </row>
  </sheetData>
  <mergeCells count="7">
    <mergeCell ref="A1:D3"/>
    <mergeCell ref="E1:H1"/>
    <mergeCell ref="I1:J1"/>
    <mergeCell ref="E2:H2"/>
    <mergeCell ref="I2:J2"/>
    <mergeCell ref="E3:H3"/>
    <mergeCell ref="I3:J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685F823-58E9-44E5-98A5-5AAE7E82C11A}">
          <x14:formula1>
            <xm:f>LISTAS!$A$3:$A$17</xm:f>
          </x14:formula1>
          <xm:sqref>B5:B180</xm:sqref>
        </x14:dataValidation>
        <x14:dataValidation type="list" allowBlank="1" showInputMessage="1" showErrorMessage="1" xr:uid="{47E7A3AF-3B5C-465A-B8B2-01B69B215644}">
          <x14:formula1>
            <xm:f>LISTAS!$B$3:$B$4</xm:f>
          </x14:formula1>
          <xm:sqref>C5:C200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95264-6409-4C70-AEAF-B3719392F5D8}">
  <dimension ref="A1:J209"/>
  <sheetViews>
    <sheetView workbookViewId="0">
      <selection activeCell="A12" sqref="A12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121" t="s">
        <v>179</v>
      </c>
      <c r="B1" s="121"/>
      <c r="C1" s="121"/>
      <c r="D1" s="121"/>
      <c r="E1" s="120" t="s">
        <v>20</v>
      </c>
      <c r="F1" s="120"/>
      <c r="G1" s="120"/>
      <c r="H1" s="120"/>
      <c r="I1" s="120">
        <f>+COUNTIF(Tabla3589[NOMBRE DEL PARTICIPANTE],"*")</f>
        <v>201</v>
      </c>
      <c r="J1" s="120"/>
    </row>
    <row r="2" spans="1:10" ht="15" customHeight="1" x14ac:dyDescent="0.25">
      <c r="A2" s="121"/>
      <c r="B2" s="121"/>
      <c r="C2" s="121"/>
      <c r="D2" s="121"/>
      <c r="E2" s="120" t="s">
        <v>21</v>
      </c>
      <c r="F2" s="120"/>
      <c r="G2" s="120"/>
      <c r="H2" s="120"/>
      <c r="I2" s="122">
        <f>+COUNT(J5:J209)</f>
        <v>0</v>
      </c>
      <c r="J2" s="120"/>
    </row>
    <row r="3" spans="1:10" ht="15" customHeight="1" x14ac:dyDescent="0.25">
      <c r="A3" s="121"/>
      <c r="B3" s="121"/>
      <c r="C3" s="121"/>
      <c r="D3" s="121"/>
      <c r="E3" s="120" t="s">
        <v>22</v>
      </c>
      <c r="F3" s="120"/>
      <c r="G3" s="120"/>
      <c r="H3" s="120"/>
      <c r="I3" s="120">
        <f>+COUNTIF(Tabla3589[PAGADO],"si")</f>
        <v>0</v>
      </c>
      <c r="J3" s="120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hidden="1" x14ac:dyDescent="0.25">
      <c r="A5" s="1" t="s">
        <v>169</v>
      </c>
      <c r="B5" s="1" t="s">
        <v>150</v>
      </c>
      <c r="C5" s="3"/>
      <c r="D5" s="3"/>
    </row>
    <row r="6" spans="1:10" hidden="1" x14ac:dyDescent="0.25">
      <c r="A6" s="1" t="s">
        <v>187</v>
      </c>
      <c r="B6" s="1" t="s">
        <v>45</v>
      </c>
      <c r="C6" s="3"/>
      <c r="D6" s="3"/>
    </row>
    <row r="7" spans="1:10" hidden="1" x14ac:dyDescent="0.25">
      <c r="A7" s="1" t="s">
        <v>189</v>
      </c>
      <c r="B7" s="1" t="s">
        <v>175</v>
      </c>
      <c r="C7" s="3"/>
      <c r="D7" s="3"/>
    </row>
    <row r="8" spans="1:10" hidden="1" x14ac:dyDescent="0.25">
      <c r="A8" s="1" t="s">
        <v>108</v>
      </c>
      <c r="B8" s="1" t="s">
        <v>2</v>
      </c>
      <c r="C8" s="3"/>
      <c r="D8" s="3"/>
    </row>
    <row r="9" spans="1:10" hidden="1" x14ac:dyDescent="0.25">
      <c r="A9" s="1" t="s">
        <v>246</v>
      </c>
      <c r="B9" s="1" t="s">
        <v>308</v>
      </c>
      <c r="C9" s="3"/>
      <c r="D9" s="3"/>
    </row>
    <row r="10" spans="1:10" hidden="1" x14ac:dyDescent="0.25">
      <c r="A10" s="1" t="s">
        <v>39</v>
      </c>
      <c r="B10" s="1" t="s">
        <v>175</v>
      </c>
      <c r="C10" s="3"/>
      <c r="D10" s="3"/>
    </row>
    <row r="11" spans="1:10" hidden="1" x14ac:dyDescent="0.25">
      <c r="A11" s="1" t="s">
        <v>325</v>
      </c>
      <c r="B11" s="1" t="s">
        <v>315</v>
      </c>
      <c r="C11" s="3"/>
      <c r="D11" s="3"/>
    </row>
    <row r="12" spans="1:10" hidden="1" x14ac:dyDescent="0.25">
      <c r="A12" s="1" t="s">
        <v>273</v>
      </c>
      <c r="B12" s="1" t="s">
        <v>312</v>
      </c>
      <c r="C12" s="3"/>
      <c r="D12" s="3"/>
    </row>
    <row r="13" spans="1:10" x14ac:dyDescent="0.25">
      <c r="A13" s="1" t="s">
        <v>264</v>
      </c>
      <c r="B13" s="1" t="s">
        <v>310</v>
      </c>
      <c r="C13" s="3"/>
      <c r="D13" s="3"/>
    </row>
    <row r="14" spans="1:10" x14ac:dyDescent="0.25">
      <c r="A14" s="1" t="s">
        <v>190</v>
      </c>
      <c r="B14" s="1" t="s">
        <v>60</v>
      </c>
      <c r="C14" s="3"/>
      <c r="D14" s="3"/>
    </row>
    <row r="15" spans="1:10" hidden="1" x14ac:dyDescent="0.25">
      <c r="A15" s="1" t="s">
        <v>191</v>
      </c>
      <c r="B15" s="1" t="s">
        <v>2</v>
      </c>
      <c r="C15" s="3"/>
      <c r="D15" s="3"/>
    </row>
    <row r="16" spans="1:10" hidden="1" x14ac:dyDescent="0.25">
      <c r="A16" s="1" t="s">
        <v>243</v>
      </c>
      <c r="B16" s="1" t="s">
        <v>134</v>
      </c>
      <c r="C16" s="3"/>
      <c r="D16" s="3"/>
    </row>
    <row r="17" spans="1:4" hidden="1" x14ac:dyDescent="0.25">
      <c r="A17" s="1" t="s">
        <v>235</v>
      </c>
      <c r="B17" s="1" t="s">
        <v>304</v>
      </c>
      <c r="C17" s="3"/>
      <c r="D17" s="3"/>
    </row>
    <row r="18" spans="1:4" hidden="1" x14ac:dyDescent="0.25">
      <c r="A18" s="1" t="s">
        <v>226</v>
      </c>
      <c r="B18" s="1" t="s">
        <v>304</v>
      </c>
      <c r="C18" s="3"/>
      <c r="D18" s="3"/>
    </row>
    <row r="19" spans="1:4" hidden="1" x14ac:dyDescent="0.25">
      <c r="A19" s="1" t="s">
        <v>343</v>
      </c>
      <c r="B19" s="1" t="s">
        <v>81</v>
      </c>
      <c r="C19" s="3"/>
      <c r="D19" s="3"/>
    </row>
    <row r="20" spans="1:4" hidden="1" x14ac:dyDescent="0.25">
      <c r="A20" s="1" t="s">
        <v>38</v>
      </c>
      <c r="B20" s="1" t="s">
        <v>175</v>
      </c>
      <c r="C20" s="3"/>
      <c r="D20" s="3"/>
    </row>
    <row r="21" spans="1:4" hidden="1" x14ac:dyDescent="0.25">
      <c r="A21" s="1" t="s">
        <v>113</v>
      </c>
      <c r="B21" s="1" t="s">
        <v>2</v>
      </c>
      <c r="C21" s="3"/>
      <c r="D21" s="3"/>
    </row>
    <row r="22" spans="1:4" hidden="1" x14ac:dyDescent="0.25">
      <c r="A22" s="1" t="s">
        <v>109</v>
      </c>
      <c r="B22" s="1" t="s">
        <v>314</v>
      </c>
      <c r="C22" s="3"/>
      <c r="D22" s="3"/>
    </row>
    <row r="23" spans="1:4" hidden="1" x14ac:dyDescent="0.25">
      <c r="A23" s="1" t="s">
        <v>49</v>
      </c>
      <c r="B23" s="1" t="s">
        <v>45</v>
      </c>
      <c r="C23" s="3"/>
      <c r="D23" s="3"/>
    </row>
    <row r="24" spans="1:4" hidden="1" x14ac:dyDescent="0.25">
      <c r="A24" s="1" t="s">
        <v>130</v>
      </c>
      <c r="B24" s="1" t="s">
        <v>129</v>
      </c>
      <c r="C24" s="3"/>
      <c r="D24" s="3"/>
    </row>
    <row r="25" spans="1:4" hidden="1" x14ac:dyDescent="0.25">
      <c r="A25" s="1" t="s">
        <v>121</v>
      </c>
      <c r="B25" s="1" t="s">
        <v>115</v>
      </c>
      <c r="C25" s="3"/>
      <c r="D25" s="3"/>
    </row>
    <row r="26" spans="1:4" hidden="1" x14ac:dyDescent="0.25">
      <c r="A26" s="1" t="s">
        <v>303</v>
      </c>
      <c r="B26" s="1" t="s">
        <v>137</v>
      </c>
      <c r="C26" s="3"/>
      <c r="D26" s="3"/>
    </row>
    <row r="27" spans="1:4" hidden="1" x14ac:dyDescent="0.25">
      <c r="A27" s="1" t="s">
        <v>192</v>
      </c>
      <c r="B27" s="1" t="s">
        <v>86</v>
      </c>
      <c r="C27" s="3"/>
      <c r="D27" s="3"/>
    </row>
    <row r="28" spans="1:4" hidden="1" x14ac:dyDescent="0.25">
      <c r="A28" s="1" t="s">
        <v>88</v>
      </c>
      <c r="B28" s="1" t="s">
        <v>86</v>
      </c>
      <c r="C28" s="3"/>
      <c r="D28" s="3"/>
    </row>
    <row r="29" spans="1:4" hidden="1" x14ac:dyDescent="0.25">
      <c r="A29" s="1" t="s">
        <v>193</v>
      </c>
      <c r="B29" s="1" t="s">
        <v>94</v>
      </c>
      <c r="C29" s="3"/>
      <c r="D29" s="3"/>
    </row>
    <row r="30" spans="1:4" hidden="1" x14ac:dyDescent="0.25">
      <c r="A30" s="1" t="s">
        <v>194</v>
      </c>
      <c r="B30" s="1" t="s">
        <v>162</v>
      </c>
      <c r="C30" s="3"/>
      <c r="D30" s="3"/>
    </row>
    <row r="31" spans="1:4" hidden="1" x14ac:dyDescent="0.25">
      <c r="A31" s="1" t="s">
        <v>87</v>
      </c>
      <c r="B31" s="1" t="s">
        <v>86</v>
      </c>
      <c r="C31" s="3"/>
      <c r="D31" s="3"/>
    </row>
    <row r="32" spans="1:4" hidden="1" x14ac:dyDescent="0.25">
      <c r="A32" s="1" t="s">
        <v>154</v>
      </c>
      <c r="B32" s="1" t="s">
        <v>317</v>
      </c>
      <c r="C32" s="3"/>
      <c r="D32" s="3"/>
    </row>
    <row r="33" spans="1:4" hidden="1" x14ac:dyDescent="0.25">
      <c r="A33" s="1" t="s">
        <v>293</v>
      </c>
      <c r="B33" s="1" t="s">
        <v>317</v>
      </c>
      <c r="C33" s="3"/>
      <c r="D33" s="3"/>
    </row>
    <row r="34" spans="1:4" x14ac:dyDescent="0.25">
      <c r="A34" s="1" t="s">
        <v>260</v>
      </c>
      <c r="B34" s="1" t="s">
        <v>310</v>
      </c>
      <c r="C34" s="3"/>
      <c r="D34" s="3"/>
    </row>
    <row r="35" spans="1:4" hidden="1" x14ac:dyDescent="0.25">
      <c r="A35" s="1" t="s">
        <v>195</v>
      </c>
      <c r="B35" s="1" t="s">
        <v>45</v>
      </c>
      <c r="C35" s="3"/>
      <c r="D35" s="3"/>
    </row>
    <row r="36" spans="1:4" hidden="1" x14ac:dyDescent="0.25">
      <c r="A36" s="1" t="s">
        <v>80</v>
      </c>
      <c r="B36" s="1" t="s">
        <v>311</v>
      </c>
      <c r="C36" s="3"/>
      <c r="D36" s="3"/>
    </row>
    <row r="37" spans="1:4" x14ac:dyDescent="0.25">
      <c r="A37" s="1" t="s">
        <v>63</v>
      </c>
      <c r="B37" s="1" t="s">
        <v>60</v>
      </c>
      <c r="C37" s="3"/>
      <c r="D37" s="3"/>
    </row>
    <row r="38" spans="1:4" hidden="1" x14ac:dyDescent="0.25">
      <c r="A38" s="1" t="s">
        <v>144</v>
      </c>
      <c r="B38" s="1" t="s">
        <v>139</v>
      </c>
      <c r="C38" s="3"/>
      <c r="D38" s="3"/>
    </row>
    <row r="39" spans="1:4" hidden="1" x14ac:dyDescent="0.25">
      <c r="A39" s="1" t="s">
        <v>93</v>
      </c>
      <c r="B39" s="1" t="s">
        <v>94</v>
      </c>
      <c r="C39" s="3"/>
      <c r="D39" s="3"/>
    </row>
    <row r="40" spans="1:4" x14ac:dyDescent="0.25">
      <c r="A40" s="1" t="s">
        <v>65</v>
      </c>
      <c r="B40" s="1" t="s">
        <v>60</v>
      </c>
      <c r="C40" s="3"/>
      <c r="D40" s="3"/>
    </row>
    <row r="41" spans="1:4" x14ac:dyDescent="0.25">
      <c r="A41" s="1" t="s">
        <v>78</v>
      </c>
      <c r="B41" s="1" t="s">
        <v>60</v>
      </c>
      <c r="C41" s="3"/>
      <c r="D41" s="3"/>
    </row>
    <row r="42" spans="1:4" x14ac:dyDescent="0.25">
      <c r="A42" s="1" t="s">
        <v>68</v>
      </c>
      <c r="B42" s="1" t="s">
        <v>60</v>
      </c>
      <c r="C42" s="3"/>
      <c r="D42" s="3"/>
    </row>
    <row r="43" spans="1:4" hidden="1" x14ac:dyDescent="0.25">
      <c r="A43" s="1" t="s">
        <v>321</v>
      </c>
      <c r="B43" s="1" t="s">
        <v>94</v>
      </c>
      <c r="C43" s="3"/>
      <c r="D43" s="3"/>
    </row>
    <row r="44" spans="1:4" hidden="1" x14ac:dyDescent="0.25">
      <c r="A44" s="1" t="s">
        <v>196</v>
      </c>
      <c r="B44" s="1" t="s">
        <v>175</v>
      </c>
      <c r="C44" s="3"/>
      <c r="D44" s="3"/>
    </row>
    <row r="45" spans="1:4" hidden="1" x14ac:dyDescent="0.25">
      <c r="A45" s="1" t="s">
        <v>244</v>
      </c>
      <c r="B45" s="1" t="s">
        <v>307</v>
      </c>
      <c r="C45" s="3"/>
      <c r="D45" s="3"/>
    </row>
    <row r="46" spans="1:4" x14ac:dyDescent="0.25">
      <c r="A46" s="1" t="s">
        <v>71</v>
      </c>
      <c r="B46" s="1" t="s">
        <v>60</v>
      </c>
      <c r="C46" s="3"/>
      <c r="D46" s="3"/>
    </row>
    <row r="47" spans="1:4" hidden="1" x14ac:dyDescent="0.25">
      <c r="A47" s="1" t="s">
        <v>47</v>
      </c>
      <c r="B47" s="1" t="s">
        <v>45</v>
      </c>
      <c r="C47" s="3"/>
      <c r="D47" s="3"/>
    </row>
    <row r="48" spans="1:4" hidden="1" x14ac:dyDescent="0.25">
      <c r="A48" s="1" t="s">
        <v>152</v>
      </c>
      <c r="B48" s="1" t="s">
        <v>150</v>
      </c>
      <c r="C48" s="3"/>
      <c r="D48" s="3"/>
    </row>
    <row r="49" spans="1:4" hidden="1" x14ac:dyDescent="0.25">
      <c r="A49" s="1" t="s">
        <v>327</v>
      </c>
      <c r="B49" s="1" t="s">
        <v>315</v>
      </c>
      <c r="C49" s="3"/>
      <c r="D49" s="3"/>
    </row>
    <row r="50" spans="1:4" x14ac:dyDescent="0.25">
      <c r="A50" s="1" t="s">
        <v>337</v>
      </c>
      <c r="B50" s="1" t="s">
        <v>60</v>
      </c>
      <c r="C50" s="3"/>
      <c r="D50" s="3"/>
    </row>
    <row r="51" spans="1:4" x14ac:dyDescent="0.25">
      <c r="A51" s="1" t="s">
        <v>250</v>
      </c>
      <c r="B51" s="1" t="s">
        <v>310</v>
      </c>
      <c r="C51" s="3"/>
      <c r="D51" s="3"/>
    </row>
    <row r="52" spans="1:4" x14ac:dyDescent="0.25">
      <c r="A52" s="1" t="s">
        <v>69</v>
      </c>
      <c r="B52" s="1" t="s">
        <v>60</v>
      </c>
      <c r="C52" s="3"/>
      <c r="D52" s="3"/>
    </row>
    <row r="53" spans="1:4" hidden="1" x14ac:dyDescent="0.25">
      <c r="A53" s="1" t="s">
        <v>176</v>
      </c>
      <c r="C53" s="3"/>
      <c r="D53" s="3"/>
    </row>
    <row r="54" spans="1:4" hidden="1" x14ac:dyDescent="0.25">
      <c r="A54" s="1" t="s">
        <v>167</v>
      </c>
      <c r="B54" s="1" t="s">
        <v>139</v>
      </c>
      <c r="C54" s="3"/>
      <c r="D54" s="3"/>
    </row>
    <row r="55" spans="1:4" hidden="1" x14ac:dyDescent="0.25">
      <c r="A55" s="1" t="s">
        <v>197</v>
      </c>
      <c r="B55" s="1" t="s">
        <v>175</v>
      </c>
      <c r="C55" s="3"/>
      <c r="D55" s="3"/>
    </row>
    <row r="56" spans="1:4" hidden="1" x14ac:dyDescent="0.25">
      <c r="A56" s="1" t="s">
        <v>294</v>
      </c>
      <c r="B56" s="1" t="s">
        <v>317</v>
      </c>
      <c r="C56" s="3"/>
      <c r="D56" s="3"/>
    </row>
    <row r="57" spans="1:4" hidden="1" x14ac:dyDescent="0.25">
      <c r="A57" s="1" t="s">
        <v>132</v>
      </c>
      <c r="B57" s="1" t="s">
        <v>129</v>
      </c>
      <c r="C57" s="3"/>
      <c r="D57" s="3"/>
    </row>
    <row r="58" spans="1:4" hidden="1" x14ac:dyDescent="0.25">
      <c r="A58" s="1" t="s">
        <v>328</v>
      </c>
      <c r="B58" s="1" t="s">
        <v>315</v>
      </c>
      <c r="C58" s="3"/>
      <c r="D58" s="3"/>
    </row>
    <row r="59" spans="1:4" x14ac:dyDescent="0.25">
      <c r="A59" s="1" t="s">
        <v>263</v>
      </c>
      <c r="B59" s="1" t="s">
        <v>310</v>
      </c>
      <c r="C59" s="3"/>
      <c r="D59" s="3"/>
    </row>
    <row r="60" spans="1:4" hidden="1" x14ac:dyDescent="0.25">
      <c r="A60" s="1" t="s">
        <v>145</v>
      </c>
      <c r="B60" s="1" t="s">
        <v>139</v>
      </c>
      <c r="C60" s="3"/>
      <c r="D60" s="3"/>
    </row>
    <row r="61" spans="1:4" x14ac:dyDescent="0.25">
      <c r="A61" s="1" t="s">
        <v>74</v>
      </c>
      <c r="B61" s="1" t="s">
        <v>60</v>
      </c>
      <c r="C61" s="3"/>
      <c r="D61" s="3"/>
    </row>
    <row r="62" spans="1:4" hidden="1" x14ac:dyDescent="0.25">
      <c r="A62" s="1" t="s">
        <v>289</v>
      </c>
      <c r="B62" s="1" t="s">
        <v>316</v>
      </c>
      <c r="C62" s="3"/>
      <c r="D62" s="3"/>
    </row>
    <row r="63" spans="1:4" hidden="1" x14ac:dyDescent="0.25">
      <c r="A63" s="1" t="s">
        <v>52</v>
      </c>
      <c r="B63" s="1" t="s">
        <v>51</v>
      </c>
      <c r="C63" s="3"/>
      <c r="D63" s="3"/>
    </row>
    <row r="64" spans="1:4" hidden="1" x14ac:dyDescent="0.25">
      <c r="A64" s="1" t="s">
        <v>138</v>
      </c>
      <c r="B64" s="1" t="s">
        <v>139</v>
      </c>
      <c r="C64" s="3"/>
      <c r="D64" s="3"/>
    </row>
    <row r="65" spans="1:4" hidden="1" x14ac:dyDescent="0.25">
      <c r="A65" s="1" t="s">
        <v>116</v>
      </c>
      <c r="B65" s="1" t="s">
        <v>115</v>
      </c>
      <c r="C65" s="3"/>
      <c r="D65" s="3"/>
    </row>
    <row r="66" spans="1:4" hidden="1" x14ac:dyDescent="0.25">
      <c r="A66" s="1" t="s">
        <v>84</v>
      </c>
      <c r="B66" s="1" t="s">
        <v>81</v>
      </c>
      <c r="C66" s="3"/>
      <c r="D66" s="3"/>
    </row>
    <row r="67" spans="1:4" hidden="1" x14ac:dyDescent="0.25">
      <c r="A67" s="1" t="s">
        <v>270</v>
      </c>
      <c r="B67" s="1" t="s">
        <v>312</v>
      </c>
      <c r="C67" s="3"/>
      <c r="D67" s="3"/>
    </row>
    <row r="68" spans="1:4" hidden="1" x14ac:dyDescent="0.25">
      <c r="A68" s="1" t="s">
        <v>103</v>
      </c>
      <c r="B68" s="1" t="s">
        <v>94</v>
      </c>
      <c r="C68" s="3"/>
      <c r="D68" s="3"/>
    </row>
    <row r="69" spans="1:4" hidden="1" x14ac:dyDescent="0.25">
      <c r="A69" s="1" t="s">
        <v>85</v>
      </c>
      <c r="B69" s="1" t="s">
        <v>86</v>
      </c>
      <c r="C69" s="3"/>
      <c r="D69" s="3"/>
    </row>
    <row r="70" spans="1:4" hidden="1" x14ac:dyDescent="0.25">
      <c r="A70" s="1" t="s">
        <v>322</v>
      </c>
      <c r="B70" s="1" t="s">
        <v>313</v>
      </c>
      <c r="C70" s="3"/>
      <c r="D70" s="3"/>
    </row>
    <row r="71" spans="1:4" hidden="1" x14ac:dyDescent="0.25">
      <c r="A71" s="1" t="s">
        <v>198</v>
      </c>
      <c r="B71" s="1" t="s">
        <v>150</v>
      </c>
      <c r="C71" s="3"/>
      <c r="D71" s="3"/>
    </row>
    <row r="72" spans="1:4" hidden="1" x14ac:dyDescent="0.25">
      <c r="A72" s="1" t="s">
        <v>223</v>
      </c>
      <c r="B72" s="1" t="s">
        <v>94</v>
      </c>
      <c r="C72" s="3"/>
      <c r="D72" s="3"/>
    </row>
    <row r="73" spans="1:4" hidden="1" x14ac:dyDescent="0.25">
      <c r="A73" s="1" t="s">
        <v>240</v>
      </c>
      <c r="B73" s="1" t="s">
        <v>134</v>
      </c>
      <c r="C73" s="3"/>
      <c r="D73" s="3"/>
    </row>
    <row r="74" spans="1:4" hidden="1" x14ac:dyDescent="0.25">
      <c r="A74" s="1" t="s">
        <v>159</v>
      </c>
      <c r="B74" s="1" t="s">
        <v>150</v>
      </c>
      <c r="C74" s="3"/>
      <c r="D74" s="3"/>
    </row>
    <row r="75" spans="1:4" x14ac:dyDescent="0.25">
      <c r="A75" s="1" t="s">
        <v>339</v>
      </c>
      <c r="B75" s="1" t="s">
        <v>60</v>
      </c>
      <c r="C75" s="3"/>
      <c r="D75" s="3"/>
    </row>
    <row r="76" spans="1:4" hidden="1" x14ac:dyDescent="0.25">
      <c r="A76" s="1" t="s">
        <v>151</v>
      </c>
      <c r="B76" s="1" t="s">
        <v>150</v>
      </c>
      <c r="C76" s="3"/>
      <c r="D76" s="3"/>
    </row>
    <row r="77" spans="1:4" hidden="1" x14ac:dyDescent="0.25">
      <c r="A77" s="1" t="s">
        <v>200</v>
      </c>
      <c r="B77" s="1" t="s">
        <v>150</v>
      </c>
      <c r="C77" s="3"/>
      <c r="D77" s="3"/>
    </row>
    <row r="78" spans="1:4" hidden="1" x14ac:dyDescent="0.25">
      <c r="A78" s="1" t="s">
        <v>46</v>
      </c>
      <c r="B78" s="1" t="s">
        <v>45</v>
      </c>
      <c r="C78" s="3"/>
      <c r="D78" s="3"/>
    </row>
    <row r="79" spans="1:4" hidden="1" x14ac:dyDescent="0.25">
      <c r="A79" s="1" t="s">
        <v>276</v>
      </c>
      <c r="B79" s="1" t="s">
        <v>313</v>
      </c>
      <c r="C79" s="3"/>
      <c r="D79" s="3"/>
    </row>
    <row r="80" spans="1:4" hidden="1" x14ac:dyDescent="0.25">
      <c r="A80" s="1" t="s">
        <v>330</v>
      </c>
      <c r="B80" s="1" t="s">
        <v>94</v>
      </c>
      <c r="C80" s="3"/>
      <c r="D80" s="3"/>
    </row>
    <row r="81" spans="1:4" hidden="1" x14ac:dyDescent="0.25">
      <c r="A81" s="1" t="s">
        <v>147</v>
      </c>
      <c r="B81" s="1" t="s">
        <v>139</v>
      </c>
      <c r="C81" s="3"/>
      <c r="D81" s="3"/>
    </row>
    <row r="82" spans="1:4" hidden="1" x14ac:dyDescent="0.25">
      <c r="A82" s="1" t="s">
        <v>334</v>
      </c>
      <c r="B82" s="1" t="s">
        <v>94</v>
      </c>
      <c r="C82" s="3"/>
      <c r="D82" s="3"/>
    </row>
    <row r="83" spans="1:4" x14ac:dyDescent="0.25">
      <c r="A83" s="1" t="s">
        <v>201</v>
      </c>
      <c r="B83" s="1" t="s">
        <v>60</v>
      </c>
      <c r="C83" s="3"/>
      <c r="D83" s="3"/>
    </row>
    <row r="84" spans="1:4" hidden="1" x14ac:dyDescent="0.25">
      <c r="A84" s="1" t="s">
        <v>237</v>
      </c>
      <c r="B84" s="1" t="s">
        <v>304</v>
      </c>
      <c r="C84" s="3"/>
      <c r="D84" s="3"/>
    </row>
    <row r="85" spans="1:4" hidden="1" x14ac:dyDescent="0.25">
      <c r="A85" s="1" t="s">
        <v>248</v>
      </c>
      <c r="B85" s="1" t="s">
        <v>309</v>
      </c>
      <c r="C85" s="3"/>
      <c r="D85" s="3"/>
    </row>
    <row r="86" spans="1:4" hidden="1" x14ac:dyDescent="0.25">
      <c r="A86" s="1" t="s">
        <v>48</v>
      </c>
      <c r="B86" s="1" t="s">
        <v>45</v>
      </c>
      <c r="C86" s="3"/>
      <c r="D86" s="3"/>
    </row>
    <row r="87" spans="1:4" hidden="1" x14ac:dyDescent="0.25">
      <c r="A87" s="1" t="s">
        <v>301</v>
      </c>
      <c r="B87" s="1" t="s">
        <v>318</v>
      </c>
      <c r="C87" s="3"/>
      <c r="D87" s="3"/>
    </row>
    <row r="88" spans="1:4" hidden="1" x14ac:dyDescent="0.25">
      <c r="A88" s="1" t="s">
        <v>58</v>
      </c>
      <c r="B88" s="1" t="s">
        <v>51</v>
      </c>
      <c r="C88" s="3"/>
      <c r="D88" s="3"/>
    </row>
    <row r="89" spans="1:4" hidden="1" x14ac:dyDescent="0.25">
      <c r="A89" s="1" t="s">
        <v>202</v>
      </c>
      <c r="B89" s="1" t="s">
        <v>45</v>
      </c>
      <c r="C89" s="3"/>
      <c r="D89" s="3"/>
    </row>
    <row r="90" spans="1:4" hidden="1" x14ac:dyDescent="0.25">
      <c r="A90" s="1" t="s">
        <v>174</v>
      </c>
      <c r="C90" s="3"/>
      <c r="D90" s="3"/>
    </row>
    <row r="91" spans="1:4" hidden="1" x14ac:dyDescent="0.25">
      <c r="A91" s="1" t="s">
        <v>231</v>
      </c>
      <c r="B91" s="1" t="s">
        <v>304</v>
      </c>
      <c r="C91" s="3"/>
      <c r="D91" s="3"/>
    </row>
    <row r="92" spans="1:4" hidden="1" x14ac:dyDescent="0.25">
      <c r="A92" s="1" t="s">
        <v>268</v>
      </c>
      <c r="B92" s="1" t="s">
        <v>312</v>
      </c>
      <c r="C92" s="3"/>
      <c r="D92" s="3"/>
    </row>
    <row r="93" spans="1:4" hidden="1" x14ac:dyDescent="0.25">
      <c r="A93" s="1" t="s">
        <v>295</v>
      </c>
      <c r="B93" s="1" t="s">
        <v>317</v>
      </c>
      <c r="C93" s="3"/>
      <c r="D93" s="3"/>
    </row>
    <row r="94" spans="1:4" hidden="1" x14ac:dyDescent="0.25">
      <c r="A94" s="1" t="s">
        <v>44</v>
      </c>
      <c r="B94" s="1" t="s">
        <v>45</v>
      </c>
      <c r="C94" s="3"/>
      <c r="D94" s="3"/>
    </row>
    <row r="95" spans="1:4" hidden="1" x14ac:dyDescent="0.25">
      <c r="A95" s="1" t="s">
        <v>332</v>
      </c>
      <c r="B95" s="1" t="s">
        <v>94</v>
      </c>
      <c r="C95" s="3"/>
      <c r="D95" s="3"/>
    </row>
    <row r="96" spans="1:4" hidden="1" x14ac:dyDescent="0.25">
      <c r="A96" s="1" t="s">
        <v>157</v>
      </c>
      <c r="B96" s="1" t="s">
        <v>150</v>
      </c>
      <c r="C96" s="3"/>
      <c r="D96" s="3"/>
    </row>
    <row r="97" spans="1:4" hidden="1" x14ac:dyDescent="0.25">
      <c r="A97" s="1" t="s">
        <v>333</v>
      </c>
      <c r="B97" s="1" t="s">
        <v>94</v>
      </c>
      <c r="C97" s="3"/>
      <c r="D97" s="3"/>
    </row>
    <row r="98" spans="1:4" hidden="1" x14ac:dyDescent="0.25">
      <c r="C98" s="3"/>
      <c r="D98" s="3"/>
    </row>
    <row r="99" spans="1:4" hidden="1" x14ac:dyDescent="0.25">
      <c r="A99" s="1" t="s">
        <v>238</v>
      </c>
      <c r="B99" s="1" t="s">
        <v>129</v>
      </c>
      <c r="C99" s="3"/>
      <c r="D99" s="3"/>
    </row>
    <row r="100" spans="1:4" hidden="1" x14ac:dyDescent="0.25">
      <c r="A100" s="1" t="s">
        <v>128</v>
      </c>
      <c r="B100" s="1" t="s">
        <v>317</v>
      </c>
      <c r="C100" s="3"/>
      <c r="D100" s="3"/>
    </row>
    <row r="101" spans="1:4" hidden="1" x14ac:dyDescent="0.25">
      <c r="A101" s="1" t="s">
        <v>153</v>
      </c>
      <c r="B101" s="1" t="s">
        <v>150</v>
      </c>
      <c r="C101" s="3"/>
      <c r="D101" s="3"/>
    </row>
    <row r="102" spans="1:4" hidden="1" x14ac:dyDescent="0.25">
      <c r="A102" s="1" t="s">
        <v>148</v>
      </c>
      <c r="B102" s="1" t="s">
        <v>139</v>
      </c>
      <c r="C102" s="3"/>
      <c r="D102" s="3"/>
    </row>
    <row r="103" spans="1:4" hidden="1" x14ac:dyDescent="0.25">
      <c r="A103" s="1" t="s">
        <v>203</v>
      </c>
      <c r="B103" s="1" t="s">
        <v>175</v>
      </c>
      <c r="C103" s="3"/>
      <c r="D103" s="3"/>
    </row>
    <row r="104" spans="1:4" hidden="1" x14ac:dyDescent="0.25">
      <c r="A104" s="1" t="s">
        <v>89</v>
      </c>
      <c r="B104" s="1" t="s">
        <v>86</v>
      </c>
      <c r="C104" s="3"/>
      <c r="D104" s="3"/>
    </row>
    <row r="105" spans="1:4" hidden="1" x14ac:dyDescent="0.25">
      <c r="A105" s="1" t="s">
        <v>119</v>
      </c>
      <c r="B105" s="1" t="s">
        <v>115</v>
      </c>
      <c r="C105" s="3"/>
      <c r="D105" s="3"/>
    </row>
    <row r="106" spans="1:4" x14ac:dyDescent="0.25">
      <c r="A106" s="1" t="s">
        <v>170</v>
      </c>
      <c r="B106" s="1" t="s">
        <v>60</v>
      </c>
      <c r="C106" s="3"/>
      <c r="D106" s="3"/>
    </row>
    <row r="107" spans="1:4" hidden="1" x14ac:dyDescent="0.25">
      <c r="A107" s="1" t="s">
        <v>204</v>
      </c>
      <c r="B107" s="1" t="s">
        <v>139</v>
      </c>
      <c r="C107" s="3"/>
      <c r="D107" s="3"/>
    </row>
    <row r="108" spans="1:4" x14ac:dyDescent="0.25">
      <c r="A108" s="1" t="s">
        <v>73</v>
      </c>
      <c r="B108" s="1" t="s">
        <v>60</v>
      </c>
      <c r="C108" s="3"/>
      <c r="D108" s="3"/>
    </row>
    <row r="109" spans="1:4" hidden="1" x14ac:dyDescent="0.25">
      <c r="A109" s="1" t="s">
        <v>146</v>
      </c>
      <c r="B109" s="1" t="s">
        <v>139</v>
      </c>
      <c r="C109" s="3"/>
      <c r="D109" s="3"/>
    </row>
    <row r="110" spans="1:4" hidden="1" x14ac:dyDescent="0.25">
      <c r="A110" s="1" t="s">
        <v>158</v>
      </c>
      <c r="B110" s="1" t="s">
        <v>150</v>
      </c>
      <c r="C110" s="3"/>
      <c r="D110" s="3"/>
    </row>
    <row r="111" spans="1:4" hidden="1" x14ac:dyDescent="0.25">
      <c r="A111" s="1" t="s">
        <v>42</v>
      </c>
      <c r="B111" s="1" t="s">
        <v>175</v>
      </c>
      <c r="C111" s="3"/>
      <c r="D111" s="3"/>
    </row>
    <row r="112" spans="1:4" x14ac:dyDescent="0.25">
      <c r="A112" s="1" t="s">
        <v>342</v>
      </c>
      <c r="B112" s="1" t="s">
        <v>310</v>
      </c>
      <c r="C112" s="3"/>
      <c r="D112" s="3"/>
    </row>
    <row r="113" spans="1:4" hidden="1" x14ac:dyDescent="0.25">
      <c r="A113" s="1" t="s">
        <v>274</v>
      </c>
      <c r="B113" s="1" t="s">
        <v>313</v>
      </c>
      <c r="C113" s="3"/>
      <c r="D113" s="3"/>
    </row>
    <row r="114" spans="1:4" hidden="1" x14ac:dyDescent="0.25">
      <c r="A114" s="1" t="s">
        <v>106</v>
      </c>
      <c r="B114" s="1" t="s">
        <v>94</v>
      </c>
      <c r="C114" s="3"/>
      <c r="D114" s="3"/>
    </row>
    <row r="115" spans="1:4" x14ac:dyDescent="0.25">
      <c r="A115" s="1" t="s">
        <v>261</v>
      </c>
      <c r="B115" s="1" t="s">
        <v>310</v>
      </c>
      <c r="C115" s="3"/>
      <c r="D115" s="3"/>
    </row>
    <row r="116" spans="1:4" hidden="1" x14ac:dyDescent="0.25">
      <c r="A116" s="1" t="s">
        <v>205</v>
      </c>
      <c r="B116" s="1" t="s">
        <v>45</v>
      </c>
      <c r="C116" s="3"/>
      <c r="D116" s="3"/>
    </row>
    <row r="117" spans="1:4" hidden="1" x14ac:dyDescent="0.25">
      <c r="A117" s="1" t="s">
        <v>100</v>
      </c>
      <c r="B117" s="1" t="s">
        <v>94</v>
      </c>
      <c r="C117" s="3"/>
      <c r="D117" s="3"/>
    </row>
    <row r="118" spans="1:4" x14ac:dyDescent="0.25">
      <c r="A118" s="1" t="s">
        <v>61</v>
      </c>
      <c r="B118" s="1" t="s">
        <v>60</v>
      </c>
      <c r="C118" s="3"/>
      <c r="D118" s="3"/>
    </row>
    <row r="119" spans="1:4" hidden="1" x14ac:dyDescent="0.25">
      <c r="A119" s="1" t="s">
        <v>173</v>
      </c>
      <c r="C119" s="3"/>
      <c r="D119" s="3"/>
    </row>
    <row r="120" spans="1:4" hidden="1" x14ac:dyDescent="0.25">
      <c r="A120" s="1" t="s">
        <v>37</v>
      </c>
      <c r="B120" s="1" t="s">
        <v>175</v>
      </c>
      <c r="C120" s="3"/>
      <c r="D120" s="3"/>
    </row>
    <row r="121" spans="1:4" hidden="1" x14ac:dyDescent="0.25">
      <c r="A121" s="1" t="s">
        <v>114</v>
      </c>
      <c r="B121" s="1" t="s">
        <v>115</v>
      </c>
      <c r="C121" s="3"/>
      <c r="D121" s="3"/>
    </row>
    <row r="122" spans="1:4" x14ac:dyDescent="0.25">
      <c r="A122" s="1" t="s">
        <v>262</v>
      </c>
      <c r="B122" s="1" t="s">
        <v>310</v>
      </c>
      <c r="C122" s="3"/>
      <c r="D122" s="3"/>
    </row>
    <row r="123" spans="1:4" x14ac:dyDescent="0.25">
      <c r="A123" s="1" t="s">
        <v>265</v>
      </c>
      <c r="B123" s="1" t="s">
        <v>310</v>
      </c>
      <c r="C123" s="3"/>
      <c r="D123" s="3"/>
    </row>
    <row r="124" spans="1:4" hidden="1" x14ac:dyDescent="0.25">
      <c r="A124" s="1" t="s">
        <v>299</v>
      </c>
      <c r="B124" s="1" t="s">
        <v>317</v>
      </c>
      <c r="C124" s="3"/>
      <c r="D124" s="3"/>
    </row>
    <row r="125" spans="1:4" hidden="1" x14ac:dyDescent="0.25">
      <c r="A125" s="1" t="s">
        <v>329</v>
      </c>
      <c r="B125" s="1" t="s">
        <v>94</v>
      </c>
      <c r="C125" s="3"/>
      <c r="D125" s="3"/>
    </row>
    <row r="126" spans="1:4" hidden="1" x14ac:dyDescent="0.25">
      <c r="A126" s="1" t="s">
        <v>247</v>
      </c>
      <c r="B126" s="1" t="s">
        <v>309</v>
      </c>
      <c r="C126" s="3"/>
      <c r="D126" s="3"/>
    </row>
    <row r="127" spans="1:4" hidden="1" x14ac:dyDescent="0.25">
      <c r="A127" s="1" t="s">
        <v>206</v>
      </c>
      <c r="B127" s="1" t="s">
        <v>139</v>
      </c>
      <c r="C127" s="3"/>
      <c r="D127" s="3"/>
    </row>
    <row r="128" spans="1:4" hidden="1" x14ac:dyDescent="0.25">
      <c r="A128" s="1" t="s">
        <v>207</v>
      </c>
      <c r="B128" s="1" t="s">
        <v>150</v>
      </c>
    </row>
    <row r="129" spans="1:2" hidden="1" x14ac:dyDescent="0.25">
      <c r="A129" s="1" t="s">
        <v>239</v>
      </c>
      <c r="B129" s="1" t="s">
        <v>134</v>
      </c>
    </row>
    <row r="130" spans="1:2" hidden="1" x14ac:dyDescent="0.25">
      <c r="A130" s="1" t="s">
        <v>40</v>
      </c>
      <c r="B130" s="1" t="s">
        <v>175</v>
      </c>
    </row>
    <row r="131" spans="1:2" x14ac:dyDescent="0.25">
      <c r="A131" s="1" t="s">
        <v>256</v>
      </c>
      <c r="B131" s="1" t="s">
        <v>310</v>
      </c>
    </row>
    <row r="132" spans="1:2" hidden="1" x14ac:dyDescent="0.25">
      <c r="A132" s="1" t="s">
        <v>272</v>
      </c>
      <c r="B132" s="1" t="s">
        <v>312</v>
      </c>
    </row>
    <row r="133" spans="1:2" x14ac:dyDescent="0.25">
      <c r="A133" s="1" t="s">
        <v>72</v>
      </c>
      <c r="B133" s="1" t="s">
        <v>60</v>
      </c>
    </row>
    <row r="134" spans="1:2" x14ac:dyDescent="0.25">
      <c r="A134" s="1" t="s">
        <v>67</v>
      </c>
      <c r="B134" s="1" t="s">
        <v>60</v>
      </c>
    </row>
    <row r="135" spans="1:2" hidden="1" x14ac:dyDescent="0.25">
      <c r="A135" s="1" t="s">
        <v>156</v>
      </c>
      <c r="B135" s="1" t="s">
        <v>150</v>
      </c>
    </row>
    <row r="136" spans="1:2" hidden="1" x14ac:dyDescent="0.25">
      <c r="A136" s="1" t="s">
        <v>54</v>
      </c>
      <c r="B136" s="1" t="s">
        <v>51</v>
      </c>
    </row>
    <row r="137" spans="1:2" hidden="1" x14ac:dyDescent="0.25">
      <c r="A137" s="1" t="s">
        <v>208</v>
      </c>
      <c r="B137" s="1" t="s">
        <v>134</v>
      </c>
    </row>
    <row r="138" spans="1:2" x14ac:dyDescent="0.25">
      <c r="A138" s="1" t="s">
        <v>336</v>
      </c>
      <c r="B138" s="1" t="s">
        <v>60</v>
      </c>
    </row>
    <row r="139" spans="1:2" hidden="1" x14ac:dyDescent="0.25">
      <c r="A139" s="1" t="s">
        <v>149</v>
      </c>
      <c r="B139" s="1" t="s">
        <v>150</v>
      </c>
    </row>
    <row r="140" spans="1:2" hidden="1" x14ac:dyDescent="0.25">
      <c r="A140" s="1" t="s">
        <v>120</v>
      </c>
      <c r="B140" s="1" t="s">
        <v>115</v>
      </c>
    </row>
    <row r="141" spans="1:2" hidden="1" x14ac:dyDescent="0.25">
      <c r="A141" s="1" t="s">
        <v>225</v>
      </c>
      <c r="B141" s="1" t="s">
        <v>304</v>
      </c>
    </row>
    <row r="142" spans="1:2" hidden="1" x14ac:dyDescent="0.25">
      <c r="A142" s="1" t="s">
        <v>291</v>
      </c>
      <c r="B142" s="1" t="s">
        <v>317</v>
      </c>
    </row>
    <row r="143" spans="1:2" hidden="1" x14ac:dyDescent="0.25">
      <c r="A143" s="1" t="s">
        <v>155</v>
      </c>
      <c r="B143" s="1" t="s">
        <v>150</v>
      </c>
    </row>
    <row r="144" spans="1:2" hidden="1" x14ac:dyDescent="0.25"/>
    <row r="145" spans="1:2" hidden="1" x14ac:dyDescent="0.25">
      <c r="A145" s="1" t="s">
        <v>36</v>
      </c>
      <c r="B145" s="1" t="s">
        <v>175</v>
      </c>
    </row>
    <row r="146" spans="1:2" hidden="1" x14ac:dyDescent="0.25">
      <c r="A146" s="1" t="s">
        <v>141</v>
      </c>
      <c r="B146" s="1" t="s">
        <v>139</v>
      </c>
    </row>
    <row r="147" spans="1:2" hidden="1" x14ac:dyDescent="0.25">
      <c r="A147" s="1" t="s">
        <v>178</v>
      </c>
    </row>
    <row r="148" spans="1:2" hidden="1" x14ac:dyDescent="0.25">
      <c r="A148" s="1" t="s">
        <v>168</v>
      </c>
      <c r="B148" s="1" t="s">
        <v>34</v>
      </c>
    </row>
    <row r="149" spans="1:2" hidden="1" x14ac:dyDescent="0.25">
      <c r="A149" s="1" t="s">
        <v>131</v>
      </c>
      <c r="B149" s="1" t="s">
        <v>129</v>
      </c>
    </row>
    <row r="150" spans="1:2" hidden="1" x14ac:dyDescent="0.25">
      <c r="A150" s="1" t="s">
        <v>209</v>
      </c>
      <c r="B150" s="1" t="s">
        <v>129</v>
      </c>
    </row>
    <row r="151" spans="1:2" x14ac:dyDescent="0.25">
      <c r="A151" s="1" t="s">
        <v>77</v>
      </c>
      <c r="B151" s="1" t="s">
        <v>60</v>
      </c>
    </row>
    <row r="152" spans="1:2" hidden="1" x14ac:dyDescent="0.25">
      <c r="A152" s="1" t="s">
        <v>210</v>
      </c>
      <c r="B152" s="1" t="s">
        <v>94</v>
      </c>
    </row>
    <row r="153" spans="1:2" hidden="1" x14ac:dyDescent="0.25">
      <c r="A153" s="1" t="s">
        <v>161</v>
      </c>
      <c r="B153" s="1" t="s">
        <v>162</v>
      </c>
    </row>
    <row r="154" spans="1:2" hidden="1" x14ac:dyDescent="0.25">
      <c r="A154" s="1" t="s">
        <v>160</v>
      </c>
      <c r="B154" s="1" t="s">
        <v>150</v>
      </c>
    </row>
    <row r="155" spans="1:2" hidden="1" x14ac:dyDescent="0.25">
      <c r="A155" s="1" t="s">
        <v>53</v>
      </c>
      <c r="B155" s="1" t="s">
        <v>51</v>
      </c>
    </row>
    <row r="156" spans="1:2" hidden="1" x14ac:dyDescent="0.25">
      <c r="A156" s="1" t="s">
        <v>133</v>
      </c>
      <c r="B156" s="1" t="s">
        <v>134</v>
      </c>
    </row>
    <row r="157" spans="1:2" hidden="1" x14ac:dyDescent="0.25"/>
    <row r="158" spans="1:2" hidden="1" x14ac:dyDescent="0.25">
      <c r="A158" s="1" t="s">
        <v>41</v>
      </c>
      <c r="B158" s="1" t="s">
        <v>175</v>
      </c>
    </row>
    <row r="159" spans="1:2" hidden="1" x14ac:dyDescent="0.25">
      <c r="A159" s="1" t="s">
        <v>249</v>
      </c>
      <c r="B159" s="1" t="s">
        <v>309</v>
      </c>
    </row>
    <row r="160" spans="1:2" hidden="1" x14ac:dyDescent="0.25">
      <c r="A160" s="1" t="s">
        <v>211</v>
      </c>
      <c r="B160" s="1" t="s">
        <v>162</v>
      </c>
    </row>
    <row r="161" spans="1:2" hidden="1" x14ac:dyDescent="0.25">
      <c r="A161" s="1" t="s">
        <v>57</v>
      </c>
      <c r="B161" s="1" t="s">
        <v>51</v>
      </c>
    </row>
    <row r="162" spans="1:2" hidden="1" x14ac:dyDescent="0.25">
      <c r="A162" s="1" t="s">
        <v>212</v>
      </c>
      <c r="B162" s="1" t="s">
        <v>139</v>
      </c>
    </row>
    <row r="163" spans="1:2" hidden="1" x14ac:dyDescent="0.25">
      <c r="A163" s="1" t="s">
        <v>331</v>
      </c>
      <c r="B163" s="1" t="s">
        <v>94</v>
      </c>
    </row>
    <row r="164" spans="1:2" hidden="1" x14ac:dyDescent="0.25">
      <c r="A164" s="1" t="s">
        <v>344</v>
      </c>
      <c r="B164" s="1" t="s">
        <v>112</v>
      </c>
    </row>
    <row r="165" spans="1:2" hidden="1" x14ac:dyDescent="0.25">
      <c r="A165" s="1" t="s">
        <v>213</v>
      </c>
      <c r="B165" s="1" t="s">
        <v>81</v>
      </c>
    </row>
    <row r="166" spans="1:2" hidden="1" x14ac:dyDescent="0.25">
      <c r="A166" s="1" t="s">
        <v>165</v>
      </c>
      <c r="B166" s="1" t="s">
        <v>162</v>
      </c>
    </row>
    <row r="167" spans="1:2" hidden="1" x14ac:dyDescent="0.25">
      <c r="A167" s="1" t="s">
        <v>55</v>
      </c>
      <c r="B167" s="1" t="s">
        <v>51</v>
      </c>
    </row>
    <row r="168" spans="1:2" hidden="1" x14ac:dyDescent="0.25">
      <c r="A168" s="1" t="s">
        <v>127</v>
      </c>
      <c r="B168" s="1" t="s">
        <v>115</v>
      </c>
    </row>
    <row r="169" spans="1:2" hidden="1" x14ac:dyDescent="0.25">
      <c r="A169" s="1" t="s">
        <v>104</v>
      </c>
      <c r="B169" s="1" t="s">
        <v>94</v>
      </c>
    </row>
    <row r="170" spans="1:2" hidden="1" x14ac:dyDescent="0.25">
      <c r="A170" s="1" t="s">
        <v>290</v>
      </c>
      <c r="B170" s="1" t="s">
        <v>317</v>
      </c>
    </row>
    <row r="171" spans="1:2" hidden="1" x14ac:dyDescent="0.25">
      <c r="A171" s="1" t="s">
        <v>214</v>
      </c>
      <c r="B171" s="1" t="s">
        <v>94</v>
      </c>
    </row>
    <row r="172" spans="1:2" hidden="1" x14ac:dyDescent="0.25">
      <c r="A172" s="1" t="s">
        <v>215</v>
      </c>
      <c r="B172" s="1" t="s">
        <v>115</v>
      </c>
    </row>
    <row r="173" spans="1:2" hidden="1" x14ac:dyDescent="0.25">
      <c r="A173" s="1" t="s">
        <v>281</v>
      </c>
      <c r="B173" s="1" t="s">
        <v>313</v>
      </c>
    </row>
    <row r="174" spans="1:2" hidden="1" x14ac:dyDescent="0.25">
      <c r="A174" s="1" t="s">
        <v>82</v>
      </c>
      <c r="B174" s="1" t="s">
        <v>81</v>
      </c>
    </row>
    <row r="175" spans="1:2" hidden="1" x14ac:dyDescent="0.25">
      <c r="A175" s="1" t="s">
        <v>107</v>
      </c>
      <c r="B175" s="1" t="s">
        <v>94</v>
      </c>
    </row>
    <row r="176" spans="1:2" hidden="1" x14ac:dyDescent="0.25">
      <c r="A176" s="1" t="s">
        <v>125</v>
      </c>
      <c r="B176" s="1" t="s">
        <v>115</v>
      </c>
    </row>
    <row r="177" spans="1:2" hidden="1" x14ac:dyDescent="0.25">
      <c r="A177" s="1" t="s">
        <v>126</v>
      </c>
      <c r="B177" s="1" t="s">
        <v>115</v>
      </c>
    </row>
    <row r="178" spans="1:2" hidden="1" x14ac:dyDescent="0.25">
      <c r="A178" s="1" t="s">
        <v>242</v>
      </c>
      <c r="B178" s="1" t="s">
        <v>134</v>
      </c>
    </row>
    <row r="179" spans="1:2" hidden="1" x14ac:dyDescent="0.25">
      <c r="A179" s="1" t="s">
        <v>172</v>
      </c>
    </row>
    <row r="180" spans="1:2" hidden="1" x14ac:dyDescent="0.25">
      <c r="A180" s="1" t="s">
        <v>227</v>
      </c>
      <c r="B180" s="1" t="s">
        <v>304</v>
      </c>
    </row>
    <row r="181" spans="1:2" hidden="1" x14ac:dyDescent="0.25">
      <c r="A181" s="1" t="s">
        <v>33</v>
      </c>
      <c r="B181" s="1" t="s">
        <v>175</v>
      </c>
    </row>
    <row r="182" spans="1:2" x14ac:dyDescent="0.25">
      <c r="A182" s="1" t="s">
        <v>255</v>
      </c>
      <c r="B182" s="1" t="s">
        <v>310</v>
      </c>
    </row>
    <row r="183" spans="1:2" hidden="1" x14ac:dyDescent="0.25">
      <c r="A183" s="1" t="s">
        <v>91</v>
      </c>
      <c r="B183" s="1" t="s">
        <v>86</v>
      </c>
    </row>
    <row r="184" spans="1:2" hidden="1" x14ac:dyDescent="0.25">
      <c r="A184" s="1" t="s">
        <v>50</v>
      </c>
      <c r="B184" s="1" t="s">
        <v>51</v>
      </c>
    </row>
    <row r="185" spans="1:2" hidden="1" x14ac:dyDescent="0.25">
      <c r="A185" s="1" t="s">
        <v>216</v>
      </c>
      <c r="B185" s="1" t="s">
        <v>175</v>
      </c>
    </row>
    <row r="186" spans="1:2" hidden="1" x14ac:dyDescent="0.25">
      <c r="A186" s="1" t="s">
        <v>298</v>
      </c>
      <c r="B186" s="1" t="s">
        <v>317</v>
      </c>
    </row>
    <row r="187" spans="1:2" hidden="1" x14ac:dyDescent="0.25">
      <c r="A187" s="1" t="s">
        <v>326</v>
      </c>
      <c r="B187" s="1" t="s">
        <v>315</v>
      </c>
    </row>
    <row r="188" spans="1:2" hidden="1" x14ac:dyDescent="0.25">
      <c r="A188" s="1" t="s">
        <v>163</v>
      </c>
      <c r="B188" s="1" t="s">
        <v>162</v>
      </c>
    </row>
    <row r="189" spans="1:2" hidden="1" x14ac:dyDescent="0.25">
      <c r="A189" s="1" t="s">
        <v>143</v>
      </c>
      <c r="B189" s="1" t="s">
        <v>139</v>
      </c>
    </row>
    <row r="190" spans="1:2" hidden="1" x14ac:dyDescent="0.25">
      <c r="A190" s="1" t="s">
        <v>217</v>
      </c>
      <c r="B190" s="1" t="s">
        <v>150</v>
      </c>
    </row>
    <row r="191" spans="1:2" hidden="1" x14ac:dyDescent="0.25">
      <c r="A191" s="1" t="s">
        <v>135</v>
      </c>
      <c r="B191" s="1" t="s">
        <v>134</v>
      </c>
    </row>
    <row r="192" spans="1:2" hidden="1" x14ac:dyDescent="0.25">
      <c r="A192" s="1" t="s">
        <v>218</v>
      </c>
      <c r="B192" s="1" t="s">
        <v>175</v>
      </c>
    </row>
    <row r="193" spans="1:2" x14ac:dyDescent="0.25">
      <c r="A193" s="1" t="s">
        <v>324</v>
      </c>
      <c r="B193" s="1" t="s">
        <v>310</v>
      </c>
    </row>
    <row r="194" spans="1:2" hidden="1" x14ac:dyDescent="0.25">
      <c r="A194" s="1" t="s">
        <v>140</v>
      </c>
      <c r="B194" s="1" t="s">
        <v>139</v>
      </c>
    </row>
    <row r="195" spans="1:2" hidden="1" x14ac:dyDescent="0.25"/>
    <row r="196" spans="1:2" x14ac:dyDescent="0.25">
      <c r="A196" s="1" t="s">
        <v>76</v>
      </c>
      <c r="B196" s="1" t="s">
        <v>60</v>
      </c>
    </row>
    <row r="197" spans="1:2" hidden="1" x14ac:dyDescent="0.25">
      <c r="A197" s="1" t="s">
        <v>123</v>
      </c>
      <c r="B197" s="1" t="s">
        <v>115</v>
      </c>
    </row>
    <row r="198" spans="1:2" hidden="1" x14ac:dyDescent="0.25">
      <c r="A198" s="1" t="s">
        <v>118</v>
      </c>
      <c r="B198" s="1" t="s">
        <v>115</v>
      </c>
    </row>
    <row r="199" spans="1:2" hidden="1" x14ac:dyDescent="0.25">
      <c r="A199" s="1" t="s">
        <v>219</v>
      </c>
      <c r="B199" s="1" t="s">
        <v>162</v>
      </c>
    </row>
    <row r="200" spans="1:2" hidden="1" x14ac:dyDescent="0.25">
      <c r="A200" s="1" t="s">
        <v>220</v>
      </c>
      <c r="B200" s="1" t="s">
        <v>175</v>
      </c>
    </row>
    <row r="201" spans="1:2" hidden="1" x14ac:dyDescent="0.25">
      <c r="A201" s="1" t="s">
        <v>166</v>
      </c>
      <c r="B201" s="1" t="s">
        <v>34</v>
      </c>
    </row>
    <row r="202" spans="1:2" hidden="1" x14ac:dyDescent="0.25">
      <c r="A202" s="1" t="s">
        <v>345</v>
      </c>
      <c r="B202" s="1" t="s">
        <v>2</v>
      </c>
    </row>
    <row r="203" spans="1:2" hidden="1" x14ac:dyDescent="0.25">
      <c r="A203" s="1" t="s">
        <v>346</v>
      </c>
      <c r="B203" s="1" t="s">
        <v>2</v>
      </c>
    </row>
    <row r="204" spans="1:2" hidden="1" x14ac:dyDescent="0.25">
      <c r="A204" s="1" t="s">
        <v>164</v>
      </c>
      <c r="B204" s="1" t="s">
        <v>162</v>
      </c>
    </row>
    <row r="205" spans="1:2" hidden="1" x14ac:dyDescent="0.25">
      <c r="A205" s="1" t="s">
        <v>49</v>
      </c>
      <c r="B205" s="1" t="s">
        <v>307</v>
      </c>
    </row>
    <row r="206" spans="1:2" hidden="1" x14ac:dyDescent="0.25">
      <c r="A206" s="1" t="s">
        <v>221</v>
      </c>
      <c r="B206" s="1" t="s">
        <v>86</v>
      </c>
    </row>
    <row r="207" spans="1:2" hidden="1" x14ac:dyDescent="0.25">
      <c r="A207" s="1" t="s">
        <v>279</v>
      </c>
      <c r="B207" s="1" t="s">
        <v>313</v>
      </c>
    </row>
    <row r="208" spans="1:2" x14ac:dyDescent="0.25">
      <c r="A208" s="1" t="s">
        <v>222</v>
      </c>
      <c r="B208" s="1" t="s">
        <v>60</v>
      </c>
    </row>
    <row r="209" spans="1:2" hidden="1" x14ac:dyDescent="0.25">
      <c r="A209" s="1" t="s">
        <v>56</v>
      </c>
      <c r="B209" s="1" t="s">
        <v>51</v>
      </c>
    </row>
  </sheetData>
  <mergeCells count="7">
    <mergeCell ref="A1:D3"/>
    <mergeCell ref="E1:H1"/>
    <mergeCell ref="I1:J1"/>
    <mergeCell ref="E2:H2"/>
    <mergeCell ref="I2:J2"/>
    <mergeCell ref="E3:H3"/>
    <mergeCell ref="I3:J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15EAF7A6-AB84-4676-8709-D200BA69F23D}">
          <x14:formula1>
            <xm:f>LISTAS!$B$3:$B$4</xm:f>
          </x14:formula1>
          <xm:sqref>C5:C209</xm:sqref>
        </x14:dataValidation>
        <x14:dataValidation type="list" allowBlank="1" showInputMessage="1" showErrorMessage="1" xr:uid="{280BBCE0-00DC-4072-89B7-88C32921D350}">
          <x14:formula1>
            <xm:f>LISTAS!$A$3:$A$17</xm:f>
          </x14:formula1>
          <xm:sqref>B5:B180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38B61-715F-494F-A61F-D54A21C50772}">
  <dimension ref="A1:J131"/>
  <sheetViews>
    <sheetView topLeftCell="A35" workbookViewId="0">
      <selection activeCell="E43" sqref="E43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121" t="s">
        <v>180</v>
      </c>
      <c r="B1" s="121"/>
      <c r="C1" s="121"/>
      <c r="D1" s="121"/>
      <c r="E1" s="120" t="s">
        <v>20</v>
      </c>
      <c r="F1" s="120"/>
      <c r="G1" s="120"/>
      <c r="H1" s="120"/>
      <c r="I1" s="120">
        <f>+COUNTIF(Tabla358910[NOMBRE DEL PARTICIPANTE],"*")</f>
        <v>127</v>
      </c>
      <c r="J1" s="120"/>
    </row>
    <row r="2" spans="1:10" ht="15" customHeight="1" x14ac:dyDescent="0.25">
      <c r="A2" s="121"/>
      <c r="B2" s="121"/>
      <c r="C2" s="121"/>
      <c r="D2" s="121"/>
      <c r="E2" s="120" t="s">
        <v>21</v>
      </c>
      <c r="F2" s="120"/>
      <c r="G2" s="120"/>
      <c r="H2" s="120"/>
      <c r="I2" s="120">
        <f>+COUNT(J5:J200)</f>
        <v>0</v>
      </c>
      <c r="J2" s="120"/>
    </row>
    <row r="3" spans="1:10" ht="15" customHeight="1" x14ac:dyDescent="0.25">
      <c r="A3" s="121"/>
      <c r="B3" s="121"/>
      <c r="C3" s="121"/>
      <c r="D3" s="121"/>
      <c r="E3" s="120" t="s">
        <v>22</v>
      </c>
      <c r="F3" s="120"/>
      <c r="G3" s="120"/>
      <c r="H3" s="120"/>
      <c r="I3" s="120">
        <f>+COUNTIF(Tabla358910[PAGADO],"si")</f>
        <v>121</v>
      </c>
      <c r="J3" s="120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1" t="s">
        <v>33</v>
      </c>
      <c r="B5" s="1" t="s">
        <v>34</v>
      </c>
      <c r="C5" s="3" t="s">
        <v>35</v>
      </c>
      <c r="D5" s="3">
        <v>1</v>
      </c>
    </row>
    <row r="6" spans="1:10" x14ac:dyDescent="0.25">
      <c r="A6" s="1" t="s">
        <v>36</v>
      </c>
      <c r="B6" s="1" t="s">
        <v>34</v>
      </c>
      <c r="C6" s="3" t="s">
        <v>35</v>
      </c>
      <c r="D6" s="3">
        <v>1</v>
      </c>
    </row>
    <row r="7" spans="1:10" x14ac:dyDescent="0.25">
      <c r="A7" s="1" t="s">
        <v>37</v>
      </c>
      <c r="B7" s="1" t="s">
        <v>34</v>
      </c>
      <c r="C7" s="3" t="s">
        <v>35</v>
      </c>
      <c r="D7" s="3">
        <v>1</v>
      </c>
    </row>
    <row r="8" spans="1:10" x14ac:dyDescent="0.25">
      <c r="A8" s="1" t="s">
        <v>38</v>
      </c>
      <c r="B8" s="1" t="s">
        <v>34</v>
      </c>
      <c r="C8" s="3" t="s">
        <v>35</v>
      </c>
      <c r="D8" s="3">
        <v>1</v>
      </c>
    </row>
    <row r="9" spans="1:10" x14ac:dyDescent="0.25">
      <c r="A9" s="1" t="s">
        <v>39</v>
      </c>
      <c r="B9" s="1" t="s">
        <v>34</v>
      </c>
      <c r="C9" s="3" t="s">
        <v>35</v>
      </c>
      <c r="D9" s="3">
        <v>1</v>
      </c>
    </row>
    <row r="10" spans="1:10" x14ac:dyDescent="0.25">
      <c r="A10" s="1" t="s">
        <v>40</v>
      </c>
      <c r="B10" s="1" t="s">
        <v>34</v>
      </c>
      <c r="C10" s="3" t="s">
        <v>35</v>
      </c>
      <c r="D10" s="3">
        <v>1</v>
      </c>
    </row>
    <row r="11" spans="1:10" x14ac:dyDescent="0.25">
      <c r="A11" s="1" t="s">
        <v>41</v>
      </c>
      <c r="B11" s="1" t="s">
        <v>34</v>
      </c>
      <c r="C11" s="3" t="s">
        <v>35</v>
      </c>
      <c r="D11" s="3">
        <v>1</v>
      </c>
    </row>
    <row r="12" spans="1:10" x14ac:dyDescent="0.25">
      <c r="A12" s="1" t="s">
        <v>42</v>
      </c>
      <c r="B12" s="1" t="s">
        <v>34</v>
      </c>
      <c r="C12" s="3" t="s">
        <v>35</v>
      </c>
      <c r="D12" s="3">
        <v>1</v>
      </c>
    </row>
    <row r="13" spans="1:10" x14ac:dyDescent="0.25">
      <c r="A13" s="1" t="s">
        <v>43</v>
      </c>
      <c r="B13" s="1" t="s">
        <v>34</v>
      </c>
      <c r="C13" s="3" t="s">
        <v>35</v>
      </c>
      <c r="D13" s="3">
        <v>1</v>
      </c>
    </row>
    <row r="14" spans="1:10" x14ac:dyDescent="0.25">
      <c r="A14" s="1" t="s">
        <v>44</v>
      </c>
      <c r="B14" s="1" t="s">
        <v>45</v>
      </c>
      <c r="C14" s="3" t="s">
        <v>35</v>
      </c>
      <c r="D14" s="3">
        <v>2</v>
      </c>
    </row>
    <row r="15" spans="1:10" x14ac:dyDescent="0.25">
      <c r="A15" s="1" t="s">
        <v>46</v>
      </c>
      <c r="B15" s="1" t="s">
        <v>45</v>
      </c>
      <c r="C15" s="3" t="s">
        <v>35</v>
      </c>
      <c r="D15" s="3">
        <v>2</v>
      </c>
    </row>
    <row r="16" spans="1:10" x14ac:dyDescent="0.25">
      <c r="A16" s="1" t="s">
        <v>47</v>
      </c>
      <c r="B16" s="1" t="s">
        <v>45</v>
      </c>
      <c r="C16" s="3" t="s">
        <v>35</v>
      </c>
      <c r="D16" s="3">
        <v>2</v>
      </c>
    </row>
    <row r="17" spans="1:4" x14ac:dyDescent="0.25">
      <c r="A17" s="1" t="s">
        <v>48</v>
      </c>
      <c r="B17" s="1" t="s">
        <v>45</v>
      </c>
      <c r="C17" s="3" t="s">
        <v>35</v>
      </c>
      <c r="D17" s="3">
        <v>2</v>
      </c>
    </row>
    <row r="18" spans="1:4" x14ac:dyDescent="0.25">
      <c r="A18" s="1" t="s">
        <v>49</v>
      </c>
      <c r="B18" s="1" t="s">
        <v>45</v>
      </c>
      <c r="C18" s="3" t="s">
        <v>35</v>
      </c>
      <c r="D18" s="3">
        <v>2</v>
      </c>
    </row>
    <row r="19" spans="1:4" x14ac:dyDescent="0.25">
      <c r="A19" s="1" t="s">
        <v>50</v>
      </c>
      <c r="B19" s="1" t="s">
        <v>51</v>
      </c>
      <c r="C19" s="3" t="s">
        <v>35</v>
      </c>
      <c r="D19" s="3">
        <v>2</v>
      </c>
    </row>
    <row r="20" spans="1:4" x14ac:dyDescent="0.25">
      <c r="A20" s="1" t="s">
        <v>52</v>
      </c>
      <c r="B20" s="1" t="s">
        <v>51</v>
      </c>
      <c r="C20" s="3" t="s">
        <v>35</v>
      </c>
      <c r="D20" s="3">
        <v>2</v>
      </c>
    </row>
    <row r="21" spans="1:4" x14ac:dyDescent="0.25">
      <c r="A21" s="1" t="s">
        <v>53</v>
      </c>
      <c r="B21" s="1" t="s">
        <v>51</v>
      </c>
      <c r="C21" s="3" t="s">
        <v>35</v>
      </c>
      <c r="D21" s="3">
        <v>2</v>
      </c>
    </row>
    <row r="22" spans="1:4" x14ac:dyDescent="0.25">
      <c r="A22" s="1" t="s">
        <v>54</v>
      </c>
      <c r="B22" s="1" t="s">
        <v>51</v>
      </c>
      <c r="C22" s="3" t="s">
        <v>35</v>
      </c>
      <c r="D22" s="3">
        <v>2</v>
      </c>
    </row>
    <row r="23" spans="1:4" x14ac:dyDescent="0.25">
      <c r="A23" s="1" t="s">
        <v>55</v>
      </c>
      <c r="B23" s="1" t="s">
        <v>51</v>
      </c>
      <c r="C23" s="3" t="s">
        <v>35</v>
      </c>
      <c r="D23" s="3">
        <v>3</v>
      </c>
    </row>
    <row r="24" spans="1:4" x14ac:dyDescent="0.25">
      <c r="A24" s="1" t="s">
        <v>56</v>
      </c>
      <c r="B24" s="1" t="s">
        <v>51</v>
      </c>
      <c r="C24" s="3" t="s">
        <v>35</v>
      </c>
      <c r="D24" s="3">
        <v>3</v>
      </c>
    </row>
    <row r="25" spans="1:4" x14ac:dyDescent="0.25">
      <c r="A25" s="1" t="s">
        <v>57</v>
      </c>
      <c r="B25" s="1" t="s">
        <v>51</v>
      </c>
      <c r="C25" s="3" t="s">
        <v>35</v>
      </c>
      <c r="D25" s="3">
        <v>3</v>
      </c>
    </row>
    <row r="26" spans="1:4" x14ac:dyDescent="0.25">
      <c r="A26" s="1" t="s">
        <v>58</v>
      </c>
      <c r="B26" s="1" t="s">
        <v>51</v>
      </c>
      <c r="C26" s="3" t="s">
        <v>35</v>
      </c>
      <c r="D26" s="3">
        <v>3</v>
      </c>
    </row>
    <row r="27" spans="1:4" x14ac:dyDescent="0.25">
      <c r="A27" s="1" t="s">
        <v>59</v>
      </c>
      <c r="B27" s="1" t="s">
        <v>60</v>
      </c>
      <c r="C27" s="3" t="s">
        <v>35</v>
      </c>
      <c r="D27" s="3">
        <v>3</v>
      </c>
    </row>
    <row r="28" spans="1:4" x14ac:dyDescent="0.25">
      <c r="A28" s="1" t="s">
        <v>61</v>
      </c>
      <c r="B28" s="1" t="s">
        <v>60</v>
      </c>
      <c r="C28" s="3" t="s">
        <v>35</v>
      </c>
      <c r="D28" s="3">
        <v>4</v>
      </c>
    </row>
    <row r="29" spans="1:4" x14ac:dyDescent="0.25">
      <c r="A29" s="1" t="s">
        <v>62</v>
      </c>
      <c r="B29" s="1" t="s">
        <v>60</v>
      </c>
      <c r="C29" s="3" t="s">
        <v>35</v>
      </c>
      <c r="D29" s="3">
        <v>4</v>
      </c>
    </row>
    <row r="30" spans="1:4" x14ac:dyDescent="0.25">
      <c r="A30" s="1" t="s">
        <v>63</v>
      </c>
      <c r="B30" s="1" t="s">
        <v>60</v>
      </c>
      <c r="C30" s="3" t="s">
        <v>35</v>
      </c>
      <c r="D30" s="3">
        <v>4</v>
      </c>
    </row>
    <row r="31" spans="1:4" x14ac:dyDescent="0.25">
      <c r="A31" s="1" t="s">
        <v>64</v>
      </c>
      <c r="B31" s="1" t="s">
        <v>60</v>
      </c>
      <c r="C31" s="3" t="s">
        <v>35</v>
      </c>
      <c r="D31" s="3">
        <v>4</v>
      </c>
    </row>
    <row r="32" spans="1:4" x14ac:dyDescent="0.25">
      <c r="A32" s="1" t="s">
        <v>65</v>
      </c>
      <c r="B32" s="1" t="s">
        <v>60</v>
      </c>
      <c r="C32" s="3" t="s">
        <v>35</v>
      </c>
      <c r="D32" s="3">
        <v>4</v>
      </c>
    </row>
    <row r="33" spans="1:4" x14ac:dyDescent="0.25">
      <c r="A33" s="1" t="s">
        <v>66</v>
      </c>
      <c r="B33" s="1" t="s">
        <v>60</v>
      </c>
      <c r="C33" s="3" t="s">
        <v>35</v>
      </c>
      <c r="D33" s="3">
        <v>5</v>
      </c>
    </row>
    <row r="34" spans="1:4" x14ac:dyDescent="0.25">
      <c r="A34" s="1" t="s">
        <v>67</v>
      </c>
      <c r="B34" s="1" t="s">
        <v>60</v>
      </c>
      <c r="C34" s="3" t="s">
        <v>35</v>
      </c>
      <c r="D34" s="3">
        <v>5</v>
      </c>
    </row>
    <row r="35" spans="1:4" x14ac:dyDescent="0.25">
      <c r="A35" s="1" t="s">
        <v>68</v>
      </c>
      <c r="B35" s="1" t="s">
        <v>60</v>
      </c>
      <c r="C35" s="3" t="s">
        <v>35</v>
      </c>
      <c r="D35" s="3">
        <v>5</v>
      </c>
    </row>
    <row r="36" spans="1:4" x14ac:dyDescent="0.25">
      <c r="A36" s="1" t="s">
        <v>69</v>
      </c>
      <c r="B36" s="1" t="s">
        <v>60</v>
      </c>
      <c r="C36" s="3" t="s">
        <v>35</v>
      </c>
      <c r="D36" s="3">
        <v>5</v>
      </c>
    </row>
    <row r="37" spans="1:4" x14ac:dyDescent="0.25">
      <c r="A37" s="1" t="s">
        <v>70</v>
      </c>
      <c r="B37" s="1" t="s">
        <v>60</v>
      </c>
      <c r="C37" s="3" t="s">
        <v>35</v>
      </c>
      <c r="D37" s="3">
        <v>6</v>
      </c>
    </row>
    <row r="38" spans="1:4" x14ac:dyDescent="0.25">
      <c r="A38" s="1" t="s">
        <v>71</v>
      </c>
      <c r="B38" s="1" t="s">
        <v>60</v>
      </c>
      <c r="C38" s="3" t="s">
        <v>35</v>
      </c>
      <c r="D38" s="3">
        <v>6</v>
      </c>
    </row>
    <row r="39" spans="1:4" x14ac:dyDescent="0.25">
      <c r="A39" s="1" t="s">
        <v>72</v>
      </c>
      <c r="B39" s="1" t="s">
        <v>60</v>
      </c>
      <c r="C39" s="3" t="s">
        <v>35</v>
      </c>
      <c r="D39" s="3">
        <v>6</v>
      </c>
    </row>
    <row r="40" spans="1:4" x14ac:dyDescent="0.25">
      <c r="A40" s="1" t="s">
        <v>73</v>
      </c>
      <c r="B40" s="1" t="s">
        <v>60</v>
      </c>
      <c r="C40" s="3" t="s">
        <v>35</v>
      </c>
      <c r="D40" s="3">
        <v>6</v>
      </c>
    </row>
    <row r="41" spans="1:4" x14ac:dyDescent="0.25">
      <c r="A41" s="1" t="s">
        <v>74</v>
      </c>
      <c r="B41" s="1" t="s">
        <v>60</v>
      </c>
      <c r="C41" s="3" t="s">
        <v>35</v>
      </c>
      <c r="D41" s="3">
        <v>7</v>
      </c>
    </row>
    <row r="42" spans="1:4" x14ac:dyDescent="0.25">
      <c r="A42" s="1" t="s">
        <v>75</v>
      </c>
      <c r="B42" s="1" t="s">
        <v>60</v>
      </c>
      <c r="C42" s="3" t="s">
        <v>35</v>
      </c>
      <c r="D42" s="3">
        <v>7</v>
      </c>
    </row>
    <row r="43" spans="1:4" x14ac:dyDescent="0.25">
      <c r="A43" s="1" t="s">
        <v>76</v>
      </c>
      <c r="B43" s="1" t="s">
        <v>60</v>
      </c>
      <c r="C43" s="3" t="s">
        <v>35</v>
      </c>
      <c r="D43" s="3">
        <v>7</v>
      </c>
    </row>
    <row r="44" spans="1:4" x14ac:dyDescent="0.25">
      <c r="A44" s="1" t="s">
        <v>77</v>
      </c>
      <c r="B44" s="1" t="s">
        <v>60</v>
      </c>
      <c r="C44" s="3" t="s">
        <v>35</v>
      </c>
      <c r="D44" s="3">
        <v>7</v>
      </c>
    </row>
    <row r="45" spans="1:4" x14ac:dyDescent="0.25">
      <c r="A45" s="1" t="s">
        <v>78</v>
      </c>
      <c r="B45" s="1" t="s">
        <v>60</v>
      </c>
      <c r="C45" s="3" t="s">
        <v>35</v>
      </c>
      <c r="D45" s="3">
        <v>7</v>
      </c>
    </row>
    <row r="46" spans="1:4" x14ac:dyDescent="0.25">
      <c r="A46" s="1" t="s">
        <v>79</v>
      </c>
      <c r="B46" s="1" t="s">
        <v>60</v>
      </c>
      <c r="C46" s="3" t="s">
        <v>35</v>
      </c>
      <c r="D46" s="3">
        <v>7</v>
      </c>
    </row>
    <row r="47" spans="1:4" x14ac:dyDescent="0.25">
      <c r="A47" s="1" t="s">
        <v>80</v>
      </c>
      <c r="B47" s="1" t="s">
        <v>81</v>
      </c>
      <c r="C47" s="3" t="s">
        <v>35</v>
      </c>
      <c r="D47" s="3">
        <v>7</v>
      </c>
    </row>
    <row r="48" spans="1:4" x14ac:dyDescent="0.25">
      <c r="A48" s="1" t="s">
        <v>82</v>
      </c>
      <c r="B48" s="1" t="s">
        <v>81</v>
      </c>
      <c r="C48" s="3" t="s">
        <v>35</v>
      </c>
      <c r="D48" s="3">
        <v>9</v>
      </c>
    </row>
    <row r="49" spans="1:4" x14ac:dyDescent="0.25">
      <c r="A49" s="1" t="s">
        <v>83</v>
      </c>
      <c r="B49" s="1" t="s">
        <v>81</v>
      </c>
      <c r="C49" s="3" t="s">
        <v>35</v>
      </c>
      <c r="D49" s="3">
        <v>9</v>
      </c>
    </row>
    <row r="50" spans="1:4" x14ac:dyDescent="0.25">
      <c r="A50" s="1" t="s">
        <v>84</v>
      </c>
      <c r="B50" s="1" t="s">
        <v>81</v>
      </c>
      <c r="C50" s="3" t="s">
        <v>35</v>
      </c>
      <c r="D50" s="3">
        <v>9</v>
      </c>
    </row>
    <row r="51" spans="1:4" x14ac:dyDescent="0.25">
      <c r="A51" s="1" t="s">
        <v>85</v>
      </c>
      <c r="B51" s="1" t="s">
        <v>86</v>
      </c>
      <c r="C51" s="3" t="s">
        <v>35</v>
      </c>
      <c r="D51" s="3">
        <v>9</v>
      </c>
    </row>
    <row r="52" spans="1:4" x14ac:dyDescent="0.25">
      <c r="A52" s="1" t="s">
        <v>87</v>
      </c>
      <c r="B52" s="1" t="s">
        <v>86</v>
      </c>
      <c r="C52" s="3" t="s">
        <v>35</v>
      </c>
      <c r="D52" s="3">
        <v>9</v>
      </c>
    </row>
    <row r="53" spans="1:4" x14ac:dyDescent="0.25">
      <c r="A53" s="1" t="s">
        <v>88</v>
      </c>
      <c r="B53" s="1" t="s">
        <v>86</v>
      </c>
      <c r="C53" s="3" t="s">
        <v>35</v>
      </c>
      <c r="D53" s="3">
        <v>9</v>
      </c>
    </row>
    <row r="54" spans="1:4" x14ac:dyDescent="0.25">
      <c r="A54" s="1" t="s">
        <v>89</v>
      </c>
      <c r="B54" s="1" t="s">
        <v>86</v>
      </c>
      <c r="C54" s="3" t="s">
        <v>35</v>
      </c>
      <c r="D54" s="3">
        <v>9</v>
      </c>
    </row>
    <row r="55" spans="1:4" x14ac:dyDescent="0.25">
      <c r="A55" s="1" t="s">
        <v>43</v>
      </c>
      <c r="B55" s="1" t="s">
        <v>86</v>
      </c>
      <c r="C55" s="3" t="s">
        <v>35</v>
      </c>
      <c r="D55" s="3">
        <v>9</v>
      </c>
    </row>
    <row r="56" spans="1:4" x14ac:dyDescent="0.25">
      <c r="A56" s="1" t="s">
        <v>90</v>
      </c>
      <c r="B56" s="1" t="s">
        <v>86</v>
      </c>
      <c r="C56" s="3" t="s">
        <v>35</v>
      </c>
      <c r="D56" s="3">
        <v>9</v>
      </c>
    </row>
    <row r="57" spans="1:4" x14ac:dyDescent="0.25">
      <c r="A57" s="1" t="s">
        <v>91</v>
      </c>
      <c r="B57" s="1" t="s">
        <v>86</v>
      </c>
      <c r="C57" s="3" t="s">
        <v>35</v>
      </c>
      <c r="D57" s="3">
        <v>10</v>
      </c>
    </row>
    <row r="58" spans="1:4" x14ac:dyDescent="0.25">
      <c r="A58" s="1" t="s">
        <v>92</v>
      </c>
      <c r="B58" s="1" t="s">
        <v>86</v>
      </c>
      <c r="C58" s="3" t="s">
        <v>35</v>
      </c>
      <c r="D58" s="3">
        <v>10</v>
      </c>
    </row>
    <row r="59" spans="1:4" x14ac:dyDescent="0.25">
      <c r="A59" s="1" t="s">
        <v>93</v>
      </c>
      <c r="B59" s="1" t="s">
        <v>94</v>
      </c>
      <c r="C59" s="3" t="s">
        <v>35</v>
      </c>
      <c r="D59" s="3">
        <v>10</v>
      </c>
    </row>
    <row r="60" spans="1:4" x14ac:dyDescent="0.25">
      <c r="A60" s="1" t="s">
        <v>95</v>
      </c>
      <c r="B60" s="1" t="s">
        <v>94</v>
      </c>
      <c r="C60" s="3" t="s">
        <v>35</v>
      </c>
      <c r="D60" s="3">
        <v>10</v>
      </c>
    </row>
    <row r="61" spans="1:4" x14ac:dyDescent="0.25">
      <c r="A61" s="1" t="s">
        <v>96</v>
      </c>
      <c r="B61" s="1" t="s">
        <v>94</v>
      </c>
      <c r="C61" s="3" t="s">
        <v>35</v>
      </c>
      <c r="D61" s="3">
        <v>10</v>
      </c>
    </row>
    <row r="62" spans="1:4" x14ac:dyDescent="0.25">
      <c r="A62" s="1" t="s">
        <v>97</v>
      </c>
      <c r="B62" s="1" t="s">
        <v>94</v>
      </c>
      <c r="C62" s="3" t="s">
        <v>35</v>
      </c>
      <c r="D62" s="3">
        <v>11</v>
      </c>
    </row>
    <row r="63" spans="1:4" x14ac:dyDescent="0.25">
      <c r="A63" s="1" t="s">
        <v>98</v>
      </c>
      <c r="B63" s="1" t="s">
        <v>94</v>
      </c>
      <c r="C63" s="3" t="s">
        <v>35</v>
      </c>
      <c r="D63" s="3">
        <v>11</v>
      </c>
    </row>
    <row r="64" spans="1:4" x14ac:dyDescent="0.25">
      <c r="A64" s="1" t="s">
        <v>99</v>
      </c>
      <c r="B64" s="1" t="s">
        <v>94</v>
      </c>
      <c r="C64" s="3" t="s">
        <v>35</v>
      </c>
      <c r="D64" s="3">
        <v>11</v>
      </c>
    </row>
    <row r="65" spans="1:4" x14ac:dyDescent="0.25">
      <c r="A65" s="1" t="s">
        <v>100</v>
      </c>
      <c r="B65" s="1" t="s">
        <v>94</v>
      </c>
      <c r="C65" s="3" t="s">
        <v>35</v>
      </c>
      <c r="D65" s="3">
        <v>11</v>
      </c>
    </row>
    <row r="66" spans="1:4" x14ac:dyDescent="0.25">
      <c r="A66" s="1" t="s">
        <v>101</v>
      </c>
      <c r="B66" s="1" t="s">
        <v>94</v>
      </c>
      <c r="C66" s="3" t="s">
        <v>35</v>
      </c>
      <c r="D66" s="3">
        <v>11</v>
      </c>
    </row>
    <row r="67" spans="1:4" x14ac:dyDescent="0.25">
      <c r="A67" s="1" t="s">
        <v>102</v>
      </c>
      <c r="B67" s="1" t="s">
        <v>94</v>
      </c>
      <c r="C67" s="3" t="s">
        <v>35</v>
      </c>
      <c r="D67" s="3">
        <v>11</v>
      </c>
    </row>
    <row r="68" spans="1:4" x14ac:dyDescent="0.25">
      <c r="A68" s="1" t="s">
        <v>103</v>
      </c>
      <c r="B68" s="1" t="s">
        <v>94</v>
      </c>
      <c r="C68" s="3" t="s">
        <v>35</v>
      </c>
      <c r="D68" s="3">
        <v>11</v>
      </c>
    </row>
    <row r="69" spans="1:4" x14ac:dyDescent="0.25">
      <c r="A69" s="1" t="s">
        <v>104</v>
      </c>
      <c r="B69" s="1" t="s">
        <v>94</v>
      </c>
      <c r="C69" s="3" t="s">
        <v>105</v>
      </c>
      <c r="D69" s="3">
        <v>11</v>
      </c>
    </row>
    <row r="70" spans="1:4" x14ac:dyDescent="0.25">
      <c r="A70" s="1" t="s">
        <v>106</v>
      </c>
      <c r="B70" s="1" t="s">
        <v>94</v>
      </c>
      <c r="C70" s="3" t="s">
        <v>35</v>
      </c>
      <c r="D70" s="3">
        <v>13</v>
      </c>
    </row>
    <row r="71" spans="1:4" x14ac:dyDescent="0.25">
      <c r="A71" s="1" t="s">
        <v>107</v>
      </c>
      <c r="B71" s="1" t="s">
        <v>94</v>
      </c>
      <c r="C71" s="3" t="s">
        <v>105</v>
      </c>
      <c r="D71" s="3">
        <v>13</v>
      </c>
    </row>
    <row r="72" spans="1:4" x14ac:dyDescent="0.25">
      <c r="A72" s="1" t="s">
        <v>108</v>
      </c>
      <c r="B72" s="1" t="s">
        <v>2</v>
      </c>
      <c r="C72" s="3" t="s">
        <v>35</v>
      </c>
      <c r="D72" s="3">
        <v>13</v>
      </c>
    </row>
    <row r="73" spans="1:4" x14ac:dyDescent="0.25">
      <c r="A73" s="1" t="s">
        <v>4</v>
      </c>
      <c r="B73" s="1" t="s">
        <v>2</v>
      </c>
      <c r="C73" s="3" t="s">
        <v>35</v>
      </c>
      <c r="D73" s="3">
        <v>13</v>
      </c>
    </row>
    <row r="74" spans="1:4" x14ac:dyDescent="0.25">
      <c r="A74" s="1" t="s">
        <v>109</v>
      </c>
      <c r="B74" s="1" t="s">
        <v>2</v>
      </c>
      <c r="C74" s="3" t="s">
        <v>35</v>
      </c>
      <c r="D74" s="3">
        <v>14</v>
      </c>
    </row>
    <row r="75" spans="1:4" x14ac:dyDescent="0.25">
      <c r="A75" s="1" t="s">
        <v>110</v>
      </c>
      <c r="B75" s="1" t="s">
        <v>2</v>
      </c>
      <c r="C75" s="3" t="s">
        <v>35</v>
      </c>
      <c r="D75" s="3">
        <v>14</v>
      </c>
    </row>
    <row r="76" spans="1:4" x14ac:dyDescent="0.25">
      <c r="A76" s="1" t="s">
        <v>111</v>
      </c>
      <c r="B76" s="1" t="s">
        <v>112</v>
      </c>
      <c r="C76" s="3" t="s">
        <v>35</v>
      </c>
      <c r="D76" s="3">
        <v>14</v>
      </c>
    </row>
    <row r="77" spans="1:4" x14ac:dyDescent="0.25">
      <c r="A77" s="1" t="s">
        <v>113</v>
      </c>
      <c r="B77" s="1" t="s">
        <v>2</v>
      </c>
      <c r="C77" s="3" t="s">
        <v>35</v>
      </c>
      <c r="D77" s="3">
        <v>14</v>
      </c>
    </row>
    <row r="78" spans="1:4" x14ac:dyDescent="0.25">
      <c r="A78" s="1" t="s">
        <v>114</v>
      </c>
      <c r="B78" s="1" t="s">
        <v>115</v>
      </c>
      <c r="C78" s="3" t="s">
        <v>35</v>
      </c>
      <c r="D78" s="3">
        <v>15</v>
      </c>
    </row>
    <row r="79" spans="1:4" x14ac:dyDescent="0.25">
      <c r="A79" s="1" t="s">
        <v>116</v>
      </c>
      <c r="B79" s="1" t="s">
        <v>115</v>
      </c>
      <c r="C79" s="3" t="s">
        <v>35</v>
      </c>
      <c r="D79" s="3">
        <v>15</v>
      </c>
    </row>
    <row r="80" spans="1:4" x14ac:dyDescent="0.25">
      <c r="A80" s="1" t="s">
        <v>117</v>
      </c>
      <c r="B80" s="1" t="s">
        <v>115</v>
      </c>
      <c r="C80" s="3" t="s">
        <v>35</v>
      </c>
      <c r="D80" s="3">
        <v>15</v>
      </c>
    </row>
    <row r="81" spans="1:4" x14ac:dyDescent="0.25">
      <c r="A81" s="1" t="s">
        <v>118</v>
      </c>
      <c r="B81" s="1" t="s">
        <v>115</v>
      </c>
      <c r="C81" s="3" t="s">
        <v>35</v>
      </c>
      <c r="D81" s="3">
        <v>15</v>
      </c>
    </row>
    <row r="82" spans="1:4" x14ac:dyDescent="0.25">
      <c r="A82" s="1" t="s">
        <v>119</v>
      </c>
      <c r="B82" s="1" t="s">
        <v>115</v>
      </c>
      <c r="C82" s="3" t="s">
        <v>35</v>
      </c>
      <c r="D82" s="3">
        <v>16</v>
      </c>
    </row>
    <row r="83" spans="1:4" x14ac:dyDescent="0.25">
      <c r="A83" s="1" t="s">
        <v>120</v>
      </c>
      <c r="B83" s="1" t="s">
        <v>115</v>
      </c>
      <c r="C83" s="3" t="s">
        <v>35</v>
      </c>
      <c r="D83" s="3">
        <v>16</v>
      </c>
    </row>
    <row r="84" spans="1:4" x14ac:dyDescent="0.25">
      <c r="A84" s="1" t="s">
        <v>121</v>
      </c>
      <c r="B84" s="1" t="s">
        <v>115</v>
      </c>
      <c r="C84" s="3" t="s">
        <v>35</v>
      </c>
      <c r="D84" s="3">
        <v>16</v>
      </c>
    </row>
    <row r="85" spans="1:4" x14ac:dyDescent="0.25">
      <c r="A85" s="1" t="s">
        <v>122</v>
      </c>
      <c r="B85" s="1" t="s">
        <v>115</v>
      </c>
      <c r="C85" s="3" t="s">
        <v>35</v>
      </c>
      <c r="D85" s="3">
        <v>16</v>
      </c>
    </row>
    <row r="86" spans="1:4" x14ac:dyDescent="0.25">
      <c r="A86" s="1" t="s">
        <v>123</v>
      </c>
      <c r="B86" s="1" t="s">
        <v>115</v>
      </c>
      <c r="C86" s="3" t="s">
        <v>35</v>
      </c>
      <c r="D86" s="3">
        <v>16</v>
      </c>
    </row>
    <row r="87" spans="1:4" x14ac:dyDescent="0.25">
      <c r="A87" s="1" t="s">
        <v>124</v>
      </c>
      <c r="B87" s="1" t="s">
        <v>115</v>
      </c>
      <c r="C87" s="3" t="s">
        <v>35</v>
      </c>
      <c r="D87" s="3">
        <v>16</v>
      </c>
    </row>
    <row r="88" spans="1:4" x14ac:dyDescent="0.25">
      <c r="A88" s="1" t="s">
        <v>125</v>
      </c>
      <c r="B88" s="1" t="s">
        <v>115</v>
      </c>
      <c r="C88" s="3" t="s">
        <v>35</v>
      </c>
      <c r="D88" s="3">
        <v>16</v>
      </c>
    </row>
    <row r="89" spans="1:4" x14ac:dyDescent="0.25">
      <c r="A89" s="1" t="s">
        <v>126</v>
      </c>
      <c r="B89" s="1" t="s">
        <v>115</v>
      </c>
      <c r="C89" s="3" t="s">
        <v>35</v>
      </c>
      <c r="D89" s="3">
        <v>16</v>
      </c>
    </row>
    <row r="90" spans="1:4" x14ac:dyDescent="0.25">
      <c r="A90" s="1" t="s">
        <v>127</v>
      </c>
      <c r="B90" s="1" t="s">
        <v>115</v>
      </c>
      <c r="C90" s="3" t="s">
        <v>35</v>
      </c>
      <c r="D90" s="3">
        <v>16</v>
      </c>
    </row>
    <row r="91" spans="1:4" x14ac:dyDescent="0.25">
      <c r="A91" s="1" t="s">
        <v>128</v>
      </c>
      <c r="B91" s="1" t="s">
        <v>129</v>
      </c>
      <c r="C91" s="3" t="s">
        <v>35</v>
      </c>
      <c r="D91" s="3">
        <v>18</v>
      </c>
    </row>
    <row r="92" spans="1:4" x14ac:dyDescent="0.25">
      <c r="A92" s="1" t="s">
        <v>130</v>
      </c>
      <c r="B92" s="1" t="s">
        <v>129</v>
      </c>
      <c r="C92" s="3" t="s">
        <v>35</v>
      </c>
      <c r="D92" s="3">
        <v>18</v>
      </c>
    </row>
    <row r="93" spans="1:4" x14ac:dyDescent="0.25">
      <c r="A93" s="1" t="s">
        <v>131</v>
      </c>
      <c r="B93" s="1" t="s">
        <v>129</v>
      </c>
      <c r="C93" s="3" t="s">
        <v>35</v>
      </c>
      <c r="D93" s="3">
        <v>18</v>
      </c>
    </row>
    <row r="94" spans="1:4" x14ac:dyDescent="0.25">
      <c r="A94" s="1" t="s">
        <v>132</v>
      </c>
      <c r="B94" s="1" t="s">
        <v>129</v>
      </c>
      <c r="C94" s="3" t="s">
        <v>35</v>
      </c>
      <c r="D94" s="3">
        <v>18</v>
      </c>
    </row>
    <row r="95" spans="1:4" x14ac:dyDescent="0.25">
      <c r="A95" s="1" t="s">
        <v>133</v>
      </c>
      <c r="B95" s="1" t="s">
        <v>134</v>
      </c>
      <c r="C95" s="3" t="s">
        <v>35</v>
      </c>
      <c r="D95" s="3">
        <v>18</v>
      </c>
    </row>
    <row r="96" spans="1:4" x14ac:dyDescent="0.25">
      <c r="A96" s="1" t="s">
        <v>135</v>
      </c>
      <c r="B96" s="1" t="s">
        <v>134</v>
      </c>
      <c r="C96" s="3" t="s">
        <v>35</v>
      </c>
      <c r="D96" s="3">
        <v>18</v>
      </c>
    </row>
    <row r="97" spans="1:4" x14ac:dyDescent="0.25">
      <c r="A97" s="1" t="s">
        <v>136</v>
      </c>
      <c r="B97" s="1" t="s">
        <v>137</v>
      </c>
      <c r="C97" s="3" t="s">
        <v>35</v>
      </c>
      <c r="D97" s="3">
        <v>18</v>
      </c>
    </row>
    <row r="98" spans="1:4" x14ac:dyDescent="0.25">
      <c r="A98" s="1" t="s">
        <v>138</v>
      </c>
      <c r="B98" s="1" t="s">
        <v>139</v>
      </c>
      <c r="C98" s="3" t="s">
        <v>35</v>
      </c>
      <c r="D98" s="3">
        <v>18</v>
      </c>
    </row>
    <row r="99" spans="1:4" x14ac:dyDescent="0.25">
      <c r="A99" s="1" t="s">
        <v>140</v>
      </c>
      <c r="B99" s="1" t="s">
        <v>139</v>
      </c>
      <c r="C99" s="3" t="s">
        <v>35</v>
      </c>
      <c r="D99" s="3">
        <v>19</v>
      </c>
    </row>
    <row r="100" spans="1:4" x14ac:dyDescent="0.25">
      <c r="A100" s="1" t="s">
        <v>141</v>
      </c>
      <c r="B100" s="1" t="s">
        <v>142</v>
      </c>
      <c r="C100" s="3" t="s">
        <v>35</v>
      </c>
      <c r="D100" s="3">
        <v>19</v>
      </c>
    </row>
    <row r="101" spans="1:4" x14ac:dyDescent="0.25">
      <c r="A101" s="1" t="s">
        <v>143</v>
      </c>
      <c r="B101" s="1" t="s">
        <v>139</v>
      </c>
      <c r="C101" s="3" t="s">
        <v>35</v>
      </c>
      <c r="D101" s="3">
        <v>19</v>
      </c>
    </row>
    <row r="102" spans="1:4" x14ac:dyDescent="0.25">
      <c r="A102" s="1" t="s">
        <v>144</v>
      </c>
      <c r="B102" s="1" t="s">
        <v>139</v>
      </c>
      <c r="C102" s="3" t="s">
        <v>35</v>
      </c>
      <c r="D102" s="3">
        <v>19</v>
      </c>
    </row>
    <row r="103" spans="1:4" x14ac:dyDescent="0.25">
      <c r="A103" s="1" t="s">
        <v>145</v>
      </c>
      <c r="B103" s="1" t="s">
        <v>139</v>
      </c>
      <c r="C103" s="3" t="s">
        <v>35</v>
      </c>
      <c r="D103" s="3">
        <v>23</v>
      </c>
    </row>
    <row r="104" spans="1:4" x14ac:dyDescent="0.25">
      <c r="A104" s="1" t="s">
        <v>146</v>
      </c>
      <c r="B104" s="1" t="s">
        <v>139</v>
      </c>
      <c r="C104" s="3" t="s">
        <v>35</v>
      </c>
      <c r="D104" s="3">
        <v>23</v>
      </c>
    </row>
    <row r="105" spans="1:4" x14ac:dyDescent="0.25">
      <c r="A105" s="1" t="s">
        <v>147</v>
      </c>
      <c r="B105" s="1" t="s">
        <v>139</v>
      </c>
      <c r="C105" s="3" t="s">
        <v>35</v>
      </c>
      <c r="D105" s="3">
        <v>23</v>
      </c>
    </row>
    <row r="106" spans="1:4" x14ac:dyDescent="0.25">
      <c r="A106" s="1" t="s">
        <v>148</v>
      </c>
      <c r="B106" s="1" t="s">
        <v>139</v>
      </c>
      <c r="C106" s="3" t="s">
        <v>35</v>
      </c>
      <c r="D106" s="3">
        <v>23</v>
      </c>
    </row>
    <row r="107" spans="1:4" x14ac:dyDescent="0.25">
      <c r="A107" s="1" t="s">
        <v>149</v>
      </c>
      <c r="B107" s="1" t="s">
        <v>150</v>
      </c>
      <c r="C107" s="3" t="s">
        <v>35</v>
      </c>
      <c r="D107" s="3">
        <v>23</v>
      </c>
    </row>
    <row r="108" spans="1:4" x14ac:dyDescent="0.25">
      <c r="A108" s="1" t="s">
        <v>151</v>
      </c>
      <c r="B108" s="1" t="s">
        <v>150</v>
      </c>
      <c r="C108" s="3" t="s">
        <v>35</v>
      </c>
      <c r="D108" s="3">
        <v>23</v>
      </c>
    </row>
    <row r="109" spans="1:4" x14ac:dyDescent="0.25">
      <c r="A109" s="1" t="s">
        <v>128</v>
      </c>
      <c r="B109" s="1" t="s">
        <v>150</v>
      </c>
      <c r="C109" s="3" t="s">
        <v>35</v>
      </c>
      <c r="D109" s="3">
        <v>23</v>
      </c>
    </row>
    <row r="110" spans="1:4" x14ac:dyDescent="0.25">
      <c r="A110" s="1" t="s">
        <v>152</v>
      </c>
      <c r="B110" s="1" t="s">
        <v>150</v>
      </c>
      <c r="C110" s="3" t="s">
        <v>35</v>
      </c>
      <c r="D110" s="3">
        <v>24</v>
      </c>
    </row>
    <row r="111" spans="1:4" x14ac:dyDescent="0.25">
      <c r="A111" s="1" t="s">
        <v>153</v>
      </c>
      <c r="B111" s="1" t="s">
        <v>150</v>
      </c>
      <c r="C111" s="3" t="s">
        <v>35</v>
      </c>
      <c r="D111" s="3">
        <v>24</v>
      </c>
    </row>
    <row r="112" spans="1:4" x14ac:dyDescent="0.25">
      <c r="A112" s="1" t="s">
        <v>154</v>
      </c>
      <c r="B112" s="1" t="s">
        <v>150</v>
      </c>
      <c r="C112" s="3" t="s">
        <v>35</v>
      </c>
      <c r="D112" s="3">
        <v>24</v>
      </c>
    </row>
    <row r="113" spans="1:4" x14ac:dyDescent="0.25">
      <c r="A113" s="1" t="s">
        <v>155</v>
      </c>
      <c r="B113" s="1" t="s">
        <v>150</v>
      </c>
      <c r="C113" s="3" t="s">
        <v>35</v>
      </c>
      <c r="D113" s="3">
        <v>24</v>
      </c>
    </row>
    <row r="114" spans="1:4" x14ac:dyDescent="0.25">
      <c r="A114" s="1" t="s">
        <v>156</v>
      </c>
      <c r="B114" s="1" t="s">
        <v>150</v>
      </c>
      <c r="C114" s="3" t="s">
        <v>35</v>
      </c>
      <c r="D114" s="3">
        <v>25</v>
      </c>
    </row>
    <row r="115" spans="1:4" x14ac:dyDescent="0.25">
      <c r="A115" s="1" t="s">
        <v>157</v>
      </c>
      <c r="B115" s="1" t="s">
        <v>150</v>
      </c>
      <c r="C115" s="3" t="s">
        <v>35</v>
      </c>
      <c r="D115" s="3">
        <v>25</v>
      </c>
    </row>
    <row r="116" spans="1:4" x14ac:dyDescent="0.25">
      <c r="A116" s="1" t="s">
        <v>158</v>
      </c>
      <c r="B116" s="1" t="s">
        <v>150</v>
      </c>
      <c r="C116" s="3" t="s">
        <v>35</v>
      </c>
      <c r="D116" s="3">
        <v>25</v>
      </c>
    </row>
    <row r="117" spans="1:4" x14ac:dyDescent="0.25">
      <c r="A117" s="1" t="s">
        <v>159</v>
      </c>
      <c r="B117" s="1" t="s">
        <v>150</v>
      </c>
      <c r="C117" s="3" t="s">
        <v>35</v>
      </c>
      <c r="D117" s="3">
        <v>25</v>
      </c>
    </row>
    <row r="118" spans="1:4" x14ac:dyDescent="0.25">
      <c r="A118" s="1" t="s">
        <v>160</v>
      </c>
      <c r="B118" s="1" t="s">
        <v>150</v>
      </c>
      <c r="C118" s="3" t="s">
        <v>35</v>
      </c>
      <c r="D118" s="3">
        <v>22</v>
      </c>
    </row>
    <row r="119" spans="1:4" x14ac:dyDescent="0.25">
      <c r="A119" s="1" t="s">
        <v>161</v>
      </c>
      <c r="B119" s="1" t="s">
        <v>162</v>
      </c>
      <c r="C119" s="3" t="s">
        <v>35</v>
      </c>
      <c r="D119" s="3">
        <v>22</v>
      </c>
    </row>
    <row r="120" spans="1:4" x14ac:dyDescent="0.25">
      <c r="A120" s="1" t="s">
        <v>163</v>
      </c>
      <c r="B120" s="1" t="s">
        <v>162</v>
      </c>
      <c r="C120" s="3" t="s">
        <v>35</v>
      </c>
      <c r="D120" s="3">
        <v>22</v>
      </c>
    </row>
    <row r="121" spans="1:4" x14ac:dyDescent="0.25">
      <c r="A121" s="1" t="s">
        <v>164</v>
      </c>
      <c r="B121" s="1" t="s">
        <v>162</v>
      </c>
      <c r="C121" s="3" t="s">
        <v>35</v>
      </c>
      <c r="D121" s="3"/>
    </row>
    <row r="122" spans="1:4" x14ac:dyDescent="0.25">
      <c r="A122" s="1" t="s">
        <v>165</v>
      </c>
      <c r="B122" s="1" t="s">
        <v>162</v>
      </c>
      <c r="C122" s="3" t="s">
        <v>35</v>
      </c>
      <c r="D122" s="3"/>
    </row>
    <row r="123" spans="1:4" x14ac:dyDescent="0.25">
      <c r="A123" s="1" t="s">
        <v>166</v>
      </c>
      <c r="B123" s="1" t="s">
        <v>34</v>
      </c>
      <c r="C123" s="3" t="s">
        <v>35</v>
      </c>
      <c r="D123" s="3"/>
    </row>
    <row r="124" spans="1:4" x14ac:dyDescent="0.25">
      <c r="A124" s="1" t="s">
        <v>167</v>
      </c>
      <c r="B124" s="1" t="s">
        <v>139</v>
      </c>
      <c r="C124" s="3" t="s">
        <v>35</v>
      </c>
      <c r="D124" s="3"/>
    </row>
    <row r="125" spans="1:4" x14ac:dyDescent="0.25">
      <c r="A125" s="1" t="s">
        <v>168</v>
      </c>
      <c r="B125" s="1" t="s">
        <v>34</v>
      </c>
      <c r="C125" s="3" t="s">
        <v>35</v>
      </c>
      <c r="D125" s="3">
        <v>13</v>
      </c>
    </row>
    <row r="126" spans="1:4" x14ac:dyDescent="0.25">
      <c r="A126" s="1" t="s">
        <v>169</v>
      </c>
      <c r="B126" s="1" t="s">
        <v>150</v>
      </c>
      <c r="C126" s="3" t="s">
        <v>35</v>
      </c>
      <c r="D126" s="3"/>
    </row>
    <row r="127" spans="1:4" x14ac:dyDescent="0.25">
      <c r="A127" s="1" t="s">
        <v>170</v>
      </c>
      <c r="B127" s="1" t="s">
        <v>60</v>
      </c>
      <c r="C127" s="3" t="s">
        <v>35</v>
      </c>
      <c r="D127" s="3"/>
    </row>
    <row r="128" spans="1:4" x14ac:dyDescent="0.25">
      <c r="A128" s="1" t="s">
        <v>172</v>
      </c>
    </row>
    <row r="129" spans="1:1" x14ac:dyDescent="0.25">
      <c r="A129" s="1" t="s">
        <v>173</v>
      </c>
    </row>
    <row r="130" spans="1:1" x14ac:dyDescent="0.25">
      <c r="A130" s="1" t="s">
        <v>174</v>
      </c>
    </row>
    <row r="131" spans="1:1" x14ac:dyDescent="0.25">
      <c r="A131" s="1" t="s">
        <v>176</v>
      </c>
    </row>
  </sheetData>
  <sheetProtection sheet="1" objects="1" scenarios="1"/>
  <mergeCells count="7">
    <mergeCell ref="A1:D3"/>
    <mergeCell ref="E1:H1"/>
    <mergeCell ref="I1:J1"/>
    <mergeCell ref="E2:H2"/>
    <mergeCell ref="I2:J2"/>
    <mergeCell ref="E3:H3"/>
    <mergeCell ref="I3:J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48EFB37-FA00-4A71-9037-AC40DF4E6185}">
          <x14:formula1>
            <xm:f>LISTAS!$A$3:$A$17</xm:f>
          </x14:formula1>
          <xm:sqref>B5:B180</xm:sqref>
        </x14:dataValidation>
        <x14:dataValidation type="list" allowBlank="1" showInputMessage="1" showErrorMessage="1" xr:uid="{D5970D7E-C4EE-4647-BC82-711C5E552494}">
          <x14:formula1>
            <xm:f>LISTAS!$B$3:$B$4</xm:f>
          </x14:formula1>
          <xm:sqref>C5:C200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5E479-12A7-45F5-BF98-1BA40BB76C06}">
  <dimension ref="A1:J131"/>
  <sheetViews>
    <sheetView topLeftCell="A91" workbookViewId="0">
      <selection activeCell="E44" sqref="E44"/>
    </sheetView>
  </sheetViews>
  <sheetFormatPr baseColWidth="10" defaultColWidth="11.42578125" defaultRowHeight="15" x14ac:dyDescent="0.25"/>
  <cols>
    <col min="1" max="1" width="27.7109375" style="1" customWidth="1"/>
    <col min="2" max="2" width="21.28515625" style="1" customWidth="1"/>
    <col min="3" max="3" width="14.42578125" style="1" customWidth="1"/>
    <col min="4" max="4" width="13.42578125" style="1" customWidth="1"/>
    <col min="5" max="8" width="6.85546875" style="2" customWidth="1"/>
    <col min="9" max="9" width="7" style="2" customWidth="1"/>
    <col min="10" max="16384" width="11.42578125" style="1"/>
  </cols>
  <sheetData>
    <row r="1" spans="1:10" ht="15" customHeight="1" x14ac:dyDescent="0.25">
      <c r="A1" s="121" t="s">
        <v>181</v>
      </c>
      <c r="B1" s="121"/>
      <c r="C1" s="121"/>
      <c r="D1" s="121"/>
      <c r="E1" s="120" t="s">
        <v>20</v>
      </c>
      <c r="F1" s="120"/>
      <c r="G1" s="120"/>
      <c r="H1" s="120"/>
      <c r="I1" s="120">
        <f>+COUNTIF(Tabla35891011[NOMBRE DEL PARTICIPANTE],"*")</f>
        <v>127</v>
      </c>
      <c r="J1" s="120"/>
    </row>
    <row r="2" spans="1:10" ht="15" customHeight="1" x14ac:dyDescent="0.25">
      <c r="A2" s="121"/>
      <c r="B2" s="121"/>
      <c r="C2" s="121"/>
      <c r="D2" s="121"/>
      <c r="E2" s="120" t="s">
        <v>21</v>
      </c>
      <c r="F2" s="120"/>
      <c r="G2" s="120"/>
      <c r="H2" s="120"/>
      <c r="I2" s="120">
        <f>+COUNT(J5:J200)</f>
        <v>0</v>
      </c>
      <c r="J2" s="120"/>
    </row>
    <row r="3" spans="1:10" ht="15" customHeight="1" x14ac:dyDescent="0.25">
      <c r="A3" s="121"/>
      <c r="B3" s="121"/>
      <c r="C3" s="121"/>
      <c r="D3" s="121"/>
      <c r="E3" s="120" t="s">
        <v>22</v>
      </c>
      <c r="F3" s="120"/>
      <c r="G3" s="120"/>
      <c r="H3" s="120"/>
      <c r="I3" s="120">
        <f>+COUNTIF(Tabla35891011[PAGADO],"si")</f>
        <v>121</v>
      </c>
      <c r="J3" s="120"/>
    </row>
    <row r="4" spans="1:10" x14ac:dyDescent="0.25">
      <c r="A4" s="4" t="s">
        <v>23</v>
      </c>
      <c r="B4" s="4" t="s">
        <v>24</v>
      </c>
      <c r="C4" s="4" t="s">
        <v>25</v>
      </c>
      <c r="D4" s="4" t="s">
        <v>26</v>
      </c>
      <c r="E4" s="5" t="s">
        <v>27</v>
      </c>
      <c r="F4" s="5" t="s">
        <v>28</v>
      </c>
      <c r="G4" s="5" t="s">
        <v>29</v>
      </c>
      <c r="H4" s="5" t="s">
        <v>30</v>
      </c>
      <c r="I4" s="5" t="s">
        <v>31</v>
      </c>
      <c r="J4" s="4" t="s">
        <v>32</v>
      </c>
    </row>
    <row r="5" spans="1:10" x14ac:dyDescent="0.25">
      <c r="A5" s="1" t="s">
        <v>33</v>
      </c>
      <c r="B5" s="1" t="s">
        <v>34</v>
      </c>
      <c r="C5" s="3" t="s">
        <v>35</v>
      </c>
      <c r="D5" s="3">
        <v>1</v>
      </c>
    </row>
    <row r="6" spans="1:10" x14ac:dyDescent="0.25">
      <c r="A6" s="1" t="s">
        <v>36</v>
      </c>
      <c r="B6" s="1" t="s">
        <v>34</v>
      </c>
      <c r="C6" s="3" t="s">
        <v>35</v>
      </c>
      <c r="D6" s="3">
        <v>1</v>
      </c>
    </row>
    <row r="7" spans="1:10" x14ac:dyDescent="0.25">
      <c r="A7" s="1" t="s">
        <v>37</v>
      </c>
      <c r="B7" s="1" t="s">
        <v>34</v>
      </c>
      <c r="C7" s="3" t="s">
        <v>35</v>
      </c>
      <c r="D7" s="3">
        <v>1</v>
      </c>
    </row>
    <row r="8" spans="1:10" x14ac:dyDescent="0.25">
      <c r="A8" s="1" t="s">
        <v>38</v>
      </c>
      <c r="B8" s="1" t="s">
        <v>34</v>
      </c>
      <c r="C8" s="3" t="s">
        <v>35</v>
      </c>
      <c r="D8" s="3">
        <v>1</v>
      </c>
    </row>
    <row r="9" spans="1:10" x14ac:dyDescent="0.25">
      <c r="A9" s="1" t="s">
        <v>39</v>
      </c>
      <c r="B9" s="1" t="s">
        <v>34</v>
      </c>
      <c r="C9" s="3" t="s">
        <v>35</v>
      </c>
      <c r="D9" s="3">
        <v>1</v>
      </c>
    </row>
    <row r="10" spans="1:10" x14ac:dyDescent="0.25">
      <c r="A10" s="1" t="s">
        <v>40</v>
      </c>
      <c r="B10" s="1" t="s">
        <v>34</v>
      </c>
      <c r="C10" s="3" t="s">
        <v>35</v>
      </c>
      <c r="D10" s="3">
        <v>1</v>
      </c>
    </row>
    <row r="11" spans="1:10" x14ac:dyDescent="0.25">
      <c r="A11" s="1" t="s">
        <v>41</v>
      </c>
      <c r="B11" s="1" t="s">
        <v>34</v>
      </c>
      <c r="C11" s="3" t="s">
        <v>35</v>
      </c>
      <c r="D11" s="3">
        <v>1</v>
      </c>
    </row>
    <row r="12" spans="1:10" x14ac:dyDescent="0.25">
      <c r="A12" s="1" t="s">
        <v>42</v>
      </c>
      <c r="B12" s="1" t="s">
        <v>34</v>
      </c>
      <c r="C12" s="3" t="s">
        <v>35</v>
      </c>
      <c r="D12" s="3">
        <v>1</v>
      </c>
    </row>
    <row r="13" spans="1:10" x14ac:dyDescent="0.25">
      <c r="A13" s="1" t="s">
        <v>43</v>
      </c>
      <c r="B13" s="1" t="s">
        <v>34</v>
      </c>
      <c r="C13" s="3" t="s">
        <v>35</v>
      </c>
      <c r="D13" s="3">
        <v>1</v>
      </c>
    </row>
    <row r="14" spans="1:10" x14ac:dyDescent="0.25">
      <c r="A14" s="1" t="s">
        <v>44</v>
      </c>
      <c r="B14" s="1" t="s">
        <v>45</v>
      </c>
      <c r="C14" s="3" t="s">
        <v>35</v>
      </c>
      <c r="D14" s="3">
        <v>2</v>
      </c>
    </row>
    <row r="15" spans="1:10" x14ac:dyDescent="0.25">
      <c r="A15" s="1" t="s">
        <v>46</v>
      </c>
      <c r="B15" s="1" t="s">
        <v>45</v>
      </c>
      <c r="C15" s="3" t="s">
        <v>35</v>
      </c>
      <c r="D15" s="3">
        <v>2</v>
      </c>
    </row>
    <row r="16" spans="1:10" x14ac:dyDescent="0.25">
      <c r="A16" s="1" t="s">
        <v>47</v>
      </c>
      <c r="B16" s="1" t="s">
        <v>45</v>
      </c>
      <c r="C16" s="3" t="s">
        <v>35</v>
      </c>
      <c r="D16" s="3">
        <v>2</v>
      </c>
    </row>
    <row r="17" spans="1:4" x14ac:dyDescent="0.25">
      <c r="A17" s="1" t="s">
        <v>48</v>
      </c>
      <c r="B17" s="1" t="s">
        <v>45</v>
      </c>
      <c r="C17" s="3" t="s">
        <v>35</v>
      </c>
      <c r="D17" s="3">
        <v>2</v>
      </c>
    </row>
    <row r="18" spans="1:4" x14ac:dyDescent="0.25">
      <c r="A18" s="1" t="s">
        <v>49</v>
      </c>
      <c r="B18" s="1" t="s">
        <v>45</v>
      </c>
      <c r="C18" s="3" t="s">
        <v>35</v>
      </c>
      <c r="D18" s="3">
        <v>2</v>
      </c>
    </row>
    <row r="19" spans="1:4" x14ac:dyDescent="0.25">
      <c r="A19" s="1" t="s">
        <v>50</v>
      </c>
      <c r="B19" s="1" t="s">
        <v>51</v>
      </c>
      <c r="C19" s="3" t="s">
        <v>35</v>
      </c>
      <c r="D19" s="3">
        <v>2</v>
      </c>
    </row>
    <row r="20" spans="1:4" x14ac:dyDescent="0.25">
      <c r="A20" s="1" t="s">
        <v>52</v>
      </c>
      <c r="B20" s="1" t="s">
        <v>51</v>
      </c>
      <c r="C20" s="3" t="s">
        <v>35</v>
      </c>
      <c r="D20" s="3">
        <v>2</v>
      </c>
    </row>
    <row r="21" spans="1:4" x14ac:dyDescent="0.25">
      <c r="A21" s="1" t="s">
        <v>53</v>
      </c>
      <c r="B21" s="1" t="s">
        <v>51</v>
      </c>
      <c r="C21" s="3" t="s">
        <v>35</v>
      </c>
      <c r="D21" s="3">
        <v>2</v>
      </c>
    </row>
    <row r="22" spans="1:4" x14ac:dyDescent="0.25">
      <c r="A22" s="1" t="s">
        <v>54</v>
      </c>
      <c r="B22" s="1" t="s">
        <v>51</v>
      </c>
      <c r="C22" s="3" t="s">
        <v>35</v>
      </c>
      <c r="D22" s="3">
        <v>2</v>
      </c>
    </row>
    <row r="23" spans="1:4" x14ac:dyDescent="0.25">
      <c r="A23" s="1" t="s">
        <v>55</v>
      </c>
      <c r="B23" s="1" t="s">
        <v>51</v>
      </c>
      <c r="C23" s="3" t="s">
        <v>35</v>
      </c>
      <c r="D23" s="3">
        <v>3</v>
      </c>
    </row>
    <row r="24" spans="1:4" x14ac:dyDescent="0.25">
      <c r="A24" s="1" t="s">
        <v>56</v>
      </c>
      <c r="B24" s="1" t="s">
        <v>51</v>
      </c>
      <c r="C24" s="3" t="s">
        <v>35</v>
      </c>
      <c r="D24" s="3">
        <v>3</v>
      </c>
    </row>
    <row r="25" spans="1:4" x14ac:dyDescent="0.25">
      <c r="A25" s="1" t="s">
        <v>57</v>
      </c>
      <c r="B25" s="1" t="s">
        <v>51</v>
      </c>
      <c r="C25" s="3" t="s">
        <v>35</v>
      </c>
      <c r="D25" s="3">
        <v>3</v>
      </c>
    </row>
    <row r="26" spans="1:4" x14ac:dyDescent="0.25">
      <c r="A26" s="1" t="s">
        <v>58</v>
      </c>
      <c r="B26" s="1" t="s">
        <v>51</v>
      </c>
      <c r="C26" s="3" t="s">
        <v>35</v>
      </c>
      <c r="D26" s="3">
        <v>3</v>
      </c>
    </row>
    <row r="27" spans="1:4" x14ac:dyDescent="0.25">
      <c r="A27" s="1" t="s">
        <v>59</v>
      </c>
      <c r="B27" s="1" t="s">
        <v>60</v>
      </c>
      <c r="C27" s="3" t="s">
        <v>35</v>
      </c>
      <c r="D27" s="3">
        <v>3</v>
      </c>
    </row>
    <row r="28" spans="1:4" x14ac:dyDescent="0.25">
      <c r="A28" s="1" t="s">
        <v>61</v>
      </c>
      <c r="B28" s="1" t="s">
        <v>60</v>
      </c>
      <c r="C28" s="3" t="s">
        <v>35</v>
      </c>
      <c r="D28" s="3">
        <v>4</v>
      </c>
    </row>
    <row r="29" spans="1:4" x14ac:dyDescent="0.25">
      <c r="A29" s="1" t="s">
        <v>62</v>
      </c>
      <c r="B29" s="1" t="s">
        <v>60</v>
      </c>
      <c r="C29" s="3" t="s">
        <v>35</v>
      </c>
      <c r="D29" s="3">
        <v>4</v>
      </c>
    </row>
    <row r="30" spans="1:4" x14ac:dyDescent="0.25">
      <c r="A30" s="1" t="s">
        <v>63</v>
      </c>
      <c r="B30" s="1" t="s">
        <v>60</v>
      </c>
      <c r="C30" s="3" t="s">
        <v>35</v>
      </c>
      <c r="D30" s="3">
        <v>4</v>
      </c>
    </row>
    <row r="31" spans="1:4" x14ac:dyDescent="0.25">
      <c r="A31" s="1" t="s">
        <v>64</v>
      </c>
      <c r="B31" s="1" t="s">
        <v>60</v>
      </c>
      <c r="C31" s="3" t="s">
        <v>35</v>
      </c>
      <c r="D31" s="3">
        <v>4</v>
      </c>
    </row>
    <row r="32" spans="1:4" x14ac:dyDescent="0.25">
      <c r="A32" s="1" t="s">
        <v>65</v>
      </c>
      <c r="B32" s="1" t="s">
        <v>60</v>
      </c>
      <c r="C32" s="3" t="s">
        <v>35</v>
      </c>
      <c r="D32" s="3">
        <v>4</v>
      </c>
    </row>
    <row r="33" spans="1:4" x14ac:dyDescent="0.25">
      <c r="A33" s="1" t="s">
        <v>66</v>
      </c>
      <c r="B33" s="1" t="s">
        <v>60</v>
      </c>
      <c r="C33" s="3" t="s">
        <v>35</v>
      </c>
      <c r="D33" s="3">
        <v>5</v>
      </c>
    </row>
    <row r="34" spans="1:4" x14ac:dyDescent="0.25">
      <c r="A34" s="1" t="s">
        <v>67</v>
      </c>
      <c r="B34" s="1" t="s">
        <v>60</v>
      </c>
      <c r="C34" s="3" t="s">
        <v>35</v>
      </c>
      <c r="D34" s="3">
        <v>5</v>
      </c>
    </row>
    <row r="35" spans="1:4" x14ac:dyDescent="0.25">
      <c r="A35" s="1" t="s">
        <v>68</v>
      </c>
      <c r="B35" s="1" t="s">
        <v>60</v>
      </c>
      <c r="C35" s="3" t="s">
        <v>35</v>
      </c>
      <c r="D35" s="3">
        <v>5</v>
      </c>
    </row>
    <row r="36" spans="1:4" x14ac:dyDescent="0.25">
      <c r="A36" s="1" t="s">
        <v>69</v>
      </c>
      <c r="B36" s="1" t="s">
        <v>60</v>
      </c>
      <c r="C36" s="3" t="s">
        <v>35</v>
      </c>
      <c r="D36" s="3">
        <v>5</v>
      </c>
    </row>
    <row r="37" spans="1:4" x14ac:dyDescent="0.25">
      <c r="A37" s="1" t="s">
        <v>70</v>
      </c>
      <c r="B37" s="1" t="s">
        <v>60</v>
      </c>
      <c r="C37" s="3" t="s">
        <v>35</v>
      </c>
      <c r="D37" s="3">
        <v>6</v>
      </c>
    </row>
    <row r="38" spans="1:4" x14ac:dyDescent="0.25">
      <c r="A38" s="1" t="s">
        <v>71</v>
      </c>
      <c r="B38" s="1" t="s">
        <v>60</v>
      </c>
      <c r="C38" s="3" t="s">
        <v>35</v>
      </c>
      <c r="D38" s="3">
        <v>6</v>
      </c>
    </row>
    <row r="39" spans="1:4" x14ac:dyDescent="0.25">
      <c r="A39" s="1" t="s">
        <v>72</v>
      </c>
      <c r="B39" s="1" t="s">
        <v>60</v>
      </c>
      <c r="C39" s="3" t="s">
        <v>35</v>
      </c>
      <c r="D39" s="3">
        <v>6</v>
      </c>
    </row>
    <row r="40" spans="1:4" x14ac:dyDescent="0.25">
      <c r="A40" s="1" t="s">
        <v>73</v>
      </c>
      <c r="B40" s="1" t="s">
        <v>60</v>
      </c>
      <c r="C40" s="3" t="s">
        <v>35</v>
      </c>
      <c r="D40" s="3">
        <v>6</v>
      </c>
    </row>
    <row r="41" spans="1:4" x14ac:dyDescent="0.25">
      <c r="A41" s="1" t="s">
        <v>74</v>
      </c>
      <c r="B41" s="1" t="s">
        <v>60</v>
      </c>
      <c r="C41" s="3" t="s">
        <v>35</v>
      </c>
      <c r="D41" s="3">
        <v>7</v>
      </c>
    </row>
    <row r="42" spans="1:4" x14ac:dyDescent="0.25">
      <c r="A42" s="1" t="s">
        <v>75</v>
      </c>
      <c r="B42" s="1" t="s">
        <v>60</v>
      </c>
      <c r="C42" s="3" t="s">
        <v>35</v>
      </c>
      <c r="D42" s="3">
        <v>7</v>
      </c>
    </row>
    <row r="43" spans="1:4" x14ac:dyDescent="0.25">
      <c r="A43" s="1" t="s">
        <v>76</v>
      </c>
      <c r="B43" s="1" t="s">
        <v>60</v>
      </c>
      <c r="C43" s="3" t="s">
        <v>35</v>
      </c>
      <c r="D43" s="3">
        <v>7</v>
      </c>
    </row>
    <row r="44" spans="1:4" x14ac:dyDescent="0.25">
      <c r="A44" s="1" t="s">
        <v>77</v>
      </c>
      <c r="B44" s="1" t="s">
        <v>60</v>
      </c>
      <c r="C44" s="3" t="s">
        <v>35</v>
      </c>
      <c r="D44" s="3">
        <v>7</v>
      </c>
    </row>
    <row r="45" spans="1:4" x14ac:dyDescent="0.25">
      <c r="A45" s="1" t="s">
        <v>78</v>
      </c>
      <c r="B45" s="1" t="s">
        <v>60</v>
      </c>
      <c r="C45" s="3" t="s">
        <v>35</v>
      </c>
      <c r="D45" s="3">
        <v>7</v>
      </c>
    </row>
    <row r="46" spans="1:4" x14ac:dyDescent="0.25">
      <c r="A46" s="1" t="s">
        <v>79</v>
      </c>
      <c r="B46" s="1" t="s">
        <v>60</v>
      </c>
      <c r="C46" s="3" t="s">
        <v>35</v>
      </c>
      <c r="D46" s="3">
        <v>7</v>
      </c>
    </row>
    <row r="47" spans="1:4" x14ac:dyDescent="0.25">
      <c r="A47" s="1" t="s">
        <v>80</v>
      </c>
      <c r="B47" s="1" t="s">
        <v>81</v>
      </c>
      <c r="C47" s="3" t="s">
        <v>35</v>
      </c>
      <c r="D47" s="3">
        <v>7</v>
      </c>
    </row>
    <row r="48" spans="1:4" x14ac:dyDescent="0.25">
      <c r="A48" s="1" t="s">
        <v>82</v>
      </c>
      <c r="B48" s="1" t="s">
        <v>81</v>
      </c>
      <c r="C48" s="3" t="s">
        <v>35</v>
      </c>
      <c r="D48" s="3">
        <v>9</v>
      </c>
    </row>
    <row r="49" spans="1:4" x14ac:dyDescent="0.25">
      <c r="A49" s="1" t="s">
        <v>83</v>
      </c>
      <c r="B49" s="1" t="s">
        <v>81</v>
      </c>
      <c r="C49" s="3" t="s">
        <v>35</v>
      </c>
      <c r="D49" s="3">
        <v>9</v>
      </c>
    </row>
    <row r="50" spans="1:4" x14ac:dyDescent="0.25">
      <c r="A50" s="1" t="s">
        <v>84</v>
      </c>
      <c r="B50" s="1" t="s">
        <v>81</v>
      </c>
      <c r="C50" s="3" t="s">
        <v>35</v>
      </c>
      <c r="D50" s="3">
        <v>9</v>
      </c>
    </row>
    <row r="51" spans="1:4" x14ac:dyDescent="0.25">
      <c r="A51" s="1" t="s">
        <v>85</v>
      </c>
      <c r="B51" s="1" t="s">
        <v>86</v>
      </c>
      <c r="C51" s="3" t="s">
        <v>35</v>
      </c>
      <c r="D51" s="3">
        <v>9</v>
      </c>
    </row>
    <row r="52" spans="1:4" x14ac:dyDescent="0.25">
      <c r="A52" s="1" t="s">
        <v>87</v>
      </c>
      <c r="B52" s="1" t="s">
        <v>86</v>
      </c>
      <c r="C52" s="3" t="s">
        <v>35</v>
      </c>
      <c r="D52" s="3">
        <v>9</v>
      </c>
    </row>
    <row r="53" spans="1:4" x14ac:dyDescent="0.25">
      <c r="A53" s="1" t="s">
        <v>88</v>
      </c>
      <c r="B53" s="1" t="s">
        <v>86</v>
      </c>
      <c r="C53" s="3" t="s">
        <v>35</v>
      </c>
      <c r="D53" s="3">
        <v>9</v>
      </c>
    </row>
    <row r="54" spans="1:4" x14ac:dyDescent="0.25">
      <c r="A54" s="1" t="s">
        <v>89</v>
      </c>
      <c r="B54" s="1" t="s">
        <v>86</v>
      </c>
      <c r="C54" s="3" t="s">
        <v>35</v>
      </c>
      <c r="D54" s="3">
        <v>9</v>
      </c>
    </row>
    <row r="55" spans="1:4" x14ac:dyDescent="0.25">
      <c r="A55" s="1" t="s">
        <v>43</v>
      </c>
      <c r="B55" s="1" t="s">
        <v>86</v>
      </c>
      <c r="C55" s="3" t="s">
        <v>35</v>
      </c>
      <c r="D55" s="3">
        <v>9</v>
      </c>
    </row>
    <row r="56" spans="1:4" x14ac:dyDescent="0.25">
      <c r="A56" s="1" t="s">
        <v>90</v>
      </c>
      <c r="B56" s="1" t="s">
        <v>86</v>
      </c>
      <c r="C56" s="3" t="s">
        <v>35</v>
      </c>
      <c r="D56" s="3">
        <v>9</v>
      </c>
    </row>
    <row r="57" spans="1:4" x14ac:dyDescent="0.25">
      <c r="A57" s="1" t="s">
        <v>91</v>
      </c>
      <c r="B57" s="1" t="s">
        <v>86</v>
      </c>
      <c r="C57" s="3" t="s">
        <v>35</v>
      </c>
      <c r="D57" s="3">
        <v>10</v>
      </c>
    </row>
    <row r="58" spans="1:4" x14ac:dyDescent="0.25">
      <c r="A58" s="1" t="s">
        <v>92</v>
      </c>
      <c r="B58" s="1" t="s">
        <v>86</v>
      </c>
      <c r="C58" s="3" t="s">
        <v>35</v>
      </c>
      <c r="D58" s="3">
        <v>10</v>
      </c>
    </row>
    <row r="59" spans="1:4" x14ac:dyDescent="0.25">
      <c r="A59" s="1" t="s">
        <v>93</v>
      </c>
      <c r="B59" s="1" t="s">
        <v>94</v>
      </c>
      <c r="C59" s="3" t="s">
        <v>35</v>
      </c>
      <c r="D59" s="3">
        <v>10</v>
      </c>
    </row>
    <row r="60" spans="1:4" x14ac:dyDescent="0.25">
      <c r="A60" s="1" t="s">
        <v>95</v>
      </c>
      <c r="B60" s="1" t="s">
        <v>94</v>
      </c>
      <c r="C60" s="3" t="s">
        <v>35</v>
      </c>
      <c r="D60" s="3">
        <v>10</v>
      </c>
    </row>
    <row r="61" spans="1:4" x14ac:dyDescent="0.25">
      <c r="A61" s="1" t="s">
        <v>96</v>
      </c>
      <c r="B61" s="1" t="s">
        <v>94</v>
      </c>
      <c r="C61" s="3" t="s">
        <v>35</v>
      </c>
      <c r="D61" s="3">
        <v>10</v>
      </c>
    </row>
    <row r="62" spans="1:4" x14ac:dyDescent="0.25">
      <c r="A62" s="1" t="s">
        <v>97</v>
      </c>
      <c r="B62" s="1" t="s">
        <v>94</v>
      </c>
      <c r="C62" s="3" t="s">
        <v>35</v>
      </c>
      <c r="D62" s="3">
        <v>11</v>
      </c>
    </row>
    <row r="63" spans="1:4" x14ac:dyDescent="0.25">
      <c r="A63" s="1" t="s">
        <v>98</v>
      </c>
      <c r="B63" s="1" t="s">
        <v>94</v>
      </c>
      <c r="C63" s="3" t="s">
        <v>35</v>
      </c>
      <c r="D63" s="3">
        <v>11</v>
      </c>
    </row>
    <row r="64" spans="1:4" x14ac:dyDescent="0.25">
      <c r="A64" s="1" t="s">
        <v>99</v>
      </c>
      <c r="B64" s="1" t="s">
        <v>94</v>
      </c>
      <c r="C64" s="3" t="s">
        <v>35</v>
      </c>
      <c r="D64" s="3">
        <v>11</v>
      </c>
    </row>
    <row r="65" spans="1:4" x14ac:dyDescent="0.25">
      <c r="A65" s="1" t="s">
        <v>100</v>
      </c>
      <c r="B65" s="1" t="s">
        <v>94</v>
      </c>
      <c r="C65" s="3" t="s">
        <v>35</v>
      </c>
      <c r="D65" s="3">
        <v>11</v>
      </c>
    </row>
    <row r="66" spans="1:4" x14ac:dyDescent="0.25">
      <c r="A66" s="1" t="s">
        <v>101</v>
      </c>
      <c r="B66" s="1" t="s">
        <v>94</v>
      </c>
      <c r="C66" s="3" t="s">
        <v>35</v>
      </c>
      <c r="D66" s="3">
        <v>11</v>
      </c>
    </row>
    <row r="67" spans="1:4" x14ac:dyDescent="0.25">
      <c r="A67" s="1" t="s">
        <v>102</v>
      </c>
      <c r="B67" s="1" t="s">
        <v>94</v>
      </c>
      <c r="C67" s="3" t="s">
        <v>35</v>
      </c>
      <c r="D67" s="3">
        <v>11</v>
      </c>
    </row>
    <row r="68" spans="1:4" x14ac:dyDescent="0.25">
      <c r="A68" s="1" t="s">
        <v>103</v>
      </c>
      <c r="B68" s="1" t="s">
        <v>94</v>
      </c>
      <c r="C68" s="3" t="s">
        <v>35</v>
      </c>
      <c r="D68" s="3">
        <v>11</v>
      </c>
    </row>
    <row r="69" spans="1:4" x14ac:dyDescent="0.25">
      <c r="A69" s="1" t="s">
        <v>104</v>
      </c>
      <c r="B69" s="1" t="s">
        <v>94</v>
      </c>
      <c r="C69" s="3" t="s">
        <v>105</v>
      </c>
      <c r="D69" s="3">
        <v>11</v>
      </c>
    </row>
    <row r="70" spans="1:4" x14ac:dyDescent="0.25">
      <c r="A70" s="1" t="s">
        <v>106</v>
      </c>
      <c r="B70" s="1" t="s">
        <v>94</v>
      </c>
      <c r="C70" s="3" t="s">
        <v>35</v>
      </c>
      <c r="D70" s="3">
        <v>13</v>
      </c>
    </row>
    <row r="71" spans="1:4" x14ac:dyDescent="0.25">
      <c r="A71" s="1" t="s">
        <v>107</v>
      </c>
      <c r="B71" s="1" t="s">
        <v>94</v>
      </c>
      <c r="C71" s="3" t="s">
        <v>105</v>
      </c>
      <c r="D71" s="3">
        <v>13</v>
      </c>
    </row>
    <row r="72" spans="1:4" x14ac:dyDescent="0.25">
      <c r="A72" s="1" t="s">
        <v>108</v>
      </c>
      <c r="B72" s="1" t="s">
        <v>2</v>
      </c>
      <c r="C72" s="3" t="s">
        <v>35</v>
      </c>
      <c r="D72" s="3">
        <v>13</v>
      </c>
    </row>
    <row r="73" spans="1:4" x14ac:dyDescent="0.25">
      <c r="A73" s="1" t="s">
        <v>4</v>
      </c>
      <c r="B73" s="1" t="s">
        <v>2</v>
      </c>
      <c r="C73" s="3" t="s">
        <v>35</v>
      </c>
      <c r="D73" s="3">
        <v>13</v>
      </c>
    </row>
    <row r="74" spans="1:4" x14ac:dyDescent="0.25">
      <c r="A74" s="1" t="s">
        <v>109</v>
      </c>
      <c r="B74" s="1" t="s">
        <v>2</v>
      </c>
      <c r="C74" s="3" t="s">
        <v>35</v>
      </c>
      <c r="D74" s="3">
        <v>14</v>
      </c>
    </row>
    <row r="75" spans="1:4" x14ac:dyDescent="0.25">
      <c r="A75" s="1" t="s">
        <v>110</v>
      </c>
      <c r="B75" s="1" t="s">
        <v>2</v>
      </c>
      <c r="C75" s="3" t="s">
        <v>35</v>
      </c>
      <c r="D75" s="3">
        <v>14</v>
      </c>
    </row>
    <row r="76" spans="1:4" x14ac:dyDescent="0.25">
      <c r="A76" s="1" t="s">
        <v>111</v>
      </c>
      <c r="B76" s="1" t="s">
        <v>112</v>
      </c>
      <c r="C76" s="3" t="s">
        <v>35</v>
      </c>
      <c r="D76" s="3">
        <v>14</v>
      </c>
    </row>
    <row r="77" spans="1:4" x14ac:dyDescent="0.25">
      <c r="A77" s="1" t="s">
        <v>113</v>
      </c>
      <c r="B77" s="1" t="s">
        <v>2</v>
      </c>
      <c r="C77" s="3" t="s">
        <v>35</v>
      </c>
      <c r="D77" s="3">
        <v>14</v>
      </c>
    </row>
    <row r="78" spans="1:4" x14ac:dyDescent="0.25">
      <c r="A78" s="1" t="s">
        <v>114</v>
      </c>
      <c r="B78" s="1" t="s">
        <v>115</v>
      </c>
      <c r="C78" s="3" t="s">
        <v>35</v>
      </c>
      <c r="D78" s="3">
        <v>15</v>
      </c>
    </row>
    <row r="79" spans="1:4" x14ac:dyDescent="0.25">
      <c r="A79" s="1" t="s">
        <v>116</v>
      </c>
      <c r="B79" s="1" t="s">
        <v>115</v>
      </c>
      <c r="C79" s="3" t="s">
        <v>35</v>
      </c>
      <c r="D79" s="3">
        <v>15</v>
      </c>
    </row>
    <row r="80" spans="1:4" x14ac:dyDescent="0.25">
      <c r="A80" s="1" t="s">
        <v>117</v>
      </c>
      <c r="B80" s="1" t="s">
        <v>115</v>
      </c>
      <c r="C80" s="3" t="s">
        <v>35</v>
      </c>
      <c r="D80" s="3">
        <v>15</v>
      </c>
    </row>
    <row r="81" spans="1:4" x14ac:dyDescent="0.25">
      <c r="A81" s="1" t="s">
        <v>118</v>
      </c>
      <c r="B81" s="1" t="s">
        <v>115</v>
      </c>
      <c r="C81" s="3" t="s">
        <v>35</v>
      </c>
      <c r="D81" s="3">
        <v>15</v>
      </c>
    </row>
    <row r="82" spans="1:4" x14ac:dyDescent="0.25">
      <c r="A82" s="1" t="s">
        <v>119</v>
      </c>
      <c r="B82" s="1" t="s">
        <v>115</v>
      </c>
      <c r="C82" s="3" t="s">
        <v>35</v>
      </c>
      <c r="D82" s="3">
        <v>16</v>
      </c>
    </row>
    <row r="83" spans="1:4" x14ac:dyDescent="0.25">
      <c r="A83" s="1" t="s">
        <v>120</v>
      </c>
      <c r="B83" s="1" t="s">
        <v>115</v>
      </c>
      <c r="C83" s="3" t="s">
        <v>35</v>
      </c>
      <c r="D83" s="3">
        <v>16</v>
      </c>
    </row>
    <row r="84" spans="1:4" x14ac:dyDescent="0.25">
      <c r="A84" s="1" t="s">
        <v>121</v>
      </c>
      <c r="B84" s="1" t="s">
        <v>115</v>
      </c>
      <c r="C84" s="3" t="s">
        <v>35</v>
      </c>
      <c r="D84" s="3">
        <v>16</v>
      </c>
    </row>
    <row r="85" spans="1:4" x14ac:dyDescent="0.25">
      <c r="A85" s="1" t="s">
        <v>122</v>
      </c>
      <c r="B85" s="1" t="s">
        <v>115</v>
      </c>
      <c r="C85" s="3" t="s">
        <v>35</v>
      </c>
      <c r="D85" s="3">
        <v>16</v>
      </c>
    </row>
    <row r="86" spans="1:4" x14ac:dyDescent="0.25">
      <c r="A86" s="1" t="s">
        <v>123</v>
      </c>
      <c r="B86" s="1" t="s">
        <v>115</v>
      </c>
      <c r="C86" s="3" t="s">
        <v>35</v>
      </c>
      <c r="D86" s="3">
        <v>16</v>
      </c>
    </row>
    <row r="87" spans="1:4" x14ac:dyDescent="0.25">
      <c r="A87" s="1" t="s">
        <v>124</v>
      </c>
      <c r="B87" s="1" t="s">
        <v>115</v>
      </c>
      <c r="C87" s="3" t="s">
        <v>35</v>
      </c>
      <c r="D87" s="3">
        <v>16</v>
      </c>
    </row>
    <row r="88" spans="1:4" x14ac:dyDescent="0.25">
      <c r="A88" s="1" t="s">
        <v>125</v>
      </c>
      <c r="B88" s="1" t="s">
        <v>115</v>
      </c>
      <c r="C88" s="3" t="s">
        <v>35</v>
      </c>
      <c r="D88" s="3">
        <v>16</v>
      </c>
    </row>
    <row r="89" spans="1:4" x14ac:dyDescent="0.25">
      <c r="A89" s="1" t="s">
        <v>126</v>
      </c>
      <c r="B89" s="1" t="s">
        <v>115</v>
      </c>
      <c r="C89" s="3" t="s">
        <v>35</v>
      </c>
      <c r="D89" s="3">
        <v>16</v>
      </c>
    </row>
    <row r="90" spans="1:4" x14ac:dyDescent="0.25">
      <c r="A90" s="1" t="s">
        <v>127</v>
      </c>
      <c r="B90" s="1" t="s">
        <v>115</v>
      </c>
      <c r="C90" s="3" t="s">
        <v>35</v>
      </c>
      <c r="D90" s="3">
        <v>16</v>
      </c>
    </row>
    <row r="91" spans="1:4" x14ac:dyDescent="0.25">
      <c r="A91" s="1" t="s">
        <v>128</v>
      </c>
      <c r="B91" s="1" t="s">
        <v>129</v>
      </c>
      <c r="C91" s="3" t="s">
        <v>35</v>
      </c>
      <c r="D91" s="3">
        <v>18</v>
      </c>
    </row>
    <row r="92" spans="1:4" x14ac:dyDescent="0.25">
      <c r="A92" s="1" t="s">
        <v>130</v>
      </c>
      <c r="B92" s="1" t="s">
        <v>129</v>
      </c>
      <c r="C92" s="3" t="s">
        <v>35</v>
      </c>
      <c r="D92" s="3">
        <v>18</v>
      </c>
    </row>
    <row r="93" spans="1:4" x14ac:dyDescent="0.25">
      <c r="A93" s="1" t="s">
        <v>131</v>
      </c>
      <c r="B93" s="1" t="s">
        <v>129</v>
      </c>
      <c r="C93" s="3" t="s">
        <v>35</v>
      </c>
      <c r="D93" s="3">
        <v>18</v>
      </c>
    </row>
    <row r="94" spans="1:4" x14ac:dyDescent="0.25">
      <c r="A94" s="1" t="s">
        <v>132</v>
      </c>
      <c r="B94" s="1" t="s">
        <v>129</v>
      </c>
      <c r="C94" s="3" t="s">
        <v>35</v>
      </c>
      <c r="D94" s="3">
        <v>18</v>
      </c>
    </row>
    <row r="95" spans="1:4" x14ac:dyDescent="0.25">
      <c r="A95" s="1" t="s">
        <v>133</v>
      </c>
      <c r="B95" s="1" t="s">
        <v>134</v>
      </c>
      <c r="C95" s="3" t="s">
        <v>35</v>
      </c>
      <c r="D95" s="3">
        <v>18</v>
      </c>
    </row>
    <row r="96" spans="1:4" x14ac:dyDescent="0.25">
      <c r="A96" s="1" t="s">
        <v>135</v>
      </c>
      <c r="B96" s="1" t="s">
        <v>134</v>
      </c>
      <c r="C96" s="3" t="s">
        <v>35</v>
      </c>
      <c r="D96" s="3">
        <v>18</v>
      </c>
    </row>
    <row r="97" spans="1:4" x14ac:dyDescent="0.25">
      <c r="A97" s="1" t="s">
        <v>136</v>
      </c>
      <c r="B97" s="1" t="s">
        <v>137</v>
      </c>
      <c r="C97" s="3" t="s">
        <v>35</v>
      </c>
      <c r="D97" s="3">
        <v>18</v>
      </c>
    </row>
    <row r="98" spans="1:4" x14ac:dyDescent="0.25">
      <c r="A98" s="1" t="s">
        <v>138</v>
      </c>
      <c r="B98" s="1" t="s">
        <v>139</v>
      </c>
      <c r="C98" s="3" t="s">
        <v>35</v>
      </c>
      <c r="D98" s="3">
        <v>18</v>
      </c>
    </row>
    <row r="99" spans="1:4" x14ac:dyDescent="0.25">
      <c r="A99" s="1" t="s">
        <v>140</v>
      </c>
      <c r="B99" s="1" t="s">
        <v>139</v>
      </c>
      <c r="C99" s="3" t="s">
        <v>35</v>
      </c>
      <c r="D99" s="3">
        <v>19</v>
      </c>
    </row>
    <row r="100" spans="1:4" x14ac:dyDescent="0.25">
      <c r="A100" s="1" t="s">
        <v>141</v>
      </c>
      <c r="B100" s="1" t="s">
        <v>142</v>
      </c>
      <c r="C100" s="3" t="s">
        <v>35</v>
      </c>
      <c r="D100" s="3">
        <v>19</v>
      </c>
    </row>
    <row r="101" spans="1:4" x14ac:dyDescent="0.25">
      <c r="A101" s="1" t="s">
        <v>143</v>
      </c>
      <c r="B101" s="1" t="s">
        <v>139</v>
      </c>
      <c r="C101" s="3" t="s">
        <v>35</v>
      </c>
      <c r="D101" s="3">
        <v>19</v>
      </c>
    </row>
    <row r="102" spans="1:4" x14ac:dyDescent="0.25">
      <c r="A102" s="1" t="s">
        <v>144</v>
      </c>
      <c r="B102" s="1" t="s">
        <v>139</v>
      </c>
      <c r="C102" s="3" t="s">
        <v>35</v>
      </c>
      <c r="D102" s="3">
        <v>19</v>
      </c>
    </row>
    <row r="103" spans="1:4" x14ac:dyDescent="0.25">
      <c r="A103" s="1" t="s">
        <v>145</v>
      </c>
      <c r="B103" s="1" t="s">
        <v>139</v>
      </c>
      <c r="C103" s="3" t="s">
        <v>35</v>
      </c>
      <c r="D103" s="3">
        <v>23</v>
      </c>
    </row>
    <row r="104" spans="1:4" x14ac:dyDescent="0.25">
      <c r="A104" s="1" t="s">
        <v>146</v>
      </c>
      <c r="B104" s="1" t="s">
        <v>139</v>
      </c>
      <c r="C104" s="3" t="s">
        <v>35</v>
      </c>
      <c r="D104" s="3">
        <v>23</v>
      </c>
    </row>
    <row r="105" spans="1:4" x14ac:dyDescent="0.25">
      <c r="A105" s="1" t="s">
        <v>147</v>
      </c>
      <c r="B105" s="1" t="s">
        <v>139</v>
      </c>
      <c r="C105" s="3" t="s">
        <v>35</v>
      </c>
      <c r="D105" s="3">
        <v>23</v>
      </c>
    </row>
    <row r="106" spans="1:4" x14ac:dyDescent="0.25">
      <c r="A106" s="1" t="s">
        <v>148</v>
      </c>
      <c r="B106" s="1" t="s">
        <v>139</v>
      </c>
      <c r="C106" s="3" t="s">
        <v>35</v>
      </c>
      <c r="D106" s="3">
        <v>23</v>
      </c>
    </row>
    <row r="107" spans="1:4" x14ac:dyDescent="0.25">
      <c r="A107" s="1" t="s">
        <v>149</v>
      </c>
      <c r="B107" s="1" t="s">
        <v>150</v>
      </c>
      <c r="C107" s="3" t="s">
        <v>35</v>
      </c>
      <c r="D107" s="3">
        <v>23</v>
      </c>
    </row>
    <row r="108" spans="1:4" x14ac:dyDescent="0.25">
      <c r="A108" s="1" t="s">
        <v>151</v>
      </c>
      <c r="B108" s="1" t="s">
        <v>150</v>
      </c>
      <c r="C108" s="3" t="s">
        <v>35</v>
      </c>
      <c r="D108" s="3">
        <v>23</v>
      </c>
    </row>
    <row r="109" spans="1:4" x14ac:dyDescent="0.25">
      <c r="A109" s="1" t="s">
        <v>128</v>
      </c>
      <c r="B109" s="1" t="s">
        <v>150</v>
      </c>
      <c r="C109" s="3" t="s">
        <v>35</v>
      </c>
      <c r="D109" s="3">
        <v>23</v>
      </c>
    </row>
    <row r="110" spans="1:4" x14ac:dyDescent="0.25">
      <c r="A110" s="1" t="s">
        <v>152</v>
      </c>
      <c r="B110" s="1" t="s">
        <v>150</v>
      </c>
      <c r="C110" s="3" t="s">
        <v>35</v>
      </c>
      <c r="D110" s="3">
        <v>24</v>
      </c>
    </row>
    <row r="111" spans="1:4" x14ac:dyDescent="0.25">
      <c r="A111" s="1" t="s">
        <v>153</v>
      </c>
      <c r="B111" s="1" t="s">
        <v>150</v>
      </c>
      <c r="C111" s="3" t="s">
        <v>35</v>
      </c>
      <c r="D111" s="3">
        <v>24</v>
      </c>
    </row>
    <row r="112" spans="1:4" x14ac:dyDescent="0.25">
      <c r="A112" s="1" t="s">
        <v>154</v>
      </c>
      <c r="B112" s="1" t="s">
        <v>150</v>
      </c>
      <c r="C112" s="3" t="s">
        <v>35</v>
      </c>
      <c r="D112" s="3">
        <v>24</v>
      </c>
    </row>
    <row r="113" spans="1:4" x14ac:dyDescent="0.25">
      <c r="A113" s="1" t="s">
        <v>155</v>
      </c>
      <c r="B113" s="1" t="s">
        <v>150</v>
      </c>
      <c r="C113" s="3" t="s">
        <v>35</v>
      </c>
      <c r="D113" s="3">
        <v>24</v>
      </c>
    </row>
    <row r="114" spans="1:4" x14ac:dyDescent="0.25">
      <c r="A114" s="1" t="s">
        <v>156</v>
      </c>
      <c r="B114" s="1" t="s">
        <v>150</v>
      </c>
      <c r="C114" s="3" t="s">
        <v>35</v>
      </c>
      <c r="D114" s="3">
        <v>25</v>
      </c>
    </row>
    <row r="115" spans="1:4" x14ac:dyDescent="0.25">
      <c r="A115" s="1" t="s">
        <v>157</v>
      </c>
      <c r="B115" s="1" t="s">
        <v>150</v>
      </c>
      <c r="C115" s="3" t="s">
        <v>35</v>
      </c>
      <c r="D115" s="3">
        <v>25</v>
      </c>
    </row>
    <row r="116" spans="1:4" x14ac:dyDescent="0.25">
      <c r="A116" s="1" t="s">
        <v>158</v>
      </c>
      <c r="B116" s="1" t="s">
        <v>150</v>
      </c>
      <c r="C116" s="3" t="s">
        <v>35</v>
      </c>
      <c r="D116" s="3">
        <v>25</v>
      </c>
    </row>
    <row r="117" spans="1:4" x14ac:dyDescent="0.25">
      <c r="A117" s="1" t="s">
        <v>159</v>
      </c>
      <c r="B117" s="1" t="s">
        <v>150</v>
      </c>
      <c r="C117" s="3" t="s">
        <v>35</v>
      </c>
      <c r="D117" s="3">
        <v>25</v>
      </c>
    </row>
    <row r="118" spans="1:4" x14ac:dyDescent="0.25">
      <c r="A118" s="1" t="s">
        <v>160</v>
      </c>
      <c r="B118" s="1" t="s">
        <v>150</v>
      </c>
      <c r="C118" s="3" t="s">
        <v>35</v>
      </c>
      <c r="D118" s="3">
        <v>22</v>
      </c>
    </row>
    <row r="119" spans="1:4" x14ac:dyDescent="0.25">
      <c r="A119" s="1" t="s">
        <v>161</v>
      </c>
      <c r="B119" s="1" t="s">
        <v>162</v>
      </c>
      <c r="C119" s="3" t="s">
        <v>35</v>
      </c>
      <c r="D119" s="3">
        <v>22</v>
      </c>
    </row>
    <row r="120" spans="1:4" x14ac:dyDescent="0.25">
      <c r="A120" s="1" t="s">
        <v>163</v>
      </c>
      <c r="B120" s="1" t="s">
        <v>162</v>
      </c>
      <c r="C120" s="3" t="s">
        <v>35</v>
      </c>
      <c r="D120" s="3">
        <v>22</v>
      </c>
    </row>
    <row r="121" spans="1:4" x14ac:dyDescent="0.25">
      <c r="A121" s="1" t="s">
        <v>164</v>
      </c>
      <c r="B121" s="1" t="s">
        <v>162</v>
      </c>
      <c r="C121" s="3" t="s">
        <v>35</v>
      </c>
      <c r="D121" s="3"/>
    </row>
    <row r="122" spans="1:4" x14ac:dyDescent="0.25">
      <c r="A122" s="1" t="s">
        <v>165</v>
      </c>
      <c r="B122" s="1" t="s">
        <v>162</v>
      </c>
      <c r="C122" s="3" t="s">
        <v>35</v>
      </c>
      <c r="D122" s="3"/>
    </row>
    <row r="123" spans="1:4" x14ac:dyDescent="0.25">
      <c r="A123" s="1" t="s">
        <v>166</v>
      </c>
      <c r="B123" s="1" t="s">
        <v>34</v>
      </c>
      <c r="C123" s="3" t="s">
        <v>35</v>
      </c>
      <c r="D123" s="3"/>
    </row>
    <row r="124" spans="1:4" x14ac:dyDescent="0.25">
      <c r="A124" s="1" t="s">
        <v>167</v>
      </c>
      <c r="B124" s="1" t="s">
        <v>139</v>
      </c>
      <c r="C124" s="3" t="s">
        <v>35</v>
      </c>
      <c r="D124" s="3"/>
    </row>
    <row r="125" spans="1:4" x14ac:dyDescent="0.25">
      <c r="A125" s="1" t="s">
        <v>168</v>
      </c>
      <c r="B125" s="1" t="s">
        <v>34</v>
      </c>
      <c r="C125" s="3" t="s">
        <v>35</v>
      </c>
      <c r="D125" s="3">
        <v>13</v>
      </c>
    </row>
    <row r="126" spans="1:4" x14ac:dyDescent="0.25">
      <c r="A126" s="1" t="s">
        <v>169</v>
      </c>
      <c r="B126" s="1" t="s">
        <v>150</v>
      </c>
      <c r="C126" s="3" t="s">
        <v>35</v>
      </c>
      <c r="D126" s="3"/>
    </row>
    <row r="127" spans="1:4" x14ac:dyDescent="0.25">
      <c r="A127" s="1" t="s">
        <v>170</v>
      </c>
      <c r="B127" s="1" t="s">
        <v>60</v>
      </c>
      <c r="C127" s="3" t="s">
        <v>35</v>
      </c>
      <c r="D127" s="3"/>
    </row>
    <row r="128" spans="1:4" x14ac:dyDescent="0.25">
      <c r="A128" s="1" t="s">
        <v>172</v>
      </c>
    </row>
    <row r="129" spans="1:1" x14ac:dyDescent="0.25">
      <c r="A129" s="1" t="s">
        <v>173</v>
      </c>
    </row>
    <row r="130" spans="1:1" x14ac:dyDescent="0.25">
      <c r="A130" s="1" t="s">
        <v>174</v>
      </c>
    </row>
    <row r="131" spans="1:1" x14ac:dyDescent="0.25">
      <c r="A131" s="1" t="s">
        <v>176</v>
      </c>
    </row>
  </sheetData>
  <sheetProtection sheet="1" objects="1" scenarios="1"/>
  <mergeCells count="7">
    <mergeCell ref="A1:D3"/>
    <mergeCell ref="E1:H1"/>
    <mergeCell ref="I1:J1"/>
    <mergeCell ref="E2:H2"/>
    <mergeCell ref="I2:J2"/>
    <mergeCell ref="E3:H3"/>
    <mergeCell ref="I3:J3"/>
  </mergeCell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F075FFC6-7C20-4619-A321-CC36F89A653C}">
          <x14:formula1>
            <xm:f>LISTAS!$B$3:$B$4</xm:f>
          </x14:formula1>
          <xm:sqref>C5:C200</xm:sqref>
        </x14:dataValidation>
        <x14:dataValidation type="list" allowBlank="1" showInputMessage="1" showErrorMessage="1" xr:uid="{FDB735E3-13E2-4557-BA27-73C079D51BF2}">
          <x14:formula1>
            <xm:f>LISTAS!$A$3:$A$17</xm:f>
          </x14:formula1>
          <xm:sqref>B5:B180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F02D7-47CC-48A9-8FDB-24A462DE7C4A}">
  <dimension ref="A1:O271"/>
  <sheetViews>
    <sheetView workbookViewId="0">
      <selection activeCell="A89" sqref="A89:XFD89"/>
    </sheetView>
  </sheetViews>
  <sheetFormatPr baseColWidth="10" defaultColWidth="11.42578125" defaultRowHeight="15" x14ac:dyDescent="0.25"/>
  <cols>
    <col min="1" max="1" width="29" bestFit="1" customWidth="1"/>
    <col min="2" max="2" width="21.42578125" bestFit="1" customWidth="1"/>
    <col min="3" max="3" width="11.140625" bestFit="1" customWidth="1"/>
    <col min="4" max="4" width="13.7109375" bestFit="1" customWidth="1"/>
    <col min="5" max="6" width="5.28515625" bestFit="1" customWidth="1"/>
    <col min="7" max="9" width="4.28515625" bestFit="1" customWidth="1"/>
    <col min="10" max="10" width="8.85546875" bestFit="1" customWidth="1"/>
    <col min="14" max="14" width="25" customWidth="1"/>
  </cols>
  <sheetData>
    <row r="1" spans="1:15" x14ac:dyDescent="0.25">
      <c r="A1" t="s">
        <v>23</v>
      </c>
      <c r="B1" t="s">
        <v>24</v>
      </c>
      <c r="C1" t="s">
        <v>25</v>
      </c>
      <c r="D1" t="s">
        <v>26</v>
      </c>
      <c r="E1" t="s">
        <v>27</v>
      </c>
      <c r="F1" t="s">
        <v>28</v>
      </c>
      <c r="G1" t="s">
        <v>29</v>
      </c>
      <c r="H1" t="s">
        <v>30</v>
      </c>
      <c r="I1" t="s">
        <v>31</v>
      </c>
      <c r="J1" t="s">
        <v>32</v>
      </c>
    </row>
    <row r="2" spans="1:15" x14ac:dyDescent="0.25">
      <c r="A2" t="s">
        <v>169</v>
      </c>
      <c r="B2" t="s">
        <v>150</v>
      </c>
      <c r="C2" t="s">
        <v>35</v>
      </c>
      <c r="D2">
        <v>1</v>
      </c>
      <c r="J2">
        <v>112</v>
      </c>
      <c r="N2" t="s">
        <v>169</v>
      </c>
      <c r="O2" t="s">
        <v>150</v>
      </c>
    </row>
    <row r="3" spans="1:15" x14ac:dyDescent="0.25">
      <c r="A3" t="s">
        <v>187</v>
      </c>
      <c r="B3" t="s">
        <v>45</v>
      </c>
      <c r="C3" t="s">
        <v>35</v>
      </c>
      <c r="D3">
        <v>1</v>
      </c>
      <c r="J3">
        <v>105</v>
      </c>
      <c r="N3" t="s">
        <v>187</v>
      </c>
      <c r="O3" t="s">
        <v>45</v>
      </c>
    </row>
    <row r="4" spans="1:15" x14ac:dyDescent="0.25">
      <c r="A4" t="s">
        <v>189</v>
      </c>
      <c r="B4" t="s">
        <v>175</v>
      </c>
      <c r="C4" t="s">
        <v>35</v>
      </c>
      <c r="D4">
        <v>1</v>
      </c>
      <c r="J4">
        <v>92</v>
      </c>
      <c r="N4" t="s">
        <v>189</v>
      </c>
      <c r="O4" t="s">
        <v>175</v>
      </c>
    </row>
    <row r="5" spans="1:15" x14ac:dyDescent="0.25">
      <c r="A5" t="s">
        <v>108</v>
      </c>
      <c r="B5" t="s">
        <v>2</v>
      </c>
      <c r="C5" t="s">
        <v>35</v>
      </c>
      <c r="D5">
        <v>1</v>
      </c>
      <c r="J5">
        <v>54</v>
      </c>
      <c r="N5" t="s">
        <v>108</v>
      </c>
      <c r="O5" t="s">
        <v>2</v>
      </c>
    </row>
    <row r="6" spans="1:15" x14ac:dyDescent="0.25">
      <c r="A6" t="s">
        <v>246</v>
      </c>
      <c r="B6" t="s">
        <v>308</v>
      </c>
      <c r="C6" t="s">
        <v>35</v>
      </c>
      <c r="D6">
        <v>1</v>
      </c>
      <c r="J6">
        <v>36</v>
      </c>
      <c r="N6" t="s">
        <v>246</v>
      </c>
      <c r="O6" t="s">
        <v>308</v>
      </c>
    </row>
    <row r="7" spans="1:15" x14ac:dyDescent="0.25">
      <c r="A7" t="s">
        <v>39</v>
      </c>
      <c r="B7" t="s">
        <v>175</v>
      </c>
      <c r="C7" t="s">
        <v>35</v>
      </c>
      <c r="D7">
        <v>1</v>
      </c>
      <c r="J7">
        <v>35</v>
      </c>
      <c r="N7" t="s">
        <v>39</v>
      </c>
      <c r="O7" t="s">
        <v>175</v>
      </c>
    </row>
    <row r="8" spans="1:15" x14ac:dyDescent="0.25">
      <c r="A8" t="s">
        <v>325</v>
      </c>
      <c r="B8" t="s">
        <v>315</v>
      </c>
      <c r="C8" t="s">
        <v>35</v>
      </c>
      <c r="D8">
        <v>1</v>
      </c>
      <c r="J8">
        <v>32</v>
      </c>
      <c r="N8" t="s">
        <v>287</v>
      </c>
      <c r="O8" t="s">
        <v>315</v>
      </c>
    </row>
    <row r="9" spans="1:15" x14ac:dyDescent="0.25">
      <c r="A9" t="s">
        <v>273</v>
      </c>
      <c r="B9" t="s">
        <v>312</v>
      </c>
      <c r="C9" t="s">
        <v>35</v>
      </c>
      <c r="D9">
        <v>1</v>
      </c>
      <c r="J9">
        <v>30</v>
      </c>
      <c r="N9" t="s">
        <v>273</v>
      </c>
      <c r="O9" t="s">
        <v>312</v>
      </c>
    </row>
    <row r="10" spans="1:15" x14ac:dyDescent="0.25">
      <c r="A10" t="s">
        <v>264</v>
      </c>
      <c r="B10" t="s">
        <v>310</v>
      </c>
      <c r="C10" t="s">
        <v>35</v>
      </c>
      <c r="D10">
        <v>1</v>
      </c>
      <c r="J10">
        <v>28</v>
      </c>
      <c r="N10" t="s">
        <v>264</v>
      </c>
      <c r="O10" t="s">
        <v>310</v>
      </c>
    </row>
    <row r="11" spans="1:15" x14ac:dyDescent="0.25">
      <c r="A11" t="s">
        <v>190</v>
      </c>
      <c r="B11" t="s">
        <v>60</v>
      </c>
      <c r="C11" t="s">
        <v>35</v>
      </c>
      <c r="D11">
        <v>2</v>
      </c>
      <c r="J11">
        <v>300</v>
      </c>
      <c r="N11" t="s">
        <v>190</v>
      </c>
      <c r="O11" t="s">
        <v>60</v>
      </c>
    </row>
    <row r="12" spans="1:15" x14ac:dyDescent="0.25">
      <c r="A12" t="s">
        <v>191</v>
      </c>
      <c r="B12" t="s">
        <v>2</v>
      </c>
      <c r="C12" t="s">
        <v>35</v>
      </c>
      <c r="D12">
        <v>2</v>
      </c>
      <c r="J12">
        <v>270</v>
      </c>
      <c r="N12" t="s">
        <v>191</v>
      </c>
      <c r="O12" t="s">
        <v>2</v>
      </c>
    </row>
    <row r="13" spans="1:15" x14ac:dyDescent="0.25">
      <c r="A13" t="s">
        <v>243</v>
      </c>
      <c r="B13" t="s">
        <v>134</v>
      </c>
      <c r="C13" t="s">
        <v>35</v>
      </c>
      <c r="D13">
        <v>2</v>
      </c>
      <c r="J13">
        <v>184</v>
      </c>
      <c r="N13" t="s">
        <v>243</v>
      </c>
      <c r="O13" t="s">
        <v>306</v>
      </c>
    </row>
    <row r="14" spans="1:15" x14ac:dyDescent="0.25">
      <c r="A14" t="s">
        <v>235</v>
      </c>
      <c r="B14" t="s">
        <v>304</v>
      </c>
      <c r="C14" t="s">
        <v>35</v>
      </c>
      <c r="D14">
        <v>2</v>
      </c>
      <c r="J14">
        <v>180</v>
      </c>
      <c r="N14" t="s">
        <v>235</v>
      </c>
      <c r="O14" t="s">
        <v>304</v>
      </c>
    </row>
    <row r="15" spans="1:15" x14ac:dyDescent="0.25">
      <c r="A15" t="s">
        <v>226</v>
      </c>
      <c r="B15" t="s">
        <v>304</v>
      </c>
      <c r="C15" t="s">
        <v>35</v>
      </c>
      <c r="D15">
        <v>2</v>
      </c>
      <c r="J15">
        <v>99</v>
      </c>
      <c r="N15" t="s">
        <v>226</v>
      </c>
      <c r="O15" t="s">
        <v>304</v>
      </c>
    </row>
    <row r="16" spans="1:15" x14ac:dyDescent="0.25">
      <c r="A16" t="s">
        <v>343</v>
      </c>
      <c r="B16" t="s">
        <v>81</v>
      </c>
      <c r="C16" t="s">
        <v>35</v>
      </c>
      <c r="D16">
        <v>2</v>
      </c>
      <c r="J16">
        <v>226</v>
      </c>
      <c r="N16" t="s">
        <v>83</v>
      </c>
      <c r="O16" t="s">
        <v>81</v>
      </c>
    </row>
    <row r="17" spans="1:15" x14ac:dyDescent="0.25">
      <c r="A17" t="s">
        <v>38</v>
      </c>
      <c r="B17" t="s">
        <v>175</v>
      </c>
      <c r="C17" t="s">
        <v>35</v>
      </c>
      <c r="D17">
        <v>2</v>
      </c>
      <c r="J17">
        <v>218</v>
      </c>
      <c r="N17" t="s">
        <v>38</v>
      </c>
      <c r="O17" t="s">
        <v>175</v>
      </c>
    </row>
    <row r="18" spans="1:15" x14ac:dyDescent="0.25">
      <c r="A18" t="s">
        <v>113</v>
      </c>
      <c r="B18" t="s">
        <v>2</v>
      </c>
      <c r="C18" t="s">
        <v>35</v>
      </c>
      <c r="D18">
        <v>2</v>
      </c>
      <c r="J18">
        <v>191</v>
      </c>
      <c r="N18" t="s">
        <v>113</v>
      </c>
      <c r="O18" t="s">
        <v>2</v>
      </c>
    </row>
    <row r="19" spans="1:15" x14ac:dyDescent="0.25">
      <c r="A19" s="1" t="s">
        <v>109</v>
      </c>
      <c r="B19" t="s">
        <v>314</v>
      </c>
      <c r="C19" t="s">
        <v>35</v>
      </c>
      <c r="D19">
        <v>2</v>
      </c>
      <c r="J19">
        <v>178</v>
      </c>
      <c r="N19" t="s">
        <v>282</v>
      </c>
      <c r="O19" t="s">
        <v>314</v>
      </c>
    </row>
    <row r="20" spans="1:15" x14ac:dyDescent="0.25">
      <c r="A20" t="s">
        <v>49</v>
      </c>
      <c r="B20" t="s">
        <v>45</v>
      </c>
      <c r="C20" t="s">
        <v>35</v>
      </c>
      <c r="D20">
        <v>3</v>
      </c>
      <c r="J20">
        <v>174</v>
      </c>
      <c r="N20" t="s">
        <v>49</v>
      </c>
      <c r="O20" t="s">
        <v>45</v>
      </c>
    </row>
    <row r="21" spans="1:15" x14ac:dyDescent="0.25">
      <c r="A21" t="s">
        <v>130</v>
      </c>
      <c r="B21" t="s">
        <v>129</v>
      </c>
      <c r="C21" t="s">
        <v>35</v>
      </c>
      <c r="D21">
        <v>3</v>
      </c>
      <c r="J21">
        <v>155</v>
      </c>
      <c r="N21" t="s">
        <v>130</v>
      </c>
      <c r="O21" t="s">
        <v>129</v>
      </c>
    </row>
    <row r="22" spans="1:15" x14ac:dyDescent="0.25">
      <c r="A22" t="s">
        <v>121</v>
      </c>
      <c r="B22" t="s">
        <v>115</v>
      </c>
      <c r="C22" t="s">
        <v>35</v>
      </c>
      <c r="D22">
        <v>3</v>
      </c>
      <c r="J22">
        <v>120</v>
      </c>
      <c r="N22" t="s">
        <v>121</v>
      </c>
      <c r="O22" t="s">
        <v>115</v>
      </c>
    </row>
    <row r="23" spans="1:15" x14ac:dyDescent="0.25">
      <c r="A23" t="s">
        <v>303</v>
      </c>
      <c r="B23" t="s">
        <v>137</v>
      </c>
      <c r="C23" t="s">
        <v>35</v>
      </c>
      <c r="D23">
        <v>3</v>
      </c>
      <c r="J23">
        <v>118</v>
      </c>
      <c r="N23" t="s">
        <v>303</v>
      </c>
      <c r="O23" t="s">
        <v>320</v>
      </c>
    </row>
    <row r="24" spans="1:15" x14ac:dyDescent="0.25">
      <c r="A24" t="s">
        <v>192</v>
      </c>
      <c r="B24" t="s">
        <v>86</v>
      </c>
      <c r="C24" t="s">
        <v>35</v>
      </c>
      <c r="D24">
        <v>3</v>
      </c>
      <c r="J24">
        <v>227</v>
      </c>
      <c r="N24" t="s">
        <v>192</v>
      </c>
      <c r="O24" t="s">
        <v>86</v>
      </c>
    </row>
    <row r="25" spans="1:15" x14ac:dyDescent="0.25">
      <c r="A25" t="s">
        <v>88</v>
      </c>
      <c r="B25" t="s">
        <v>86</v>
      </c>
      <c r="C25" t="s">
        <v>35</v>
      </c>
      <c r="D25">
        <v>4</v>
      </c>
      <c r="J25">
        <v>218</v>
      </c>
      <c r="N25" t="s">
        <v>88</v>
      </c>
      <c r="O25" t="s">
        <v>86</v>
      </c>
    </row>
    <row r="26" spans="1:15" x14ac:dyDescent="0.25">
      <c r="A26" t="s">
        <v>193</v>
      </c>
      <c r="B26" t="s">
        <v>94</v>
      </c>
      <c r="C26" t="s">
        <v>35</v>
      </c>
      <c r="D26">
        <v>4</v>
      </c>
      <c r="J26">
        <v>216</v>
      </c>
      <c r="N26" t="s">
        <v>193</v>
      </c>
      <c r="O26" t="s">
        <v>94</v>
      </c>
    </row>
    <row r="27" spans="1:15" x14ac:dyDescent="0.25">
      <c r="A27" t="s">
        <v>194</v>
      </c>
      <c r="B27" t="s">
        <v>162</v>
      </c>
      <c r="C27" t="s">
        <v>35</v>
      </c>
      <c r="D27">
        <v>4</v>
      </c>
      <c r="J27">
        <v>214</v>
      </c>
      <c r="N27" t="s">
        <v>194</v>
      </c>
      <c r="O27" t="s">
        <v>162</v>
      </c>
    </row>
    <row r="28" spans="1:15" x14ac:dyDescent="0.25">
      <c r="A28" t="s">
        <v>87</v>
      </c>
      <c r="B28" t="s">
        <v>86</v>
      </c>
      <c r="C28" t="s">
        <v>35</v>
      </c>
      <c r="D28">
        <v>4</v>
      </c>
      <c r="J28">
        <v>214</v>
      </c>
      <c r="N28" t="s">
        <v>87</v>
      </c>
      <c r="O28" t="s">
        <v>86</v>
      </c>
    </row>
    <row r="29" spans="1:15" x14ac:dyDescent="0.25">
      <c r="A29" s="1" t="s">
        <v>154</v>
      </c>
      <c r="B29" t="s">
        <v>317</v>
      </c>
      <c r="C29" t="s">
        <v>35</v>
      </c>
      <c r="D29">
        <v>4</v>
      </c>
      <c r="J29">
        <v>208</v>
      </c>
      <c r="N29" t="s">
        <v>297</v>
      </c>
      <c r="O29" t="s">
        <v>317</v>
      </c>
    </row>
    <row r="30" spans="1:15" x14ac:dyDescent="0.25">
      <c r="A30" t="s">
        <v>293</v>
      </c>
      <c r="B30" t="s">
        <v>317</v>
      </c>
      <c r="C30" t="s">
        <v>35</v>
      </c>
      <c r="D30">
        <v>5</v>
      </c>
      <c r="J30">
        <v>202</v>
      </c>
      <c r="N30" t="s">
        <v>293</v>
      </c>
      <c r="O30" t="s">
        <v>317</v>
      </c>
    </row>
    <row r="31" spans="1:15" x14ac:dyDescent="0.25">
      <c r="A31" t="s">
        <v>260</v>
      </c>
      <c r="B31" t="s">
        <v>310</v>
      </c>
      <c r="C31" t="s">
        <v>35</v>
      </c>
      <c r="D31">
        <v>5</v>
      </c>
      <c r="J31">
        <v>202</v>
      </c>
      <c r="N31" t="s">
        <v>260</v>
      </c>
      <c r="O31" t="s">
        <v>310</v>
      </c>
    </row>
    <row r="32" spans="1:15" x14ac:dyDescent="0.25">
      <c r="A32" t="s">
        <v>195</v>
      </c>
      <c r="B32" t="s">
        <v>45</v>
      </c>
      <c r="C32" t="s">
        <v>35</v>
      </c>
      <c r="D32">
        <v>5</v>
      </c>
      <c r="J32">
        <v>201</v>
      </c>
      <c r="N32" t="s">
        <v>195</v>
      </c>
      <c r="O32" t="s">
        <v>45</v>
      </c>
    </row>
    <row r="33" spans="1:15" x14ac:dyDescent="0.25">
      <c r="A33" t="s">
        <v>80</v>
      </c>
      <c r="B33" t="s">
        <v>311</v>
      </c>
      <c r="C33" t="s">
        <v>35</v>
      </c>
      <c r="D33">
        <v>5</v>
      </c>
      <c r="J33">
        <v>200</v>
      </c>
      <c r="N33" t="s">
        <v>266</v>
      </c>
      <c r="O33" t="s">
        <v>311</v>
      </c>
    </row>
    <row r="34" spans="1:15" x14ac:dyDescent="0.25">
      <c r="A34" t="s">
        <v>63</v>
      </c>
      <c r="B34" t="s">
        <v>60</v>
      </c>
      <c r="C34" t="s">
        <v>35</v>
      </c>
      <c r="D34">
        <v>6</v>
      </c>
      <c r="J34">
        <v>193</v>
      </c>
      <c r="N34" t="s">
        <v>63</v>
      </c>
      <c r="O34" t="s">
        <v>60</v>
      </c>
    </row>
    <row r="35" spans="1:15" x14ac:dyDescent="0.25">
      <c r="A35" t="s">
        <v>144</v>
      </c>
      <c r="B35" t="s">
        <v>139</v>
      </c>
      <c r="C35" t="s">
        <v>35</v>
      </c>
      <c r="D35">
        <v>6</v>
      </c>
      <c r="J35">
        <v>170</v>
      </c>
      <c r="N35" t="s">
        <v>144</v>
      </c>
      <c r="O35" t="s">
        <v>139</v>
      </c>
    </row>
    <row r="36" spans="1:15" x14ac:dyDescent="0.25">
      <c r="A36" t="s">
        <v>93</v>
      </c>
      <c r="B36" t="s">
        <v>94</v>
      </c>
      <c r="C36" t="s">
        <v>35</v>
      </c>
      <c r="D36">
        <v>6</v>
      </c>
      <c r="J36">
        <v>167</v>
      </c>
      <c r="N36" t="s">
        <v>93</v>
      </c>
      <c r="O36" t="s">
        <v>94</v>
      </c>
    </row>
    <row r="37" spans="1:15" x14ac:dyDescent="0.25">
      <c r="A37" t="s">
        <v>65</v>
      </c>
      <c r="B37" t="s">
        <v>60</v>
      </c>
      <c r="C37" t="s">
        <v>35</v>
      </c>
      <c r="D37">
        <v>6</v>
      </c>
      <c r="J37">
        <v>163</v>
      </c>
      <c r="N37" t="s">
        <v>65</v>
      </c>
      <c r="O37" t="s">
        <v>60</v>
      </c>
    </row>
    <row r="38" spans="1:15" x14ac:dyDescent="0.25">
      <c r="A38" t="s">
        <v>78</v>
      </c>
      <c r="B38" t="s">
        <v>60</v>
      </c>
      <c r="C38" t="s">
        <v>35</v>
      </c>
      <c r="D38">
        <v>7</v>
      </c>
      <c r="J38">
        <v>161</v>
      </c>
      <c r="N38" t="s">
        <v>78</v>
      </c>
      <c r="O38" t="s">
        <v>60</v>
      </c>
    </row>
    <row r="39" spans="1:15" x14ac:dyDescent="0.25">
      <c r="A39" t="s">
        <v>68</v>
      </c>
      <c r="B39" t="s">
        <v>60</v>
      </c>
      <c r="C39" t="s">
        <v>35</v>
      </c>
      <c r="D39">
        <v>7</v>
      </c>
      <c r="J39">
        <v>135</v>
      </c>
      <c r="N39" t="s">
        <v>68</v>
      </c>
      <c r="O39" t="s">
        <v>60</v>
      </c>
    </row>
    <row r="40" spans="1:15" x14ac:dyDescent="0.25">
      <c r="A40" t="s">
        <v>321</v>
      </c>
      <c r="B40" t="s">
        <v>94</v>
      </c>
      <c r="C40" t="s">
        <v>35</v>
      </c>
      <c r="D40">
        <v>7</v>
      </c>
      <c r="J40">
        <v>129</v>
      </c>
      <c r="N40" t="s">
        <v>98</v>
      </c>
      <c r="O40" t="s">
        <v>94</v>
      </c>
    </row>
    <row r="41" spans="1:15" x14ac:dyDescent="0.25">
      <c r="A41" t="s">
        <v>196</v>
      </c>
      <c r="B41" t="s">
        <v>175</v>
      </c>
      <c r="C41" t="s">
        <v>35</v>
      </c>
      <c r="D41">
        <v>7</v>
      </c>
      <c r="J41">
        <v>128</v>
      </c>
      <c r="N41" t="s">
        <v>196</v>
      </c>
      <c r="O41" t="s">
        <v>175</v>
      </c>
    </row>
    <row r="42" spans="1:15" x14ac:dyDescent="0.25">
      <c r="A42" t="s">
        <v>244</v>
      </c>
      <c r="B42" t="s">
        <v>307</v>
      </c>
      <c r="C42" t="s">
        <v>35</v>
      </c>
      <c r="D42">
        <v>7</v>
      </c>
      <c r="J42">
        <v>122</v>
      </c>
      <c r="N42" t="s">
        <v>244</v>
      </c>
      <c r="O42" t="s">
        <v>307</v>
      </c>
    </row>
    <row r="43" spans="1:15" x14ac:dyDescent="0.25">
      <c r="A43" t="s">
        <v>71</v>
      </c>
      <c r="B43" t="s">
        <v>60</v>
      </c>
      <c r="C43" t="s">
        <v>35</v>
      </c>
      <c r="D43">
        <v>7</v>
      </c>
      <c r="J43">
        <v>21</v>
      </c>
      <c r="N43" t="s">
        <v>71</v>
      </c>
      <c r="O43" t="s">
        <v>60</v>
      </c>
    </row>
    <row r="44" spans="1:15" x14ac:dyDescent="0.25">
      <c r="A44" t="s">
        <v>47</v>
      </c>
      <c r="B44" t="s">
        <v>45</v>
      </c>
      <c r="C44" t="s">
        <v>35</v>
      </c>
      <c r="D44">
        <v>7</v>
      </c>
      <c r="J44">
        <v>189</v>
      </c>
      <c r="N44" t="s">
        <v>47</v>
      </c>
      <c r="O44" t="s">
        <v>45</v>
      </c>
    </row>
    <row r="45" spans="1:15" x14ac:dyDescent="0.25">
      <c r="A45" t="s">
        <v>152</v>
      </c>
      <c r="B45" t="s">
        <v>150</v>
      </c>
      <c r="C45" t="s">
        <v>35</v>
      </c>
      <c r="D45">
        <v>9</v>
      </c>
      <c r="J45">
        <v>181</v>
      </c>
      <c r="N45" t="s">
        <v>152</v>
      </c>
      <c r="O45" t="s">
        <v>150</v>
      </c>
    </row>
    <row r="46" spans="1:15" x14ac:dyDescent="0.25">
      <c r="A46" t="s">
        <v>327</v>
      </c>
      <c r="B46" t="s">
        <v>315</v>
      </c>
      <c r="C46" t="s">
        <v>35</v>
      </c>
      <c r="D46">
        <v>9</v>
      </c>
      <c r="J46">
        <v>174</v>
      </c>
      <c r="N46" t="s">
        <v>285</v>
      </c>
      <c r="O46" t="s">
        <v>315</v>
      </c>
    </row>
    <row r="47" spans="1:15" x14ac:dyDescent="0.25">
      <c r="A47" t="s">
        <v>337</v>
      </c>
      <c r="B47" t="s">
        <v>60</v>
      </c>
      <c r="C47" t="s">
        <v>35</v>
      </c>
      <c r="D47">
        <v>9</v>
      </c>
      <c r="J47">
        <v>78</v>
      </c>
      <c r="N47" t="s">
        <v>62</v>
      </c>
      <c r="O47" t="s">
        <v>60</v>
      </c>
    </row>
    <row r="48" spans="1:15" x14ac:dyDescent="0.25">
      <c r="A48" t="s">
        <v>250</v>
      </c>
      <c r="B48" t="s">
        <v>310</v>
      </c>
      <c r="C48" t="s">
        <v>35</v>
      </c>
      <c r="D48">
        <v>9</v>
      </c>
      <c r="J48">
        <v>239</v>
      </c>
      <c r="N48" t="s">
        <v>250</v>
      </c>
      <c r="O48" t="s">
        <v>310</v>
      </c>
    </row>
    <row r="49" spans="1:15" x14ac:dyDescent="0.25">
      <c r="A49" t="s">
        <v>69</v>
      </c>
      <c r="B49" t="s">
        <v>60</v>
      </c>
      <c r="C49" t="s">
        <v>35</v>
      </c>
      <c r="D49">
        <v>9</v>
      </c>
      <c r="J49">
        <v>211</v>
      </c>
      <c r="N49" t="s">
        <v>69</v>
      </c>
      <c r="O49" t="s">
        <v>60</v>
      </c>
    </row>
    <row r="50" spans="1:15" x14ac:dyDescent="0.25">
      <c r="A50" t="s">
        <v>176</v>
      </c>
      <c r="C50" t="s">
        <v>35</v>
      </c>
      <c r="D50">
        <v>9</v>
      </c>
      <c r="J50">
        <v>203</v>
      </c>
      <c r="N50" t="s">
        <v>176</v>
      </c>
    </row>
    <row r="51" spans="1:15" x14ac:dyDescent="0.25">
      <c r="A51" t="s">
        <v>167</v>
      </c>
      <c r="B51" t="s">
        <v>139</v>
      </c>
      <c r="C51" t="s">
        <v>35</v>
      </c>
      <c r="D51">
        <v>9</v>
      </c>
      <c r="J51">
        <v>199</v>
      </c>
      <c r="N51" t="s">
        <v>167</v>
      </c>
      <c r="O51" t="s">
        <v>139</v>
      </c>
    </row>
    <row r="52" spans="1:15" x14ac:dyDescent="0.25">
      <c r="A52" t="s">
        <v>197</v>
      </c>
      <c r="B52" t="s">
        <v>175</v>
      </c>
      <c r="C52" t="s">
        <v>35</v>
      </c>
      <c r="D52">
        <v>9</v>
      </c>
      <c r="J52">
        <v>180</v>
      </c>
      <c r="N52" t="s">
        <v>197</v>
      </c>
      <c r="O52" t="s">
        <v>175</v>
      </c>
    </row>
    <row r="53" spans="1:15" x14ac:dyDescent="0.25">
      <c r="A53" t="s">
        <v>294</v>
      </c>
      <c r="B53" t="s">
        <v>317</v>
      </c>
      <c r="C53" t="s">
        <v>35</v>
      </c>
      <c r="D53">
        <v>10</v>
      </c>
      <c r="J53">
        <v>120</v>
      </c>
      <c r="N53" t="s">
        <v>294</v>
      </c>
      <c r="O53" t="s">
        <v>317</v>
      </c>
    </row>
    <row r="54" spans="1:15" x14ac:dyDescent="0.25">
      <c r="A54" t="s">
        <v>132</v>
      </c>
      <c r="B54" t="s">
        <v>129</v>
      </c>
      <c r="C54" t="s">
        <v>35</v>
      </c>
      <c r="D54">
        <v>10</v>
      </c>
      <c r="N54" t="s">
        <v>132</v>
      </c>
      <c r="O54" t="s">
        <v>129</v>
      </c>
    </row>
    <row r="55" spans="1:15" x14ac:dyDescent="0.25">
      <c r="A55" t="s">
        <v>328</v>
      </c>
      <c r="B55" t="s">
        <v>315</v>
      </c>
      <c r="C55" t="s">
        <v>35</v>
      </c>
      <c r="D55">
        <v>10</v>
      </c>
      <c r="J55">
        <v>232</v>
      </c>
      <c r="N55" t="s">
        <v>288</v>
      </c>
      <c r="O55" t="s">
        <v>315</v>
      </c>
    </row>
    <row r="56" spans="1:15" x14ac:dyDescent="0.25">
      <c r="A56" t="s">
        <v>263</v>
      </c>
      <c r="B56" t="s">
        <v>310</v>
      </c>
      <c r="C56" t="s">
        <v>35</v>
      </c>
      <c r="D56">
        <v>10</v>
      </c>
      <c r="J56">
        <v>218</v>
      </c>
      <c r="N56" t="s">
        <v>263</v>
      </c>
      <c r="O56" t="s">
        <v>310</v>
      </c>
    </row>
    <row r="57" spans="1:15" x14ac:dyDescent="0.25">
      <c r="A57" t="s">
        <v>145</v>
      </c>
      <c r="B57" t="s">
        <v>139</v>
      </c>
      <c r="C57" t="s">
        <v>35</v>
      </c>
      <c r="D57">
        <v>10</v>
      </c>
      <c r="J57">
        <v>210</v>
      </c>
      <c r="N57" t="s">
        <v>145</v>
      </c>
      <c r="O57" t="s">
        <v>139</v>
      </c>
    </row>
    <row r="58" spans="1:15" x14ac:dyDescent="0.25">
      <c r="A58" t="s">
        <v>74</v>
      </c>
      <c r="B58" t="s">
        <v>60</v>
      </c>
      <c r="C58" t="s">
        <v>35</v>
      </c>
      <c r="D58">
        <v>11</v>
      </c>
      <c r="J58">
        <v>206</v>
      </c>
      <c r="N58" t="s">
        <v>74</v>
      </c>
      <c r="O58" t="s">
        <v>60</v>
      </c>
    </row>
    <row r="59" spans="1:15" x14ac:dyDescent="0.25">
      <c r="A59" t="s">
        <v>52</v>
      </c>
      <c r="B59" t="s">
        <v>51</v>
      </c>
      <c r="C59" t="s">
        <v>35</v>
      </c>
      <c r="D59">
        <v>11</v>
      </c>
      <c r="J59">
        <v>190</v>
      </c>
      <c r="N59" t="s">
        <v>52</v>
      </c>
      <c r="O59" t="s">
        <v>51</v>
      </c>
    </row>
    <row r="60" spans="1:15" x14ac:dyDescent="0.25">
      <c r="A60" t="s">
        <v>138</v>
      </c>
      <c r="B60" t="s">
        <v>139</v>
      </c>
      <c r="C60" t="s">
        <v>35</v>
      </c>
      <c r="D60">
        <v>11</v>
      </c>
      <c r="J60">
        <v>186</v>
      </c>
      <c r="N60" t="s">
        <v>138</v>
      </c>
      <c r="O60" t="s">
        <v>139</v>
      </c>
    </row>
    <row r="61" spans="1:15" x14ac:dyDescent="0.25">
      <c r="A61" t="s">
        <v>116</v>
      </c>
      <c r="B61" t="s">
        <v>115</v>
      </c>
      <c r="C61" t="s">
        <v>35</v>
      </c>
      <c r="D61">
        <v>11</v>
      </c>
      <c r="J61">
        <v>169</v>
      </c>
      <c r="N61" t="s">
        <v>116</v>
      </c>
      <c r="O61" t="s">
        <v>115</v>
      </c>
    </row>
    <row r="62" spans="1:15" x14ac:dyDescent="0.25">
      <c r="A62" t="s">
        <v>84</v>
      </c>
      <c r="B62" t="s">
        <v>81</v>
      </c>
      <c r="C62" t="s">
        <v>35</v>
      </c>
      <c r="D62">
        <v>11</v>
      </c>
      <c r="J62">
        <v>151</v>
      </c>
      <c r="N62" t="s">
        <v>84</v>
      </c>
      <c r="O62" t="s">
        <v>81</v>
      </c>
    </row>
    <row r="63" spans="1:15" x14ac:dyDescent="0.25">
      <c r="A63" t="s">
        <v>270</v>
      </c>
      <c r="B63" t="s">
        <v>312</v>
      </c>
      <c r="C63" t="s">
        <v>35</v>
      </c>
      <c r="D63">
        <v>11</v>
      </c>
      <c r="J63">
        <v>136</v>
      </c>
      <c r="N63" t="s">
        <v>270</v>
      </c>
      <c r="O63" t="s">
        <v>312</v>
      </c>
    </row>
    <row r="64" spans="1:15" x14ac:dyDescent="0.25">
      <c r="A64" t="s">
        <v>103</v>
      </c>
      <c r="B64" t="s">
        <v>94</v>
      </c>
      <c r="C64" t="s">
        <v>105</v>
      </c>
      <c r="D64">
        <v>11</v>
      </c>
      <c r="N64" t="s">
        <v>103</v>
      </c>
      <c r="O64" t="s">
        <v>94</v>
      </c>
    </row>
    <row r="65" spans="1:15" x14ac:dyDescent="0.25">
      <c r="A65" t="s">
        <v>85</v>
      </c>
      <c r="B65" t="s">
        <v>86</v>
      </c>
      <c r="C65" t="s">
        <v>35</v>
      </c>
      <c r="D65">
        <v>13</v>
      </c>
      <c r="N65" t="s">
        <v>85</v>
      </c>
      <c r="O65" t="s">
        <v>86</v>
      </c>
    </row>
    <row r="66" spans="1:15" x14ac:dyDescent="0.25">
      <c r="A66" t="s">
        <v>322</v>
      </c>
      <c r="B66" t="s">
        <v>313</v>
      </c>
      <c r="C66" t="s">
        <v>105</v>
      </c>
      <c r="D66">
        <v>13</v>
      </c>
      <c r="N66" t="s">
        <v>322</v>
      </c>
      <c r="O66" t="s">
        <v>313</v>
      </c>
    </row>
    <row r="67" spans="1:15" x14ac:dyDescent="0.25">
      <c r="A67" t="s">
        <v>198</v>
      </c>
      <c r="B67" t="s">
        <v>150</v>
      </c>
      <c r="C67" t="s">
        <v>35</v>
      </c>
      <c r="D67">
        <v>13</v>
      </c>
      <c r="J67">
        <v>196</v>
      </c>
      <c r="N67" t="s">
        <v>198</v>
      </c>
      <c r="O67" t="s">
        <v>150</v>
      </c>
    </row>
    <row r="68" spans="1:15" x14ac:dyDescent="0.25">
      <c r="A68" t="s">
        <v>223</v>
      </c>
      <c r="B68" t="s">
        <v>94</v>
      </c>
      <c r="C68" t="s">
        <v>35</v>
      </c>
      <c r="D68">
        <v>13</v>
      </c>
      <c r="J68">
        <v>173</v>
      </c>
      <c r="N68" t="s">
        <v>223</v>
      </c>
      <c r="O68" t="s">
        <v>94</v>
      </c>
    </row>
    <row r="69" spans="1:15" x14ac:dyDescent="0.25">
      <c r="A69" t="s">
        <v>240</v>
      </c>
      <c r="B69" t="s">
        <v>134</v>
      </c>
      <c r="C69" t="s">
        <v>35</v>
      </c>
      <c r="D69">
        <v>14</v>
      </c>
      <c r="J69">
        <v>153</v>
      </c>
      <c r="N69" t="s">
        <v>240</v>
      </c>
      <c r="O69" t="s">
        <v>306</v>
      </c>
    </row>
    <row r="70" spans="1:15" x14ac:dyDescent="0.25">
      <c r="A70" t="s">
        <v>159</v>
      </c>
      <c r="B70" t="s">
        <v>150</v>
      </c>
      <c r="C70" t="s">
        <v>35</v>
      </c>
      <c r="D70">
        <v>14</v>
      </c>
      <c r="J70">
        <v>150</v>
      </c>
      <c r="N70" t="s">
        <v>159</v>
      </c>
      <c r="O70" t="s">
        <v>150</v>
      </c>
    </row>
    <row r="71" spans="1:15" x14ac:dyDescent="0.25">
      <c r="A71" t="s">
        <v>339</v>
      </c>
      <c r="B71" t="s">
        <v>60</v>
      </c>
      <c r="C71" t="s">
        <v>35</v>
      </c>
      <c r="D71">
        <v>14</v>
      </c>
      <c r="J71">
        <v>135</v>
      </c>
      <c r="N71" t="s">
        <v>66</v>
      </c>
      <c r="O71" t="s">
        <v>60</v>
      </c>
    </row>
    <row r="72" spans="1:15" x14ac:dyDescent="0.25">
      <c r="A72" t="s">
        <v>151</v>
      </c>
      <c r="B72" t="s">
        <v>150</v>
      </c>
      <c r="C72" t="s">
        <v>35</v>
      </c>
      <c r="D72">
        <v>14</v>
      </c>
      <c r="J72">
        <v>134</v>
      </c>
      <c r="N72" t="s">
        <v>151</v>
      </c>
      <c r="O72" t="s">
        <v>150</v>
      </c>
    </row>
    <row r="73" spans="1:15" x14ac:dyDescent="0.25">
      <c r="A73" t="s">
        <v>200</v>
      </c>
      <c r="B73" t="s">
        <v>150</v>
      </c>
      <c r="C73" t="s">
        <v>35</v>
      </c>
      <c r="D73">
        <v>15</v>
      </c>
      <c r="J73">
        <v>247</v>
      </c>
      <c r="N73" t="s">
        <v>200</v>
      </c>
      <c r="O73" t="s">
        <v>150</v>
      </c>
    </row>
    <row r="74" spans="1:15" x14ac:dyDescent="0.25">
      <c r="A74" t="s">
        <v>46</v>
      </c>
      <c r="B74" t="s">
        <v>45</v>
      </c>
      <c r="C74" t="s">
        <v>35</v>
      </c>
      <c r="D74">
        <v>15</v>
      </c>
      <c r="J74">
        <v>232</v>
      </c>
      <c r="N74" t="s">
        <v>46</v>
      </c>
      <c r="O74" t="s">
        <v>45</v>
      </c>
    </row>
    <row r="75" spans="1:15" x14ac:dyDescent="0.25">
      <c r="A75" t="s">
        <v>276</v>
      </c>
      <c r="B75" t="s">
        <v>313</v>
      </c>
      <c r="C75" t="s">
        <v>35</v>
      </c>
      <c r="D75">
        <v>15</v>
      </c>
      <c r="J75">
        <v>230</v>
      </c>
      <c r="N75" t="s">
        <v>276</v>
      </c>
      <c r="O75" t="s">
        <v>313</v>
      </c>
    </row>
    <row r="76" spans="1:15" x14ac:dyDescent="0.25">
      <c r="A76" t="s">
        <v>330</v>
      </c>
      <c r="B76" t="s">
        <v>94</v>
      </c>
      <c r="C76" t="s">
        <v>35</v>
      </c>
      <c r="D76">
        <v>15</v>
      </c>
      <c r="J76">
        <v>228</v>
      </c>
      <c r="N76" t="s">
        <v>96</v>
      </c>
      <c r="O76" t="s">
        <v>94</v>
      </c>
    </row>
    <row r="77" spans="1:15" x14ac:dyDescent="0.25">
      <c r="A77" t="s">
        <v>147</v>
      </c>
      <c r="B77" t="s">
        <v>139</v>
      </c>
      <c r="C77" t="s">
        <v>35</v>
      </c>
      <c r="D77">
        <v>16</v>
      </c>
      <c r="J77">
        <v>226</v>
      </c>
      <c r="N77" t="s">
        <v>147</v>
      </c>
      <c r="O77" t="s">
        <v>139</v>
      </c>
    </row>
    <row r="78" spans="1:15" x14ac:dyDescent="0.25">
      <c r="A78" t="s">
        <v>334</v>
      </c>
      <c r="B78" t="s">
        <v>94</v>
      </c>
      <c r="C78" t="s">
        <v>35</v>
      </c>
      <c r="D78">
        <v>16</v>
      </c>
      <c r="J78">
        <v>224</v>
      </c>
      <c r="N78" t="s">
        <v>102</v>
      </c>
      <c r="O78" t="s">
        <v>94</v>
      </c>
    </row>
    <row r="79" spans="1:15" x14ac:dyDescent="0.25">
      <c r="A79" t="s">
        <v>201</v>
      </c>
      <c r="B79" t="s">
        <v>60</v>
      </c>
      <c r="C79" t="s">
        <v>35</v>
      </c>
      <c r="D79">
        <v>16</v>
      </c>
      <c r="J79">
        <v>223</v>
      </c>
      <c r="N79" t="s">
        <v>201</v>
      </c>
      <c r="O79" t="s">
        <v>60</v>
      </c>
    </row>
    <row r="80" spans="1:15" x14ac:dyDescent="0.25">
      <c r="A80" t="s">
        <v>237</v>
      </c>
      <c r="B80" t="s">
        <v>304</v>
      </c>
      <c r="C80" t="s">
        <v>35</v>
      </c>
      <c r="D80">
        <v>16</v>
      </c>
      <c r="J80">
        <v>220</v>
      </c>
      <c r="N80" t="s">
        <v>237</v>
      </c>
      <c r="O80" t="s">
        <v>304</v>
      </c>
    </row>
    <row r="81" spans="1:15" x14ac:dyDescent="0.25">
      <c r="A81" t="s">
        <v>248</v>
      </c>
      <c r="B81" t="s">
        <v>309</v>
      </c>
      <c r="C81" t="s">
        <v>35</v>
      </c>
      <c r="D81">
        <v>16</v>
      </c>
      <c r="J81">
        <v>214</v>
      </c>
      <c r="N81" t="s">
        <v>248</v>
      </c>
      <c r="O81" t="s">
        <v>309</v>
      </c>
    </row>
    <row r="82" spans="1:15" x14ac:dyDescent="0.25">
      <c r="A82" t="s">
        <v>48</v>
      </c>
      <c r="B82" t="s">
        <v>45</v>
      </c>
      <c r="C82" t="s">
        <v>35</v>
      </c>
      <c r="D82">
        <v>16</v>
      </c>
      <c r="J82">
        <v>211</v>
      </c>
      <c r="N82" t="s">
        <v>48</v>
      </c>
      <c r="O82" t="s">
        <v>45</v>
      </c>
    </row>
    <row r="83" spans="1:15" x14ac:dyDescent="0.25">
      <c r="A83" t="s">
        <v>301</v>
      </c>
      <c r="B83" t="s">
        <v>318</v>
      </c>
      <c r="C83" t="s">
        <v>35</v>
      </c>
      <c r="D83">
        <v>16</v>
      </c>
      <c r="J83">
        <v>205</v>
      </c>
      <c r="N83" t="s">
        <v>301</v>
      </c>
      <c r="O83" t="s">
        <v>318</v>
      </c>
    </row>
    <row r="84" spans="1:15" x14ac:dyDescent="0.25">
      <c r="A84" t="s">
        <v>58</v>
      </c>
      <c r="B84" t="s">
        <v>51</v>
      </c>
      <c r="C84" t="s">
        <v>35</v>
      </c>
      <c r="D84">
        <v>16</v>
      </c>
      <c r="J84">
        <v>205</v>
      </c>
      <c r="N84" t="s">
        <v>58</v>
      </c>
      <c r="O84" t="s">
        <v>51</v>
      </c>
    </row>
    <row r="85" spans="1:15" x14ac:dyDescent="0.25">
      <c r="A85" t="s">
        <v>202</v>
      </c>
      <c r="B85" t="s">
        <v>45</v>
      </c>
      <c r="C85" t="s">
        <v>35</v>
      </c>
      <c r="D85">
        <v>16</v>
      </c>
      <c r="J85">
        <v>179</v>
      </c>
      <c r="N85" t="s">
        <v>202</v>
      </c>
      <c r="O85" t="s">
        <v>45</v>
      </c>
    </row>
    <row r="86" spans="1:15" x14ac:dyDescent="0.25">
      <c r="A86" t="s">
        <v>174</v>
      </c>
      <c r="C86" t="s">
        <v>35</v>
      </c>
      <c r="D86">
        <v>18</v>
      </c>
      <c r="J86">
        <v>139</v>
      </c>
      <c r="N86" t="s">
        <v>174</v>
      </c>
    </row>
    <row r="87" spans="1:15" x14ac:dyDescent="0.25">
      <c r="A87" t="s">
        <v>231</v>
      </c>
      <c r="B87" t="s">
        <v>304</v>
      </c>
      <c r="C87" t="s">
        <v>35</v>
      </c>
      <c r="D87">
        <v>18</v>
      </c>
      <c r="J87">
        <v>135</v>
      </c>
      <c r="N87" t="s">
        <v>231</v>
      </c>
      <c r="O87" t="s">
        <v>304</v>
      </c>
    </row>
    <row r="88" spans="1:15" x14ac:dyDescent="0.25">
      <c r="A88" t="s">
        <v>268</v>
      </c>
      <c r="B88" t="s">
        <v>312</v>
      </c>
      <c r="C88" t="s">
        <v>35</v>
      </c>
      <c r="D88">
        <v>18</v>
      </c>
      <c r="J88">
        <v>92</v>
      </c>
      <c r="N88" t="s">
        <v>268</v>
      </c>
      <c r="O88" t="s">
        <v>312</v>
      </c>
    </row>
    <row r="89" spans="1:15" x14ac:dyDescent="0.25">
      <c r="A89" t="s">
        <v>44</v>
      </c>
      <c r="B89" t="s">
        <v>45</v>
      </c>
      <c r="C89" t="s">
        <v>35</v>
      </c>
      <c r="D89">
        <v>18</v>
      </c>
      <c r="J89">
        <v>177</v>
      </c>
      <c r="N89" t="s">
        <v>44</v>
      </c>
      <c r="O89" t="s">
        <v>45</v>
      </c>
    </row>
    <row r="90" spans="1:15" x14ac:dyDescent="0.25">
      <c r="A90" t="s">
        <v>332</v>
      </c>
      <c r="B90" t="s">
        <v>94</v>
      </c>
      <c r="C90" t="s">
        <v>35</v>
      </c>
      <c r="D90">
        <v>18</v>
      </c>
      <c r="N90" t="s">
        <v>99</v>
      </c>
      <c r="O90" t="s">
        <v>94</v>
      </c>
    </row>
    <row r="91" spans="1:15" x14ac:dyDescent="0.25">
      <c r="A91" t="s">
        <v>157</v>
      </c>
      <c r="B91" t="s">
        <v>150</v>
      </c>
      <c r="C91" t="s">
        <v>35</v>
      </c>
      <c r="D91">
        <v>18</v>
      </c>
      <c r="J91">
        <v>193</v>
      </c>
      <c r="N91" t="s">
        <v>157</v>
      </c>
      <c r="O91" t="s">
        <v>150</v>
      </c>
    </row>
    <row r="92" spans="1:15" x14ac:dyDescent="0.25">
      <c r="A92" t="s">
        <v>333</v>
      </c>
      <c r="B92" t="s">
        <v>94</v>
      </c>
      <c r="C92" t="s">
        <v>35</v>
      </c>
      <c r="D92">
        <v>18</v>
      </c>
      <c r="J92">
        <v>322</v>
      </c>
      <c r="N92" t="s">
        <v>101</v>
      </c>
      <c r="O92" t="s">
        <v>94</v>
      </c>
    </row>
    <row r="93" spans="1:15" x14ac:dyDescent="0.25">
      <c r="A93" t="s">
        <v>238</v>
      </c>
      <c r="B93" t="s">
        <v>129</v>
      </c>
      <c r="C93" t="s">
        <v>35</v>
      </c>
      <c r="D93">
        <v>19</v>
      </c>
      <c r="J93">
        <v>275</v>
      </c>
      <c r="N93" t="s">
        <v>238</v>
      </c>
      <c r="O93" t="s">
        <v>305</v>
      </c>
    </row>
    <row r="94" spans="1:15" x14ac:dyDescent="0.25">
      <c r="A94" s="1" t="s">
        <v>128</v>
      </c>
      <c r="B94" t="s">
        <v>317</v>
      </c>
      <c r="C94" t="s">
        <v>35</v>
      </c>
      <c r="D94">
        <v>19</v>
      </c>
      <c r="J94">
        <v>270</v>
      </c>
      <c r="N94" t="s">
        <v>292</v>
      </c>
      <c r="O94" t="s">
        <v>317</v>
      </c>
    </row>
    <row r="95" spans="1:15" x14ac:dyDescent="0.25">
      <c r="A95" t="s">
        <v>153</v>
      </c>
      <c r="B95" t="s">
        <v>150</v>
      </c>
      <c r="C95" t="s">
        <v>35</v>
      </c>
      <c r="D95">
        <v>19</v>
      </c>
      <c r="J95">
        <v>264</v>
      </c>
      <c r="N95" t="s">
        <v>153</v>
      </c>
      <c r="O95" t="s">
        <v>150</v>
      </c>
    </row>
    <row r="96" spans="1:15" x14ac:dyDescent="0.25">
      <c r="A96" t="s">
        <v>148</v>
      </c>
      <c r="B96" t="s">
        <v>139</v>
      </c>
      <c r="C96" t="s">
        <v>35</v>
      </c>
      <c r="D96">
        <v>23</v>
      </c>
      <c r="J96">
        <v>253</v>
      </c>
      <c r="N96" t="s">
        <v>148</v>
      </c>
      <c r="O96" t="s">
        <v>139</v>
      </c>
    </row>
    <row r="97" spans="1:15" x14ac:dyDescent="0.25">
      <c r="A97" t="s">
        <v>203</v>
      </c>
      <c r="B97" t="s">
        <v>175</v>
      </c>
      <c r="C97" t="s">
        <v>35</v>
      </c>
      <c r="D97">
        <v>23</v>
      </c>
      <c r="J97">
        <v>213</v>
      </c>
      <c r="N97" t="s">
        <v>203</v>
      </c>
      <c r="O97" t="s">
        <v>175</v>
      </c>
    </row>
    <row r="98" spans="1:15" x14ac:dyDescent="0.25">
      <c r="A98" t="s">
        <v>89</v>
      </c>
      <c r="B98" t="s">
        <v>86</v>
      </c>
      <c r="C98" t="s">
        <v>35</v>
      </c>
      <c r="D98">
        <v>23</v>
      </c>
      <c r="J98">
        <v>197</v>
      </c>
      <c r="N98" t="s">
        <v>89</v>
      </c>
      <c r="O98" t="s">
        <v>86</v>
      </c>
    </row>
    <row r="99" spans="1:15" x14ac:dyDescent="0.25">
      <c r="A99" t="s">
        <v>119</v>
      </c>
      <c r="B99" t="s">
        <v>115</v>
      </c>
      <c r="C99" t="s">
        <v>35</v>
      </c>
      <c r="D99">
        <v>23</v>
      </c>
      <c r="J99">
        <v>186</v>
      </c>
      <c r="N99" t="s">
        <v>119</v>
      </c>
      <c r="O99" t="s">
        <v>115</v>
      </c>
    </row>
    <row r="100" spans="1:15" x14ac:dyDescent="0.25">
      <c r="A100" t="s">
        <v>170</v>
      </c>
      <c r="B100" t="s">
        <v>60</v>
      </c>
      <c r="C100" t="s">
        <v>35</v>
      </c>
      <c r="D100">
        <v>23</v>
      </c>
      <c r="J100">
        <v>270</v>
      </c>
      <c r="N100" t="s">
        <v>170</v>
      </c>
      <c r="O100" t="s">
        <v>60</v>
      </c>
    </row>
    <row r="101" spans="1:15" x14ac:dyDescent="0.25">
      <c r="A101" t="s">
        <v>204</v>
      </c>
      <c r="B101" t="s">
        <v>139</v>
      </c>
      <c r="C101" t="s">
        <v>35</v>
      </c>
      <c r="D101">
        <v>23</v>
      </c>
      <c r="J101">
        <v>263</v>
      </c>
      <c r="N101" t="s">
        <v>204</v>
      </c>
      <c r="O101" t="s">
        <v>139</v>
      </c>
    </row>
    <row r="102" spans="1:15" x14ac:dyDescent="0.25">
      <c r="A102" t="s">
        <v>73</v>
      </c>
      <c r="B102" t="s">
        <v>60</v>
      </c>
      <c r="C102" t="s">
        <v>35</v>
      </c>
      <c r="D102">
        <v>24</v>
      </c>
      <c r="J102">
        <v>245</v>
      </c>
      <c r="N102" t="s">
        <v>73</v>
      </c>
      <c r="O102" t="s">
        <v>60</v>
      </c>
    </row>
    <row r="103" spans="1:15" x14ac:dyDescent="0.25">
      <c r="A103" t="s">
        <v>146</v>
      </c>
      <c r="B103" t="s">
        <v>139</v>
      </c>
      <c r="C103" t="s">
        <v>35</v>
      </c>
      <c r="D103">
        <v>24</v>
      </c>
      <c r="J103">
        <v>240</v>
      </c>
      <c r="N103" t="s">
        <v>146</v>
      </c>
      <c r="O103" t="s">
        <v>139</v>
      </c>
    </row>
    <row r="104" spans="1:15" x14ac:dyDescent="0.25">
      <c r="A104" t="s">
        <v>158</v>
      </c>
      <c r="B104" t="s">
        <v>150</v>
      </c>
      <c r="C104" t="s">
        <v>35</v>
      </c>
      <c r="D104">
        <v>24</v>
      </c>
      <c r="J104">
        <v>233</v>
      </c>
      <c r="N104" t="s">
        <v>158</v>
      </c>
      <c r="O104" t="s">
        <v>150</v>
      </c>
    </row>
    <row r="105" spans="1:15" x14ac:dyDescent="0.25">
      <c r="A105" t="s">
        <v>42</v>
      </c>
      <c r="B105" t="s">
        <v>175</v>
      </c>
      <c r="C105" t="s">
        <v>35</v>
      </c>
      <c r="D105">
        <v>24</v>
      </c>
      <c r="J105">
        <v>218</v>
      </c>
      <c r="N105" t="s">
        <v>42</v>
      </c>
      <c r="O105" t="s">
        <v>175</v>
      </c>
    </row>
    <row r="106" spans="1:15" x14ac:dyDescent="0.25">
      <c r="A106" t="s">
        <v>342</v>
      </c>
      <c r="B106" t="s">
        <v>310</v>
      </c>
      <c r="C106" t="s">
        <v>35</v>
      </c>
      <c r="D106">
        <v>25</v>
      </c>
      <c r="J106">
        <v>218</v>
      </c>
      <c r="N106" t="s">
        <v>251</v>
      </c>
      <c r="O106" t="s">
        <v>310</v>
      </c>
    </row>
    <row r="107" spans="1:15" x14ac:dyDescent="0.25">
      <c r="A107" t="s">
        <v>274</v>
      </c>
      <c r="B107" t="s">
        <v>313</v>
      </c>
      <c r="C107" t="s">
        <v>35</v>
      </c>
      <c r="D107">
        <v>25</v>
      </c>
      <c r="J107">
        <v>215</v>
      </c>
      <c r="N107" t="s">
        <v>274</v>
      </c>
      <c r="O107" t="s">
        <v>313</v>
      </c>
    </row>
    <row r="108" spans="1:15" x14ac:dyDescent="0.25">
      <c r="A108" t="s">
        <v>106</v>
      </c>
      <c r="B108" t="s">
        <v>94</v>
      </c>
      <c r="C108" t="s">
        <v>35</v>
      </c>
      <c r="D108">
        <v>25</v>
      </c>
      <c r="J108">
        <v>181</v>
      </c>
      <c r="N108" t="s">
        <v>106</v>
      </c>
      <c r="O108" t="s">
        <v>94</v>
      </c>
    </row>
    <row r="109" spans="1:15" x14ac:dyDescent="0.25">
      <c r="A109" t="s">
        <v>261</v>
      </c>
      <c r="B109" t="s">
        <v>310</v>
      </c>
      <c r="C109" t="s">
        <v>35</v>
      </c>
      <c r="D109">
        <v>25</v>
      </c>
      <c r="J109">
        <v>139</v>
      </c>
      <c r="N109" t="s">
        <v>261</v>
      </c>
      <c r="O109" t="s">
        <v>310</v>
      </c>
    </row>
    <row r="110" spans="1:15" x14ac:dyDescent="0.25">
      <c r="A110" s="1" t="s">
        <v>205</v>
      </c>
      <c r="B110" t="s">
        <v>45</v>
      </c>
      <c r="C110" t="s">
        <v>35</v>
      </c>
      <c r="D110">
        <v>22</v>
      </c>
      <c r="J110">
        <v>119</v>
      </c>
      <c r="N110" t="s">
        <v>205</v>
      </c>
      <c r="O110" t="s">
        <v>45</v>
      </c>
    </row>
    <row r="111" spans="1:15" x14ac:dyDescent="0.25">
      <c r="A111" t="s">
        <v>100</v>
      </c>
      <c r="B111" t="s">
        <v>94</v>
      </c>
      <c r="C111" t="s">
        <v>35</v>
      </c>
      <c r="D111">
        <v>22</v>
      </c>
      <c r="J111">
        <v>232</v>
      </c>
      <c r="N111" t="s">
        <v>100</v>
      </c>
      <c r="O111" t="s">
        <v>94</v>
      </c>
    </row>
    <row r="112" spans="1:15" x14ac:dyDescent="0.25">
      <c r="A112" t="s">
        <v>61</v>
      </c>
      <c r="B112" t="s">
        <v>60</v>
      </c>
      <c r="C112" t="s">
        <v>35</v>
      </c>
      <c r="D112">
        <v>22</v>
      </c>
      <c r="J112">
        <v>196</v>
      </c>
      <c r="N112" t="s">
        <v>61</v>
      </c>
      <c r="O112" t="s">
        <v>60</v>
      </c>
    </row>
    <row r="113" spans="1:15" x14ac:dyDescent="0.25">
      <c r="A113" t="s">
        <v>173</v>
      </c>
      <c r="C113" t="s">
        <v>35</v>
      </c>
      <c r="J113">
        <v>158</v>
      </c>
      <c r="N113" t="s">
        <v>173</v>
      </c>
    </row>
    <row r="114" spans="1:15" x14ac:dyDescent="0.25">
      <c r="A114" t="s">
        <v>37</v>
      </c>
      <c r="B114" t="s">
        <v>175</v>
      </c>
      <c r="C114" t="s">
        <v>35</v>
      </c>
      <c r="J114">
        <v>118</v>
      </c>
      <c r="N114" t="s">
        <v>37</v>
      </c>
      <c r="O114" t="s">
        <v>175</v>
      </c>
    </row>
    <row r="115" spans="1:15" x14ac:dyDescent="0.25">
      <c r="A115" t="s">
        <v>114</v>
      </c>
      <c r="B115" t="s">
        <v>115</v>
      </c>
      <c r="C115" t="s">
        <v>35</v>
      </c>
      <c r="J115">
        <v>25</v>
      </c>
      <c r="N115" t="s">
        <v>114</v>
      </c>
      <c r="O115" t="s">
        <v>115</v>
      </c>
    </row>
    <row r="116" spans="1:15" x14ac:dyDescent="0.25">
      <c r="A116" t="s">
        <v>262</v>
      </c>
      <c r="B116" t="s">
        <v>310</v>
      </c>
      <c r="C116" t="s">
        <v>35</v>
      </c>
      <c r="N116" t="s">
        <v>262</v>
      </c>
      <c r="O116" t="s">
        <v>310</v>
      </c>
    </row>
    <row r="117" spans="1:15" x14ac:dyDescent="0.25">
      <c r="A117" t="s">
        <v>265</v>
      </c>
      <c r="B117" t="s">
        <v>310</v>
      </c>
      <c r="C117" t="s">
        <v>35</v>
      </c>
      <c r="D117">
        <v>13</v>
      </c>
      <c r="J117">
        <v>20</v>
      </c>
      <c r="N117" t="s">
        <v>265</v>
      </c>
      <c r="O117" t="s">
        <v>310</v>
      </c>
    </row>
    <row r="118" spans="1:15" x14ac:dyDescent="0.25">
      <c r="A118" t="s">
        <v>299</v>
      </c>
      <c r="B118" t="s">
        <v>317</v>
      </c>
      <c r="C118" t="s">
        <v>35</v>
      </c>
      <c r="J118">
        <v>96</v>
      </c>
      <c r="N118" t="s">
        <v>299</v>
      </c>
      <c r="O118" t="s">
        <v>317</v>
      </c>
    </row>
    <row r="119" spans="1:15" x14ac:dyDescent="0.25">
      <c r="A119" t="s">
        <v>329</v>
      </c>
      <c r="B119" t="s">
        <v>94</v>
      </c>
      <c r="C119" t="s">
        <v>35</v>
      </c>
      <c r="N119" t="s">
        <v>95</v>
      </c>
      <c r="O119" t="s">
        <v>94</v>
      </c>
    </row>
    <row r="120" spans="1:15" x14ac:dyDescent="0.25">
      <c r="A120" t="s">
        <v>247</v>
      </c>
      <c r="B120" t="s">
        <v>309</v>
      </c>
      <c r="N120" t="s">
        <v>247</v>
      </c>
      <c r="O120" t="s">
        <v>309</v>
      </c>
    </row>
    <row r="121" spans="1:15" x14ac:dyDescent="0.25">
      <c r="A121" t="s">
        <v>206</v>
      </c>
      <c r="B121" t="s">
        <v>139</v>
      </c>
      <c r="N121" t="s">
        <v>206</v>
      </c>
      <c r="O121" t="s">
        <v>139</v>
      </c>
    </row>
    <row r="122" spans="1:15" x14ac:dyDescent="0.25">
      <c r="A122" t="s">
        <v>207</v>
      </c>
      <c r="B122" t="s">
        <v>150</v>
      </c>
      <c r="N122" t="s">
        <v>207</v>
      </c>
      <c r="O122" t="s">
        <v>150</v>
      </c>
    </row>
    <row r="123" spans="1:15" x14ac:dyDescent="0.25">
      <c r="A123" t="s">
        <v>239</v>
      </c>
      <c r="B123" t="s">
        <v>134</v>
      </c>
      <c r="N123" t="s">
        <v>239</v>
      </c>
      <c r="O123" t="s">
        <v>306</v>
      </c>
    </row>
    <row r="124" spans="1:15" x14ac:dyDescent="0.25">
      <c r="A124" t="s">
        <v>40</v>
      </c>
      <c r="B124" t="s">
        <v>175</v>
      </c>
      <c r="N124" t="s">
        <v>40</v>
      </c>
      <c r="O124" t="s">
        <v>175</v>
      </c>
    </row>
    <row r="125" spans="1:15" x14ac:dyDescent="0.25">
      <c r="A125" s="1" t="s">
        <v>67</v>
      </c>
      <c r="B125" t="s">
        <v>310</v>
      </c>
      <c r="N125" t="s">
        <v>256</v>
      </c>
      <c r="O125" t="s">
        <v>310</v>
      </c>
    </row>
    <row r="126" spans="1:15" x14ac:dyDescent="0.25">
      <c r="A126" t="s">
        <v>272</v>
      </c>
      <c r="B126" t="s">
        <v>312</v>
      </c>
      <c r="C126" s="49"/>
      <c r="N126" t="s">
        <v>272</v>
      </c>
      <c r="O126" t="s">
        <v>312</v>
      </c>
    </row>
    <row r="127" spans="1:15" x14ac:dyDescent="0.25">
      <c r="A127" t="s">
        <v>72</v>
      </c>
      <c r="B127" t="s">
        <v>60</v>
      </c>
      <c r="C127" s="49"/>
      <c r="N127" t="s">
        <v>72</v>
      </c>
      <c r="O127" t="s">
        <v>60</v>
      </c>
    </row>
    <row r="128" spans="1:15" x14ac:dyDescent="0.25">
      <c r="A128" t="s">
        <v>156</v>
      </c>
      <c r="B128" t="s">
        <v>150</v>
      </c>
      <c r="C128" s="49"/>
      <c r="N128" t="s">
        <v>156</v>
      </c>
      <c r="O128" t="s">
        <v>150</v>
      </c>
    </row>
    <row r="129" spans="1:15" x14ac:dyDescent="0.25">
      <c r="A129" t="s">
        <v>54</v>
      </c>
      <c r="B129" t="s">
        <v>51</v>
      </c>
      <c r="C129" s="49"/>
      <c r="N129" t="s">
        <v>54</v>
      </c>
      <c r="O129" t="s">
        <v>51</v>
      </c>
    </row>
    <row r="130" spans="1:15" x14ac:dyDescent="0.25">
      <c r="A130" t="s">
        <v>208</v>
      </c>
      <c r="B130" t="s">
        <v>134</v>
      </c>
      <c r="C130" s="49"/>
      <c r="N130" t="s">
        <v>208</v>
      </c>
      <c r="O130" t="s">
        <v>134</v>
      </c>
    </row>
    <row r="131" spans="1:15" x14ac:dyDescent="0.25">
      <c r="A131" t="s">
        <v>336</v>
      </c>
      <c r="B131" t="s">
        <v>60</v>
      </c>
      <c r="C131" s="49"/>
      <c r="N131" t="s">
        <v>59</v>
      </c>
      <c r="O131" t="s">
        <v>60</v>
      </c>
    </row>
    <row r="132" spans="1:15" x14ac:dyDescent="0.25">
      <c r="A132" t="s">
        <v>149</v>
      </c>
      <c r="B132" t="s">
        <v>150</v>
      </c>
      <c r="C132" s="49"/>
      <c r="N132" t="s">
        <v>149</v>
      </c>
      <c r="O132" t="s">
        <v>150</v>
      </c>
    </row>
    <row r="133" spans="1:15" x14ac:dyDescent="0.25">
      <c r="A133" t="s">
        <v>120</v>
      </c>
      <c r="B133" t="s">
        <v>115</v>
      </c>
      <c r="C133" s="49"/>
      <c r="N133" t="s">
        <v>120</v>
      </c>
      <c r="O133" t="s">
        <v>115</v>
      </c>
    </row>
    <row r="134" spans="1:15" x14ac:dyDescent="0.25">
      <c r="A134" t="s">
        <v>225</v>
      </c>
      <c r="B134" t="s">
        <v>304</v>
      </c>
      <c r="C134" s="49"/>
      <c r="N134" t="s">
        <v>225</v>
      </c>
      <c r="O134" t="s">
        <v>304</v>
      </c>
    </row>
    <row r="135" spans="1:15" x14ac:dyDescent="0.25">
      <c r="A135" t="s">
        <v>291</v>
      </c>
      <c r="B135" t="s">
        <v>317</v>
      </c>
      <c r="C135" s="49"/>
      <c r="N135" t="s">
        <v>291</v>
      </c>
      <c r="O135" t="s">
        <v>317</v>
      </c>
    </row>
    <row r="136" spans="1:15" x14ac:dyDescent="0.25">
      <c r="A136" t="s">
        <v>155</v>
      </c>
      <c r="B136" t="s">
        <v>150</v>
      </c>
      <c r="C136" s="49"/>
      <c r="N136" t="s">
        <v>155</v>
      </c>
      <c r="O136" t="s">
        <v>150</v>
      </c>
    </row>
    <row r="137" spans="1:15" x14ac:dyDescent="0.25">
      <c r="A137" t="s">
        <v>36</v>
      </c>
      <c r="B137" t="s">
        <v>175</v>
      </c>
      <c r="C137" s="49"/>
      <c r="N137" t="s">
        <v>36</v>
      </c>
      <c r="O137" t="s">
        <v>175</v>
      </c>
    </row>
    <row r="138" spans="1:15" x14ac:dyDescent="0.25">
      <c r="A138" t="s">
        <v>141</v>
      </c>
      <c r="B138" t="s">
        <v>139</v>
      </c>
      <c r="C138" s="49"/>
      <c r="N138" t="s">
        <v>141</v>
      </c>
      <c r="O138" t="s">
        <v>139</v>
      </c>
    </row>
    <row r="139" spans="1:15" x14ac:dyDescent="0.25">
      <c r="A139" t="s">
        <v>178</v>
      </c>
      <c r="C139" s="49"/>
      <c r="N139" t="s">
        <v>178</v>
      </c>
    </row>
    <row r="140" spans="1:15" x14ac:dyDescent="0.25">
      <c r="A140" t="s">
        <v>168</v>
      </c>
      <c r="B140" t="s">
        <v>34</v>
      </c>
      <c r="C140" s="49"/>
      <c r="N140" t="s">
        <v>168</v>
      </c>
      <c r="O140" t="s">
        <v>34</v>
      </c>
    </row>
    <row r="141" spans="1:15" x14ac:dyDescent="0.25">
      <c r="A141" t="s">
        <v>131</v>
      </c>
      <c r="B141" t="s">
        <v>129</v>
      </c>
      <c r="C141" s="49"/>
      <c r="N141" t="s">
        <v>131</v>
      </c>
      <c r="O141" t="s">
        <v>129</v>
      </c>
    </row>
    <row r="142" spans="1:15" x14ac:dyDescent="0.25">
      <c r="A142" t="s">
        <v>209</v>
      </c>
      <c r="B142" t="s">
        <v>129</v>
      </c>
      <c r="C142" s="49"/>
      <c r="N142" t="s">
        <v>209</v>
      </c>
      <c r="O142" t="s">
        <v>129</v>
      </c>
    </row>
    <row r="143" spans="1:15" x14ac:dyDescent="0.25">
      <c r="A143" t="s">
        <v>77</v>
      </c>
      <c r="B143" t="s">
        <v>60</v>
      </c>
      <c r="C143" s="49"/>
      <c r="N143" t="s">
        <v>77</v>
      </c>
      <c r="O143" t="s">
        <v>60</v>
      </c>
    </row>
    <row r="144" spans="1:15" x14ac:dyDescent="0.25">
      <c r="A144" t="s">
        <v>210</v>
      </c>
      <c r="B144" t="s">
        <v>94</v>
      </c>
      <c r="C144" s="49"/>
      <c r="N144" t="s">
        <v>210</v>
      </c>
      <c r="O144" t="s">
        <v>94</v>
      </c>
    </row>
    <row r="145" spans="1:15" x14ac:dyDescent="0.25">
      <c r="A145" t="s">
        <v>161</v>
      </c>
      <c r="B145" t="s">
        <v>162</v>
      </c>
      <c r="C145" s="49"/>
      <c r="N145" t="s">
        <v>161</v>
      </c>
      <c r="O145" t="s">
        <v>162</v>
      </c>
    </row>
    <row r="146" spans="1:15" x14ac:dyDescent="0.25">
      <c r="A146" t="s">
        <v>160</v>
      </c>
      <c r="B146" t="s">
        <v>150</v>
      </c>
      <c r="C146" s="49"/>
      <c r="N146" t="s">
        <v>160</v>
      </c>
      <c r="O146" t="s">
        <v>150</v>
      </c>
    </row>
    <row r="147" spans="1:15" x14ac:dyDescent="0.25">
      <c r="A147" t="s">
        <v>53</v>
      </c>
      <c r="B147" t="s">
        <v>51</v>
      </c>
      <c r="C147" s="49"/>
      <c r="N147" t="s">
        <v>53</v>
      </c>
      <c r="O147" t="s">
        <v>51</v>
      </c>
    </row>
    <row r="148" spans="1:15" x14ac:dyDescent="0.25">
      <c r="A148" t="s">
        <v>133</v>
      </c>
      <c r="B148" t="s">
        <v>134</v>
      </c>
      <c r="C148" s="49"/>
      <c r="N148" t="s">
        <v>133</v>
      </c>
      <c r="O148" t="s">
        <v>134</v>
      </c>
    </row>
    <row r="149" spans="1:15" x14ac:dyDescent="0.25">
      <c r="A149" t="s">
        <v>41</v>
      </c>
      <c r="B149" t="s">
        <v>175</v>
      </c>
      <c r="C149" s="49"/>
      <c r="N149" t="s">
        <v>41</v>
      </c>
      <c r="O149" t="s">
        <v>175</v>
      </c>
    </row>
    <row r="150" spans="1:15" x14ac:dyDescent="0.25">
      <c r="A150" t="s">
        <v>249</v>
      </c>
      <c r="B150" t="s">
        <v>309</v>
      </c>
      <c r="C150" s="49"/>
      <c r="N150" t="s">
        <v>249</v>
      </c>
      <c r="O150" t="s">
        <v>309</v>
      </c>
    </row>
    <row r="151" spans="1:15" x14ac:dyDescent="0.25">
      <c r="A151" t="s">
        <v>211</v>
      </c>
      <c r="B151" t="s">
        <v>162</v>
      </c>
      <c r="C151" s="49"/>
      <c r="N151" t="s">
        <v>211</v>
      </c>
      <c r="O151" t="s">
        <v>162</v>
      </c>
    </row>
    <row r="152" spans="1:15" x14ac:dyDescent="0.25">
      <c r="A152" t="s">
        <v>57</v>
      </c>
      <c r="B152" t="s">
        <v>51</v>
      </c>
      <c r="C152" s="49"/>
      <c r="N152" t="s">
        <v>57</v>
      </c>
      <c r="O152" t="s">
        <v>51</v>
      </c>
    </row>
    <row r="153" spans="1:15" x14ac:dyDescent="0.25">
      <c r="A153" t="s">
        <v>212</v>
      </c>
      <c r="B153" t="s">
        <v>139</v>
      </c>
      <c r="C153" s="49"/>
      <c r="N153" t="s">
        <v>212</v>
      </c>
      <c r="O153" t="s">
        <v>139</v>
      </c>
    </row>
    <row r="154" spans="1:15" x14ac:dyDescent="0.25">
      <c r="A154" t="s">
        <v>331</v>
      </c>
      <c r="B154" t="s">
        <v>94</v>
      </c>
      <c r="C154" s="49"/>
      <c r="N154" t="s">
        <v>97</v>
      </c>
      <c r="O154" t="s">
        <v>94</v>
      </c>
    </row>
    <row r="155" spans="1:15" x14ac:dyDescent="0.25">
      <c r="A155" t="s">
        <v>344</v>
      </c>
      <c r="B155" t="s">
        <v>112</v>
      </c>
      <c r="C155" s="49"/>
      <c r="N155" t="s">
        <v>111</v>
      </c>
      <c r="O155" t="s">
        <v>112</v>
      </c>
    </row>
    <row r="156" spans="1:15" x14ac:dyDescent="0.25">
      <c r="A156" t="s">
        <v>213</v>
      </c>
      <c r="B156" t="s">
        <v>81</v>
      </c>
      <c r="C156" s="49"/>
      <c r="N156" t="s">
        <v>213</v>
      </c>
      <c r="O156" t="s">
        <v>81</v>
      </c>
    </row>
    <row r="157" spans="1:15" x14ac:dyDescent="0.25">
      <c r="A157" t="s">
        <v>165</v>
      </c>
      <c r="B157" t="s">
        <v>162</v>
      </c>
      <c r="C157" s="49"/>
      <c r="N157" t="s">
        <v>165</v>
      </c>
      <c r="O157" t="s">
        <v>162</v>
      </c>
    </row>
    <row r="158" spans="1:15" x14ac:dyDescent="0.25">
      <c r="A158" t="s">
        <v>55</v>
      </c>
      <c r="B158" t="s">
        <v>51</v>
      </c>
      <c r="C158" s="49"/>
      <c r="N158" t="s">
        <v>55</v>
      </c>
      <c r="O158" t="s">
        <v>51</v>
      </c>
    </row>
    <row r="159" spans="1:15" x14ac:dyDescent="0.25">
      <c r="A159" t="s">
        <v>127</v>
      </c>
      <c r="B159" t="s">
        <v>115</v>
      </c>
      <c r="C159" s="49"/>
      <c r="N159" t="s">
        <v>127</v>
      </c>
      <c r="O159" t="s">
        <v>115</v>
      </c>
    </row>
    <row r="160" spans="1:15" x14ac:dyDescent="0.25">
      <c r="A160" t="s">
        <v>104</v>
      </c>
      <c r="B160" t="s">
        <v>94</v>
      </c>
      <c r="C160" s="49"/>
      <c r="N160" t="s">
        <v>104</v>
      </c>
      <c r="O160" t="s">
        <v>94</v>
      </c>
    </row>
    <row r="161" spans="1:15" x14ac:dyDescent="0.25">
      <c r="A161" t="s">
        <v>290</v>
      </c>
      <c r="B161" t="s">
        <v>317</v>
      </c>
      <c r="C161" s="49"/>
      <c r="N161" t="s">
        <v>290</v>
      </c>
      <c r="O161" t="s">
        <v>317</v>
      </c>
    </row>
    <row r="162" spans="1:15" x14ac:dyDescent="0.25">
      <c r="A162" t="s">
        <v>214</v>
      </c>
      <c r="B162" t="s">
        <v>94</v>
      </c>
      <c r="C162" s="49"/>
      <c r="N162" t="s">
        <v>214</v>
      </c>
      <c r="O162" t="s">
        <v>94</v>
      </c>
    </row>
    <row r="163" spans="1:15" x14ac:dyDescent="0.25">
      <c r="A163" t="s">
        <v>215</v>
      </c>
      <c r="B163" t="s">
        <v>115</v>
      </c>
      <c r="C163" s="49"/>
      <c r="N163" t="s">
        <v>215</v>
      </c>
      <c r="O163" t="s">
        <v>115</v>
      </c>
    </row>
    <row r="164" spans="1:15" x14ac:dyDescent="0.25">
      <c r="A164" t="s">
        <v>281</v>
      </c>
      <c r="B164" t="s">
        <v>313</v>
      </c>
      <c r="C164" s="49"/>
      <c r="N164" t="s">
        <v>281</v>
      </c>
      <c r="O164" t="s">
        <v>313</v>
      </c>
    </row>
    <row r="165" spans="1:15" x14ac:dyDescent="0.25">
      <c r="A165" t="s">
        <v>82</v>
      </c>
      <c r="B165" t="s">
        <v>81</v>
      </c>
      <c r="C165" s="49"/>
      <c r="N165" t="s">
        <v>82</v>
      </c>
      <c r="O165" t="s">
        <v>81</v>
      </c>
    </row>
    <row r="166" spans="1:15" x14ac:dyDescent="0.25">
      <c r="A166" t="s">
        <v>107</v>
      </c>
      <c r="B166" t="s">
        <v>94</v>
      </c>
      <c r="C166" s="49"/>
      <c r="N166" t="s">
        <v>107</v>
      </c>
      <c r="O166" t="s">
        <v>94</v>
      </c>
    </row>
    <row r="167" spans="1:15" x14ac:dyDescent="0.25">
      <c r="A167" t="s">
        <v>125</v>
      </c>
      <c r="B167" t="s">
        <v>115</v>
      </c>
      <c r="C167" s="49"/>
      <c r="N167" t="s">
        <v>125</v>
      </c>
      <c r="O167" t="s">
        <v>115</v>
      </c>
    </row>
    <row r="168" spans="1:15" x14ac:dyDescent="0.25">
      <c r="A168" t="s">
        <v>126</v>
      </c>
      <c r="B168" t="s">
        <v>115</v>
      </c>
      <c r="C168" s="49"/>
      <c r="N168" t="s">
        <v>126</v>
      </c>
      <c r="O168" t="s">
        <v>115</v>
      </c>
    </row>
    <row r="169" spans="1:15" x14ac:dyDescent="0.25">
      <c r="A169" t="s">
        <v>242</v>
      </c>
      <c r="B169" t="s">
        <v>134</v>
      </c>
      <c r="C169" s="49"/>
      <c r="N169" t="s">
        <v>242</v>
      </c>
      <c r="O169" t="s">
        <v>306</v>
      </c>
    </row>
    <row r="170" spans="1:15" x14ac:dyDescent="0.25">
      <c r="A170" t="s">
        <v>172</v>
      </c>
      <c r="C170" s="49"/>
      <c r="N170" t="s">
        <v>172</v>
      </c>
    </row>
    <row r="171" spans="1:15" x14ac:dyDescent="0.25">
      <c r="A171" t="s">
        <v>227</v>
      </c>
      <c r="B171" t="s">
        <v>304</v>
      </c>
      <c r="C171" s="49"/>
      <c r="N171" t="s">
        <v>227</v>
      </c>
      <c r="O171" t="s">
        <v>304</v>
      </c>
    </row>
    <row r="172" spans="1:15" x14ac:dyDescent="0.25">
      <c r="A172" t="s">
        <v>33</v>
      </c>
      <c r="B172" t="s">
        <v>175</v>
      </c>
      <c r="C172" s="49"/>
      <c r="N172" t="s">
        <v>33</v>
      </c>
      <c r="O172" t="s">
        <v>175</v>
      </c>
    </row>
    <row r="173" spans="1:15" x14ac:dyDescent="0.25">
      <c r="A173" t="s">
        <v>255</v>
      </c>
      <c r="B173" t="s">
        <v>310</v>
      </c>
      <c r="C173" s="49"/>
      <c r="N173" t="s">
        <v>255</v>
      </c>
      <c r="O173" t="s">
        <v>310</v>
      </c>
    </row>
    <row r="174" spans="1:15" x14ac:dyDescent="0.25">
      <c r="A174" t="s">
        <v>91</v>
      </c>
      <c r="B174" t="s">
        <v>86</v>
      </c>
      <c r="C174" s="49"/>
      <c r="N174" t="s">
        <v>91</v>
      </c>
      <c r="O174" t="s">
        <v>86</v>
      </c>
    </row>
    <row r="175" spans="1:15" x14ac:dyDescent="0.25">
      <c r="A175" t="s">
        <v>50</v>
      </c>
      <c r="B175" t="s">
        <v>51</v>
      </c>
      <c r="C175" s="49"/>
      <c r="N175" t="s">
        <v>50</v>
      </c>
      <c r="O175" t="s">
        <v>51</v>
      </c>
    </row>
    <row r="176" spans="1:15" x14ac:dyDescent="0.25">
      <c r="A176" t="s">
        <v>216</v>
      </c>
      <c r="B176" t="s">
        <v>175</v>
      </c>
      <c r="C176" s="49"/>
      <c r="N176" t="s">
        <v>216</v>
      </c>
      <c r="O176" t="s">
        <v>175</v>
      </c>
    </row>
    <row r="177" spans="1:15" x14ac:dyDescent="0.25">
      <c r="A177" t="s">
        <v>298</v>
      </c>
      <c r="B177" t="s">
        <v>317</v>
      </c>
      <c r="C177" s="49"/>
      <c r="N177" t="s">
        <v>298</v>
      </c>
      <c r="O177" t="s">
        <v>317</v>
      </c>
    </row>
    <row r="178" spans="1:15" x14ac:dyDescent="0.25">
      <c r="A178" t="s">
        <v>326</v>
      </c>
      <c r="B178" t="s">
        <v>315</v>
      </c>
      <c r="C178" s="49"/>
      <c r="N178" t="s">
        <v>286</v>
      </c>
      <c r="O178" t="s">
        <v>315</v>
      </c>
    </row>
    <row r="179" spans="1:15" x14ac:dyDescent="0.25">
      <c r="A179" t="s">
        <v>163</v>
      </c>
      <c r="B179" t="s">
        <v>162</v>
      </c>
      <c r="C179" s="49"/>
      <c r="N179" t="s">
        <v>163</v>
      </c>
      <c r="O179" t="s">
        <v>162</v>
      </c>
    </row>
    <row r="180" spans="1:15" x14ac:dyDescent="0.25">
      <c r="A180" t="s">
        <v>143</v>
      </c>
      <c r="B180" t="s">
        <v>139</v>
      </c>
      <c r="C180" s="49"/>
      <c r="N180" t="s">
        <v>143</v>
      </c>
      <c r="O180" t="s">
        <v>139</v>
      </c>
    </row>
    <row r="181" spans="1:15" x14ac:dyDescent="0.25">
      <c r="A181" t="s">
        <v>217</v>
      </c>
      <c r="B181" t="s">
        <v>150</v>
      </c>
      <c r="C181" s="49"/>
      <c r="N181" t="s">
        <v>217</v>
      </c>
      <c r="O181" t="s">
        <v>150</v>
      </c>
    </row>
    <row r="182" spans="1:15" x14ac:dyDescent="0.25">
      <c r="A182" t="s">
        <v>135</v>
      </c>
      <c r="B182" t="s">
        <v>134</v>
      </c>
      <c r="C182" s="49"/>
      <c r="N182" t="s">
        <v>135</v>
      </c>
      <c r="O182" t="s">
        <v>134</v>
      </c>
    </row>
    <row r="183" spans="1:15" x14ac:dyDescent="0.25">
      <c r="A183" t="s">
        <v>218</v>
      </c>
      <c r="B183" t="s">
        <v>175</v>
      </c>
      <c r="C183" s="49"/>
      <c r="N183" t="s">
        <v>218</v>
      </c>
      <c r="O183" t="s">
        <v>175</v>
      </c>
    </row>
    <row r="184" spans="1:15" x14ac:dyDescent="0.25">
      <c r="A184" t="s">
        <v>324</v>
      </c>
      <c r="B184" t="s">
        <v>310</v>
      </c>
      <c r="C184" s="49"/>
      <c r="N184" t="s">
        <v>324</v>
      </c>
      <c r="O184" t="s">
        <v>310</v>
      </c>
    </row>
    <row r="185" spans="1:15" x14ac:dyDescent="0.25">
      <c r="A185" t="s">
        <v>140</v>
      </c>
      <c r="B185" t="s">
        <v>139</v>
      </c>
      <c r="C185" s="49"/>
      <c r="N185" t="s">
        <v>140</v>
      </c>
      <c r="O185" t="s">
        <v>139</v>
      </c>
    </row>
    <row r="186" spans="1:15" x14ac:dyDescent="0.25">
      <c r="A186" t="s">
        <v>76</v>
      </c>
      <c r="B186" t="s">
        <v>60</v>
      </c>
      <c r="C186" s="49"/>
      <c r="N186" t="s">
        <v>76</v>
      </c>
      <c r="O186" t="s">
        <v>60</v>
      </c>
    </row>
    <row r="187" spans="1:15" x14ac:dyDescent="0.25">
      <c r="A187" t="s">
        <v>123</v>
      </c>
      <c r="B187" t="s">
        <v>115</v>
      </c>
      <c r="C187" s="49"/>
      <c r="N187" t="s">
        <v>123</v>
      </c>
      <c r="O187" t="s">
        <v>115</v>
      </c>
    </row>
    <row r="188" spans="1:15" x14ac:dyDescent="0.25">
      <c r="A188" t="s">
        <v>118</v>
      </c>
      <c r="B188" t="s">
        <v>115</v>
      </c>
      <c r="C188" s="49"/>
      <c r="N188" t="s">
        <v>118</v>
      </c>
      <c r="O188" t="s">
        <v>115</v>
      </c>
    </row>
    <row r="189" spans="1:15" x14ac:dyDescent="0.25">
      <c r="A189" t="s">
        <v>219</v>
      </c>
      <c r="B189" t="s">
        <v>162</v>
      </c>
      <c r="C189" s="49"/>
      <c r="N189" t="s">
        <v>219</v>
      </c>
      <c r="O189" t="s">
        <v>162</v>
      </c>
    </row>
    <row r="190" spans="1:15" x14ac:dyDescent="0.25">
      <c r="A190" t="s">
        <v>220</v>
      </c>
      <c r="B190" t="s">
        <v>175</v>
      </c>
      <c r="C190" s="49"/>
      <c r="N190" t="s">
        <v>220</v>
      </c>
      <c r="O190" t="s">
        <v>175</v>
      </c>
    </row>
    <row r="191" spans="1:15" x14ac:dyDescent="0.25">
      <c r="A191" t="s">
        <v>166</v>
      </c>
      <c r="B191" t="s">
        <v>34</v>
      </c>
      <c r="C191" s="49"/>
      <c r="N191" t="s">
        <v>166</v>
      </c>
      <c r="O191" t="s">
        <v>34</v>
      </c>
    </row>
    <row r="192" spans="1:15" x14ac:dyDescent="0.25">
      <c r="A192" t="s">
        <v>345</v>
      </c>
      <c r="B192" t="s">
        <v>2</v>
      </c>
      <c r="C192" s="49"/>
      <c r="N192" t="s">
        <v>4</v>
      </c>
      <c r="O192" t="s">
        <v>2</v>
      </c>
    </row>
    <row r="193" spans="1:15" x14ac:dyDescent="0.25">
      <c r="A193" t="s">
        <v>346</v>
      </c>
      <c r="B193" t="s">
        <v>2</v>
      </c>
      <c r="C193" s="49"/>
      <c r="N193" t="s">
        <v>110</v>
      </c>
      <c r="O193" t="s">
        <v>2</v>
      </c>
    </row>
    <row r="194" spans="1:15" x14ac:dyDescent="0.25">
      <c r="A194" t="s">
        <v>164</v>
      </c>
      <c r="B194" t="s">
        <v>162</v>
      </c>
      <c r="C194" s="49"/>
      <c r="N194" t="s">
        <v>164</v>
      </c>
      <c r="O194" t="s">
        <v>162</v>
      </c>
    </row>
    <row r="195" spans="1:15" x14ac:dyDescent="0.25">
      <c r="A195" s="1" t="s">
        <v>49</v>
      </c>
      <c r="B195" t="s">
        <v>307</v>
      </c>
      <c r="C195" s="49"/>
      <c r="N195" t="s">
        <v>245</v>
      </c>
      <c r="O195" t="s">
        <v>307</v>
      </c>
    </row>
    <row r="196" spans="1:15" x14ac:dyDescent="0.25">
      <c r="A196" t="s">
        <v>221</v>
      </c>
      <c r="B196" t="s">
        <v>86</v>
      </c>
      <c r="C196" s="49"/>
      <c r="N196" t="s">
        <v>221</v>
      </c>
      <c r="O196" t="s">
        <v>86</v>
      </c>
    </row>
    <row r="197" spans="1:15" x14ac:dyDescent="0.25">
      <c r="A197" t="s">
        <v>279</v>
      </c>
      <c r="B197" t="s">
        <v>313</v>
      </c>
      <c r="C197" s="49"/>
      <c r="N197" t="s">
        <v>279</v>
      </c>
      <c r="O197" t="s">
        <v>313</v>
      </c>
    </row>
    <row r="198" spans="1:15" x14ac:dyDescent="0.25">
      <c r="A198" t="s">
        <v>222</v>
      </c>
      <c r="B198" t="s">
        <v>60</v>
      </c>
      <c r="C198" s="49"/>
      <c r="N198" t="s">
        <v>222</v>
      </c>
      <c r="O198" t="s">
        <v>60</v>
      </c>
    </row>
    <row r="199" spans="1:15" x14ac:dyDescent="0.25">
      <c r="A199" s="1" t="s">
        <v>56</v>
      </c>
      <c r="B199" s="1" t="s">
        <v>51</v>
      </c>
      <c r="C199" s="49"/>
    </row>
    <row r="200" spans="1:15" x14ac:dyDescent="0.25">
      <c r="A200" s="73"/>
      <c r="B200" s="64"/>
      <c r="C200" s="49"/>
    </row>
    <row r="201" spans="1:15" x14ac:dyDescent="0.25">
      <c r="A201" s="73"/>
      <c r="B201" s="64"/>
      <c r="C201" s="49"/>
    </row>
    <row r="202" spans="1:15" x14ac:dyDescent="0.25">
      <c r="A202" s="73"/>
      <c r="B202" s="64"/>
      <c r="C202" s="49"/>
    </row>
    <row r="203" spans="1:15" x14ac:dyDescent="0.25">
      <c r="A203" s="73"/>
      <c r="B203" s="64"/>
      <c r="C203" s="49"/>
    </row>
    <row r="204" spans="1:15" x14ac:dyDescent="0.25">
      <c r="A204" s="73"/>
      <c r="B204" s="64"/>
      <c r="C204" s="49"/>
    </row>
    <row r="205" spans="1:15" x14ac:dyDescent="0.25">
      <c r="A205" s="73"/>
      <c r="B205" s="64"/>
      <c r="C205" s="49"/>
    </row>
    <row r="206" spans="1:15" x14ac:dyDescent="0.25">
      <c r="A206" s="73"/>
      <c r="B206" s="64"/>
      <c r="C206" s="49"/>
    </row>
    <row r="207" spans="1:15" x14ac:dyDescent="0.25">
      <c r="A207" s="73"/>
      <c r="B207" s="64"/>
      <c r="C207" s="49"/>
    </row>
    <row r="208" spans="1:15" x14ac:dyDescent="0.25">
      <c r="A208" s="73"/>
      <c r="B208" s="64"/>
      <c r="C208" s="49"/>
    </row>
    <row r="209" spans="1:3" x14ac:dyDescent="0.25">
      <c r="A209" s="73"/>
      <c r="B209" s="64"/>
      <c r="C209" s="49"/>
    </row>
    <row r="210" spans="1:3" x14ac:dyDescent="0.25">
      <c r="A210" s="73"/>
      <c r="B210" s="64"/>
      <c r="C210" s="49"/>
    </row>
    <row r="211" spans="1:3" x14ac:dyDescent="0.25">
      <c r="A211" s="73"/>
      <c r="B211" s="64"/>
      <c r="C211" s="49"/>
    </row>
    <row r="212" spans="1:3" x14ac:dyDescent="0.25">
      <c r="A212" s="73"/>
      <c r="B212" s="64"/>
      <c r="C212" s="49"/>
    </row>
    <row r="213" spans="1:3" x14ac:dyDescent="0.25">
      <c r="A213" s="73"/>
      <c r="B213" s="64"/>
      <c r="C213" s="49"/>
    </row>
    <row r="214" spans="1:3" x14ac:dyDescent="0.25">
      <c r="A214" s="73"/>
      <c r="B214" s="64"/>
      <c r="C214" s="49"/>
    </row>
    <row r="215" spans="1:3" x14ac:dyDescent="0.25">
      <c r="A215" s="74"/>
      <c r="B215" s="69"/>
      <c r="C215" s="49"/>
    </row>
    <row r="216" spans="1:3" x14ac:dyDescent="0.25">
      <c r="A216" s="74"/>
      <c r="B216" s="69"/>
      <c r="C216" s="49"/>
    </row>
    <row r="217" spans="1:3" x14ac:dyDescent="0.25">
      <c r="A217" s="74"/>
      <c r="B217" s="69"/>
      <c r="C217" s="49"/>
    </row>
    <row r="218" spans="1:3" x14ac:dyDescent="0.25">
      <c r="A218" s="74"/>
      <c r="B218" s="69"/>
      <c r="C218" s="49"/>
    </row>
    <row r="219" spans="1:3" x14ac:dyDescent="0.25">
      <c r="A219" s="74"/>
      <c r="B219" s="69"/>
      <c r="C219" s="49"/>
    </row>
    <row r="220" spans="1:3" x14ac:dyDescent="0.25">
      <c r="A220" s="74"/>
      <c r="B220" s="69"/>
      <c r="C220" s="49"/>
    </row>
    <row r="221" spans="1:3" x14ac:dyDescent="0.25">
      <c r="A221" s="74"/>
      <c r="B221" s="69"/>
      <c r="C221" s="49"/>
    </row>
    <row r="222" spans="1:3" x14ac:dyDescent="0.25">
      <c r="A222" s="74"/>
      <c r="B222" s="69"/>
      <c r="C222" s="49"/>
    </row>
    <row r="223" spans="1:3" x14ac:dyDescent="0.25">
      <c r="A223" s="74"/>
      <c r="B223" s="69"/>
      <c r="C223" s="49"/>
    </row>
    <row r="224" spans="1:3" x14ac:dyDescent="0.25">
      <c r="A224" s="74"/>
      <c r="B224" s="69"/>
      <c r="C224" s="49"/>
    </row>
    <row r="225" spans="1:3" x14ac:dyDescent="0.25">
      <c r="A225" s="74"/>
      <c r="B225" s="69"/>
      <c r="C225" s="49"/>
    </row>
    <row r="226" spans="1:3" x14ac:dyDescent="0.25">
      <c r="A226" s="74"/>
      <c r="B226" s="69"/>
      <c r="C226" s="49"/>
    </row>
    <row r="227" spans="1:3" x14ac:dyDescent="0.25">
      <c r="A227" s="74"/>
      <c r="B227" s="69"/>
      <c r="C227" s="49"/>
    </row>
    <row r="228" spans="1:3" x14ac:dyDescent="0.25">
      <c r="A228" s="74"/>
      <c r="B228" s="69"/>
      <c r="C228" s="49"/>
    </row>
    <row r="229" spans="1:3" x14ac:dyDescent="0.25">
      <c r="A229" s="73"/>
      <c r="B229" s="64"/>
      <c r="C229" s="49"/>
    </row>
    <row r="230" spans="1:3" x14ac:dyDescent="0.25">
      <c r="A230" s="73"/>
      <c r="B230" s="64"/>
      <c r="C230" s="49"/>
    </row>
    <row r="231" spans="1:3" x14ac:dyDescent="0.25">
      <c r="A231" s="75"/>
      <c r="B231" s="67"/>
      <c r="C231" s="49"/>
    </row>
    <row r="232" spans="1:3" x14ac:dyDescent="0.25">
      <c r="A232" s="76"/>
      <c r="B232" s="68"/>
      <c r="C232" s="49"/>
    </row>
    <row r="233" spans="1:3" x14ac:dyDescent="0.25">
      <c r="A233" s="73"/>
      <c r="B233" s="64"/>
      <c r="C233" s="49"/>
    </row>
    <row r="234" spans="1:3" x14ac:dyDescent="0.25">
      <c r="A234" s="73"/>
      <c r="B234" s="64"/>
      <c r="C234" s="49"/>
    </row>
    <row r="235" spans="1:3" x14ac:dyDescent="0.25">
      <c r="A235" s="49"/>
      <c r="C235" s="49"/>
    </row>
    <row r="236" spans="1:3" x14ac:dyDescent="0.25">
      <c r="A236" s="49"/>
      <c r="C236" s="49"/>
    </row>
    <row r="237" spans="1:3" x14ac:dyDescent="0.25">
      <c r="A237" s="49"/>
      <c r="C237" s="49"/>
    </row>
    <row r="238" spans="1:3" x14ac:dyDescent="0.25">
      <c r="A238" s="49"/>
      <c r="C238" s="49"/>
    </row>
    <row r="239" spans="1:3" x14ac:dyDescent="0.25">
      <c r="A239" s="49"/>
      <c r="C239" s="49"/>
    </row>
    <row r="240" spans="1:3" x14ac:dyDescent="0.25">
      <c r="A240" s="49"/>
      <c r="C240" s="49"/>
    </row>
    <row r="241" spans="1:3" x14ac:dyDescent="0.25">
      <c r="A241" s="49"/>
      <c r="C241" s="49"/>
    </row>
    <row r="242" spans="1:3" x14ac:dyDescent="0.25">
      <c r="A242" s="49"/>
      <c r="C242" s="49"/>
    </row>
    <row r="243" spans="1:3" x14ac:dyDescent="0.25">
      <c r="A243" s="49"/>
      <c r="C243" s="49"/>
    </row>
    <row r="244" spans="1:3" x14ac:dyDescent="0.25">
      <c r="A244" s="49"/>
      <c r="C244" s="49"/>
    </row>
    <row r="245" spans="1:3" x14ac:dyDescent="0.25">
      <c r="A245" s="49"/>
      <c r="C245" s="49"/>
    </row>
    <row r="246" spans="1:3" x14ac:dyDescent="0.25">
      <c r="A246" s="49"/>
      <c r="C246" s="49"/>
    </row>
    <row r="247" spans="1:3" x14ac:dyDescent="0.25">
      <c r="A247" s="49"/>
      <c r="C247" s="49"/>
    </row>
    <row r="248" spans="1:3" x14ac:dyDescent="0.25">
      <c r="A248" s="49"/>
      <c r="C248" s="49"/>
    </row>
    <row r="249" spans="1:3" x14ac:dyDescent="0.25">
      <c r="A249" s="49"/>
      <c r="C249" s="49"/>
    </row>
    <row r="250" spans="1:3" x14ac:dyDescent="0.25">
      <c r="A250" s="49"/>
      <c r="C250" s="49"/>
    </row>
    <row r="251" spans="1:3" x14ac:dyDescent="0.25">
      <c r="A251" s="49"/>
      <c r="C251" s="49"/>
    </row>
    <row r="252" spans="1:3" x14ac:dyDescent="0.25">
      <c r="A252" s="49"/>
      <c r="C252" s="49"/>
    </row>
    <row r="253" spans="1:3" x14ac:dyDescent="0.25">
      <c r="A253" s="49"/>
      <c r="C253" s="49"/>
    </row>
    <row r="254" spans="1:3" x14ac:dyDescent="0.25">
      <c r="A254" s="49"/>
      <c r="C254" s="49"/>
    </row>
    <row r="255" spans="1:3" x14ac:dyDescent="0.25">
      <c r="A255" s="49"/>
      <c r="C255" s="49"/>
    </row>
    <row r="256" spans="1:3" x14ac:dyDescent="0.25">
      <c r="A256" s="49"/>
      <c r="C256" s="49"/>
    </row>
    <row r="257" spans="1:3" x14ac:dyDescent="0.25">
      <c r="A257" s="49"/>
      <c r="C257" s="49"/>
    </row>
    <row r="258" spans="1:3" x14ac:dyDescent="0.25">
      <c r="A258" s="49"/>
      <c r="C258" s="49"/>
    </row>
    <row r="259" spans="1:3" x14ac:dyDescent="0.25">
      <c r="A259" s="49"/>
      <c r="C259" s="49"/>
    </row>
    <row r="260" spans="1:3" x14ac:dyDescent="0.25">
      <c r="A260" s="49"/>
      <c r="C260" s="49"/>
    </row>
    <row r="261" spans="1:3" x14ac:dyDescent="0.25">
      <c r="A261" s="49"/>
      <c r="C261" s="49"/>
    </row>
    <row r="262" spans="1:3" x14ac:dyDescent="0.25">
      <c r="A262" s="49"/>
      <c r="C262" s="49"/>
    </row>
    <row r="263" spans="1:3" x14ac:dyDescent="0.25">
      <c r="A263" s="49"/>
      <c r="C263" s="49"/>
    </row>
    <row r="264" spans="1:3" x14ac:dyDescent="0.25">
      <c r="A264" s="49"/>
      <c r="C264" s="49"/>
    </row>
    <row r="265" spans="1:3" x14ac:dyDescent="0.25">
      <c r="A265" s="49"/>
      <c r="C265" s="49"/>
    </row>
    <row r="266" spans="1:3" x14ac:dyDescent="0.25">
      <c r="A266" s="49"/>
      <c r="C266" s="49"/>
    </row>
    <row r="267" spans="1:3" x14ac:dyDescent="0.25">
      <c r="A267" s="49"/>
      <c r="C267" s="49"/>
    </row>
    <row r="268" spans="1:3" x14ac:dyDescent="0.25">
      <c r="A268" s="49"/>
      <c r="C268" s="49"/>
    </row>
    <row r="269" spans="1:3" x14ac:dyDescent="0.25">
      <c r="A269" s="49"/>
      <c r="C269" s="49"/>
    </row>
    <row r="270" spans="1:3" x14ac:dyDescent="0.25">
      <c r="A270" s="49"/>
      <c r="C270" s="49"/>
    </row>
    <row r="271" spans="1:3" x14ac:dyDescent="0.25">
      <c r="A271" s="49"/>
      <c r="C271" s="49"/>
    </row>
  </sheetData>
  <sortState xmlns:xlrd2="http://schemas.microsoft.com/office/spreadsheetml/2017/richdata2" ref="N2:O229">
    <sortCondition ref="N2:N229"/>
  </sortState>
  <pageMargins left="0.7" right="0.7" top="0.75" bottom="0.75" header="0.3" footer="0.3"/>
  <tableParts count="1">
    <tablePart r:id="rId1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0A2CE8-8384-47BC-8778-1951B484762B}">
          <x14:formula1>
            <xm:f>LISTAS!$A$3:$A$17</xm:f>
          </x14:formula1>
          <xm:sqref>B199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B9841-131E-47C0-B574-655DA53ED980}">
  <dimension ref="A1:M201"/>
  <sheetViews>
    <sheetView workbookViewId="0">
      <selection activeCell="F46" sqref="F46"/>
    </sheetView>
  </sheetViews>
  <sheetFormatPr baseColWidth="10" defaultColWidth="11.42578125" defaultRowHeight="15" x14ac:dyDescent="0.25"/>
  <cols>
    <col min="1" max="1" width="29.85546875" style="1" customWidth="1"/>
    <col min="2" max="2" width="22.28515625" style="1" customWidth="1"/>
    <col min="3" max="7" width="15.7109375" style="1" customWidth="1"/>
    <col min="8" max="11" width="6.85546875" style="2" customWidth="1"/>
    <col min="12" max="12" width="7" style="2" customWidth="1"/>
    <col min="13" max="16384" width="11.42578125" style="1"/>
  </cols>
  <sheetData>
    <row r="1" spans="1:13" ht="15" customHeight="1" x14ac:dyDescent="0.25">
      <c r="A1" s="121" t="s">
        <v>182</v>
      </c>
      <c r="B1" s="121"/>
      <c r="C1" s="121"/>
      <c r="D1" s="121"/>
      <c r="E1" s="121"/>
      <c r="F1" s="121"/>
      <c r="G1" s="121"/>
      <c r="H1" s="120" t="s">
        <v>20</v>
      </c>
      <c r="I1" s="120"/>
      <c r="J1" s="120"/>
      <c r="K1" s="120"/>
      <c r="L1" s="120">
        <f>+COUNTIF(Tabla356[NOMBRE DEL PARTICIPANTE],"*")</f>
        <v>189</v>
      </c>
      <c r="M1" s="120"/>
    </row>
    <row r="2" spans="1:13" ht="15" customHeight="1" x14ac:dyDescent="0.25">
      <c r="A2" s="121"/>
      <c r="B2" s="121"/>
      <c r="C2" s="121"/>
      <c r="D2" s="121"/>
      <c r="E2" s="121"/>
      <c r="F2" s="121"/>
      <c r="G2" s="121"/>
      <c r="H2" s="120" t="s">
        <v>21</v>
      </c>
      <c r="I2" s="120"/>
      <c r="J2" s="120"/>
      <c r="K2" s="120"/>
      <c r="L2" s="120">
        <f>+COUNT(M6:M201)</f>
        <v>0</v>
      </c>
      <c r="M2" s="120"/>
    </row>
    <row r="3" spans="1:13" ht="15" customHeight="1" x14ac:dyDescent="0.25">
      <c r="A3" s="121"/>
      <c r="B3" s="121"/>
      <c r="C3" s="121"/>
      <c r="D3" s="121"/>
      <c r="E3" s="121"/>
      <c r="F3" s="121"/>
      <c r="G3" s="121"/>
      <c r="H3" s="120" t="s">
        <v>22</v>
      </c>
      <c r="I3" s="120"/>
      <c r="J3" s="120"/>
      <c r="K3" s="120"/>
      <c r="L3" s="120" t="e">
        <f>+COUNTIF(#REF!,"si")</f>
        <v>#REF!</v>
      </c>
      <c r="M3" s="120"/>
    </row>
    <row r="4" spans="1:13" ht="15" customHeight="1" x14ac:dyDescent="0.25">
      <c r="A4" s="41"/>
      <c r="B4" s="41"/>
      <c r="C4" s="41"/>
      <c r="D4" s="41"/>
      <c r="E4" s="41"/>
      <c r="F4" s="41"/>
      <c r="G4" s="41"/>
      <c r="H4" s="40"/>
      <c r="I4" s="40"/>
      <c r="J4" s="40"/>
      <c r="K4" s="40"/>
      <c r="L4" s="40"/>
      <c r="M4" s="40"/>
    </row>
    <row r="5" spans="1:13" x14ac:dyDescent="0.25">
      <c r="A5" s="4" t="s">
        <v>23</v>
      </c>
      <c r="B5" s="4" t="s">
        <v>10</v>
      </c>
      <c r="C5" s="4" t="s">
        <v>11</v>
      </c>
      <c r="D5" s="4" t="s">
        <v>14</v>
      </c>
      <c r="E5" s="4" t="s">
        <v>15</v>
      </c>
      <c r="F5" s="4" t="s">
        <v>16</v>
      </c>
      <c r="G5" s="4" t="s">
        <v>17</v>
      </c>
      <c r="H5" s="5" t="s">
        <v>27</v>
      </c>
      <c r="I5" s="5" t="s">
        <v>28</v>
      </c>
      <c r="J5" s="5" t="s">
        <v>29</v>
      </c>
      <c r="K5" s="5" t="s">
        <v>30</v>
      </c>
      <c r="L5" s="5" t="s">
        <v>31</v>
      </c>
      <c r="M5" s="4" t="s">
        <v>32</v>
      </c>
    </row>
    <row r="6" spans="1:13" x14ac:dyDescent="0.25">
      <c r="A6" s="1" t="str">
        <f>+Anexar1!A2</f>
        <v xml:space="preserve">ABDI SANTIAGO </v>
      </c>
      <c r="B6" s="1">
        <f>+VLOOKUP(Tabla356[[#This Row],[NOMBRE DEL PARTICIPANTE]],Tabla3[#All],10,0)</f>
        <v>96</v>
      </c>
    </row>
    <row r="7" spans="1:13" x14ac:dyDescent="0.25">
      <c r="A7" s="1" t="str">
        <f>+Anexar1!A3</f>
        <v>ABIE DURAN</v>
      </c>
      <c r="B7" s="1" t="e">
        <f>+VLOOKUP(Tabla356[[#This Row],[NOMBRE DEL PARTICIPANTE]],Tabla3[#All],10,0)</f>
        <v>#N/A</v>
      </c>
    </row>
    <row r="8" spans="1:13" x14ac:dyDescent="0.25">
      <c r="A8" s="1" t="str">
        <f>+Anexar1!A4</f>
        <v>ADRIAN LOPEZ</v>
      </c>
      <c r="B8" s="1" t="e">
        <f>+VLOOKUP(Tabla356[[#This Row],[NOMBRE DEL PARTICIPANTE]],Tabla3[#All],10,0)</f>
        <v>#N/A</v>
      </c>
    </row>
    <row r="9" spans="1:13" x14ac:dyDescent="0.25">
      <c r="A9" s="1" t="str">
        <f>+Anexar1!A5</f>
        <v>ADRIANA SANTOS</v>
      </c>
      <c r="B9" s="1">
        <f>+VLOOKUP(Tabla356[[#This Row],[NOMBRE DEL PARTICIPANTE]],Tabla3[#All],10,0)</f>
        <v>196</v>
      </c>
    </row>
    <row r="10" spans="1:13" x14ac:dyDescent="0.25">
      <c r="A10" s="1" t="str">
        <f>+Anexar1!A6</f>
        <v>Agustin Cardona</v>
      </c>
      <c r="B10" s="1" t="e">
        <f>+VLOOKUP(Tabla356[[#This Row],[NOMBRE DEL PARTICIPANTE]],Tabla3[#All],10,0)</f>
        <v>#N/A</v>
      </c>
    </row>
    <row r="11" spans="1:13" x14ac:dyDescent="0.25">
      <c r="A11" s="1" t="str">
        <f>+Anexar1!A7</f>
        <v>ALBERTO BERRONDO</v>
      </c>
      <c r="B11" s="1">
        <f>+VLOOKUP(Tabla356[[#This Row],[NOMBRE DEL PARTICIPANTE]],Tabla3[#All],10,0)</f>
        <v>36</v>
      </c>
    </row>
    <row r="12" spans="1:13" x14ac:dyDescent="0.25">
      <c r="A12" s="1" t="str">
        <f>+Anexar1!A8</f>
        <v>ALEJANDRO CORONEL</v>
      </c>
      <c r="B12" s="1">
        <f>+VLOOKUP(Tabla356[[#This Row],[NOMBRE DEL PARTICIPANTE]],Tabla3[#All],10,0)</f>
        <v>230</v>
      </c>
    </row>
    <row r="13" spans="1:13" x14ac:dyDescent="0.25">
      <c r="A13" s="1" t="str">
        <f>+Anexar1!A9</f>
        <v>Alejandro Rodriguez</v>
      </c>
      <c r="B13" s="1" t="e">
        <f>+VLOOKUP(Tabla356[[#This Row],[NOMBRE DEL PARTICIPANTE]],Tabla3[#All],10,0)</f>
        <v>#N/A</v>
      </c>
    </row>
    <row r="14" spans="1:13" x14ac:dyDescent="0.25">
      <c r="A14" s="1" t="str">
        <f>+Anexar1!A10</f>
        <v>Alfredo Armenta</v>
      </c>
      <c r="B14" s="1" t="e">
        <f>+VLOOKUP(Tabla356[[#This Row],[NOMBRE DEL PARTICIPANTE]],Tabla3[#All],10,0)</f>
        <v>#N/A</v>
      </c>
    </row>
    <row r="15" spans="1:13" x14ac:dyDescent="0.25">
      <c r="A15" s="1" t="str">
        <f>+Anexar1!A11</f>
        <v>AlLFONSO ESPARZA</v>
      </c>
      <c r="B15" s="1" t="e">
        <f>+VLOOKUP(Tabla356[[#This Row],[NOMBRE DEL PARTICIPANTE]],Tabla3[#All],10,0)</f>
        <v>#N/A</v>
      </c>
    </row>
    <row r="16" spans="1:13" x14ac:dyDescent="0.25">
      <c r="A16" s="1" t="str">
        <f>+Anexar1!A12</f>
        <v>AMPARO GUADALUPE DE LA CRUZ</v>
      </c>
      <c r="B16" s="1" t="e">
        <f>+VLOOKUP(Tabla356[[#This Row],[NOMBRE DEL PARTICIPANTE]],Tabla3[#All],10,0)</f>
        <v>#N/A</v>
      </c>
    </row>
    <row r="17" spans="1:2" x14ac:dyDescent="0.25">
      <c r="A17" s="1" t="str">
        <f>+Anexar1!A13</f>
        <v>Ana Gonzalez</v>
      </c>
      <c r="B17" s="1" t="e">
        <f>+VLOOKUP(Tabla356[[#This Row],[NOMBRE DEL PARTICIPANTE]],Tabla3[#All],10,0)</f>
        <v>#N/A</v>
      </c>
    </row>
    <row r="18" spans="1:2" x14ac:dyDescent="0.25">
      <c r="A18" s="1" t="str">
        <f>+Anexar1!A14</f>
        <v>Ana Sofia Valencia</v>
      </c>
      <c r="B18" s="1" t="e">
        <f>+VLOOKUP(Tabla356[[#This Row],[NOMBRE DEL PARTICIPANTE]],Tabla3[#All],10,0)</f>
        <v>#N/A</v>
      </c>
    </row>
    <row r="19" spans="1:2" x14ac:dyDescent="0.25">
      <c r="A19" s="1" t="str">
        <f>+Anexar1!A15</f>
        <v>Ana Sofia Vargas</v>
      </c>
      <c r="B19" s="1" t="e">
        <f>+VLOOKUP(Tabla356[[#This Row],[NOMBRE DEL PARTICIPANTE]],Tabla3[#All],10,0)</f>
        <v>#N/A</v>
      </c>
    </row>
    <row r="20" spans="1:2" x14ac:dyDescent="0.25">
      <c r="A20" s="1" t="str">
        <f>+Anexar1!A16</f>
        <v>ANA TOSCANO</v>
      </c>
      <c r="B20" s="1">
        <f>+VLOOKUP(Tabla356[[#This Row],[NOMBRE DEL PARTICIPANTE]],Tabla3[#All],10,0)</f>
        <v>174</v>
      </c>
    </row>
    <row r="21" spans="1:2" x14ac:dyDescent="0.25">
      <c r="A21" s="1" t="str">
        <f>+Anexar1!A17</f>
        <v>ANDRES BERRONDO</v>
      </c>
      <c r="B21" s="1">
        <f>+VLOOKUP(Tabla356[[#This Row],[NOMBRE DEL PARTICIPANTE]],Tabla3[#All],10,0)</f>
        <v>54</v>
      </c>
    </row>
    <row r="22" spans="1:2" x14ac:dyDescent="0.25">
      <c r="A22" s="1" t="str">
        <f>+Anexar1!A18</f>
        <v>ANGELICA BOLAÑOS</v>
      </c>
      <c r="B22" s="1">
        <f>+VLOOKUP(Tabla356[[#This Row],[NOMBRE DEL PARTICIPANTE]],Tabla3[#All],10,0)</f>
        <v>134</v>
      </c>
    </row>
    <row r="23" spans="1:2" x14ac:dyDescent="0.25">
      <c r="A23" s="1" t="str">
        <f>+Anexar1!A19</f>
        <v>ANGELICA MENDOZA</v>
      </c>
      <c r="B23" s="1">
        <f>+VLOOKUP(Tabla356[[#This Row],[NOMBRE DEL PARTICIPANTE]],Tabla3[#All],10,0)</f>
        <v>153</v>
      </c>
    </row>
    <row r="24" spans="1:2" x14ac:dyDescent="0.25">
      <c r="A24" s="1" t="str">
        <f>+Anexar1!A20</f>
        <v>ANGELICA THELMA VARELA</v>
      </c>
      <c r="B24" s="1">
        <f>+VLOOKUP(Tabla356[[#This Row],[NOMBRE DEL PARTICIPANTE]],Tabla3[#All],10,0)</f>
        <v>99</v>
      </c>
    </row>
    <row r="25" spans="1:2" x14ac:dyDescent="0.25">
      <c r="A25" s="1" t="str">
        <f>+Anexar1!A21</f>
        <v xml:space="preserve">ANNA ISABEL ESPARZA </v>
      </c>
      <c r="B25" s="1">
        <f>+VLOOKUP(Tabla356[[#This Row],[NOMBRE DEL PARTICIPANTE]],Tabla3[#All],10,0)</f>
        <v>135</v>
      </c>
    </row>
    <row r="26" spans="1:2" x14ac:dyDescent="0.25">
      <c r="A26" s="1" t="str">
        <f>+Anexar1!A22</f>
        <v xml:space="preserve">ANTONIO CABRERA </v>
      </c>
      <c r="B26" s="1">
        <f>+VLOOKUP(Tabla356[[#This Row],[NOMBRE DEL PARTICIPANTE]],Tabla3[#All],10,0)</f>
        <v>223</v>
      </c>
    </row>
    <row r="27" spans="1:2" x14ac:dyDescent="0.25">
      <c r="A27" s="1" t="str">
        <f>+Anexar1!A23</f>
        <v>Anuar Bravo</v>
      </c>
      <c r="B27" s="1">
        <f>+VLOOKUP(Tabla356[[#This Row],[NOMBRE DEL PARTICIPANTE]],Tabla3[#All],10,0)</f>
        <v>193</v>
      </c>
    </row>
    <row r="28" spans="1:2" x14ac:dyDescent="0.25">
      <c r="A28" s="1" t="str">
        <f>+Anexar1!A24</f>
        <v>ARCHIBALDO ARANDA</v>
      </c>
      <c r="B28" s="1" t="e">
        <f>+VLOOKUP(Tabla356[[#This Row],[NOMBRE DEL PARTICIPANTE]],Tabla3[#All],10,0)</f>
        <v>#N/A</v>
      </c>
    </row>
    <row r="29" spans="1:2" x14ac:dyDescent="0.25">
      <c r="A29" s="1" t="str">
        <f>+Anexar1!A25</f>
        <v>ARMANDO ALMARAZ</v>
      </c>
      <c r="B29" s="1">
        <f>+VLOOKUP(Tabla356[[#This Row],[NOMBRE DEL PARTICIPANTE]],Tabla3[#All],10,0)</f>
        <v>203</v>
      </c>
    </row>
    <row r="30" spans="1:2" x14ac:dyDescent="0.25">
      <c r="A30" s="1" t="str">
        <f>+Anexar1!A26</f>
        <v>ARTURO NAÑEZ</v>
      </c>
      <c r="B30" s="1" t="e">
        <f>+VLOOKUP(Tabla356[[#This Row],[NOMBRE DEL PARTICIPANTE]],Tabla3[#All],10,0)</f>
        <v>#N/A</v>
      </c>
    </row>
    <row r="31" spans="1:2" x14ac:dyDescent="0.25">
      <c r="A31" s="1" t="str">
        <f>+Anexar1!A27</f>
        <v>BRENDA ARRIAGA</v>
      </c>
      <c r="B31" s="1" t="e">
        <f>+VLOOKUP(Tabla356[[#This Row],[NOMBRE DEL PARTICIPANTE]],Tabla3[#All],10,0)</f>
        <v>#N/A</v>
      </c>
    </row>
    <row r="32" spans="1:2" x14ac:dyDescent="0.25">
      <c r="A32" s="1" t="str">
        <f>+Anexar1!A28</f>
        <v>BRUNO ZANELLA</v>
      </c>
      <c r="B32" s="1">
        <f>+VLOOKUP(Tabla356[[#This Row],[NOMBRE DEL PARTICIPANTE]],Tabla3[#All],10,0)</f>
        <v>211</v>
      </c>
    </row>
    <row r="33" spans="1:2" x14ac:dyDescent="0.25">
      <c r="A33" s="1" t="str">
        <f>+Anexar1!A29</f>
        <v xml:space="preserve">CARLOS AVILA </v>
      </c>
      <c r="B33" s="1">
        <f>+VLOOKUP(Tabla356[[#This Row],[NOMBRE DEL PARTICIPANTE]],Tabla3[#All],10,0)</f>
        <v>223</v>
      </c>
    </row>
    <row r="34" spans="1:2" x14ac:dyDescent="0.25">
      <c r="A34" s="1" t="str">
        <f>+Anexar1!A30</f>
        <v>Carlos de la Parra</v>
      </c>
      <c r="B34" s="1" t="e">
        <f>+VLOOKUP(Tabla356[[#This Row],[NOMBRE DEL PARTICIPANTE]],Tabla3[#All],10,0)</f>
        <v>#N/A</v>
      </c>
    </row>
    <row r="35" spans="1:2" x14ac:dyDescent="0.25">
      <c r="A35" s="1" t="str">
        <f>+Anexar1!A31</f>
        <v>Carlos Galvan</v>
      </c>
      <c r="B35" s="1">
        <f>+VLOOKUP(Tabla356[[#This Row],[NOMBRE DEL PARTICIPANTE]],Tabla3[#All],10,0)</f>
        <v>193</v>
      </c>
    </row>
    <row r="36" spans="1:2" x14ac:dyDescent="0.25">
      <c r="A36" s="1" t="str">
        <f>+Anexar1!A32</f>
        <v>CARLOS TUEME</v>
      </c>
      <c r="B36" s="1" t="e">
        <f>+VLOOKUP(Tabla356[[#This Row],[NOMBRE DEL PARTICIPANTE]],Tabla3[#All],10,0)</f>
        <v>#N/A</v>
      </c>
    </row>
    <row r="37" spans="1:2" x14ac:dyDescent="0.25">
      <c r="A37" s="1" t="str">
        <f>+Anexar1!A33</f>
        <v xml:space="preserve">CARMEN RODRIGUEZ </v>
      </c>
      <c r="B37" s="1">
        <f>+VLOOKUP(Tabla356[[#This Row],[NOMBRE DEL PARTICIPANTE]],Tabla3[#All],10,0)</f>
        <v>189</v>
      </c>
    </row>
    <row r="38" spans="1:2" x14ac:dyDescent="0.25">
      <c r="A38" s="1" t="str">
        <f>+Anexar1!A34</f>
        <v>CHRISTIAN ARELLANOS</v>
      </c>
      <c r="B38" s="1">
        <f>+VLOOKUP(Tabla356[[#This Row],[NOMBRE DEL PARTICIPANTE]],Tabla3[#All],10,0)</f>
        <v>214</v>
      </c>
    </row>
    <row r="39" spans="1:2" x14ac:dyDescent="0.25">
      <c r="A39" s="1" t="str">
        <f>+Anexar1!A35</f>
        <v>CUITLAHUAC VARGAS</v>
      </c>
      <c r="B39" s="1">
        <f>+VLOOKUP(Tabla356[[#This Row],[NOMBRE DEL PARTICIPANTE]],Tabla3[#All],10,0)</f>
        <v>264</v>
      </c>
    </row>
    <row r="40" spans="1:2" x14ac:dyDescent="0.25">
      <c r="A40" s="1" t="str">
        <f>+Anexar1!A36</f>
        <v>DANI DANUZ</v>
      </c>
      <c r="B40" s="1">
        <f>+VLOOKUP(Tabla356[[#This Row],[NOMBRE DEL PARTICIPANTE]],Tabla3[#All],10,0)</f>
        <v>229</v>
      </c>
    </row>
    <row r="41" spans="1:2" x14ac:dyDescent="0.25">
      <c r="A41" s="1" t="str">
        <f>+Anexar1!A37</f>
        <v>DANIEL GONZALEZ</v>
      </c>
      <c r="B41" s="1">
        <f>+VLOOKUP(Tabla356[[#This Row],[NOMBRE DEL PARTICIPANTE]],Tabla3[#All],10,0)</f>
        <v>203</v>
      </c>
    </row>
    <row r="42" spans="1:2" x14ac:dyDescent="0.25">
      <c r="A42" s="1" t="str">
        <f>+Anexar1!A38</f>
        <v>DANIEL HERRERA</v>
      </c>
      <c r="B42" s="1">
        <f>+VLOOKUP(Tabla356[[#This Row],[NOMBRE DEL PARTICIPANTE]],Tabla3[#All],10,0)</f>
        <v>122</v>
      </c>
    </row>
    <row r="43" spans="1:2" x14ac:dyDescent="0.25">
      <c r="A43" s="1" t="str">
        <f>+Anexar1!A39</f>
        <v>DIEGO AGUILAR</v>
      </c>
      <c r="B43" s="1">
        <f>+VLOOKUP(Tabla356[[#This Row],[NOMBRE DEL PARTICIPANTE]],Tabla3[#All],10,0)</f>
        <v>201</v>
      </c>
    </row>
    <row r="44" spans="1:2" x14ac:dyDescent="0.25">
      <c r="A44" s="1" t="str">
        <f>+Anexar1!A40</f>
        <v>DIEGO CORONEL</v>
      </c>
      <c r="B44" s="1">
        <f>+VLOOKUP(Tabla356[[#This Row],[NOMBRE DEL PARTICIPANTE]],Tabla3[#All],10,0)</f>
        <v>206</v>
      </c>
    </row>
    <row r="45" spans="1:2" x14ac:dyDescent="0.25">
      <c r="A45" s="1" t="str">
        <f>+Anexar1!A41</f>
        <v>DIEGO MARQUEZ</v>
      </c>
      <c r="B45" s="1" t="e">
        <f>+VLOOKUP(Tabla356[[#This Row],[NOMBRE DEL PARTICIPANTE]],Tabla3[#All],10,0)</f>
        <v>#N/A</v>
      </c>
    </row>
    <row r="46" spans="1:2" x14ac:dyDescent="0.25">
      <c r="A46" s="1" t="str">
        <f>+Anexar1!A42</f>
        <v>Edgar Guerrero</v>
      </c>
      <c r="B46" s="1" t="e">
        <f>+VLOOKUP(Tabla356[[#This Row],[NOMBRE DEL PARTICIPANTE]],Tabla3[#All],10,0)</f>
        <v>#N/A</v>
      </c>
    </row>
    <row r="47" spans="1:2" x14ac:dyDescent="0.25">
      <c r="A47" s="1" t="str">
        <f>+Anexar1!A43</f>
        <v>EDGAR GUTIERREZ</v>
      </c>
      <c r="B47" s="1">
        <f>+VLOOKUP(Tabla356[[#This Row],[NOMBRE DEL PARTICIPANTE]],Tabla3[#All],10,0)</f>
        <v>170</v>
      </c>
    </row>
    <row r="48" spans="1:2" x14ac:dyDescent="0.25">
      <c r="A48" s="1" t="str">
        <f>+Anexar1!A44</f>
        <v>EDGAR IVAN GUERRERO</v>
      </c>
      <c r="B48" s="1">
        <f>+VLOOKUP(Tabla356[[#This Row],[NOMBRE DEL PARTICIPANTE]],Tabla3[#All],10,0)</f>
        <v>185</v>
      </c>
    </row>
    <row r="49" spans="1:2" x14ac:dyDescent="0.25">
      <c r="A49" s="1" t="str">
        <f>+Anexar1!A45</f>
        <v>EDHER GONZALEZ</v>
      </c>
      <c r="B49" s="1">
        <f>+VLOOKUP(Tabla356[[#This Row],[NOMBRE DEL PARTICIPANTE]],Tabla3[#All],10,0)</f>
        <v>245</v>
      </c>
    </row>
    <row r="50" spans="1:2" x14ac:dyDescent="0.25">
      <c r="A50" s="1" t="str">
        <f>+Anexar1!A46</f>
        <v>EDUARDO COPCA</v>
      </c>
      <c r="B50" s="1">
        <f>+VLOOKUP(Tabla356[[#This Row],[NOMBRE DEL PARTICIPANTE]],Tabla3[#All],10,0)</f>
        <v>220</v>
      </c>
    </row>
    <row r="51" spans="1:2" x14ac:dyDescent="0.25">
      <c r="A51" s="1" t="str">
        <f>+Anexar1!A47</f>
        <v>EDUARDO LOPEZ</v>
      </c>
      <c r="B51" s="1">
        <f>+VLOOKUP(Tabla356[[#This Row],[NOMBRE DEL PARTICIPANTE]],Tabla3[#All],10,0)</f>
        <v>216</v>
      </c>
    </row>
    <row r="52" spans="1:2" x14ac:dyDescent="0.25">
      <c r="A52" s="1" t="str">
        <f>+Anexar1!A48</f>
        <v>Eduardo Lopez Negrete</v>
      </c>
      <c r="B52" s="1" t="e">
        <f>+VLOOKUP(Tabla356[[#This Row],[NOMBRE DEL PARTICIPANTE]],Tabla3[#All],10,0)</f>
        <v>#N/A</v>
      </c>
    </row>
    <row r="53" spans="1:2" x14ac:dyDescent="0.25">
      <c r="A53" s="1" t="str">
        <f>+Anexar1!A49</f>
        <v>EDUARDO PANIAGUA</v>
      </c>
      <c r="B53" s="1">
        <f>+VLOOKUP(Tabla356[[#This Row],[NOMBRE DEL PARTICIPANTE]],Tabla3[#All],10,0)</f>
        <v>200</v>
      </c>
    </row>
    <row r="54" spans="1:2" x14ac:dyDescent="0.25">
      <c r="A54" s="1" t="str">
        <f>+Anexar1!A50</f>
        <v>EDUARDO PAZ</v>
      </c>
      <c r="B54" s="1" t="e">
        <f>+VLOOKUP(Tabla356[[#This Row],[NOMBRE DEL PARTICIPANTE]],Tabla3[#All],10,0)</f>
        <v>#N/A</v>
      </c>
    </row>
    <row r="55" spans="1:2" x14ac:dyDescent="0.25">
      <c r="A55" s="1" t="str">
        <f>+Anexar1!A51</f>
        <v xml:space="preserve">EDWIN </v>
      </c>
      <c r="B55" s="1">
        <f>+VLOOKUP(Tabla356[[#This Row],[NOMBRE DEL PARTICIPANTE]],Tabla3[#All],10,0)</f>
        <v>0</v>
      </c>
    </row>
    <row r="56" spans="1:2" x14ac:dyDescent="0.25">
      <c r="A56" s="1" t="str">
        <f>+Anexar1!A52</f>
        <v>ELENA NAÑEZ</v>
      </c>
      <c r="B56" s="1" t="e">
        <f>+VLOOKUP(Tabla356[[#This Row],[NOMBRE DEL PARTICIPANTE]],Tabla3[#All],10,0)</f>
        <v>#N/A</v>
      </c>
    </row>
    <row r="57" spans="1:2" x14ac:dyDescent="0.25">
      <c r="A57" s="1" t="str">
        <f>+Anexar1!A53</f>
        <v>Emiliano Barriga</v>
      </c>
      <c r="B57" s="1" t="e">
        <f>+VLOOKUP(Tabla356[[#This Row],[NOMBRE DEL PARTICIPANTE]],Tabla3[#All],10,0)</f>
        <v>#N/A</v>
      </c>
    </row>
    <row r="58" spans="1:2" x14ac:dyDescent="0.25">
      <c r="A58" s="1" t="str">
        <f>+Anexar1!A54</f>
        <v>EMILIO QUINTANA</v>
      </c>
      <c r="B58" s="1">
        <f>+VLOOKUP(Tabla356[[#This Row],[NOMBRE DEL PARTICIPANTE]],Tabla3[#All],10,0)</f>
        <v>0</v>
      </c>
    </row>
    <row r="59" spans="1:2" x14ac:dyDescent="0.25">
      <c r="A59" s="1" t="str">
        <f>+Anexar1!A55</f>
        <v>EMMANUEL MORENO</v>
      </c>
      <c r="B59" s="1">
        <f>+VLOOKUP(Tabla356[[#This Row],[NOMBRE DEL PARTICIPANTE]],Tabla3[#All],10,0)</f>
        <v>211</v>
      </c>
    </row>
    <row r="60" spans="1:2" x14ac:dyDescent="0.25">
      <c r="A60" s="1" t="str">
        <f>+Anexar1!A56</f>
        <v>Enrique Bonfil</v>
      </c>
      <c r="B60" s="1" t="e">
        <f>+VLOOKUP(Tabla356[[#This Row],[NOMBRE DEL PARTICIPANTE]],Tabla3[#All],10,0)</f>
        <v>#N/A</v>
      </c>
    </row>
    <row r="61" spans="1:2" x14ac:dyDescent="0.25">
      <c r="A61" s="1" t="str">
        <f>+Anexar1!A57</f>
        <v>ENRIQUE DE LA PARRA</v>
      </c>
      <c r="B61" s="1">
        <f>+VLOOKUP(Tabla356[[#This Row],[NOMBRE DEL PARTICIPANTE]],Tabla3[#All],10,0)</f>
        <v>253</v>
      </c>
    </row>
    <row r="62" spans="1:2" x14ac:dyDescent="0.25">
      <c r="A62" s="1" t="str">
        <f>+Anexar1!A58</f>
        <v>ENRIQUE DORANTES</v>
      </c>
      <c r="B62" s="1">
        <f>+VLOOKUP(Tabla356[[#This Row],[NOMBRE DEL PARTICIPANTE]],Tabla3[#All],10,0)</f>
        <v>161</v>
      </c>
    </row>
    <row r="63" spans="1:2" x14ac:dyDescent="0.25">
      <c r="A63" s="1" t="e">
        <f>+Anexar1!#REF!</f>
        <v>#REF!</v>
      </c>
      <c r="B63" s="1" t="e">
        <f>+VLOOKUP(Tabla356[[#This Row],[NOMBRE DEL PARTICIPANTE]],Tabla3[#All],10,0)</f>
        <v>#REF!</v>
      </c>
    </row>
    <row r="64" spans="1:2" x14ac:dyDescent="0.25">
      <c r="A64" s="1" t="str">
        <f>+Anexar1!A59</f>
        <v xml:space="preserve">ENRIQUE VILLEGAS </v>
      </c>
      <c r="B64" s="1">
        <f>+VLOOKUP(Tabla356[[#This Row],[NOMBRE DEL PARTICIPANTE]],Tabla3[#All],10,0)</f>
        <v>218</v>
      </c>
    </row>
    <row r="65" spans="1:2" x14ac:dyDescent="0.25">
      <c r="A65" s="1" t="str">
        <f>+Anexar1!A60</f>
        <v>ENRIQUE WOGE</v>
      </c>
      <c r="B65" s="1">
        <f>+VLOOKUP(Tabla356[[#This Row],[NOMBRE DEL PARTICIPANTE]],Tabla3[#All],10,0)</f>
        <v>322</v>
      </c>
    </row>
    <row r="66" spans="1:2" x14ac:dyDescent="0.25">
      <c r="A66" s="1" t="str">
        <f>+Anexar1!A61</f>
        <v xml:space="preserve">ERICK JUAREZ </v>
      </c>
      <c r="B66" s="1">
        <f>+VLOOKUP(Tabla356[[#This Row],[NOMBRE DEL PARTICIPANTE]],Tabla3[#All],10,0)</f>
        <v>232</v>
      </c>
    </row>
    <row r="67" spans="1:2" x14ac:dyDescent="0.25">
      <c r="A67" s="1" t="str">
        <f>+Anexar1!A62</f>
        <v>ESMERALDA RODRIGUEZ</v>
      </c>
      <c r="B67" s="1">
        <f>+VLOOKUP(Tabla356[[#This Row],[NOMBRE DEL PARTICIPANTE]],Tabla3[#All],10,0)</f>
        <v>78</v>
      </c>
    </row>
    <row r="68" spans="1:2" x14ac:dyDescent="0.25">
      <c r="A68" s="1" t="str">
        <f>+Anexar1!A63</f>
        <v>Ezequiel Ramirez</v>
      </c>
      <c r="B68" s="1">
        <f>+VLOOKUP(Tabla356[[#This Row],[NOMBRE DEL PARTICIPANTE]],Tabla3[#All],10,0)</f>
        <v>183</v>
      </c>
    </row>
    <row r="69" spans="1:2" x14ac:dyDescent="0.25">
      <c r="A69" s="1" t="str">
        <f>+Anexar1!A64</f>
        <v>FELIPE MANTILLA</v>
      </c>
      <c r="B69" s="1">
        <f>+VLOOKUP(Tabla356[[#This Row],[NOMBRE DEL PARTICIPANTE]],Tabla3[#All],10,0)</f>
        <v>136</v>
      </c>
    </row>
    <row r="70" spans="1:2" x14ac:dyDescent="0.25">
      <c r="A70" s="1" t="str">
        <f>+Anexar1!A65</f>
        <v>FERNANDO VIVES</v>
      </c>
      <c r="B70" s="1">
        <f>+VLOOKUP(Tabla356[[#This Row],[NOMBRE DEL PARTICIPANTE]],Tabla3[#All],10,0)</f>
        <v>239</v>
      </c>
    </row>
    <row r="71" spans="1:2" x14ac:dyDescent="0.25">
      <c r="A71" s="1" t="str">
        <f>+Anexar1!A66</f>
        <v>Fernando Vives SCOPE CONOCIDAS</v>
      </c>
      <c r="B71" s="1" t="e">
        <f>+VLOOKUP(Tabla356[[#This Row],[NOMBRE DEL PARTICIPANTE]],Tabla3[#All],10,0)</f>
        <v>#N/A</v>
      </c>
    </row>
    <row r="72" spans="1:2" x14ac:dyDescent="0.25">
      <c r="A72" s="1" t="str">
        <f>+Anexar1!A67</f>
        <v>FRANCISCO JAVIER LUNA</v>
      </c>
      <c r="B72" s="1" t="e">
        <f>+VLOOKUP(Tabla356[[#This Row],[NOMBRE DEL PARTICIPANTE]],Tabla3[#All],10,0)</f>
        <v>#N/A</v>
      </c>
    </row>
    <row r="73" spans="1:2" x14ac:dyDescent="0.25">
      <c r="A73" s="1" t="str">
        <f>+Anexar1!A68</f>
        <v>FRANCISCO MARINEZ</v>
      </c>
      <c r="B73" s="1" t="e">
        <f>+VLOOKUP(Tabla356[[#This Row],[NOMBRE DEL PARTICIPANTE]],Tabla3[#All],10,0)</f>
        <v>#N/A</v>
      </c>
    </row>
    <row r="74" spans="1:2" x14ac:dyDescent="0.25">
      <c r="A74" s="1" t="str">
        <f>+Anexar1!A69</f>
        <v>Gabriel Garcia</v>
      </c>
      <c r="B74" s="1" t="e">
        <f>+VLOOKUP(Tabla356[[#This Row],[NOMBRE DEL PARTICIPANTE]],Tabla3[#All],10,0)</f>
        <v>#N/A</v>
      </c>
    </row>
    <row r="75" spans="1:2" x14ac:dyDescent="0.25">
      <c r="A75" s="1" t="str">
        <f>+Anexar1!A70</f>
        <v xml:space="preserve">GASPAR GUTIERREZ PEREZ </v>
      </c>
      <c r="B75" s="1">
        <f>+VLOOKUP(Tabla356[[#This Row],[NOMBRE DEL PARTICIPANTE]],Tabla3[#All],10,0)</f>
        <v>139</v>
      </c>
    </row>
    <row r="76" spans="1:2" x14ac:dyDescent="0.25">
      <c r="A76" s="1" t="str">
        <f>+Anexar1!A71</f>
        <v>GIL SANCHEZ ROJO</v>
      </c>
      <c r="B76" s="1">
        <f>+VLOOKUP(Tabla356[[#This Row],[NOMBRE DEL PARTICIPANTE]],Tabla3[#All],10,0)</f>
        <v>202</v>
      </c>
    </row>
    <row r="77" spans="1:2" x14ac:dyDescent="0.25">
      <c r="A77" s="1" t="str">
        <f>+Anexar1!A72</f>
        <v>HECTOR CORTEZ</v>
      </c>
      <c r="B77" s="1">
        <f>+VLOOKUP(Tabla356[[#This Row],[NOMBRE DEL PARTICIPANTE]],Tabla3[#All],10,0)</f>
        <v>263</v>
      </c>
    </row>
    <row r="78" spans="1:2" x14ac:dyDescent="0.25">
      <c r="A78" s="1" t="str">
        <f>+Anexar1!A73</f>
        <v>HECTOR PEREZ</v>
      </c>
      <c r="B78" s="1" t="e">
        <f>+VLOOKUP(Tabla356[[#This Row],[NOMBRE DEL PARTICIPANTE]],Tabla3[#All],10,0)</f>
        <v>#N/A</v>
      </c>
    </row>
    <row r="79" spans="1:2" x14ac:dyDescent="0.25">
      <c r="A79" s="1" t="str">
        <f>+Anexar1!A74</f>
        <v>HEINZ UBELE</v>
      </c>
      <c r="B79" s="1">
        <f>+VLOOKUP(Tabla356[[#This Row],[NOMBRE DEL PARTICIPANTE]],Tabla3[#All],10,0)</f>
        <v>270</v>
      </c>
    </row>
    <row r="80" spans="1:2" x14ac:dyDescent="0.25">
      <c r="A80" s="1" t="str">
        <f>+Anexar1!A75</f>
        <v>Hermann</v>
      </c>
      <c r="B80" s="1" t="e">
        <f>+VLOOKUP(Tabla356[[#This Row],[NOMBRE DEL PARTICIPANTE]],Tabla3[#All],10,0)</f>
        <v>#N/A</v>
      </c>
    </row>
    <row r="81" spans="1:2" x14ac:dyDescent="0.25">
      <c r="A81" s="1" t="str">
        <f>+Anexar1!A76</f>
        <v>HORACIO DE LA TORRE</v>
      </c>
      <c r="B81" s="1">
        <f>+VLOOKUP(Tabla356[[#This Row],[NOMBRE DEL PARTICIPANTE]],Tabla3[#All],10,0)</f>
        <v>210</v>
      </c>
    </row>
    <row r="82" spans="1:2" x14ac:dyDescent="0.25">
      <c r="A82" s="1" t="str">
        <f>+Anexar1!A77</f>
        <v>HUGO BARRAGAN</v>
      </c>
      <c r="B82" s="1">
        <f>+VLOOKUP(Tabla356[[#This Row],[NOMBRE DEL PARTICIPANTE]],Tabla3[#All],10,0)</f>
        <v>197</v>
      </c>
    </row>
    <row r="83" spans="1:2" x14ac:dyDescent="0.25">
      <c r="A83" s="1" t="str">
        <f>+Anexar1!A78</f>
        <v>IAN TINOCO</v>
      </c>
      <c r="B83" s="1">
        <f>+VLOOKUP(Tabla356[[#This Row],[NOMBRE DEL PARTICIPANTE]],Tabla3[#All],10,0)</f>
        <v>151</v>
      </c>
    </row>
    <row r="84" spans="1:2" x14ac:dyDescent="0.25">
      <c r="A84" s="1" t="str">
        <f>+Anexar1!A79</f>
        <v>ICHIRO TANAKA</v>
      </c>
      <c r="B84" s="1" t="e">
        <f>+VLOOKUP(Tabla356[[#This Row],[NOMBRE DEL PARTICIPANTE]],Tabla3[#All],10,0)</f>
        <v>#N/A</v>
      </c>
    </row>
    <row r="85" spans="1:2" x14ac:dyDescent="0.25">
      <c r="A85" s="1" t="str">
        <f>+Anexar1!A80</f>
        <v>Isaac</v>
      </c>
      <c r="B85" s="1" t="e">
        <f>+VLOOKUP(Tabla356[[#This Row],[NOMBRE DEL PARTICIPANTE]],Tabla3[#All],10,0)</f>
        <v>#N/A</v>
      </c>
    </row>
    <row r="86" spans="1:2" x14ac:dyDescent="0.25">
      <c r="A86" s="1" t="str">
        <f>+Anexar1!A81</f>
        <v>Isaac Sosa Velazquez</v>
      </c>
      <c r="B86" s="1" t="e">
        <f>+VLOOKUP(Tabla356[[#This Row],[NOMBRE DEL PARTICIPANTE]],Tabla3[#All],10,0)</f>
        <v>#N/A</v>
      </c>
    </row>
    <row r="87" spans="1:2" x14ac:dyDescent="0.25">
      <c r="A87" s="1" t="str">
        <f>+Anexar1!A82</f>
        <v>IVAN A LA TORRRE</v>
      </c>
      <c r="B87" s="1">
        <f>+VLOOKUP(Tabla356[[#This Row],[NOMBRE DEL PARTICIPANTE]],Tabla3[#All],10,0)</f>
        <v>180</v>
      </c>
    </row>
    <row r="88" spans="1:2" x14ac:dyDescent="0.25">
      <c r="A88" s="1" t="str">
        <f>+Anexar1!A83</f>
        <v>Ivette Garcia</v>
      </c>
      <c r="B88" s="1" t="e">
        <f>+VLOOKUP(Tabla356[[#This Row],[NOMBRE DEL PARTICIPANTE]],Tabla3[#All],10,0)</f>
        <v>#N/A</v>
      </c>
    </row>
    <row r="89" spans="1:2" x14ac:dyDescent="0.25">
      <c r="A89" s="1" t="str">
        <f>+Anexar1!A84</f>
        <v xml:space="preserve">IVO PALACIOS </v>
      </c>
      <c r="B89" s="1">
        <f>+VLOOKUP(Tabla356[[#This Row],[NOMBRE DEL PARTICIPANTE]],Tabla3[#All],10,0)</f>
        <v>118</v>
      </c>
    </row>
    <row r="90" spans="1:2" x14ac:dyDescent="0.25">
      <c r="A90" s="1" t="str">
        <f>+Anexar1!A85</f>
        <v>JAIME DURON</v>
      </c>
      <c r="B90" s="1" t="e">
        <f>+VLOOKUP(Tabla356[[#This Row],[NOMBRE DEL PARTICIPANTE]],Tabla3[#All],10,0)</f>
        <v>#N/A</v>
      </c>
    </row>
    <row r="91" spans="1:2" x14ac:dyDescent="0.25">
      <c r="A91" s="1" t="str">
        <f>+Anexar1!A86</f>
        <v>JAIME GONZALES PEREZ</v>
      </c>
      <c r="B91" s="1" t="e">
        <f>+VLOOKUP(Tabla356[[#This Row],[NOMBRE DEL PARTICIPANTE]],Tabla3[#All],10,0)</f>
        <v>#N/A</v>
      </c>
    </row>
    <row r="92" spans="1:2" x14ac:dyDescent="0.25">
      <c r="A92" s="1" t="str">
        <f>+Anexar1!A87</f>
        <v>Javier Gonzalez de C., Jr.</v>
      </c>
      <c r="B92" s="1" t="e">
        <f>+VLOOKUP(Tabla356[[#This Row],[NOMBRE DEL PARTICIPANTE]],Tabla3[#All],10,0)</f>
        <v>#N/A</v>
      </c>
    </row>
    <row r="93" spans="1:2" x14ac:dyDescent="0.25">
      <c r="A93" s="1" t="str">
        <f>+Anexar1!A88</f>
        <v>Javier Gonzalez de C., Sr.</v>
      </c>
      <c r="B93" s="1">
        <f>+VLOOKUP(Tabla356[[#This Row],[NOMBRE DEL PARTICIPANTE]],Tabla3[#All],10,0)</f>
        <v>196</v>
      </c>
    </row>
    <row r="94" spans="1:2" x14ac:dyDescent="0.25">
      <c r="A94" s="1" t="e">
        <f>+Anexar1!#REF!</f>
        <v>#REF!</v>
      </c>
      <c r="B94" s="1" t="e">
        <f>+VLOOKUP(Tabla356[[#This Row],[NOMBRE DEL PARTICIPANTE]],Tabla3[#All],10,0)</f>
        <v>#REF!</v>
      </c>
    </row>
    <row r="95" spans="1:2" x14ac:dyDescent="0.25">
      <c r="A95" s="1" t="str">
        <f>+Anexar1!A89</f>
        <v>JAVIER MORALES RANGEL</v>
      </c>
      <c r="B95" s="1">
        <f>+VLOOKUP(Tabla356[[#This Row],[NOMBRE DEL PARTICIPANTE]],Tabla3[#All],10,0)</f>
        <v>300</v>
      </c>
    </row>
    <row r="96" spans="1:2" x14ac:dyDescent="0.25">
      <c r="A96" s="1" t="str">
        <f>+Anexar1!A90</f>
        <v>JAVIER OTAKE</v>
      </c>
      <c r="B96" s="1">
        <f>+VLOOKUP(Tabla356[[#This Row],[NOMBRE DEL PARTICIPANTE]],Tabla3[#All],10,0)</f>
        <v>190</v>
      </c>
    </row>
    <row r="97" spans="1:2" x14ac:dyDescent="0.25">
      <c r="A97" s="1" t="str">
        <f>+Anexar1!A91</f>
        <v>JAVIER QUINTANILLA</v>
      </c>
      <c r="B97" s="1">
        <f>+VLOOKUP(Tabla356[[#This Row],[NOMBRE DEL PARTICIPANTE]],Tabla3[#All],10,0)</f>
        <v>215</v>
      </c>
    </row>
    <row r="98" spans="1:2" x14ac:dyDescent="0.25">
      <c r="A98" s="1" t="str">
        <f>+Anexar1!A92</f>
        <v>JAVIER VELASCO</v>
      </c>
      <c r="B98" s="1">
        <f>+VLOOKUP(Tabla356[[#This Row],[NOMBRE DEL PARTICIPANTE]],Tabla3[#All],10,0)</f>
        <v>169</v>
      </c>
    </row>
    <row r="99" spans="1:2" x14ac:dyDescent="0.25">
      <c r="A99" s="1" t="e">
        <f>+Anexar1!#REF!</f>
        <v>#REF!</v>
      </c>
      <c r="B99" s="1" t="e">
        <f>+VLOOKUP(Tabla356[[#This Row],[NOMBRE DEL PARTICIPANTE]],Tabla3[#All],10,0)</f>
        <v>#REF!</v>
      </c>
    </row>
    <row r="100" spans="1:2" x14ac:dyDescent="0.25">
      <c r="A100" s="1" t="str">
        <f>+Anexar1!A93</f>
        <v>Joaquin Gonzalez, Jr.</v>
      </c>
      <c r="B100" s="1">
        <f>+VLOOKUP(Tabla356[[#This Row],[NOMBRE DEL PARTICIPANTE]],Tabla3[#All],10,0)</f>
        <v>129</v>
      </c>
    </row>
    <row r="101" spans="1:2" x14ac:dyDescent="0.25">
      <c r="A101" s="1" t="str">
        <f>+Anexar1!A94</f>
        <v xml:space="preserve">JOAQUIN GONZALEZ </v>
      </c>
      <c r="B101" s="1">
        <f>+VLOOKUP(Tabla356[[#This Row],[NOMBRE DEL PARTICIPANTE]],Tabla3[#All],10,0)</f>
        <v>253</v>
      </c>
    </row>
    <row r="102" spans="1:2" x14ac:dyDescent="0.25">
      <c r="A102" s="1" t="str">
        <f>+Anexar1!A95</f>
        <v xml:space="preserve">JORGE DOMINGUEZ </v>
      </c>
      <c r="B102" s="1">
        <f>+VLOOKUP(Tabla356[[#This Row],[NOMBRE DEL PARTICIPANTE]],Tabla3[#All],10,0)</f>
        <v>240</v>
      </c>
    </row>
    <row r="103" spans="1:2" x14ac:dyDescent="0.25">
      <c r="A103" s="1" t="str">
        <f>+Anexar1!A96</f>
        <v>JORGE ELHERS</v>
      </c>
      <c r="B103" s="1">
        <f>+VLOOKUP(Tabla356[[#This Row],[NOMBRE DEL PARTICIPANTE]],Tabla3[#All],10,0)</f>
        <v>186</v>
      </c>
    </row>
    <row r="104" spans="1:2" x14ac:dyDescent="0.25">
      <c r="A104" s="1" t="str">
        <f>+Anexar1!A97</f>
        <v>JORGE JUAN MARTINEZ</v>
      </c>
      <c r="B104" s="1" t="e">
        <f>+VLOOKUP(Tabla356[[#This Row],[NOMBRE DEL PARTICIPANTE]],Tabla3[#All],10,0)</f>
        <v>#N/A</v>
      </c>
    </row>
    <row r="105" spans="1:2" x14ac:dyDescent="0.25">
      <c r="A105" s="1" t="str">
        <f>+Anexar1!A98</f>
        <v>JORGE MARTINEZ TANUS</v>
      </c>
      <c r="B105" s="1">
        <f>+VLOOKUP(Tabla356[[#This Row],[NOMBRE DEL PARTICIPANTE]],Tabla3[#All],10,0)</f>
        <v>199</v>
      </c>
    </row>
    <row r="106" spans="1:2" x14ac:dyDescent="0.25">
      <c r="A106" s="1" t="str">
        <f>+Anexar1!A99</f>
        <v>JOSAFAT SAMANO</v>
      </c>
      <c r="B106" s="1">
        <f>+VLOOKUP(Tabla356[[#This Row],[NOMBRE DEL PARTICIPANTE]],Tabla3[#All],10,0)</f>
        <v>226</v>
      </c>
    </row>
    <row r="107" spans="1:2" x14ac:dyDescent="0.25">
      <c r="A107" s="1" t="str">
        <f>+Anexar1!A100</f>
        <v>JOSE A BERRONDO</v>
      </c>
      <c r="B107" s="1">
        <f>+VLOOKUP(Tabla356[[#This Row],[NOMBRE DEL PARTICIPANTE]],Tabla3[#All],10,0)</f>
        <v>0</v>
      </c>
    </row>
    <row r="108" spans="1:2" x14ac:dyDescent="0.25">
      <c r="A108" s="1" t="str">
        <f>+Anexar1!A101</f>
        <v>JOSE ENRRIQUE PANTOJA</v>
      </c>
      <c r="B108" s="1" t="e">
        <f>+VLOOKUP(Tabla356[[#This Row],[NOMBRE DEL PARTICIPANTE]],Tabla3[#All],10,0)</f>
        <v>#N/A</v>
      </c>
    </row>
    <row r="109" spans="1:2" x14ac:dyDescent="0.25">
      <c r="A109" s="1" t="str">
        <f>+Anexar1!A102</f>
        <v>JOSE LUIS AGUILAR</v>
      </c>
      <c r="B109" s="1">
        <f>+VLOOKUP(Tabla356[[#This Row],[NOMBRE DEL PARTICIPANTE]],Tabla3[#All],10,0)</f>
        <v>163</v>
      </c>
    </row>
    <row r="110" spans="1:2" x14ac:dyDescent="0.25">
      <c r="A110" s="1" t="str">
        <f>+Anexar1!A103</f>
        <v>JOSE LUIS RANGEL</v>
      </c>
      <c r="B110" s="1">
        <f>+VLOOKUP(Tabla356[[#This Row],[NOMBRE DEL PARTICIPANTE]],Tabla3[#All],10,0)</f>
        <v>213</v>
      </c>
    </row>
    <row r="111" spans="1:2" x14ac:dyDescent="0.25">
      <c r="A111" s="1" t="str">
        <f>+Anexar1!A104</f>
        <v>JOSE LUIS URBIOLA</v>
      </c>
      <c r="B111" s="1">
        <f>+VLOOKUP(Tabla356[[#This Row],[NOMBRE DEL PARTICIPANTE]],Tabla3[#All],10,0)</f>
        <v>181</v>
      </c>
    </row>
    <row r="112" spans="1:2" x14ac:dyDescent="0.25">
      <c r="A112" s="1" t="str">
        <f>+Anexar1!A105</f>
        <v>JOSE MARIA HELGUERA</v>
      </c>
      <c r="B112" s="1">
        <f>+VLOOKUP(Tabla356[[#This Row],[NOMBRE DEL PARTICIPANTE]],Tabla3[#All],10,0)</f>
        <v>30</v>
      </c>
    </row>
    <row r="113" spans="1:2" x14ac:dyDescent="0.25">
      <c r="A113" s="1" t="str">
        <f>+Anexar1!A106</f>
        <v>Joss del Llano</v>
      </c>
      <c r="B113" s="1">
        <f>+VLOOKUP(Tabla356[[#This Row],[NOMBRE DEL PARTICIPANTE]],Tabla3[#All],10,0)</f>
        <v>214</v>
      </c>
    </row>
    <row r="114" spans="1:2" x14ac:dyDescent="0.25">
      <c r="A114" s="1" t="str">
        <f>+Anexar1!A107</f>
        <v>Jose Miguel Martinez</v>
      </c>
      <c r="B114" s="1" t="e">
        <f>+VLOOKUP(Tabla356[[#This Row],[NOMBRE DEL PARTICIPANTE]],Tabla3[#All],10,0)</f>
        <v>#N/A</v>
      </c>
    </row>
    <row r="115" spans="1:2" x14ac:dyDescent="0.25">
      <c r="A115" s="1" t="str">
        <f>+Anexar1!A108</f>
        <v>JUAN CARLOS DOMINGUEZ</v>
      </c>
      <c r="B115" s="1">
        <f>+VLOOKUP(Tabla356[[#This Row],[NOMBRE DEL PARTICIPANTE]],Tabla3[#All],10,0)</f>
        <v>0</v>
      </c>
    </row>
    <row r="116" spans="1:2" x14ac:dyDescent="0.25">
      <c r="A116" s="1" t="str">
        <f>+Anexar1!A109</f>
        <v>Juan Diego Marvan</v>
      </c>
      <c r="B116" s="1" t="e">
        <f>+VLOOKUP(Tabla356[[#This Row],[NOMBRE DEL PARTICIPANTE]],Tabla3[#All],10,0)</f>
        <v>#N/A</v>
      </c>
    </row>
    <row r="117" spans="1:2" x14ac:dyDescent="0.25">
      <c r="A117" s="1" t="str">
        <f>+Anexar1!A110</f>
        <v>JUAN LEOS</v>
      </c>
      <c r="B117" s="1" t="e">
        <f>+VLOOKUP(Tabla356[[#This Row],[NOMBRE DEL PARTICIPANTE]],Tabla3[#All],10,0)</f>
        <v>#N/A</v>
      </c>
    </row>
    <row r="118" spans="1:2" x14ac:dyDescent="0.25">
      <c r="A118" s="1" t="str">
        <f>+Anexar1!A111</f>
        <v>JUAN PABLO ROMERO</v>
      </c>
      <c r="B118" s="1">
        <f>+VLOOKUP(Tabla356[[#This Row],[NOMBRE DEL PARTICIPANTE]],Tabla3[#All],10,0)</f>
        <v>186</v>
      </c>
    </row>
    <row r="119" spans="1:2" x14ac:dyDescent="0.25">
      <c r="A119" s="1" t="str">
        <f>+Anexar1!A112</f>
        <v>JUAN PABLO VERGARA</v>
      </c>
      <c r="B119" s="1">
        <f>+VLOOKUP(Tabla356[[#This Row],[NOMBRE DEL PARTICIPANTE]],Tabla3[#All],10,0)</f>
        <v>218</v>
      </c>
    </row>
    <row r="120" spans="1:2" x14ac:dyDescent="0.25">
      <c r="A120" s="1" t="str">
        <f>+Anexar1!A113</f>
        <v>JUAN PEREZ LORA</v>
      </c>
      <c r="B120" s="1" t="e">
        <f>+VLOOKUP(Tabla356[[#This Row],[NOMBRE DEL PARTICIPANTE]],Tabla3[#All],10,0)</f>
        <v>#N/A</v>
      </c>
    </row>
    <row r="121" spans="1:2" x14ac:dyDescent="0.25">
      <c r="A121" s="1" t="str">
        <f>+Anexar1!A114</f>
        <v>JULIAN GONZALEZ</v>
      </c>
      <c r="B121" s="1">
        <f>+VLOOKUP(Tabla356[[#This Row],[NOMBRE DEL PARTICIPANTE]],Tabla3[#All],10,0)</f>
        <v>92</v>
      </c>
    </row>
    <row r="122" spans="1:2" x14ac:dyDescent="0.25">
      <c r="A122" s="1" t="str">
        <f>+Anexar1!A115</f>
        <v xml:space="preserve">JULIAN IZQUIERDO </v>
      </c>
      <c r="B122" s="1">
        <f>+VLOOKUP(Tabla356[[#This Row],[NOMBRE DEL PARTICIPANTE]],Tabla3[#All],10,0)</f>
        <v>247</v>
      </c>
    </row>
    <row r="123" spans="1:2" x14ac:dyDescent="0.25">
      <c r="A123" s="1" t="str">
        <f>+Anexar1!A116</f>
        <v>Julian Urquiza Fernandez</v>
      </c>
      <c r="B123" s="1" t="e">
        <f>+VLOOKUP(Tabla356[[#This Row],[NOMBRE DEL PARTICIPANTE]],Tabla3[#All],10,0)</f>
        <v>#N/A</v>
      </c>
    </row>
    <row r="124" spans="1:2" x14ac:dyDescent="0.25">
      <c r="A124" s="1" t="str">
        <f>+Anexar1!A117</f>
        <v>Julio Cesar Villa</v>
      </c>
      <c r="B124" s="1" t="e">
        <f>+VLOOKUP(Tabla356[[#This Row],[NOMBRE DEL PARTICIPANTE]],Tabla3[#All],10,0)</f>
        <v>#N/A</v>
      </c>
    </row>
    <row r="125" spans="1:2" x14ac:dyDescent="0.25">
      <c r="A125" s="1" t="str">
        <f>+Anexar1!A118</f>
        <v>Julio Ruiz</v>
      </c>
      <c r="B125" s="1" t="e">
        <f>+VLOOKUP(Tabla356[[#This Row],[NOMBRE DEL PARTICIPANTE]],Tabla3[#All],10,0)</f>
        <v>#N/A</v>
      </c>
    </row>
    <row r="126" spans="1:2" x14ac:dyDescent="0.25">
      <c r="A126" s="1" t="str">
        <f>+Anexar1!A119</f>
        <v>JULIO SOLER</v>
      </c>
      <c r="B126" s="1">
        <f>+VLOOKUP(Tabla356[[#This Row],[NOMBRE DEL PARTICIPANTE]],Tabla3[#All],10,0)</f>
        <v>218</v>
      </c>
    </row>
    <row r="127" spans="1:2" x14ac:dyDescent="0.25">
      <c r="A127" s="1" t="str">
        <f>+Anexar1!A120</f>
        <v>Kevin Romeo</v>
      </c>
      <c r="B127" s="1" t="e">
        <f>+VLOOKUP(Tabla356[[#This Row],[NOMBRE DEL PARTICIPANTE]],Tabla3[#All],10,0)</f>
        <v>#N/A</v>
      </c>
    </row>
    <row r="128" spans="1:2" x14ac:dyDescent="0.25">
      <c r="A128" s="1" t="str">
        <f>+Anexar1!A121</f>
        <v>LEONEL GONZALEZ</v>
      </c>
      <c r="B128" s="1" t="e">
        <f>+VLOOKUP(Tabla356[[#This Row],[NOMBRE DEL PARTICIPANTE]],Tabla3[#All],10,0)</f>
        <v>#N/A</v>
      </c>
    </row>
    <row r="129" spans="1:2" x14ac:dyDescent="0.25">
      <c r="A129" s="1" t="str">
        <f>+Anexar1!A122</f>
        <v>LISANDRO VILLA</v>
      </c>
      <c r="B129" s="1" t="e">
        <f>+VLOOKUP(Tabla356[[#This Row],[NOMBRE DEL PARTICIPANTE]],Tabla3[#All],10,0)</f>
        <v>#N/A</v>
      </c>
    </row>
    <row r="130" spans="1:2" x14ac:dyDescent="0.25">
      <c r="A130" s="1" t="str">
        <f>+Anexar1!A123</f>
        <v>Lorenzo Fernandez</v>
      </c>
      <c r="B130" s="1" t="e">
        <f>+VLOOKUP(Tabla356[[#This Row],[NOMBRE DEL PARTICIPANTE]],Tabla3[#All],10,0)</f>
        <v>#N/A</v>
      </c>
    </row>
    <row r="131" spans="1:2" x14ac:dyDescent="0.25">
      <c r="A131" s="1" t="str">
        <f>+Anexar1!A125</f>
        <v>LUIS FERNANDEZ</v>
      </c>
      <c r="B131" s="1">
        <f>+VLOOKUP(Tabla356[[#This Row],[NOMBRE DEL PARTICIPANTE]],Tabla3[#All],10,0)</f>
        <v>202</v>
      </c>
    </row>
    <row r="132" spans="1:2" x14ac:dyDescent="0.25">
      <c r="A132" s="1" t="str">
        <f>+Anexar1!A126</f>
        <v>Luis Cesar Valencia</v>
      </c>
      <c r="B132" s="1" t="e">
        <f>+VLOOKUP(Tabla356[[#This Row],[NOMBRE DEL PARTICIPANTE]],Tabla3[#All],10,0)</f>
        <v>#N/A</v>
      </c>
    </row>
    <row r="133" spans="1:2" x14ac:dyDescent="0.25">
      <c r="A133" s="1" t="str">
        <f>+Anexar1!A127</f>
        <v>LUIS DE ALBA CAMPOS</v>
      </c>
      <c r="B133" s="1">
        <f>+VLOOKUP(Tabla356[[#This Row],[NOMBRE DEL PARTICIPANTE]],Tabla3[#All],10,0)</f>
        <v>167</v>
      </c>
    </row>
    <row r="134" spans="1:2" x14ac:dyDescent="0.25">
      <c r="A134" s="1" t="e">
        <f>+Anexar1!#REF!</f>
        <v>#REF!</v>
      </c>
      <c r="B134" s="1" t="e">
        <f>+VLOOKUP(Tabla356[[#This Row],[NOMBRE DEL PARTICIPANTE]],Tabla3[#All],10,0)</f>
        <v>#REF!</v>
      </c>
    </row>
    <row r="135" spans="1:2" x14ac:dyDescent="0.25">
      <c r="A135" s="1" t="str">
        <f>+Anexar1!A128</f>
        <v>LUIS FERNANDO URQUIZA</v>
      </c>
      <c r="B135" s="1">
        <f>+VLOOKUP(Tabla356[[#This Row],[NOMBRE DEL PARTICIPANTE]],Tabla3[#All],10,0)</f>
        <v>218</v>
      </c>
    </row>
    <row r="136" spans="1:2" x14ac:dyDescent="0.25">
      <c r="A136" s="1" t="str">
        <f>+Anexar1!A129</f>
        <v>LUIS LOPEZ RODRIGUEZ</v>
      </c>
      <c r="B136" s="1">
        <f>+VLOOKUP(Tabla356[[#This Row],[NOMBRE DEL PARTICIPANTE]],Tabla3[#All],10,0)</f>
        <v>178</v>
      </c>
    </row>
    <row r="137" spans="1:2" x14ac:dyDescent="0.25">
      <c r="A137" s="1" t="str">
        <f>+Anexar1!A130</f>
        <v>LUIS MARIO RAMIREZ</v>
      </c>
      <c r="B137" s="1" t="e">
        <f>+VLOOKUP(Tabla356[[#This Row],[NOMBRE DEL PARTICIPANTE]],Tabla3[#All],10,0)</f>
        <v>#N/A</v>
      </c>
    </row>
    <row r="138" spans="1:2" x14ac:dyDescent="0.25">
      <c r="A138" s="1" t="str">
        <f>+Anexar1!A131</f>
        <v>LUIS PAULO AGUILAR</v>
      </c>
      <c r="B138" s="1">
        <f>+VLOOKUP(Tabla356[[#This Row],[NOMBRE DEL PARTICIPANTE]],Tabla3[#All],10,0)</f>
        <v>227</v>
      </c>
    </row>
    <row r="139" spans="1:2" x14ac:dyDescent="0.25">
      <c r="A139" s="1" t="str">
        <f>+Anexar1!A132</f>
        <v xml:space="preserve">LUIS PAZ </v>
      </c>
      <c r="B139" s="1">
        <f>+VLOOKUP(Tabla356[[#This Row],[NOMBRE DEL PARTICIPANTE]],Tabla3[#All],10,0)</f>
        <v>270</v>
      </c>
    </row>
    <row r="140" spans="1:2" x14ac:dyDescent="0.25">
      <c r="A140" s="1" t="str">
        <f>+Anexar1!A133</f>
        <v>MANU SAAD</v>
      </c>
      <c r="B140" s="1">
        <f>+VLOOKUP(Tabla356[[#This Row],[NOMBRE DEL PARTICIPANTE]],Tabla3[#All],10,0)</f>
        <v>224</v>
      </c>
    </row>
    <row r="141" spans="1:2" x14ac:dyDescent="0.25">
      <c r="A141" s="1" t="str">
        <f>+Anexar1!A134</f>
        <v>Manuel Adrian</v>
      </c>
      <c r="B141" s="1" t="e">
        <f>+VLOOKUP(Tabla356[[#This Row],[NOMBRE DEL PARTICIPANTE]],Tabla3[#All],10,0)</f>
        <v>#N/A</v>
      </c>
    </row>
    <row r="142" spans="1:2" x14ac:dyDescent="0.25">
      <c r="A142" s="1" t="str">
        <f>+Anexar1!A135</f>
        <v>Manuel Corral</v>
      </c>
      <c r="B142" s="1" t="e">
        <f>+VLOOKUP(Tabla356[[#This Row],[NOMBRE DEL PARTICIPANTE]],Tabla3[#All],10,0)</f>
        <v>#N/A</v>
      </c>
    </row>
    <row r="143" spans="1:2" x14ac:dyDescent="0.25">
      <c r="A143" s="1" t="str">
        <f>+Anexar1!A136</f>
        <v xml:space="preserve">MANUEL CORRAL </v>
      </c>
      <c r="B143" s="1">
        <f>+VLOOKUP(Tabla356[[#This Row],[NOMBRE DEL PARTICIPANTE]],Tabla3[#All],10,0)</f>
        <v>218</v>
      </c>
    </row>
    <row r="144" spans="1:2" x14ac:dyDescent="0.25">
      <c r="A144" s="1" t="e">
        <f>+Anexar1!#REF!</f>
        <v>#REF!</v>
      </c>
      <c r="B144" s="1" t="e">
        <f>+VLOOKUP(Tabla356[[#This Row],[NOMBRE DEL PARTICIPANTE]],Tabla3[#All],10,0)</f>
        <v>#REF!</v>
      </c>
    </row>
    <row r="145" spans="1:2" x14ac:dyDescent="0.25">
      <c r="A145" s="1" t="str">
        <f>+Anexar1!A137</f>
        <v>MANUEL LOPEZ CAMACHO</v>
      </c>
      <c r="B145" s="1">
        <f>+VLOOKUP(Tabla356[[#This Row],[NOMBRE DEL PARTICIPANTE]],Tabla3[#All],10,0)</f>
        <v>105</v>
      </c>
    </row>
    <row r="146" spans="1:2" x14ac:dyDescent="0.25">
      <c r="A146" s="1" t="str">
        <f>+Anexar1!A138</f>
        <v>MANUEL LOPEZ KAVANAGH</v>
      </c>
      <c r="B146" s="1">
        <f>+VLOOKUP(Tabla356[[#This Row],[NOMBRE DEL PARTICIPANTE]],Tabla3[#All],10,0)</f>
        <v>275</v>
      </c>
    </row>
    <row r="147" spans="1:2" x14ac:dyDescent="0.25">
      <c r="A147" s="1" t="str">
        <f>+Anexar1!A139</f>
        <v>manuel muñoz</v>
      </c>
      <c r="B147" s="1" t="e">
        <f>+VLOOKUP(Tabla356[[#This Row],[NOMBRE DEL PARTICIPANTE]],Tabla3[#All],10,0)</f>
        <v>#N/A</v>
      </c>
    </row>
    <row r="148" spans="1:2" x14ac:dyDescent="0.25">
      <c r="A148" s="1" t="str">
        <f>+Anexar1!A140</f>
        <v>MARIA JOSE HELGUERA</v>
      </c>
      <c r="B148" s="1">
        <f>+VLOOKUP(Tabla356[[#This Row],[NOMBRE DEL PARTICIPANTE]],Tabla3[#All],10,0)</f>
        <v>20</v>
      </c>
    </row>
    <row r="149" spans="1:2" x14ac:dyDescent="0.25">
      <c r="A149" s="1" t="str">
        <f>+Anexar1!A141</f>
        <v>MARIANO GONZALEZ</v>
      </c>
      <c r="B149" s="1">
        <f>+VLOOKUP(Tabla356[[#This Row],[NOMBRE DEL PARTICIPANTE]],Tabla3[#All],10,0)</f>
        <v>100</v>
      </c>
    </row>
    <row r="150" spans="1:2" x14ac:dyDescent="0.25">
      <c r="A150" s="1" t="str">
        <f>+Anexar1!A142</f>
        <v>MARIANO RIVERA</v>
      </c>
      <c r="B150" s="1" t="e">
        <f>+VLOOKUP(Tabla356[[#This Row],[NOMBRE DEL PARTICIPANTE]],Tabla3[#All],10,0)</f>
        <v>#N/A</v>
      </c>
    </row>
    <row r="151" spans="1:2" x14ac:dyDescent="0.25">
      <c r="A151" s="1" t="str">
        <f>+Anexar1!A143</f>
        <v>MARIO GONZALES</v>
      </c>
      <c r="B151" s="1">
        <f>+VLOOKUP(Tabla356[[#This Row],[NOMBRE DEL PARTICIPANTE]],Tabla3[#All],10,0)</f>
        <v>128</v>
      </c>
    </row>
    <row r="152" spans="1:2" x14ac:dyDescent="0.25">
      <c r="A152" s="1" t="str">
        <f>+Anexar1!A144</f>
        <v>MARIO ISSEU RAMIREZ</v>
      </c>
      <c r="B152" s="1" t="e">
        <f>+VLOOKUP(Tabla356[[#This Row],[NOMBRE DEL PARTICIPANTE]],Tabla3[#All],10,0)</f>
        <v>#N/A</v>
      </c>
    </row>
    <row r="153" spans="1:2" x14ac:dyDescent="0.25">
      <c r="A153" s="1" t="str">
        <f>+Anexar1!A145</f>
        <v>MARISOL ENRIQUEZ</v>
      </c>
      <c r="B153" s="1">
        <f>+VLOOKUP(Tabla356[[#This Row],[NOMBRE DEL PARTICIPANTE]],Tabla3[#All],10,0)</f>
        <v>232</v>
      </c>
    </row>
    <row r="154" spans="1:2" x14ac:dyDescent="0.25">
      <c r="A154" s="1" t="str">
        <f>+Anexar1!A146</f>
        <v xml:space="preserve">MARTIN DEL LLANO </v>
      </c>
      <c r="B154" s="1">
        <f>+VLOOKUP(Tabla356[[#This Row],[NOMBRE DEL PARTICIPANTE]],Tabla3[#All],10,0)</f>
        <v>119</v>
      </c>
    </row>
    <row r="155" spans="1:2" x14ac:dyDescent="0.25">
      <c r="A155" s="1" t="str">
        <f>+Anexar1!A147</f>
        <v>MARTIN FLORES</v>
      </c>
      <c r="B155" s="1">
        <f>+VLOOKUP(Tabla356[[#This Row],[NOMBRE DEL PARTICIPANTE]],Tabla3[#All],10,0)</f>
        <v>191</v>
      </c>
    </row>
    <row r="156" spans="1:2" x14ac:dyDescent="0.25">
      <c r="A156" s="1" t="str">
        <f>+Anexar1!A148</f>
        <v>MATEO GALVAN</v>
      </c>
      <c r="B156" s="1">
        <f>+VLOOKUP(Tabla356[[#This Row],[NOMBRE DEL PARTICIPANTE]],Tabla3[#All],10,0)</f>
        <v>177</v>
      </c>
    </row>
    <row r="157" spans="1:2" x14ac:dyDescent="0.25">
      <c r="A157" s="1" t="e">
        <f>+Anexar1!#REF!</f>
        <v>#REF!</v>
      </c>
      <c r="B157" s="1" t="e">
        <f>+VLOOKUP(Tabla356[[#This Row],[NOMBRE DEL PARTICIPANTE]],Tabla3[#All],10,0)</f>
        <v>#REF!</v>
      </c>
    </row>
    <row r="158" spans="1:2" x14ac:dyDescent="0.25">
      <c r="A158" s="1" t="str">
        <f>+Anexar1!A149</f>
        <v>MAXIMO RICO</v>
      </c>
      <c r="B158" s="1">
        <f>+VLOOKUP(Tabla356[[#This Row],[NOMBRE DEL PARTICIPANTE]],Tabla3[#All],10,0)</f>
        <v>32</v>
      </c>
    </row>
    <row r="159" spans="1:2" x14ac:dyDescent="0.25">
      <c r="A159" s="1" t="str">
        <f>+Anexar1!A150</f>
        <v>Maximo Samperio</v>
      </c>
      <c r="B159" s="1" t="e">
        <f>+VLOOKUP(Tabla356[[#This Row],[NOMBRE DEL PARTICIPANTE]],Tabla3[#All],10,0)</f>
        <v>#N/A</v>
      </c>
    </row>
    <row r="160" spans="1:2" x14ac:dyDescent="0.25">
      <c r="A160" s="1" t="str">
        <f>+Anexar1!A151</f>
        <v>MAYRA DOMINGO</v>
      </c>
      <c r="B160" s="1" t="e">
        <f>+VLOOKUP(Tabla356[[#This Row],[NOMBRE DEL PARTICIPANTE]],Tabla3[#All],10,0)</f>
        <v>#N/A</v>
      </c>
    </row>
    <row r="161" spans="1:2" x14ac:dyDescent="0.25">
      <c r="A161" s="1" t="str">
        <f>+Anexar1!A152</f>
        <v xml:space="preserve">MERLIN GUZMAN </v>
      </c>
      <c r="B161" s="1">
        <f>+VLOOKUP(Tabla356[[#This Row],[NOMBRE DEL PARTICIPANTE]],Tabla3[#All],10,0)</f>
        <v>120</v>
      </c>
    </row>
    <row r="162" spans="1:2" x14ac:dyDescent="0.25">
      <c r="A162" s="1" t="str">
        <f>+Anexar1!A153</f>
        <v>MIGUEL ANGELVENTURA</v>
      </c>
      <c r="B162" s="1" t="e">
        <f>+VLOOKUP(Tabla356[[#This Row],[NOMBRE DEL PARTICIPANTE]],Tabla3[#All],10,0)</f>
        <v>#N/A</v>
      </c>
    </row>
    <row r="163" spans="1:2" x14ac:dyDescent="0.25">
      <c r="A163" s="1" t="str">
        <f>+Anexar1!A154</f>
        <v>MIGUEL BAGUNDO</v>
      </c>
      <c r="B163" s="1">
        <f>+VLOOKUP(Tabla356[[#This Row],[NOMBRE DEL PARTICIPANTE]],Tabla3[#All],10,0)</f>
        <v>206</v>
      </c>
    </row>
    <row r="164" spans="1:2" x14ac:dyDescent="0.25">
      <c r="A164" s="1" t="str">
        <f>+Anexar1!A155</f>
        <v>NATALIA ESQUEDA</v>
      </c>
      <c r="B164" s="1">
        <f>+VLOOKUP(Tabla356[[#This Row],[NOMBRE DEL PARTICIPANTE]],Tabla3[#All],10,0)</f>
        <v>135</v>
      </c>
    </row>
    <row r="165" spans="1:2" x14ac:dyDescent="0.25">
      <c r="A165" s="1" t="str">
        <f>+Anexar1!A156</f>
        <v>NATSUMI TANAKA</v>
      </c>
      <c r="B165" s="1" t="e">
        <f>+VLOOKUP(Tabla356[[#This Row],[NOMBRE DEL PARTICIPANTE]],Tabla3[#All],10,0)</f>
        <v>#N/A</v>
      </c>
    </row>
    <row r="166" spans="1:2" x14ac:dyDescent="0.25">
      <c r="A166" s="1" t="str">
        <f>+Anexar1!A157</f>
        <v xml:space="preserve">NORMA RUIZ MENDOZA </v>
      </c>
      <c r="B166" s="1">
        <f>+VLOOKUP(Tabla356[[#This Row],[NOMBRE DEL PARTICIPANTE]],Tabla3[#All],10,0)</f>
        <v>118</v>
      </c>
    </row>
    <row r="167" spans="1:2" x14ac:dyDescent="0.25">
      <c r="A167" s="1" t="str">
        <f>+Anexar1!A158</f>
        <v>OLDAIR ZAMORA NAVA</v>
      </c>
      <c r="B167" s="1">
        <f>+VLOOKUP(Tabla356[[#This Row],[NOMBRE DEL PARTICIPANTE]],Tabla3[#All],10,0)</f>
        <v>174</v>
      </c>
    </row>
    <row r="168" spans="1:2" x14ac:dyDescent="0.25">
      <c r="A168" s="1" t="str">
        <f>+Anexar1!A159</f>
        <v xml:space="preserve">OLIVERIO NOVOA </v>
      </c>
      <c r="B168" s="1">
        <f>+VLOOKUP(Tabla356[[#This Row],[NOMBRE DEL PARTICIPANTE]],Tabla3[#All],10,0)</f>
        <v>179</v>
      </c>
    </row>
    <row r="169" spans="1:2" x14ac:dyDescent="0.25">
      <c r="A169" s="1" t="str">
        <f>+Anexar1!A160</f>
        <v>OMAR ZAMORA LIRA</v>
      </c>
      <c r="B169" s="1">
        <f>+VLOOKUP(Tabla356[[#This Row],[NOMBRE DEL PARTICIPANTE]],Tabla3[#All],10,0)</f>
        <v>0</v>
      </c>
    </row>
    <row r="170" spans="1:2" x14ac:dyDescent="0.25">
      <c r="A170" s="1" t="str">
        <f>+Anexar1!A161</f>
        <v>Oscar Bitar</v>
      </c>
      <c r="B170" s="1" t="e">
        <f>+VLOOKUP(Tabla356[[#This Row],[NOMBRE DEL PARTICIPANTE]],Tabla3[#All],10,0)</f>
        <v>#N/A</v>
      </c>
    </row>
    <row r="171" spans="1:2" x14ac:dyDescent="0.25">
      <c r="A171" s="1" t="str">
        <f>+Anexar1!A162</f>
        <v>OSCAR OCTAVIO MARQUEZ</v>
      </c>
      <c r="B171" s="1" t="e">
        <f>+VLOOKUP(Tabla356[[#This Row],[NOMBRE DEL PARTICIPANTE]],Tabla3[#All],10,0)</f>
        <v>#N/A</v>
      </c>
    </row>
    <row r="172" spans="1:2" x14ac:dyDescent="0.25">
      <c r="A172" s="1" t="str">
        <f>+Anexar1!A163</f>
        <v>OSCAR QUINTANA</v>
      </c>
      <c r="B172" s="1" t="e">
        <f>+VLOOKUP(Tabla356[[#This Row],[NOMBRE DEL PARTICIPANTE]],Tabla3[#All],10,0)</f>
        <v>#N/A</v>
      </c>
    </row>
    <row r="173" spans="1:2" x14ac:dyDescent="0.25">
      <c r="A173" s="1" t="str">
        <f>+Anexar1!A164</f>
        <v>Oscar Sarracino</v>
      </c>
      <c r="B173" s="1" t="e">
        <f>+VLOOKUP(Tabla356[[#This Row],[NOMBRE DEL PARTICIPANTE]],Tabla3[#All],10,0)</f>
        <v>#N/A</v>
      </c>
    </row>
    <row r="174" spans="1:2" x14ac:dyDescent="0.25">
      <c r="A174" s="1" t="str">
        <f>+Anexar1!A165</f>
        <v>PAOLA MARQUEZ</v>
      </c>
      <c r="B174" s="1">
        <f>+VLOOKUP(Tabla356[[#This Row],[NOMBRE DEL PARTICIPANTE]],Tabla3[#All],10,0)</f>
        <v>181</v>
      </c>
    </row>
    <row r="175" spans="1:2" x14ac:dyDescent="0.25">
      <c r="A175" s="1" t="str">
        <f>+Anexar1!A166</f>
        <v>PATRICIO RODRIGUEZ</v>
      </c>
      <c r="B175" s="1">
        <f>+VLOOKUP(Tabla356[[#This Row],[NOMBRE DEL PARTICIPANTE]],Tabla3[#All],10,0)</f>
        <v>0</v>
      </c>
    </row>
    <row r="176" spans="1:2" x14ac:dyDescent="0.25">
      <c r="A176" s="1" t="str">
        <f>+Anexar1!A167</f>
        <v>PAUL VILLAFAÑA</v>
      </c>
      <c r="B176" s="1">
        <f>+VLOOKUP(Tabla356[[#This Row],[NOMBRE DEL PARTICIPANTE]],Tabla3[#All],10,0)</f>
        <v>205</v>
      </c>
    </row>
    <row r="177" spans="1:2" x14ac:dyDescent="0.25">
      <c r="A177" s="1" t="str">
        <f>+Anexar1!A168</f>
        <v>PEPE HELGUERA</v>
      </c>
      <c r="B177" s="1">
        <f>+VLOOKUP(Tabla356[[#This Row],[NOMBRE DEL PARTICIPANTE]],Tabla3[#All],10,0)</f>
        <v>205</v>
      </c>
    </row>
    <row r="178" spans="1:2" x14ac:dyDescent="0.25">
      <c r="A178" s="1" t="str">
        <f>+Anexar1!A169</f>
        <v>Rafael Jaime Castillo</v>
      </c>
      <c r="B178" s="1" t="e">
        <f>+VLOOKUP(Tabla356[[#This Row],[NOMBRE DEL PARTICIPANTE]],Tabla3[#All],10,0)</f>
        <v>#N/A</v>
      </c>
    </row>
    <row r="179" spans="1:2" x14ac:dyDescent="0.25">
      <c r="A179" s="1" t="str">
        <f>+Anexar1!A170</f>
        <v xml:space="preserve">RAMON RAMIREZ </v>
      </c>
      <c r="B179" s="1" t="e">
        <f>+VLOOKUP(Tabla356[[#This Row],[NOMBRE DEL PARTICIPANTE]],Tabla3[#All],10,0)</f>
        <v>#N/A</v>
      </c>
    </row>
    <row r="180" spans="1:2" x14ac:dyDescent="0.25">
      <c r="A180" s="1" t="str">
        <f>+Anexar1!A171</f>
        <v>Raul</v>
      </c>
      <c r="B180" s="1" t="e">
        <f>+VLOOKUP(Tabla356[[#This Row],[NOMBRE DEL PARTICIPANTE]],Tabla3[#All],10,0)</f>
        <v>#N/A</v>
      </c>
    </row>
    <row r="181" spans="1:2" x14ac:dyDescent="0.25">
      <c r="A181" s="1" t="str">
        <f>+Anexar1!A172</f>
        <v xml:space="preserve">RAUL LOPEZ CAMACHO </v>
      </c>
      <c r="B181" s="1">
        <f>+VLOOKUP(Tabla356[[#This Row],[NOMBRE DEL PARTICIPANTE]],Tabla3[#All],10,0)</f>
        <v>112</v>
      </c>
    </row>
    <row r="182" spans="1:2" x14ac:dyDescent="0.25">
      <c r="A182" s="1" t="str">
        <f>+Anexar1!A173</f>
        <v>Ricardo Garza</v>
      </c>
      <c r="B182" s="1" t="e">
        <f>+VLOOKUP(Tabla356[[#This Row],[NOMBRE DEL PARTICIPANTE]],Tabla3[#All],10,0)</f>
        <v>#N/A</v>
      </c>
    </row>
    <row r="183" spans="1:2" x14ac:dyDescent="0.25">
      <c r="A183" s="1" t="str">
        <f>+Anexar1!A174</f>
        <v>ROBERTO GONZALEZ R</v>
      </c>
      <c r="B183" s="1">
        <f>+VLOOKUP(Tabla356[[#This Row],[NOMBRE DEL PARTICIPANTE]],Tabla3[#All],10,0)</f>
        <v>120</v>
      </c>
    </row>
    <row r="184" spans="1:2" x14ac:dyDescent="0.25">
      <c r="A184" s="1" t="str">
        <f>+Anexar1!A175</f>
        <v>RODOLFO GONZALEZ</v>
      </c>
      <c r="B184" s="1">
        <f>+VLOOKUP(Tabla356[[#This Row],[NOMBRE DEL PARTICIPANTE]],Tabla3[#All],10,0)</f>
        <v>226</v>
      </c>
    </row>
    <row r="185" spans="1:2" x14ac:dyDescent="0.25">
      <c r="A185" s="1" t="str">
        <f>+Anexar1!A176</f>
        <v>RODRIGO RAMIREZ</v>
      </c>
      <c r="B185" s="1" t="e">
        <f>+VLOOKUP(Tabla356[[#This Row],[NOMBRE DEL PARTICIPANTE]],Tabla3[#All],10,0)</f>
        <v>#N/A</v>
      </c>
    </row>
    <row r="186" spans="1:2" x14ac:dyDescent="0.25">
      <c r="A186" s="1" t="str">
        <f>+Anexar1!A177</f>
        <v>Rodrigo Zarate</v>
      </c>
      <c r="B186" s="1" t="e">
        <f>+VLOOKUP(Tabla356[[#This Row],[NOMBRE DEL PARTICIPANTE]],Tabla3[#All],10,0)</f>
        <v>#N/A</v>
      </c>
    </row>
    <row r="187" spans="1:2" x14ac:dyDescent="0.25">
      <c r="A187" s="1" t="str">
        <f>+Anexar1!A178</f>
        <v>ROMAN VELAZQUEZ</v>
      </c>
      <c r="B187" s="1" t="e">
        <f>+VLOOKUP(Tabla356[[#This Row],[NOMBRE DEL PARTICIPANTE]],Tabla3[#All],10,0)</f>
        <v>#N/A</v>
      </c>
    </row>
    <row r="188" spans="1:2" x14ac:dyDescent="0.25">
      <c r="A188" s="1" t="str">
        <f>+Anexar1!A179</f>
        <v xml:space="preserve">ROSY MURO </v>
      </c>
      <c r="B188" s="1">
        <f>+VLOOKUP(Tabla356[[#This Row],[NOMBRE DEL PARTICIPANTE]],Tabla3[#All],10,0)</f>
        <v>196</v>
      </c>
    </row>
    <row r="189" spans="1:2" x14ac:dyDescent="0.25">
      <c r="A189" s="1" t="str">
        <f>+Anexar1!A180</f>
        <v>SALVADOR ANAYA</v>
      </c>
      <c r="B189" s="1">
        <f>+VLOOKUP(Tabla356[[#This Row],[NOMBRE DEL PARTICIPANTE]],Tabla3[#All],10,0)</f>
        <v>272</v>
      </c>
    </row>
    <row r="190" spans="1:2" x14ac:dyDescent="0.25">
      <c r="A190" s="1" t="str">
        <f>+Anexar1!A181</f>
        <v>SALVADOR MARINEZ</v>
      </c>
      <c r="B190" s="1" t="e">
        <f>+VLOOKUP(Tabla356[[#This Row],[NOMBRE DEL PARTICIPANTE]],Tabla3[#All],10,0)</f>
        <v>#N/A</v>
      </c>
    </row>
    <row r="191" spans="1:2" x14ac:dyDescent="0.25">
      <c r="A191" s="1" t="str">
        <f>+Anexar1!A182</f>
        <v>SANTIAGO QUINTANA</v>
      </c>
      <c r="B191" s="1">
        <f>+VLOOKUP(Tabla356[[#This Row],[NOMBRE DEL PARTICIPANTE]],Tabla3[#All],10,0)</f>
        <v>0</v>
      </c>
    </row>
    <row r="192" spans="1:2" x14ac:dyDescent="0.25">
      <c r="A192" s="1" t="str">
        <f>+Anexar1!A183</f>
        <v>SEBASTIAN HERNANDEZ</v>
      </c>
      <c r="B192" s="1" t="e">
        <f>+VLOOKUP(Tabla356[[#This Row],[NOMBRE DEL PARTICIPANTE]],Tabla3[#All],10,0)</f>
        <v>#N/A</v>
      </c>
    </row>
    <row r="193" spans="1:2" x14ac:dyDescent="0.25">
      <c r="A193" s="1" t="str">
        <f>+Anexar1!A184</f>
        <v>SEBASTIAN IZQUIERDO</v>
      </c>
      <c r="B193" s="1" t="e">
        <f>+VLOOKUP(Tabla356[[#This Row],[NOMBRE DEL PARTICIPANTE]],Tabla3[#All],10,0)</f>
        <v>#N/A</v>
      </c>
    </row>
    <row r="194" spans="1:2" x14ac:dyDescent="0.25">
      <c r="A194" s="1" t="str">
        <f>+Anexar1!A185</f>
        <v xml:space="preserve">SERGIO DE LA ROCHA </v>
      </c>
      <c r="B194" s="1">
        <f>+VLOOKUP(Tabla356[[#This Row],[NOMBRE DEL PARTICIPANTE]],Tabla3[#All],10,0)</f>
        <v>284</v>
      </c>
    </row>
    <row r="195" spans="1:2" x14ac:dyDescent="0.25">
      <c r="A195" s="1" t="e">
        <f>+Anexar1!#REF!</f>
        <v>#REF!</v>
      </c>
      <c r="B195" s="1" t="e">
        <f>+VLOOKUP(Tabla356[[#This Row],[NOMBRE DEL PARTICIPANTE]],Tabla3[#All],10,0)</f>
        <v>#REF!</v>
      </c>
    </row>
    <row r="196" spans="1:2" x14ac:dyDescent="0.25">
      <c r="A196" s="1" t="str">
        <f>+Anexar1!A186</f>
        <v>SERGIO SANCHEZ FONSECA</v>
      </c>
      <c r="B196" s="1">
        <f>+VLOOKUP(Tabla356[[#This Row],[NOMBRE DEL PARTICIPANTE]],Tabla3[#All],10,0)</f>
        <v>129</v>
      </c>
    </row>
    <row r="197" spans="1:2" x14ac:dyDescent="0.25">
      <c r="A197" s="1" t="str">
        <f>+Anexar1!A187</f>
        <v>SERGIO UGALDE</v>
      </c>
      <c r="B197" s="1">
        <f>+VLOOKUP(Tabla356[[#This Row],[NOMBRE DEL PARTICIPANTE]],Tabla3[#All],10,0)</f>
        <v>213</v>
      </c>
    </row>
    <row r="198" spans="1:2" x14ac:dyDescent="0.25">
      <c r="A198" s="1" t="str">
        <f>+Anexar1!A188</f>
        <v>SHADI RAMOS</v>
      </c>
      <c r="B198" s="1">
        <f>+VLOOKUP(Tabla356[[#This Row],[NOMBRE DEL PARTICIPANTE]],Tabla3[#All],10,0)</f>
        <v>228</v>
      </c>
    </row>
    <row r="199" spans="1:2" x14ac:dyDescent="0.25">
      <c r="A199" s="1" t="str">
        <f>+Anexar1!A189</f>
        <v>SOCORRO GARCIA</v>
      </c>
      <c r="B199" s="1" t="e">
        <f>+VLOOKUP(Tabla356[[#This Row],[NOMBRE DEL PARTICIPANTE]],Tabla3[#All],10,0)</f>
        <v>#N/A</v>
      </c>
    </row>
    <row r="200" spans="1:2" x14ac:dyDescent="0.25">
      <c r="A200" s="1" t="str">
        <f>+Anexar1!A190</f>
        <v>SOFIA ARRATE BALTAZAR</v>
      </c>
      <c r="B200" s="1" t="e">
        <f>+VLOOKUP(Tabla356[[#This Row],[NOMBRE DEL PARTICIPANTE]],Tabla3[#All],10,0)</f>
        <v>#N/A</v>
      </c>
    </row>
    <row r="201" spans="1:2" x14ac:dyDescent="0.25">
      <c r="A201" s="1" t="str">
        <f>+Anexar1!A191</f>
        <v>SOFIA GONZALEZ</v>
      </c>
      <c r="B201" s="1">
        <f>+VLOOKUP(Tabla356[[#This Row],[NOMBRE DEL PARTICIPANTE]],Tabla3[#All],10,0)</f>
        <v>25</v>
      </c>
    </row>
  </sheetData>
  <sheetProtection sheet="1" objects="1" scenarios="1"/>
  <mergeCells count="7">
    <mergeCell ref="A1:G3"/>
    <mergeCell ref="H1:K1"/>
    <mergeCell ref="L1:M1"/>
    <mergeCell ref="H2:K2"/>
    <mergeCell ref="L2:M2"/>
    <mergeCell ref="H3:K3"/>
    <mergeCell ref="L3:M3"/>
  </mergeCells>
  <phoneticPr fontId="3" type="noConversion"/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D44D56A-1736-40FC-9842-0E48ED782938}">
          <x14:formula1>
            <xm:f>LISTAS!$A$3:$A$17</xm:f>
          </x14:formula1>
          <xm:sqref>G6:G181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L 8 G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C l s h 9 q 0 A A A D 4 A A A A E g A A A E N v b m Z p Z y 9 Q Y W N r Y W d l L n h t b I S P Q Q u C M B z F 7 0 H f Q X Z 3 m x O C 5 O 8 8 d E 0 I g v A 6 d O h I t 3 C z + d 0 6 9 J H 6 C i l l d e v 4 3 v v B e + 9 x u 0 M 2 d m 1 w l b 1 V R q c o w h Q F 1 g l d i d Z o m S J t U M b X K z i I 8 i x q G U y 0 t s l o q x Q 1 z l 0 S Q r z 3 2 M f Y 9 D V h l E a k y P f H s p G d Q B 9 Y / Y d D p e f a U i I O p 9 c a z v B 2 g 2 M W s R h T I I s L u d J f g k 2 L 5 / T H h N 3 Q u q G X X N o w L 4 A s E s j 7 B H 8 C A A D / / w M A U E s D B B Q A A g A I A A A A I Q A h 4 c h z z g E A A A E L A A A T A A A A R m 9 y b X V s Y X M v U 2 V j d G l v b j E u b e y W z 2 / a M B T H 7 0 j 8 D 0 / h E i Q L D W 2 d O n W d l I W s Q m I E p Z 5 2 Q B y M 8 z q s G p v a T k c V 8 b / P k I 2 u Q C 8 l x + Q S 6 e v 3 I + 9 9 H P t Z 5 E 5 o B b f V u 3 / V b r V b d s E M 5 i A s Z 0 Z o h 3 A N E l 2 7 B f 5 J j f i F y i v J m q P s x Y U x q N x P b e 7 n W t + H 3 X I 6 Z k u 8 D i i b S / Y + m G 2 m s V b O m 8 x I F a A T U L H S w N l y L l i u A x 9 q a 4 s 9 a p i y d 9 o s Y y 2 L p a J P K 7 R h l Y 6 U Z T B O v 3 / N E h g k I 5 h E G R 3 G w 0 k 0 p k l A w H l L c L h 2 G w J l E E c 0 u U m z Y X S 0 M o l u o k F 6 J H d 8 P J r 9 G I 2 2 H k P l P n 7 o b X P v 1 v r 9 f + Z M P V X K u 0 P l 8 l C 4 O B S O X G h K o 9 H L b J t u u y X U 6 R b 9 D 0 W i V m / n c d E A q R t I J + C y m E P u C x B m 1 7 2 3 s r l s 4 N Q N Z 8 E k 1 w r t O V Q + N V j q x v I o H s 9 k 4 i t o q N R + k j H z U K D R F g o l c m 2 D M x H 5 E h t I N U O K F K 6 Z 6 Z 8 k U / U x 1 t 5 N Y V j u 5 z e y m x r I 4 V V F 9 s c j O c G e V H / p p r v n 9 k 1 I Z u F O S G d Y z u w z u V u U f n z M 9 O 8 9 L 0 D G F x B O X 4 E 2 g 8 9 f Q B V S d p + j D 4 q V F N y X a + G h E I 7 9 3 X 9 V h o G w T i j u w u O v 2 P b z t b 3 x s q m n M l z 9 A Q A A / / 8 D A F B L A Q I t A B Q A B g A I A A A A I Q A q 3 a p A 0 g A A A D c B A A A T A A A A A A A A A A A A A A A A A A A A A A B b Q 2 9 u d G V u d F 9 U e X B l c 1 0 u e G 1 s U E s B A i 0 A F A A C A A g A A A A h A A p b I f a t A A A A + A A A A B I A A A A A A A A A A A A A A A A A C w M A A E N v b m Z p Z y 9 Q Y W N r Y W d l L n h t b F B L A Q I t A B Q A A g A I A A A A I Q A h 4 c h z z g E A A A E L A A A T A A A A A A A A A A A A A A A A A O g D A A B G b 3 J t d W x h c y 9 T Z W N 0 a W 9 u M S 5 t U E s F B g A A A A A D A A M A w g A A A O c F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p S A A A A A A A A I d I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a X N j Y X J p b 3 R l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Y t M D I t M j R U M T k 6 M j c 6 N T U u M z M 5 M z E 0 M V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s Z W 9 u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5 N i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y L T I 0 V D E 5 O j M 4 O j U z L j E z M T I 5 M T B a I i 8 + P E V u d H J 5 I F R 5 c G U 9 I k Z p b G x D b 2 x 1 b W 5 U e X B l c y I g V m F s d W U 9 I n N C Z 1 l H Q X d B Q U F B Q U F B d z 0 9 I i 8 + P E V u d H J 5 I F R 5 c G U 9 I k Z p b G x D b 2 x 1 b W 5 O Y W 1 l c y I g V m F s d W U 9 I n N b J n F 1 b 3 Q 7 T k 9 N Q l J F I E R F T C B Q Q V J U S U N J U E F O V E U m c X V v d D s s J n F 1 b 3 Q 7 Q 0 F U R U d P U k l B J n F 1 b 3 Q 7 L C Z x d W 9 0 O 1 B B R 0 F E T y Z x d W 9 0 O y w m c X V v d D s j I F B B V F J V T E x B J n F 1 b 3 Q 7 L C Z x d W 9 0 O z E x J n F 1 b 3 Q 7 L C Z x d W 9 0 O z E w J n F 1 b 3 Q 7 L C Z x d W 9 0 O z g m c X V v d D s s J n F 1 b 3 Q 7 N S Z x d W 9 0 O y w m c X V v d D s w J n F 1 b 3 Q 7 L C Z x d W 9 0 O 1 R P V E F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z U v V G l w b y B j Y W 1 i a W F k b y 5 7 T k 9 N Q l J F I E R F T C B Q Q V J U S U N J U E F O V E U s M H 0 m c X V v d D s s J n F 1 b 3 Q 7 U 2 V j d G l v b j E v V G F i b G E z N S 9 U a X B v I G N h b W J p Y W R v L n t D Q V R F R 0 9 S S U E s M X 0 m c X V v d D s s J n F 1 b 3 Q 7 U 2 V j d G l v b j E v V G F i b G E z N S 9 U a X B v I G N h b W J p Y W R v L n t Q Q U d B R E 8 s M n 0 m c X V v d D s s J n F 1 b 3 Q 7 U 2 V j d G l v b j E v V G F i b G E z N S 9 U a X B v I G N h b W J p Y W R v L n s j I F B B V F J V T E x B L D N 9 J n F 1 b 3 Q 7 L C Z x d W 9 0 O 1 N l Y 3 R p b 2 4 x L 1 R h Y m x h M z U v V G l w b y B j Y W 1 i a W F k b y 5 7 M T E s N H 0 m c X V v d D s s J n F 1 b 3 Q 7 U 2 V j d G l v b j E v V G F i b G E z N S 9 U a X B v I G N h b W J p Y W R v L n s x M C w 1 f S Z x d W 9 0 O y w m c X V v d D t T Z W N 0 a W 9 u M S 9 U Y W J s Y T M 1 L 1 R p c G 8 g Y 2 F t Y m l h Z G 8 u e z g s N n 0 m c X V v d D s s J n F 1 b 3 Q 7 U 2 V j d G l v b j E v V G F i b G E z N S 9 U a X B v I G N h b W J p Y W R v L n s 1 L D d 9 J n F 1 b 3 Q 7 L C Z x d W 9 0 O 1 N l Y 3 R p b 2 4 x L 1 R h Y m x h M z U v V G l w b y B j Y W 1 i a W F k b y 5 7 M C w 4 f S Z x d W 9 0 O y w m c X V v d D t T Z W N 0 a W 9 u M S 9 U Y W J s Y T M 1 L 1 R p c G 8 g Y 2 F t Y m l h Z G 8 u e 1 R P V E F M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U Y W J s Y T M 1 L 1 R p c G 8 g Y 2 F t Y m l h Z G 8 u e 0 5 P T U J S R S B E R U w g U E F S V E l D S V B B T l R F L D B 9 J n F 1 b 3 Q 7 L C Z x d W 9 0 O 1 N l Y 3 R p b 2 4 x L 1 R h Y m x h M z U v V G l w b y B j Y W 1 i a W F k b y 5 7 Q 0 F U R U d P U k l B L D F 9 J n F 1 b 3 Q 7 L C Z x d W 9 0 O 1 N l Y 3 R p b 2 4 x L 1 R h Y m x h M z U v V G l w b y B j Y W 1 i a W F k b y 5 7 U E F H Q U R P L D J 9 J n F 1 b 3 Q 7 L C Z x d W 9 0 O 1 N l Y 3 R p b 2 4 x L 1 R h Y m x h M z U v V G l w b y B j Y W 1 i a W F k b y 5 7 I y B Q Q V R S V U x M Q S w z f S Z x d W 9 0 O y w m c X V v d D t T Z W N 0 a W 9 u M S 9 U Y W J s Y T M 1 L 1 R p c G 8 g Y 2 F t Y m l h Z G 8 u e z E x L D R 9 J n F 1 b 3 Q 7 L C Z x d W 9 0 O 1 N l Y 3 R p b 2 4 x L 1 R h Y m x h M z U v V G l w b y B j Y W 1 i a W F k b y 5 7 M T A s N X 0 m c X V v d D s s J n F 1 b 3 Q 7 U 2 V j d G l v b j E v V G F i b G E z N S 9 U a X B v I G N h b W J p Y W R v L n s 4 L D Z 9 J n F 1 b 3 Q 7 L C Z x d W 9 0 O 1 N l Y 3 R p b 2 4 x L 1 R h Y m x h M z U v V G l w b y B j Y W 1 i a W F k b y 5 7 N S w 3 f S Z x d W 9 0 O y w m c X V v d D t T Z W N 0 a W 9 u M S 9 U Y W J s Y T M 1 L 1 R p c G 8 g Y 2 F t Y m l h Z G 8 u e z A s O H 0 m c X V v d D s s J n F 1 b 3 Q 7 U 2 V j d G l v b j E v V G F i b G E z N S 9 U a X B v I G N h b W J p Y W R v L n t U T 1 R B T C w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S I v P j w v U 3 R h Y m x l R W 5 0 c m l l c z 4 8 L 0 l 0 Z W 0 + P E l 0 Z W 0 + P E l 0 Z W 1 M b 2 N h d G l v b j 4 8 S X R l b V R 5 c G U + R m 9 y b X V s Y T w v S X R l b V R 5 c G U + P E l 0 Z W 1 Q Y X R o P l N l Y 3 R p b 2 4 x L 2 N s d W I l M j B k Z S U y M H R p c m 8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k 2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I t M j R U M T k 6 N D I 6 M j M u M z A 3 O D Y z N F o i L z 4 8 R W 5 0 c n k g V H l w Z T 0 i R m l s b E N v b H V t b l R 5 c G V z I i B W Y W x 1 Z T 0 i c 0 J n W U d B d 0 F B Q U F B Q U F 3 P T 0 i L z 4 8 R W 5 0 c n k g V H l w Z T 0 i R m l s b E N v b H V t b k 5 h b W V z I i B W Y W x 1 Z T 0 i c 1 s m c X V v d D t O T 0 1 C U k U g R E V M I F B B U l R J Q 0 l Q Q U 5 U R S Z x d W 9 0 O y w m c X V v d D t D Q V R F R 0 9 S S U E m c X V v d D s s J n F 1 b 3 Q 7 U E F H Q U R P J n F 1 b 3 Q 7 L C Z x d W 9 0 O y M g U E F U U l V M T E E m c X V v d D s s J n F 1 b 3 Q 7 M T E m c X V v d D s s J n F 1 b 3 Q 7 M T A m c X V v d D s s J n F 1 b 3 Q 7 O C Z x d W 9 0 O y w m c X V v d D s 1 J n F 1 b 3 Q 7 L C Z x d W 9 0 O z A m c X V v d D s s J n F 1 b 3 Q 7 V E 9 U Q U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x 1 Y i B k Z S B 0 a X J v L 1 R p c G 8 g Y 2 F t Y m l h Z G 8 u e 0 5 P T U J S R S B E R U w g U E F S V E l D S V B B T l R F L D B 9 J n F 1 b 3 Q 7 L C Z x d W 9 0 O 1 N l Y 3 R p b 2 4 x L 2 N s d W I g Z G U g d G l y b y 9 U a X B v I G N h b W J p Y W R v L n t D Q V R F R 0 9 S S U E s M X 0 m c X V v d D s s J n F 1 b 3 Q 7 U 2 V j d G l v b j E v Y 2 x 1 Y i B k Z S B 0 a X J v L 1 R p c G 8 g Y 2 F t Y m l h Z G 8 u e 1 B B R 0 F E T y w y f S Z x d W 9 0 O y w m c X V v d D t T Z W N 0 a W 9 u M S 9 j b H V i I G R l I H R p c m 8 v V G l w b y B j Y W 1 i a W F k b y 5 7 I y B Q Q V R S V U x M Q S w z f S Z x d W 9 0 O y w m c X V v d D t T Z W N 0 a W 9 u M S 9 j b H V i I G R l I H R p c m 8 v V G l w b y B j Y W 1 i a W F k b y 5 7 M T E s N H 0 m c X V v d D s s J n F 1 b 3 Q 7 U 2 V j d G l v b j E v Y 2 x 1 Y i B k Z S B 0 a X J v L 1 R p c G 8 g Y 2 F t Y m l h Z G 8 u e z E w L D V 9 J n F 1 b 3 Q 7 L C Z x d W 9 0 O 1 N l Y 3 R p b 2 4 x L 2 N s d W I g Z G U g d G l y b y 9 U a X B v I G N h b W J p Y W R v L n s 4 L D Z 9 J n F 1 b 3 Q 7 L C Z x d W 9 0 O 1 N l Y 3 R p b 2 4 x L 2 N s d W I g Z G U g d G l y b y 9 U a X B v I G N h b W J p Y W R v L n s 1 L D d 9 J n F 1 b 3 Q 7 L C Z x d W 9 0 O 1 N l Y 3 R p b 2 4 x L 2 N s d W I g Z G U g d G l y b y 9 U a X B v I G N h b W J p Y W R v L n s w L D h 9 J n F 1 b 3 Q 7 L C Z x d W 9 0 O 1 N l Y 3 R p b 2 4 x L 2 N s d W I g Z G U g d G l y b y 9 U a X B v I G N h b W J p Y W R v L n t U T 1 R B T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Y 2 x 1 Y i B k Z S B 0 a X J v L 1 R p c G 8 g Y 2 F t Y m l h Z G 8 u e 0 5 P T U J S R S B E R U w g U E F S V E l D S V B B T l R F L D B 9 J n F 1 b 3 Q 7 L C Z x d W 9 0 O 1 N l Y 3 R p b 2 4 x L 2 N s d W I g Z G U g d G l y b y 9 U a X B v I G N h b W J p Y W R v L n t D Q V R F R 0 9 S S U E s M X 0 m c X V v d D s s J n F 1 b 3 Q 7 U 2 V j d G l v b j E v Y 2 x 1 Y i B k Z S B 0 a X J v L 1 R p c G 8 g Y 2 F t Y m l h Z G 8 u e 1 B B R 0 F E T y w y f S Z x d W 9 0 O y w m c X V v d D t T Z W N 0 a W 9 u M S 9 j b H V i I G R l I H R p c m 8 v V G l w b y B j Y W 1 i a W F k b y 5 7 I y B Q Q V R S V U x M Q S w z f S Z x d W 9 0 O y w m c X V v d D t T Z W N 0 a W 9 u M S 9 j b H V i I G R l I H R p c m 8 v V G l w b y B j Y W 1 i a W F k b y 5 7 M T E s N H 0 m c X V v d D s s J n F 1 b 3 Q 7 U 2 V j d G l v b j E v Y 2 x 1 Y i B k Z S B 0 a X J v L 1 R p c G 8 g Y 2 F t Y m l h Z G 8 u e z E w L D V 9 J n F 1 b 3 Q 7 L C Z x d W 9 0 O 1 N l Y 3 R p b 2 4 x L 2 N s d W I g Z G U g d G l y b y 9 U a X B v I G N h b W J p Y W R v L n s 4 L D Z 9 J n F 1 b 3 Q 7 L C Z x d W 9 0 O 1 N l Y 3 R p b 2 4 x L 2 N s d W I g Z G U g d G l y b y 9 U a X B v I G N h b W J p Y W R v L n s 1 L D d 9 J n F 1 b 3 Q 7 L C Z x d W 9 0 O 1 N l Y 3 R p b 2 4 x L 2 N s d W I g Z G U g d G l y b y 9 U a X B v I G N h b W J p Y W R v L n s w L D h 9 J n F 1 b 3 Q 7 L C Z x d W 9 0 O 1 N l Y 3 R p b 2 4 x L 2 N s d W I g Z G U g d G l y b y 9 U a X B v I G N h b W J p Y W R v L n t U T 1 R B T C w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2 h h b G N v b m V z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N v d W 5 0 I i B W Y W x 1 Z T 0 i b D E 5 N i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2 L T A y L T I 0 V D E 5 O j Q y O j U w L j I x M T U x O D J a I i 8 + P E V u d H J 5 I F R 5 c G U 9 I k Z p b G x D b 2 x 1 b W 5 U e X B l c y I g V m F s d W U 9 I n N C Z 1 l H Q X d B Q U F B Q U F B d z 0 9 I i 8 + P E V u d H J 5 I F R 5 c G U 9 I k Z p b G x D b 2 x 1 b W 5 O Y W 1 l c y I g V m F s d W U 9 I n N b J n F 1 b 3 Q 7 T k 9 N Q l J F I E R F T C B Q Q V J U S U N J U E F O V E U m c X V v d D s s J n F 1 b 3 Q 7 Q 0 F U R U d P U k l B J n F 1 b 3 Q 7 L C Z x d W 9 0 O 1 B B R 0 F E T y Z x d W 9 0 O y w m c X V v d D s j I F B B V F J V T E x B J n F 1 b 3 Q 7 L C Z x d W 9 0 O z E x J n F 1 b 3 Q 7 L C Z x d W 9 0 O z E w J n F 1 b 3 Q 7 L C Z x d W 9 0 O z g m c X V v d D s s J n F 1 b 3 Q 7 N S Z x d W 9 0 O y w m c X V v d D s w J n F 1 b 3 Q 7 L C Z x d W 9 0 O 1 R P V E F M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h b G N v b m V z L 1 R p c G 8 g Y 2 F t Y m l h Z G 8 u e 0 5 P T U J S R S B E R U w g U E F S V E l D S V B B T l R F L D B 9 J n F 1 b 3 Q 7 L C Z x d W 9 0 O 1 N l Y 3 R p b 2 4 x L 2 h h b G N v b m V z L 1 R p c G 8 g Y 2 F t Y m l h Z G 8 u e 0 N B V E V H T 1 J J Q S w x f S Z x d W 9 0 O y w m c X V v d D t T Z W N 0 a W 9 u M S 9 o Y W x j b 2 5 l c y 9 U a X B v I G N h b W J p Y W R v L n t Q Q U d B R E 8 s M n 0 m c X V v d D s s J n F 1 b 3 Q 7 U 2 V j d G l v b j E v a G F s Y 2 9 u Z X M v V G l w b y B j Y W 1 i a W F k b y 5 7 I y B Q Q V R S V U x M Q S w z f S Z x d W 9 0 O y w m c X V v d D t T Z W N 0 a W 9 u M S 9 o Y W x j b 2 5 l c y 9 U a X B v I G N h b W J p Y W R v L n s x M S w 0 f S Z x d W 9 0 O y w m c X V v d D t T Z W N 0 a W 9 u M S 9 o Y W x j b 2 5 l c y 9 U a X B v I G N h b W J p Y W R v L n s x M C w 1 f S Z x d W 9 0 O y w m c X V v d D t T Z W N 0 a W 9 u M S 9 o Y W x j b 2 5 l c y 9 U a X B v I G N h b W J p Y W R v L n s 4 L D Z 9 J n F 1 b 3 Q 7 L C Z x d W 9 0 O 1 N l Y 3 R p b 2 4 x L 2 h h b G N v b m V z L 1 R p c G 8 g Y 2 F t Y m l h Z G 8 u e z U s N 3 0 m c X V v d D s s J n F 1 b 3 Q 7 U 2 V j d G l v b j E v a G F s Y 2 9 u Z X M v V G l w b y B j Y W 1 i a W F k b y 5 7 M C w 4 f S Z x d W 9 0 O y w m c X V v d D t T Z W N 0 a W 9 u M S 9 o Y W x j b 2 5 l c y 9 U a X B v I G N h b W J p Y W R v L n t U T 1 R B T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F s Y 2 9 u Z X M v V G l w b y B j Y W 1 i a W F k b y 5 7 T k 9 N Q l J F I E R F T C B Q Q V J U S U N J U E F O V E U s M H 0 m c X V v d D s s J n F 1 b 3 Q 7 U 2 V j d G l v b j E v a G F s Y 2 9 u Z X M v V G l w b y B j Y W 1 i a W F k b y 5 7 Q 0 F U R U d P U k l B L D F 9 J n F 1 b 3 Q 7 L C Z x d W 9 0 O 1 N l Y 3 R p b 2 4 x L 2 h h b G N v b m V z L 1 R p c G 8 g Y 2 F t Y m l h Z G 8 u e 1 B B R 0 F E T y w y f S Z x d W 9 0 O y w m c X V v d D t T Z W N 0 a W 9 u M S 9 o Y W x j b 2 5 l c y 9 U a X B v I G N h b W J p Y W R v L n s j I F B B V F J V T E x B L D N 9 J n F 1 b 3 Q 7 L C Z x d W 9 0 O 1 N l Y 3 R p b 2 4 x L 2 h h b G N v b m V z L 1 R p c G 8 g Y 2 F t Y m l h Z G 8 u e z E x L D R 9 J n F 1 b 3 Q 7 L C Z x d W 9 0 O 1 N l Y 3 R p b 2 4 x L 2 h h b G N v b m V z L 1 R p c G 8 g Y 2 F t Y m l h Z G 8 u e z E w L D V 9 J n F 1 b 3 Q 7 L C Z x d W 9 0 O 1 N l Y 3 R p b 2 4 x L 2 h h b G N v b m V z L 1 R p c G 8 g Y 2 F t Y m l h Z G 8 u e z g s N n 0 m c X V v d D s s J n F 1 b 3 Q 7 U 2 V j d G l v b j E v a G F s Y 2 9 u Z X M v V G l w b y B j Y W 1 i a W F k b y 5 7 N S w 3 f S Z x d W 9 0 O y w m c X V v d D t T Z W N 0 a W 9 u M S 9 o Y W x j b 2 5 l c y 9 U a X B v I G N h b W J p Y W R v L n s w L D h 9 J n F 1 b 3 Q 7 L C Z x d W 9 0 O 1 N l Y 3 R p b 2 4 x L 2 h h b G N v b m V z L 1 R p c G 8 g Y 2 F t Y m l h Z G 8 u e 1 R P V E F M L D l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d m l 2 Z X M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T k 2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Y t M D I t M j R U M T k 6 N D M 6 M j g u M z M 2 M D E z N l o i L z 4 8 R W 5 0 c n k g V H l w Z T 0 i R m l s b E N v b H V t b l R 5 c G V z I i B W Y W x 1 Z T 0 i c 0 J n W U d B d 0 F B Q U F B Q U F 3 P T 0 i L z 4 8 R W 5 0 c n k g V H l w Z T 0 i R m l s b E N v b H V t b k 5 h b W V z I i B W Y W x 1 Z T 0 i c 1 s m c X V v d D t O T 0 1 C U k U g R E V M I F B B U l R J Q 0 l Q Q U 5 U R S Z x d W 9 0 O y w m c X V v d D t D Q V R F R 0 9 S S U E m c X V v d D s s J n F 1 b 3 Q 7 U E F H Q U R P J n F 1 b 3 Q 7 L C Z x d W 9 0 O y M g U E F U U l V M T E E m c X V v d D s s J n F 1 b 3 Q 7 M T E m c X V v d D s s J n F 1 b 3 Q 7 M T A m c X V v d D s s J n F 1 b 3 Q 7 O C Z x d W 9 0 O y w m c X V v d D s 1 J n F 1 b 3 Q 7 L C Z x d W 9 0 O z A m c X V v d D s s J n F 1 b 3 Q 7 V E 9 U Q U w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m l 2 Z X M v V G l w b y B j Y W 1 i a W F k b y 5 7 T k 9 N Q l J F I E R F T C B Q Q V J U S U N J U E F O V E U s M H 0 m c X V v d D s s J n F 1 b 3 Q 7 U 2 V j d G l v b j E v d m l 2 Z X M v V G l w b y B j Y W 1 i a W F k b y 5 7 Q 0 F U R U d P U k l B L D F 9 J n F 1 b 3 Q 7 L C Z x d W 9 0 O 1 N l Y 3 R p b 2 4 x L 3 Z p d m V z L 1 R p c G 8 g Y 2 F t Y m l h Z G 8 u e 1 B B R 0 F E T y w y f S Z x d W 9 0 O y w m c X V v d D t T Z W N 0 a W 9 u M S 9 2 a X Z l c y 9 U a X B v I G N h b W J p Y W R v L n s j I F B B V F J V T E x B L D N 9 J n F 1 b 3 Q 7 L C Z x d W 9 0 O 1 N l Y 3 R p b 2 4 x L 3 Z p d m V z L 1 R p c G 8 g Y 2 F t Y m l h Z G 8 u e z E x L D R 9 J n F 1 b 3 Q 7 L C Z x d W 9 0 O 1 N l Y 3 R p b 2 4 x L 3 Z p d m V z L 1 R p c G 8 g Y 2 F t Y m l h Z G 8 u e z E w L D V 9 J n F 1 b 3 Q 7 L C Z x d W 9 0 O 1 N l Y 3 R p b 2 4 x L 3 Z p d m V z L 1 R p c G 8 g Y 2 F t Y m l h Z G 8 u e z g s N n 0 m c X V v d D s s J n F 1 b 3 Q 7 U 2 V j d G l v b j E v d m l 2 Z X M v V G l w b y B j Y W 1 i a W F k b y 5 7 N S w 3 f S Z x d W 9 0 O y w m c X V v d D t T Z W N 0 a W 9 u M S 9 2 a X Z l c y 9 U a X B v I G N h b W J p Y W R v L n s w L D h 9 J n F 1 b 3 Q 7 L C Z x d W 9 0 O 1 N l Y 3 R p b 2 4 x L 3 Z p d m V z L 1 R p c G 8 g Y 2 F t Y m l h Z G 8 u e 1 R P V E F M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2 a X Z l c y 9 U a X B v I G N h b W J p Y W R v L n t O T 0 1 C U k U g R E V M I F B B U l R J Q 0 l Q Q U 5 U R S w w f S Z x d W 9 0 O y w m c X V v d D t T Z W N 0 a W 9 u M S 9 2 a X Z l c y 9 U a X B v I G N h b W J p Y W R v L n t D Q V R F R 0 9 S S U E s M X 0 m c X V v d D s s J n F 1 b 3 Q 7 U 2 V j d G l v b j E v d m l 2 Z X M v V G l w b y B j Y W 1 i a W F k b y 5 7 U E F H Q U R P L D J 9 J n F 1 b 3 Q 7 L C Z x d W 9 0 O 1 N l Y 3 R p b 2 4 x L 3 Z p d m V z L 1 R p c G 8 g Y 2 F t Y m l h Z G 8 u e y M g U E F U U l V M T E E s M 3 0 m c X V v d D s s J n F 1 b 3 Q 7 U 2 V j d G l v b j E v d m l 2 Z X M v V G l w b y B j Y W 1 i a W F k b y 5 7 M T E s N H 0 m c X V v d D s s J n F 1 b 3 Q 7 U 2 V j d G l v b j E v d m l 2 Z X M v V G l w b y B j Y W 1 i a W F k b y 5 7 M T A s N X 0 m c X V v d D s s J n F 1 b 3 Q 7 U 2 V j d G l v b j E v d m l 2 Z X M v V G l w b y B j Y W 1 i a W F k b y 5 7 O C w 2 f S Z x d W 9 0 O y w m c X V v d D t T Z W N 0 a W 9 u M S 9 2 a X Z l c y 9 U a X B v I G N h b W J p Y W R v L n s 1 L D d 9 J n F 1 b 3 Q 7 L C Z x d W 9 0 O 1 N l Y 3 R p b 2 4 x L 3 Z p d m V z L 1 R p c G 8 g Y 2 F t Y m l h Z G 8 u e z A s O H 0 m c X V v d D s s J n F 1 b 3 Q 7 U 2 V j d G l v b j E v d m l 2 Z X M v V G l w b y B j Y W 1 i a W F k b y 5 7 V E 9 U Q U w s O X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V n Y W N p w 7 N u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h c n F 1 Z X J v c y U y M H V u a W R v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O T Y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i 0 y N F Q x O T o 0 M z o 1 N S 4 4 O T g 3 N T Q 2 W i I v P j x F b n R y e S B U e X B l P S J G a W x s Q 2 9 s d W 1 u V H l w Z X M i I F Z h b H V l P S J z Q m d Z R 0 F 3 Q U F B Q U F B Q X c 9 P S I v P j x F b n R y e S B U e X B l P S J G a W x s Q 2 9 s d W 1 u T m F t Z X M i I F Z h b H V l P S J z W y Z x d W 9 0 O 0 5 P T U J S R S B E R U w g U E F S V E l D S V B B T l R F J n F 1 b 3 Q 7 L C Z x d W 9 0 O 0 N B V E V H T 1 J J Q S Z x d W 9 0 O y w m c X V v d D t Q Q U d B R E 8 m c X V v d D s s J n F 1 b 3 Q 7 I y B Q Q V R S V U x M Q S Z x d W 9 0 O y w m c X V v d D s x M S Z x d W 9 0 O y w m c X V v d D s x M C Z x d W 9 0 O y w m c X V v d D s 4 J n F 1 b 3 Q 7 L C Z x d W 9 0 O z U m c X V v d D s s J n F 1 b 3 Q 7 M C Z x d W 9 0 O y w m c X V v d D t U T 1 R B T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n F 1 Z X J v c y B 1 b m l k b 3 M v V G l w b y B j Y W 1 i a W F k b y 5 7 T k 9 N Q l J F I E R F T C B Q Q V J U S U N J U E F O V E U s M H 0 m c X V v d D s s J n F 1 b 3 Q 7 U 2 V j d G l v b j E v Y X J x d W V y b 3 M g d W 5 p Z G 9 z L 1 R p c G 8 g Y 2 F t Y m l h Z G 8 u e 0 N B V E V H T 1 J J Q S w x f S Z x d W 9 0 O y w m c X V v d D t T Z W N 0 a W 9 u M S 9 h c n F 1 Z X J v c y B 1 b m l k b 3 M v V G l w b y B j Y W 1 i a W F k b y 5 7 U E F H Q U R P L D J 9 J n F 1 b 3 Q 7 L C Z x d W 9 0 O 1 N l Y 3 R p b 2 4 x L 2 F y c X V l c m 9 z I H V u a W R v c y 9 U a X B v I G N h b W J p Y W R v L n s j I F B B V F J V T E x B L D N 9 J n F 1 b 3 Q 7 L C Z x d W 9 0 O 1 N l Y 3 R p b 2 4 x L 2 F y c X V l c m 9 z I H V u a W R v c y 9 U a X B v I G N h b W J p Y W R v L n s x M S w 0 f S Z x d W 9 0 O y w m c X V v d D t T Z W N 0 a W 9 u M S 9 h c n F 1 Z X J v c y B 1 b m l k b 3 M v V G l w b y B j Y W 1 i a W F k b y 5 7 M T A s N X 0 m c X V v d D s s J n F 1 b 3 Q 7 U 2 V j d G l v b j E v Y X J x d W V y b 3 M g d W 5 p Z G 9 z L 1 R p c G 8 g Y 2 F t Y m l h Z G 8 u e z g s N n 0 m c X V v d D s s J n F 1 b 3 Q 7 U 2 V j d G l v b j E v Y X J x d W V y b 3 M g d W 5 p Z G 9 z L 1 R p c G 8 g Y 2 F t Y m l h Z G 8 u e z U s N 3 0 m c X V v d D s s J n F 1 b 3 Q 7 U 2 V j d G l v b j E v Y X J x d W V y b 3 M g d W 5 p Z G 9 z L 1 R p c G 8 g Y 2 F t Y m l h Z G 8 u e z A s O H 0 m c X V v d D s s J n F 1 b 3 Q 7 U 2 V j d G l v b j E v Y X J x d W V y b 3 M g d W 5 p Z G 9 z L 1 R p c G 8 g Y 2 F t Y m l h Z G 8 u e 1 R P V E F M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h c n F 1 Z X J v c y B 1 b m l k b 3 M v V G l w b y B j Y W 1 i a W F k b y 5 7 T k 9 N Q l J F I E R F T C B Q Q V J U S U N J U E F O V E U s M H 0 m c X V v d D s s J n F 1 b 3 Q 7 U 2 V j d G l v b j E v Y X J x d W V y b 3 M g d W 5 p Z G 9 z L 1 R p c G 8 g Y 2 F t Y m l h Z G 8 u e 0 N B V E V H T 1 J J Q S w x f S Z x d W 9 0 O y w m c X V v d D t T Z W N 0 a W 9 u M S 9 h c n F 1 Z X J v c y B 1 b m l k b 3 M v V G l w b y B j Y W 1 i a W F k b y 5 7 U E F H Q U R P L D J 9 J n F 1 b 3 Q 7 L C Z x d W 9 0 O 1 N l Y 3 R p b 2 4 x L 2 F y c X V l c m 9 z I H V u a W R v c y 9 U a X B v I G N h b W J p Y W R v L n s j I F B B V F J V T E x B L D N 9 J n F 1 b 3 Q 7 L C Z x d W 9 0 O 1 N l Y 3 R p b 2 4 x L 2 F y c X V l c m 9 z I H V u a W R v c y 9 U a X B v I G N h b W J p Y W R v L n s x M S w 0 f S Z x d W 9 0 O y w m c X V v d D t T Z W N 0 a W 9 u M S 9 h c n F 1 Z X J v c y B 1 b m l k b 3 M v V G l w b y B j Y W 1 i a W F k b y 5 7 M T A s N X 0 m c X V v d D s s J n F 1 b 3 Q 7 U 2 V j d G l v b j E v Y X J x d W V y b 3 M g d W 5 p Z G 9 z L 1 R p c G 8 g Y 2 F t Y m l h Z G 8 u e z g s N n 0 m c X V v d D s s J n F 1 b 3 Q 7 U 2 V j d G l v b j E v Y X J x d W V y b 3 M g d W 5 p Z G 9 z L 1 R p c G 8 g Y 2 F t Y m l h Z G 8 u e z U s N 3 0 m c X V v d D s s J n F 1 b 3 Q 7 U 2 V j d G l v b j E v Y X J x d W V y b 3 M g d W 5 p Z G 9 z L 1 R p c G 8 g Y 2 F t Y m l h Z G 8 u e z A s O H 0 m c X V v d D s s J n F 1 b 3 Q 7 U 2 V j d G l v b j E v Y X J x d W V y b 3 M g d W 5 p Z G 9 z L 1 R p c G 8 g Y 2 F t Y m l h Z G 8 u e 1 R P V E F M L D l 9 J n F 1 b 3 Q 7 X S w m c X V v d D t S Z W x h d G l v b n N o a X B J b m Z v J n F 1 b 3 Q 7 O l t d f S I v P j x F b n R y e S B U e X B l P S J S Z X N 1 b H R U e X B l I i B W Y W x 1 Z T 0 i c 1 R h Y m x l I i 8 + P E V u d H J 5 I F R 5 c G U 9 I k 5 h d m l n Y X R p b 2 5 T d G V w T m F t Z S I g V m F s d W U 9 I n N O Y X Z l Z 2 F j a c O z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W 5 l e G F y M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x M j c i L z 4 8 R W 5 0 c n k g V H l w Z T 0 i R m l s b E V u Y W J s Z W Q i I F Z h b H V l P S J s M S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i 0 w M i 0 y N F Q x O T o 1 M z o x M y 4 0 M D E 4 M D A 5 W i I v P j x F b n R y e S B U e X B l P S J G a W x s Q 2 9 s d W 1 u V H l w Z X M i I F Z h b H V l P S J z Q m d Z R 0 F 3 Q U F B Q U F B Q X c 9 P S I v P j x F b n R y e S B U e X B l P S J G a W x s Q 2 9 s d W 1 u T m F t Z X M i I F Z h b H V l P S J z W y Z x d W 9 0 O 0 5 P T U J S R S B E R U w g U E F S V E l D S V B B T l R F J n F 1 b 3 Q 7 L C Z x d W 9 0 O 0 N B V E V H T 1 J J Q S Z x d W 9 0 O y w m c X V v d D t Q Q U d B R E 8 m c X V v d D s s J n F 1 b 3 Q 7 I y B Q Q V R S V U x M Q S Z x d W 9 0 O y w m c X V v d D s x M S Z x d W 9 0 O y w m c X V v d D s x M C Z x d W 9 0 O y w m c X V v d D s 4 J n F 1 b 3 Q 7 L C Z x d W 9 0 O z U m c X V v d D s s J n F 1 b 3 Q 7 M C Z x d W 9 0 O y w m c X V v d D t U T 1 R B T C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N D k 0 N z h l Z D k t N z E 4 N S 0 0 O T E 1 L W I 0 Y z A t Y z U 5 O D k 2 M D U 0 O G M 5 I i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s m c X V v d D t O T 0 1 C U k U g R E V M I F B B U l R J Q 0 l Q Q U 5 U R S Z x d W 9 0 O 1 0 s J n F 1 b 3 Q 7 c X V l c n l S Z W x h d G l v b n N o a X B z J n F 1 b 3 Q 7 O l t d L C Z x d W 9 0 O 2 N v b H V t b k l k Z W 5 0 a X R p Z X M m c X V v d D s 6 W y Z x d W 9 0 O 1 N l Y 3 R p b 2 4 x L 0 F u Z X h h c j E v T 3 J p Z 2 V u L n t O T 0 1 C U k U g R E V M I F B B U l R J Q 0 l Q Q U 5 U R S w w f S Z x d W 9 0 O y w m c X V v d D t T Z W N 0 a W 9 u M S 9 B b m V 4 Y X I x L 0 9 y a W d l b i 5 7 Q 0 F U R U d P U k l B L D F 9 J n F 1 b 3 Q 7 L C Z x d W 9 0 O 1 N l Y 3 R p b 2 4 x L 0 F u Z X h h c j E v T 3 J p Z 2 V u L n t Q Q U d B R E 8 s M n 0 m c X V v d D s s J n F 1 b 3 Q 7 U 2 V j d G l v b j E v Q W 5 l e G F y M S 9 P c m l n Z W 4 u e y M g U E F U U l V M T E E s M 3 0 m c X V v d D s s J n F 1 b 3 Q 7 U 2 V j d G l v b j E v Q W 5 l e G F y M S 9 P c m l n Z W 4 u e z E x L D R 9 J n F 1 b 3 Q 7 L C Z x d W 9 0 O 1 N l Y 3 R p b 2 4 x L 0 F u Z X h h c j E v T 3 J p Z 2 V u L n s x M C w 1 f S Z x d W 9 0 O y w m c X V v d D t T Z W N 0 a W 9 u M S 9 B b m V 4 Y X I x L 0 9 y a W d l b i 5 7 O C w 2 f S Z x d W 9 0 O y w m c X V v d D t T Z W N 0 a W 9 u M S 9 B b m V 4 Y X I x L 0 9 y a W d l b i 5 7 N S w 3 f S Z x d W 9 0 O y w m c X V v d D t T Z W N 0 a W 9 u M S 9 B b m V 4 Y X I x L 0 9 y a W d l b i 5 7 M C w 4 f S Z x d W 9 0 O y w m c X V v d D t T Z W N 0 a W 9 u M S 9 B b m V 4 Y X I x L 0 9 y a W d l b i 5 7 V E 9 U Q U w s O X 0 m c X V v d D t d L C Z x d W 9 0 O 0 N v b H V t b k N v d W 5 0 J n F 1 b 3 Q 7 O j E w L C Z x d W 9 0 O 0 t l e U N v b H V t b k 5 h b W V z J n F 1 b 3 Q 7 O l s m c X V v d D t O T 0 1 C U k U g R E V M I F B B U l R J Q 0 l Q Q U 5 U R S Z x d W 9 0 O 1 0 s J n F 1 b 3 Q 7 Q 2 9 s d W 1 u S W R l b n R p d G l l c y Z x d W 9 0 O z p b J n F 1 b 3 Q 7 U 2 V j d G l v b j E v Q W 5 l e G F y M S 9 P c m l n Z W 4 u e 0 5 P T U J S R S B E R U w g U E F S V E l D S V B B T l R F L D B 9 J n F 1 b 3 Q 7 L C Z x d W 9 0 O 1 N l Y 3 R p b 2 4 x L 0 F u Z X h h c j E v T 3 J p Z 2 V u L n t D Q V R F R 0 9 S S U E s M X 0 m c X V v d D s s J n F 1 b 3 Q 7 U 2 V j d G l v b j E v Q W 5 l e G F y M S 9 P c m l n Z W 4 u e 1 B B R 0 F E T y w y f S Z x d W 9 0 O y w m c X V v d D t T Z W N 0 a W 9 u M S 9 B b m V 4 Y X I x L 0 9 y a W d l b i 5 7 I y B Q Q V R S V U x M Q S w z f S Z x d W 9 0 O y w m c X V v d D t T Z W N 0 a W 9 u M S 9 B b m V 4 Y X I x L 0 9 y a W d l b i 5 7 M T E s N H 0 m c X V v d D s s J n F 1 b 3 Q 7 U 2 V j d G l v b j E v Q W 5 l e G F y M S 9 P c m l n Z W 4 u e z E w L D V 9 J n F 1 b 3 Q 7 L C Z x d W 9 0 O 1 N l Y 3 R p b 2 4 x L 0 F u Z X h h c j E v T 3 J p Z 2 V u L n s 4 L D Z 9 J n F 1 b 3 Q 7 L C Z x d W 9 0 O 1 N l Y 3 R p b 2 4 x L 0 F u Z X h h c j E v T 3 J p Z 2 V u L n s 1 L D d 9 J n F 1 b 3 Q 7 L C Z x d W 9 0 O 1 N l Y 3 R p b 2 4 x L 0 F u Z X h h c j E v T 3 J p Z 2 V u L n s w L D h 9 J n F 1 b 3 Q 7 L C Z x d W 9 0 O 1 N l Y 3 R p b 2 4 x L 0 F u Z X h h c j E v T 3 J p Z 2 V u L n t U T 1 R B T C w 5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Z W d h Y 2 n D s 2 4 i L z 4 8 R W 5 0 c n k g V H l w Z T 0 i R m l s b E 9 i a m V j d F R 5 c G U i I F Z h b H V l P S J z V G F i b G U i L z 4 8 R W 5 0 c n k g V H l w Z T 0 i T m F t Z V V w Z G F 0 Z W R B Z n R l c k Z p b G w i I F Z h b H V l P S J s M C I v P j x F b n R y e S B U e X B l P S J G a W x s V G F y Z 2 V 0 I i B W Y W x 1 Z T 0 i c 0 F u Z X h h c j E i L z 4 8 L 1 N 0 Y W J s Z U V u d H J p Z X M + P C 9 J d G V t P j x J d G V t P j x J d G V t T G 9 j Y X R p b 2 4 + P E l 0 Z W 1 U e X B l P k Z v c m 1 1 b G E 8 L 0 l 0 Z W 1 U e X B l P j x J d G V t U G F 0 a D 5 T Z W N 0 a W 9 u M S 9 p c 2 N h c m l v d G U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p c 2 N h c m l v d G U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s Z W 9 u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b G V v b i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N s d W I l M j B k Z S U y M H R p c m 8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j b H V i J T I w Z G U l M j B 0 a X J v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a G F s Y 2 9 u Z X M v T 3 J p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o Y W x j b 2 5 l c y 9 U a X B v J T I w Y 2 F t Y m l h Z G 8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3 Z p d m V z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d m l 2 Z X M v V G l w b y U y M G N h b W J p Y W R v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h c n F 1 Z X J v c y U y M H V u a W R v c y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2 F y c X V l c m 9 z J T I w d W 5 p Z G 9 z L 1 R p c G 8 l M j B j Y W 1 i a W F k b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W 5 l e G F y M S 9 P c m l n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u Z X h h c j E v R m l s Y X M l M j B m a W x 0 c m F k Y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u Z X h h c j E v R H V w b G l j Y W R v c y U y M H F 1 a X R h Z G 9 z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K m 6 r R i U 4 2 T 5 / A B V 3 S V C / s A A A A A A I A A A A A A B B m A A A A A Q A A I A A A A L H o f u a j M r z m 5 s 7 I K T a z r c g 5 D C R P j O 8 F Y 4 z / 4 + i 1 + e j s A A A A A A 6 A A A A A A g A A I A A A A A 2 M q I z o O 9 Z N c c W H / V t J i Q Q M Q b f t o 2 9 J 4 k m k e 8 L w p N d 3 U A A A A E Q 7 i r 1 t p v R X v r Z U e v X A 6 n S G X G 2 Q 0 5 d r T o 8 C S q S p N F B / g G + B Q Y U V E / p z i l r 7 B w C d L W O / T n t w t I Q b N u D n 0 1 + 7 s 5 d i t q u k u g 4 s T O h k b 7 S b 3 z n E Q A A A A B W Z 9 0 d 9 i R y d f 3 8 3 K / V Z P 0 j x / g B p i 6 i Z n G E Z D n Q Z I C / f B r p 0 D t N c K L q k y N Y 3 z R 2 x V 6 F 1 t 6 O 9 Y k 5 + 3 s K K R m z a D 4 g = < / D a t a M a s h u p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P a s e o   1 "   D e s c r i p t i o n = " L a   d e s c r i p c i � n   d e l   p a s e o   v a   a q u � 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9 6 5 7 d a 0 1 - 0 1 d e - 4 f d e - a 4 5 4 - b d a c c 3 3 d 6 9 0 a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 0 < / L a t i t u d e > < L o n g i t u d e > - 9 0 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A Z o A A A G a A X q D I J I A A C m l S U R B V H h e 7 Z 0 H d x 3 H l e d v v 4 y c Q Y I E c x A p U o H B s k Z U o B X W s l e z t m z L k i z 7 2 O P Z m Z 0 9 Z 8 9 + m f 0 C O 7 t n f e y x x 5 Y l D 6 1 A U p R I B T O K Q R Q j C B A Z I D L w c t j 7 v 1 X 1 u t / D e y B A A h T 6 4 f 2 B + 6 q 6 + s W u / v W 9 V V 1 d b b 1 7 / G S G y l p y e S y L D n 5 r L 1 n p J C V S K f J 7 M p R M Z S j g T d P g l E U t V S n q H v d S e 1 2 K n 5 1 b J d P T 0 1 R V V U 3 T c Y v O d A c o m b b 0 G i K L 3 x c K + Y n 2 t C c 4 t S j o I / q k o x I f S q E g 0 V j P K X l O W U u v M l B L q N 1 b N t C 6 5 h r Z 6 V M M U T q d p v G x U a q p q 2 d m M v y v N v 3 k x D h 1 R 5 r p z r S H D m y K k d d D N D p y h x q b m m X 9 X D p 8 L S T p i w / F q G v U S x s b U z Q S 9 l J t K C N w 4 b M 9 H g + F k z 4 6 2 x d k 2 K Z o t P e K v K a s x V c Z q E V W d U W I D u 7 b S a l E I g s R w I F F o x E K B k N Z k O C I e I 1 k Z 2 I W V Q U z d P R 6 i J 7 f F p W y G 3 d 8 4 I 6 2 t S R l u Z j i K Y v S / L y Q L 0 O M E N e q K j f e C y n s i 8 4 A H d i S o o 9 u V p G f Y Q s P l T 3 X Y s t 6 9 8 Q p X b t l 3 Y 9 e O b C f 0 s k o Q 5 S k Z B J h G 5 y Q A g k 2 P T V J V d U 1 U m 6 U T C b p d t c t i i c z F I t F B Y Z V q 1 o F o s 6 u H v F U u 3 b t J K / X S 5 b H R x 9 + l a R A R S 2 9 u F 0 B V 0 g G I q d Q 1 j f h p b X 1 a U o y 6 D 6 f j 7 x s l s d L H 3 d U U U U F 0 U T f a f 3 s s u 5 H 1 l / K Q N 2 X 2 t c + T O 2 N X q r 2 x 3 O 8 E f J j Y + M 0 f O c O r V / X T q G Q w z M t Q E O T R D 0 j c d r Z H q Q K f 4 a O 3 U D Y l q F r l 0 7 T W y 8 / L H A Y p d M p D u + 8 e s m W g e w I e z / k 8 T V q O C T c v y 5 B A R 9 7 N 3 Z v J 2 7 X s f e 0 a G a w D N b 9 q A z U P a p 6 1 X 6 K x t J U F 4 j T Y 2 t i d O t W J 7 W 0 t P D R P i g 7 r F E h i L p u 3 a C m 5 l a q r q m V Z f U M f s x 7 6 t j o C D U 0 N u k l p Y t d E R o O h + g 7 O y W 4 o 7 d P T V N 1 X Z O A 8 u L 2 m D w H 3 g 6 h p d F I 2 E P 1 o T R d u n i B w Q 7 S j h 0 7 6 M q Q n 3 o n F I x 4 7 U s P x T k U r B R v G A p 5 y m D d o x i o 0 7 N r v K y i q l 6 9 j y K R t L S P f G P n 6 M D e b V y q N m E 0 G u Y d u S I H o p n p K Q o E g u Q P B G R Z r e H H A l s 9 x S H g 9 P S k p H 5 + j c / v F 2 h C F Z X q C S x 0 Q u x Z G 6 e m q r Q s 4 6 P + 1 7 + + R / / z V y / L 8 s R M n M L J E F 2 8 M U T f 3 u q n + v o 6 S n C Y 1 9 P T S 6 t X r 2 L g K 6 m j 4 x Z t 3 r y J 0 v z u N 4 b 9 1 M N g 4 X O + v T F O d R U W H b 2 h w K q o 8 N D 0 w B l 5 3 7 L m J + s v n 5 a B m o + a 1 u + j y Q m i R D I h 4 Z y V S d P B r R H p o a u p V T u t M / x y S j a w h q y z 4 z p t 3 A w I Z w s g m v C s m B C 2 o Y v 9 0 T U J W R 4 Z G a V A q J p + f + R r C k 8 M 0 0 v P H 6 C H 1 n K j K E + T k + N U W 1 d P H 1 2 v k A 6 M s a E e e v W p F v J 5 M t K p 0 T X q o + 5 x / v 7 8 + f g O j 6 x J 0 t d D I f L 7 / P w 6 / p z b Z b D m I + s / y k D d V c G m f R x G J V W v H Y P k Z U Q O b o 1 m P V G h s E 5 K C p Q D x k Q 8 T k F u U x U S v N M U e 6 l Y N E r p V F o 8 W 3 N L q 1 6 r P F 5 + 5 4 Y R v h 8 8 S 7 4 M q O G Z a f I G a + j E r S C X z g b X w J x N P R Z 5 L I + 8 Z z D o o 9 h I G a q 7 q Q z U H K p b u 4 9 D s I x 4 H 9 P h E P K l 6 a m N q p c N y / B Q C O l C 6 C p j 3 R j 2 0 q a G G H k K 7 N h G + W 2 c h W i K 3 S Q 8 I h Q O T 1 N l Z b X k o Z H h I V m H 7 w U I k P o 5 b M R B 4 O i N K v 2 s X B X y i E 6 w j O F c F t 6 r u t q i i d 4 y W M X E Q J 0 p A 1 V A w a a 9 t l f S M F n s d w 6 s V w D l K x K J S E / e U i v K n z M + P k p N T S 3 Z d l m + 0 B 2 P 8 H N s b I S q a p u p e 8 x L t z i k m 0 v z A Q t Q 2 d 7 q r K w r K 1 f W f 3 x W B s o p X 4 A 9 T c V O i n N Y B p D S D B L T J E C 9 s C 0 i z 3 G O Y k C 5 p G y z d 8 m 7 6 8 7 Q A E U 4 v G t s b G J v U 0 V J B h i e o J g Q C g a C w Y I A F J M Z T T E f F Q N L y g E V j M E K M M y Z 8 N e U S q h t U p a S d a g M V F Z 1 a / d y 4 z 0 t R 3 h 4 J s B i g H m e Y T K 7 G m D z B 3 i n z 9 t y e C 6 6 x I t 1 O i y V A D 5 2 8 m K 6 O u S X c Y I L U T 5 Y Z t n A B U 8 F L 1 h V h Z 7 A s r c y 4 l r A h i p b Z e t e m p h I S X s p F y a V / q 3 L 7 v a G B 5 k c H 5 f l r j E 7 l M K O N h d M B s 6 F 6 m 6 v A + B G / X 0 9 N D U 1 o Z e U F g o T l P + Z z m 0 B w z b C t p q e T l G o e S + v K 7 x d V 5 o V P 6 y t I A W b 9 t D M D I Y M J b P t J d v U c 5 7 c E J d l U 4 A u a A w n 2 t A w 9 z g 7 p / K P + k Z m B y 2 k Y Q 4 J i 7 2 u v 6 9 X U m f b r W 1 N O 9 X U q E 4 L H A Q W E u 7 l y 2 w D I / X z 7 W 2 D b Y V t F o k k K d C 4 R z 9 r Z c s 6 9 P l Z e 4 u t Q A U a 9 l A 0 i h D P h g l y 7 k j Q t 9 b F q D a k T q Y a o Y s b Y + K c k v M 9 t f V 6 6 Z s R v j r O V y 2 m 8 q E 2 y 0 h V Z 4 W P 2 1 U + S k 6 c k / K V K u u v K x g o v 8 C U O y o c y o G J 8 8 4 N h I G p O D H q K e w 0 Z u n O 0 C B F Y 1 F a 2 7 6 + q K d x a j p m U f f A O O 3 c o L z M Q h V J W P S p n G d a f M m 3 d / y G 2 V B 5 y e / z U n r q v J S v R K 3 Y N t R 8 Y E L e C R M 0 M z N D X / W r X r j e 3 l 7 6 + O P j 8 h 7 J Z I L 6 + / v o / f c / k H X Q o U P v U X P r K m p f t 2 F e M E H V w Q x V Z 0 b 0 k i 2 E V g N T X j r X G 6 A U f 6 n P O 3 O h Q d s J v + P T j u I 9 h P c r b I v 8 7 W N S f L a 0 q z D S v u o R L p 2 9 z V e C W X / 9 4 l z + P l P y C j Q 8 z n F / P k x o F 6 j 1 k H P H c e q 5 L T H y e z P S N n l i P c L A u T f f 5 O Q E h 4 B 1 n E 7 S t a v X a d / + v U X h w j v 9 r T M g X g r y 8 e H u 4 D Y 1 4 L V n 3 C s D W o v p B f a c 5 l 3 v p 9 0 0 X z l / g 8 r m n q v y W B m y I p d l / U r S i u u U C D U 9 r t t M C 4 c J G p r 2 U E L 3 H w x M 5 b a f J n T P n 1 O A 6 f 3 3 P + S 0 l v Z / a 5 + c Z 8 p X k p t m X w / 6 6 M j V Y B Y m C O W H u Q w 2 F 0 z Q E Q d E + 9 r t X r + l k n M b q a z d U Y F t m + L v n g 7 u k P U r S d I U W C l W 1 f o 4 h c O 5 v X m Q k 5 + 5 Y I K + H v S z h 1 L v F 1 P j U 7 M K Y g K H A v r u d 1 / S O W 6 3 + X z 0 x 3 9 / W y 8 x h B G L j l 0 P U u 8 9 d G 3 n y 4 S B D Z W 5 n S d L p d l Q q T J s W w G L y 9 K B 7 b P q o Z R t x b S h V m 9 5 h N s / 6 u i J s W 0 2 T M 6 d w s 7 P p R n 2 c L v r u m l w y i P e w y g U m j 3 K G 0 O S n E I H x X M H n 8 l + 1 t 0 8 z 0 I 0 E 8 d v J f q M w T q 4 V Y W K S 6 1 C 2 w 8 p t j G 2 O 7 y s t 2 q 7 5 F e C e Q q U l a Q N D H K o Z j w T u u l Y h X a G + a g q 5 K N V q 1 r 0 E t H l A b + 8 v q + v T 5 Z j s R h N T E x Q f 3 8 / V e h B s 0 a h Y I i a m p p o a m q K D h 8 + S o H R x b 2 Q D 3 N S P L U x J p d l O B X w z f / 3 L V S F t i O 2 M b Y 1 W R 6 a i X C Y W 6 B O S t G s 9 / 7 2 5 d J t 6 W U i b + 1 j 3 G 6 K i 3 d C h R s z c u b n q 0 p / m r Y 2 J + l C n 1 8 a 5 S / o q 2 W H h g a p t X W V 5 K F k K k k + r 9 3 W 6 m f o 2 t a s k e + C x r v T w 8 2 p I h 0 Z h V Q Z y N C m x i R 9 x a B D e O k 9 / M Q F K 7 e j Q n V S w D K I C F I J q r S 6 9 N r S V c m 3 o U J N j 1 E 8 P n s E h N G 9 w A Q B p t Y a 1 V b B W x g w 6 j B F m E O A y Y R 9 Q 0 N D A h M E m H B h 3 1 I o z K G f g Q n a v T q v s b d E y t + u x h R o H g q n 1 x W s o 1 K y k m 5 D h a q b K B x O 5 f T o 5 V f 6 v Q q e C X I c l A W q Y B B z S u S + L 8 I + j M R o b b U v F I R G Z h w v X k J d 1 O f N H o T y t 6 + Y n A n 3 y A n x N O H 6 r d x 6 K i U r 6 T Z U z G r P g S l X + c s L k H 4 v A G R C P a O P r g e k F z F f G J o D o W 1 l v s v l B e z o m F J s L m E E x 3 e 2 R g V w 5 G E 4 N / X N K H f b Z p e 4 P T W V q J 1 V T 6 V k 1 v s n z 9 / H n r V 8 F W p 6 l B v + s y e b N J o N 2 A J 0 l 9 d i F l c j d F D A a w E y 5 5 w T Y 6 O j N J B Y R b 0 T 9 9 5 d j n h d 9 6 + I m q v S d G f G J u + 5 L V H p 4 o c w w m L E s c 4 I + 8 F S 7 A D 5 7 S k o k + Z o I R k n K 5 O k 2 u C Q l J W a r A 9 O X l i K 7 f m N K 1 W x q 8 C l G E r 3 B d M 8 1 M I 7 9 m N r 4 z Q 0 O I j T n b R q 1 W q 9 h k E a G 5 P v 1 d j Y K I D N Z 1 R D f S h F + 9 f b 7 a C h o W G 6 O L H u b l x n F f B m 6 N k t C v I H M Y r C K B 8 q d E 6 k M M k N Q 9 V Y M a z X l J a s D 0 6 V H l C e m k c o E j G 9 e v B O D o g 4 X e o f / O z m M I d o G T b l H o a H h 2 X O P n S V w 1 v W 1 d V l v e b Q j J + + G i h 8 K b v R C 9 u i D G F c r p L F 6 8 I J L 3 3 R N c / e Q R b 2 a / x 8 j J Z / Y r 0 a R d E x 4 h N b S g l O G i o F V I b S M r N u X H r 9 m q t H Z V 0 p 6 S 6 R u T s V j z v D v F y P t N Q w Q Q G f J w s T J m Q B T F B N T Y 3 A h P A P O x j G v b X V 3 n 1 U A / Z J w A T h N a e 7 5 w e T 3 p d l G 0 C T U Y 9 4 K F g + T J g v Q z 9 9 0 e T c 1 q g D 8 V h s A t e i f 9 r y U M k B Z V U / k h P m 5 c D k y C + l s M O i b Q S P 5 J z d C J + P L n S E e t i p Z A d j o Q N h V X X u G L 9 V v g F J j U c x O n s r I a M P 5 q P 5 / t w n N s R o T 3 O / d G L g u 6 h b 6 i y O 8 r e / / G 7 Z 7 S w a m l A z 5 5 a S r A 9 P X X w w e 9 k D U G X T e p q Y r p I 2 y q J 3 R N y D g M v T m 2 P k 9 2 D O c f v Y F Y v H e J 3 y U M 6 O C q P e n h 5 a 2 9 5 O U 9 N T 1 H G z g 7 x e P x 8 k k j J a / b v / 5 T U 6 e X v u E L G Y A M t k 1 O L X K w / n 5 S + I + Q X D C Y s i k 8 P U 3 K w m n s H A V v Q q L l Z 7 y x w 4 u A b Y L A n 5 U h z C o o O i K p C g m o r S m e j F + v B 0 6 Q B F V b u z I y I M U E Y P G q Z 8 Y Q T 4 3 Q a t j o 2 O 8 f e P Z E / + 4 j v / 7 e Q p e v L b T 8 g y b r x 2 d a y R x i J L E 1 g 0 8 v c b D e e + d 3 1 F m l q r 0 3 R t + P 7 a W 1 m o + D e p O 5 Q k B C h 0 U K x p C q t 1 J a C S A c o f q q F w u r 2 I d 1 J t q e U g d H V j J 9 2 7 g E s s z p 3 7 k v b s w U j 5 C H 3 W 0 6 B L v z m B j Y V u T 8 W T 6 p h A 9 z m A S m o v 1 V I b p Y B / 8 c L M b 1 I l A 5 S n Z j f v c M v T O x U T 4 I L n w j k i Z 7 s I o R k 0 y W 2 w m u r q 7 N E d F y m + 8 + F p + v m P n 6 f u M R + 1 1 y f l P N R c 4 d m 9 7 P x L J f w O d a B T 3 e c A S n r 8 2 N p b l / 4 a r g c h r g p U l v s t H l f X 4 M y G Z 3 n C B A G G U 3 L P X F 2 g B T j Q E 1 h b o 2 4 n a h Q O h w U m a F 0 D e g o V T N F o l J 7 f G i b r 9 i F Z 5 9 T y O p a Y c X 0 Q p 5 z H n / q K q h 7 d b p g I V C r G z R Z o 2 J X t 2 c v f g 5 b X D j V / H e u o l s 4 B o x M n P q M v v p h 9 C 8 + p q W n p U k c H x w s v K t g e l G q D c 7 c J 8 5 V T F 6 g 7 e V B d 6 N 0 D v O S o U 9 f a 4 T O X X L r L 2 U p X 7 O K j d C w L l d N L z f Z Y 7 h N C p K 3 N a d r U p M Y I X r t 2 n d r a V g t I g Q A u H 1 E d C V 1 j X r o + / O A G w t 6 L 4 K F w p 8 U 0 1 5 V 0 T H D Y l 0 j E p H N i 0 1 r 3 1 5 X r Q z 7 c e x b 3 t C 0 E T i n A B A G Y m y N q m B K s 3 7 t b Z l / C G E E D E 3 T b M Y v t g x J q Y S F S d a J e J Y 8 M m A n 7 0 m m 7 X t 1 q d m 2 4 V J 7 q h 3 J 6 9 U o F o r m U S F l 0 a X I j X R 7 I B S i W R K X e n + 4 2 q j 1 f 9 7 K 1 c 9 p R 2 c S i z p 4 H c 9 3 W U s r 1 b S h M 6 + 2 2 z o j F U t + k 8 l r 3 M n e 5 U x 5 9 u T w 6 N q a v v S v 5 / E v o F 1 1 S g T p V G e m k c d a t G 8 3 1 H i r b G Z G n F e C o R A c 2 T J M 1 3 U X v v P M X + v q L d 3 T p / I W d 4 P m t M e m q / + t f 3 6 e K r X 8 v 9 / B 9 Z r M q e y C S v b E 0 D o H W k b O X X f s 7 / P U 7 a X I y I V 3 M b j n 3 t N j C R Y U Y O l Q T V L + 3 2 P m o Q n I C Y 0 b E f 3 Y r S E 9 t s q / n w m b E P O m 4 K Y K 5 0 w j 2 f 5 T j P B r y z t 7 I + U n d H E H O R Z n z U Y m Y d F B Q O k 7 b N x e + 2 6 I b 5 O o r d m N c 7 y s F n G L 6 6 E a I / t Y V z M 4 h 0 Z 4 + z 5 W a e 8 X w 4 + x x 7 q b L X 1 + R F H A 6 B W A A 3 r a W p K T f 2 R a V y 0 m Q x 1 A q D F d a u H I / Q 0 l 1 T K Q k 7 p N F V 5 p 1 9 J x 7 P V T c v 0 O u i H V 2 S k A r G b J H G 7 q p l T 1 N M m 3 R e M R D z V U p + p y 9 D r r c V 9 e m 6 I M r 6 p x V f j g 3 P j 5 O 9 f X 1 1 D n q p Y 2 N C x s G t B C v K O L 6 S c n V u 7 a H M t 3 n K b Z d 2 + 3 7 B r t N r m 5 D A a S y c n X 4 Y k R 2 8 D g 7 K c C E / A x 7 n U v s w Q a n v H R w 8 z R V + G c f c A D T 0 a P H F g w T h B H r C x Y O e o 6 v 4 f x G b j 4 g M l A F / J Y L L N i 4 c 8 V 1 l 8 9 H r e 2 Y p Z X o Q n + A j t 0 M S h v L 6 M q g n / 7 1 f / 9 f O u B o I z m F a a I X I j O f B W 5 q s C o + / 9 u C m p r i W s s l i Y X F q z d w B 8 b C 9 b 7 c z T r 6 5 d d 5 P 8 k l q t x B M z P u G g y 7 H P T w q g S t m e M C w g 8 / P C J z V j Q 1 N t D L 3 / u u L i 0 s d F a g P e X U f M I / G R y r O y X U I F m E f q p j I h n n E D 4 V p 0 d 3 N e l n u 0 v W R y 4 F K h H Y U X i 4 E f I q V 1 Y R 5 b e f i u k v f z l E z z 3 3 r L S v 1 q 1 r 1 6 W z d f z E Z / T M 0 0 9 J H l 4 L 0 0 H P p Q w f A H F N F O 4 A m U y p 4 U e q p 8 8 M Q 4 r R 4 7 v V x Y 5 u k 2 t D v r S J N / J U h m n x 9 M o r 3 6 e a m m q B a S 6 v v 2 X L Z p 1 T X e m P N f b r p c L C I c / 8 m Q O g M U h 9 1 O w 6 d 4 O 5 t l M i x y u V t a T C X e a d l 5 H k a 0 3 b a v r t b 3 + n l 4 h i 0 b B 4 Q Z i n 5 7 3 Z I W a W H l 1 / 2 X r k F P 8 u r l f X n o c q 9 / A 9 O J k Z l 4 w w R 7 s R d v 7 f / u 7 3 9 O q r P 8 y C 0 N 6 + V l L M s o Q r j d f W p u R 8 l o i f I 3 9 I N T z 4 k 3 I k a k m s U L 0 v d 4 O H L l S + r M 0 f U p e B S w X C 1 O Y v a w l 1 4 c J F n S O Z o 3 1 g Y I C O H / 9 U P N c b r 7 8 m I 9 + v X 7 8 h 6 0 1 t Y B 7 A s 2 f P U V 1 F m p 5 Y r S a 2 l H W m z g Q i p M j a Z b D h 4 e m C d b / c z Z V t K G 9 l q 6 4 A q Q K p g 7 L m p 6 a q e / P s z n Y S d P 7 8 R X r m m Q N 6 S W n 7 9 m 2 S x j G E R e v A g b + T F H N 9 K C m I x F T t Z f P O 9 M 7 I N K 8 r X P / L 2 V z Z h k o m A V G Z o o U K b R o M f F 2 o 0 q m 0 e C S n 9 u 7 d I z e U c w p t L Q j e C v r T n / 4 s H g z X b m H q 6 S 1 N S Q U N 6 k 6 b q k b k k a h l r A / P L P x 7 L g e 5 s g 2 V K o 0 J c p a 9 3 n 7 7 X b p 6 9 S r d u H G D N m z Y o E u V T p 0 + Q 2 1 t b X p J 6 Y M P j g g U v / v d H w S 2 V 1 / 9 A Y M x R V V V a r D r x s a E w A J 6 b L D y T s 4 j 5 T 8 M T S p U 9 8 v d r I 8 v X M U v d J X S F d t p e r r Q S V 1 U i s 6 W l d W u 1 Q l q q 0 2 J B 0 G b 5 s k n v 6 3 X z K 0 r V 6 5 y e 6 l F v A v 0 w Q e H 5 X Y 8 z z 9 / U G 5 r C p m 7 i x h N T k 5 R b W 2 N X l K a n B i n 2 r p 6 q a s P r 6 h J O 8 1 5 q N w R 5 + Z c V J Q y y R g 9 9 e Q W / Q 7 u E Q N 1 z X W 7 Y C q 0 r c g o i T J Q h Z R / I v f M m b P U 2 d l F L 7 3 0 A u / 8 x a d D z o e l k I a H B q i l V d 1 d p L + 3 h 9 r W F j 8 B j P r q H i P 6 q s + a A 6 i Y W J q h O v C U G k b l J r n 2 P N R K E L x K q M B A 1 o V o d e 3 s m 7 / t 2 7 e X f v z j V 2 U a 6 I m J S U e H Q a 7 e f v v u F y w a m C D A 5 O y Q c M q E d G 0 1 S f J 5 c s O 8 Y u Z G u f M 8 1 A r R 0 L S H o n n X J y 1 U u 1 f P B s o I l 3 F U V V X K z L S F d u D X X 3 9 N 5 4 o L E Q I M 9 / W d Y Q s U 8 W h 9 v b 1 Z U B 5 u j d N z m y O c N 2 D l p R J 1 p A v X / T I 3 l w 4 9 W h l K y S x A S 6 e P P z 4 u X u q J J 7 5 F f / j D H 3 W p L Y B y N w F K G O 4 8 j w s d o f z X A Z L V b W 0 0 M O m R d X U h D t W 5 b M + a m I I o X Q A q t s J 1 v 7 z N + u T i d d f 5 1 l R w K 0 2 X R 5 r P S 2 g / D b O n a 6 n O 3 c n / 7 d / + n X 7 6 0 x / r J S W E e J F I V C D z + 3 1 0 4 M B T 1 N J y b 4 N U U T e 4 0 z 1 m x f V a 6 p J 3 T P e m b h Q A U / P y h a N J O n m T Q 0 7 e H 6 f C 3 J a K x 7 K d E g e f 2 6 3 f z T 2 y P r n k P q D S A h Q a s y t 3 L o m F 6 M k N M a r W c 0 4 c O X q M v n P w W f E q c w n T O + M 8 0 p t v v q 5 L F i b U A 8 5 B 4 V M x q S W A E q i Q c r 2 p K 6 0 z l G C o I u G w e K w T 1 y 3 p k E j E o + T J x O n Z 5 x 5 R b + Y i u b N T A t 6 1 r B z h I r 9 C e m 5 z O A s T z g + 9 8 P z B u 8 I E f X j 4 C L 3 w w r 1 P 7 Z w d T M u g A C 4 Y o M E A C B w E B T Y d 7 n k 8 3 m z Y p w 6 Q a a q u r l C v d 5 l c 2 Y b y J O 5 k K w y J q b u V r E J 3 N c R d 4 N 9 9 5 1 2 6 e f O m L L / y y v c k n U u 4 B 9 V v f v M 7 e u n F F + Q c 1 L 1 o b H R E 5 x Q 8 8 E Q C C t t 4 G D e U 6 9 Z l 6 l 5 R 8 I Z Y X x f C S A r 1 v P Z 1 C D X t O n e L u X J w r J W a E K A U V M b K y t f 1 Y R / 9 6 E c / o C 1 b t t D v f / / H 7 I i F Y v r N / / s t e 4 Z q + t n P X q d Q a I E T r z j U 0 K h O + h r P Z D o a 4 K E 2 N C R o V d s a K Q N E o y N 3 u L 3 m l / y W x r j A h H x r S 3 1 u n b v E 3 D u N W F k 5 k i N j n j C z r N F r r / 1 I 5 w o L O / z P 3 n p D L 9 2 / B C A N h z E F C w O m v R P K T N t q e n q K x s d G u S z F 6 1 N k y a R / / E Y u M 1 e G f M q c 9 x o q i / f P g p r v N M 2 j o 6 M 6 d 3 8 C H J D t n Z Q Z g M I z 0 9 T R P y 3 5 3 u 5 O q m d v N j U 1 w e U z V F l d I + X w X o X r f P m b O z s l I K 6 k Q s L P W o k q 9 r u v D v l l j r 6 5 h B 3 e j M 2 7 X 9 2 8 d l V D k e u h V I i X o S C H k u t a g l K 2 a k 2 7 p L F o j O o a G s W D w T s h d a v c 2 Y Z i 4 6 3 u a E c 5 t E K 9 V h E H J T p 2 Y + 7 x e F N T U z q n N N D f J 1 3 b c w n D l b p u q Q s K n d q 2 Y 6 e k C q R c q N J c Z y l O E f K Z e y H D K i o r + D N 7 6 X y v V 5 Y z G Q 7 5 + D 3 c a K 5 t Q 3 k 9 C C 3 U b i R F e C i r q L 7 o y r 2 M 3 S k M k B 0 f x 1 x 4 S q v b 1 p D X 5 5 O d u 5 h 8 f j 9 t 2 L R V B s d O T 0 3 S Q F 8 v j d w Z d n g m T r V X M m C N j Y z o d e p g 2 N / b T Z 9 3 + M j r 9 V M m x Z 4 q o T x U X W 1 F T l 2 7 y V z b h q r y D U p o I B 5 K a I K V V U z T s b t F 9 7 N 9 n D l f B U i g c H i G u m 9 3 S t 5 s b Q y O r a 6 p p d V r 1 l J j U 7 M N F M M k I Z x A l a J o N E I 1 t X U 0 O I E Z q + C p U t T c 2 k b 7 1 0 X F a z U 2 t 8 j z Y A e e 2 c P v b O r U X e b e N h T L d M e W N T / N d Z c M T M U M L 9 X b 2 0 u d X V 2 6 V A k H r U 8 / / Y x S / A a p D H Y c W 7 0 9 t y V F P T i 9 k + r R M 5 Z h L 6 Q 8 X l N V Q k Z J 4 F y V A J R S d v o 2 h 3 v I c 5 m b 5 e o b r k l v E F t + O 2 p W u 6 o s E e 7 U M Z f q 6 + t o 7 d q 1 H H L Z 1 0 g B k m P H P p Z x f T U 1 N b S u P f d 6 J 8 v h x b I A i V d S B u + D 1 A w T w + X 0 m N y y p q Z O 8 n L T A A Y J l k 4 n J e R z 1 r H b z N U e C o M u l Y c q d 6 E v p u C t s P N j x l j o 4 M H n J C 2 k t r a 1 G i Y b q F z v p A z 1 o / I p 8 n G b S S A S m N J 0 q g u d E c p T + e 7 v Z o z f u B g o 7 I j u t M a q U T m i e U z n R B m q u 2 o + c 4 9 j O 6 L 9 N D k 5 O W u b I h z E i H S n D C g q d X g q G A O D d f F 4 Q j o w p v g 9 j d e S E F K H e S b c + 8 9 / D 3 h z 6 9 l N 5 m o P B Q G o J F c M v J R T Z b j u X x i G l K 8 t m z d T R U V I b t C G + S V s e G y Q B B S k 2 X X K Q 0 1 Q K 4 U q K g U e F e Y l q Y + d o I K J w z 1 e d r t c f 9 N q j 8 U V x h W B S o O 4 q K y 7 a L 4 3 S D t 1 6 o z O z d b O H Q 8 x W B X Z g a 2 2 a U 8 F z 6 S 9 U y K R l P C u v S 6 u z n E x Q D g P l U q m q H t U D Z B N c x t L z j / l 1 a / b z P U e a l X D t H g p d X a d v R R + V V m L o v X r C 0 + 4 Y j o g 4 H V w M a K B y f Z I G i p O c S E h 6 g V w Y X h R Y 3 O z A I X 3 k J O 7 2 j v B X v 3 x i + o D X C x X t 6 G M q Q q 0 v Z R R O e w r L o 7 Q 5 t S l S 1 / R z p 1 q 1 I N T A M H Z C Y E x g A o e N v F I x l S H A 3 p i T V s J U q G e u t A Q o 8 / N 7 E e I M t R 5 r 9 n 1 6 y Z z v Y e C P B a O g F x B b B 5 C 2 I A f V 9 Z c w j 2 c 5 m L q 0 3 O 5 5 6 I g G y Y b H M B x 6 N D 7 d P L k y S x E 0 n 4 S u M w y p 2 y 4 k N A A h X D v z G 2 u L Y R 7 g I l y D 4 Z u l f X 5 1 c 6 7 H K v c o V v 9 A f J 4 1 T A W z G U A q M x R G D t B W Y W F Y 0 / + X Q i h O y M T 1 N x U p 5 f s M M / u f F B h n Q E H H g d h 9 / j Y G F V W V V F C v A 7 O O c E D q T Y T z k U h j c P i c T p 1 K 6 P m 4 Y t H 6 P U 3 X 9 a f 5 G 6 V R M g H s 7 h B q 3 q P u A J R y W W I 5 i V s J n R S 5 H d U N D X a J 3 e N N 7 J B 0 j A 5 y r 8 8 9 6 V s 9 8 q q a k l V 9 3 i K R m c Y G q m T F I V j C j y A d Z a 9 E z w T J r r M c L h e q E 7 d a C U R 8 k E b 1 3 D F c g W p H j 9 1 x t 2 o H A L O T w a q Q 4 f e k 4 M T V C j M g w l M 2 j s B o H X r 1 m V D O 1 h F R S U N D Q x Q t T 8 h M M G 8 F q c M E 4 D C j E e p F D o l k v T 6 z 1 6 R z y o F l Q x Q E I 5 0 t p d S R 9 K y F q Y j X 6 f p + 9 9 / m S J R z E q k 5 o D I h 0 m M I R o b G 6 X j x 0 9 I + I Z b h w p g Y g o g j P s z M A 1 M s q f S M M E 7 2 Z 0 R i Z I 6 4 L n + P J T T t m 1 Q Y Y S E E g C K r S q A c K I 8 N G m + q q y o E I / U 2 X m L I v E M V f n h 8 W 2 Q 4 J l w X g k H q + r q G r n x w K l T p 3 l 7 o z 2 l Q e J 8 P B G n O 4 l G a T / B Q p 4 E J R i 8 a A L r + f U M U y o V p 5 + 8 / v K s e n S z l U w b y h i 8 l O m G R c V N h t W O U O 6 Y m J 9 C P t U + 2 r R p M / k 9 y s s b S M x B y o R 5 Z h 1 u x p Y N 9 3 g Z b S Z 0 I W 5 q U H f p H x 8 f o 0 x i h i Y i G T r f z V 4 L N w d I x i n D q b o Z Q e G 6 d K O V V M g H P b Q 5 w J W O s / A q P k e I g Z 1 A R q a X N Y f U J R e P t q l Q r 6 O j Q 1 L b A E y a I h H M S Y 4 2 l Y I H Y F V W V l B / X 7 / y R l w W i 0 a p f w I 9 f K o D I h S q p P P 9 I b o 6 i B B Q 1 w 3 b W 7 9 8 V X 9 2 6 c i 9 s x 7 N Z R l U b K 6 n Q k V n R 1 O U l a N s p 4 O c h F U e 6 u b N D s l / 9 N E x O n r 0 m F z D F A l H q K e n h 8 t N e I c Q k N u p H O t g X J 8 q w 3 l A D z W G A I 4 6 o J 3 q M r e v U T D B O 6 X T 3 H Z y 6 c x G c 5 l r 5 5 S Y y x 7 e V s l M q V 4 k V K o d s 3 M q U J U l Y p D k I k 3 e J j C c F M f 2 A R T o a O j u 7 q G n n z 4 g 9 9 J N x B M y z K i 2 r k 6 H d g Y q Z a O j Y z Q 5 E 5 N w T z w T W 4 z b S 6 e 6 T A e E g i m F 4 U a c / v L X P y l Y d 2 6 3 k m t D G Z N B s 6 Y S B S Z O U b H a V n K b C r 9 d v F L 2 Q k A F 0 t M b w x L W I f / y y / + J V q 9 e x d t K A e P z + w S k 6 q p q u W f u 4 c N H s + s Q 6 m 3 Y / i g F / W g f Y V l 5 p j P w T N j 2 u h 7 k h m r s n Q J + X P R U u N 7 c b i X X h j J 6 e H s t 7 x g a p C x U y l O Z n k D s S C s p B D Q g C U w a I t X J Y E O F 5 d 6 + P v F Q y g s Z 0 / C w Y a b X Z 5 9 9 W k a a m 3 b T z K i a K Q k g Y Z T E y U 7 l m X B 1 r t y h U E O V Z q D e / M U P 9 T c q P Z V m G 0 r b Y 7 v q e Q f R Q G V T H D E 1 X H o H U W 2 r 0 p Y T J D M 6 H 6 m B C Z d O K G D S 1 C R T K b N 3 4 X L T c 1 f I 0 A Z C i D c y M k L 9 / Q M C k z F 1 E G P j E E 8 Z A 8 o w / e q f f j q r n k r J e J O U 9 p 9 X r p d C Z e o K 1 j A Z k 0 4 L 2 b G w U 5 W e t 7 I h U g A h z X o k h k d S t m c Q 7 v E y z h 8 x e n p 9 Y Z D g l Y a G h 6 R d d f j I J z Q 4 O E g 7 d m w X k O C d T n f a n R D K O 6 l Q r 7 I i w D s c j u G l + 1 e y I Z / R o 7 u a F T Q a K F S s i u u 1 8 Q 5 i e g J N G L g Y X e w N l d + U 1 8 s P 6 w x E y N s A 2 e t U u Y R 1 n L / y 9 d V c k H R I Z / K q 0 y F J t b V 1 M l 7 y m Q P f p g 0 b N g h I A l O X R 9 b D G 6 H N h B T e i W M 9 e u P n p R v q G Z U 8 U N D + x 1 f x T m I 8 F E x 7 L K l 4 L D N I W b i 0 Y W c T s O 7 N a 4 2 F H / S m N R A h t Q G y Y T L G y / I b 7 f K A p X 7 7 8 U 9 O 0 L b t W 7 M A q T s O 6 r x O V a c D D N s O c K U E J H i n U + y Z T F s p y W G e e C c N 1 a / / + U 3 9 P U t b 1 s m b P S u i V Z 5 M p u n M l 4 N y i Y c x X O Y h e Q + n H g 5 F 2 C Q k 4 W U M V c K y p C h D i j f C + J J l I G d 4 K n k 2 / E m a Z 6 q M 4 c p J 2 Q A X L z + z K U K X L l 3 m s O 0 h u + d P g F P Q o e c P M K H M A D Y 0 N E x 1 9 X U K K r a b w 0 T D U 2 k N k A I J l 2 a k 2 H 7 x 6 5 9 Q M F h 8 5 t p S U s l 2 m + e b z + e l E N d p 1 j u h 0 p G i w S z L 6 o i r 2 l Y Y Z Y E d S H V c Z F P Z w e w d 8 s E J n 6 U s F w q 1 w 6 u w b b 4 G W D h l Q 4 i 3 v V k N D 3 r o o e 0 K F u O B k O f f D S 9 1 i 2 G R c A / w S F l S u t G 7 u 7 u z Y d 7 w J K / P g w l p S 0 t T y Q 0 v m s t K 8 s R u M X v 8 0 T V k Z Q A O V 7 y p f I G J U 4 S E A p M T L G N q 5 4 I p u N g c O 2 j O U R + g w Q S A + 1 P 2 P e W i P p g C K B u u 8 f f K Q i K g a D P P 0 2 Y 6 X Z w g S R n n G 0 N x + v S z z / V v t H + n A k e V r a l h O D R M N 2 5 0 S D 4 Q C M g N 3 B D m 4 T 6 5 J r x T I C m Y Q k E / / f A n L x e s i 5 K 1 U z d 7 7 7 / m X a Z P P + + g j K X C P U w R r E J A h H 3 K J P S T c M 8 R B k r o x 5 v M k V f L d i g o O b V g E q 1 s p o D 0 5 g e H J m M k Z W q F S u V R p 3 q Z T b L 4 k 7 x K 8 y F 3 e j V z P 9 u Q L 0 2 7 m i f F 2 2 S B N H C y C X g C q Y E t R Y O T G a o P A S C c u L V H Q T j b S 0 j 9 P g / 9 w z 8 t 3 g 3 c 3 C L r V E e f 1 N F K 0 / E T 1 z n g B U B 2 m 0 q A E r A A F N p R G i i c X M i C h C g Z q T b A I n m 8 q 8 7 L J 7 C c e U c u V / b m l 5 z 9 I A A o A Q C T c k b + 8 Y B H U 6 Z S Y 7 n L T r g A F E P C + d 2 r Y x S b H K L G x g b t x T R M G i y B S J Y V T N I x I Z 5 K z w c B T 6 5 h M i D B 8 3 u 9 H v r H f / m Z f P O V p h U L F P T J 8 S v s q Q C S A k o 6 K T R U 6 J i Y 5 a U c Y A k s A o x K Z R n Q C D c o U 6 m R W o b s M i X e y V W i p T K 8 v z v y z h R Q y A J y K t W m 1 u V b W j 3 H 9 P 4 J U C r / d x u i d K u z U + Y r t 7 2 S B i i b A i Y u Z 3 j U l M m A C G V 2 2 1 P O M 2 n v 5 B O Y 3 s L X X Z G y T q 9 g o K B j H 1 / W 4 Z 9 f w 2 R 7 K m f o l 4 U r C 5 Y G S e D h F M u A R V I U 6 x S S 5 8 1 T 2 P l 1 1 s 5 r c E w Z m 8 r q c l m n y 8 0 y w M n m 9 T J D Y v J P r l c T V K J T A d + u E F D w S k 7 v l A 3 x d J i X 7 5 0 C H D r + 4 3 9 b m Z 7 J y D p 9 a 2 U D B X 3 0 0 S V K E z y S D v 2 c n k p g 0 n B l Y Q J Y S D V A J g + k J E W x h s g s O x 6 L i 3 d 2 l T j y q n o A g p 0 q S P A E P E v l V a p M g a P K V B 6 w m H V t N Q l a V 5 e g 8 x c u U F P 7 I 9 R a n b C B 0 j A Z k L I w m U l V B C Y F l M C k P V M o F K R / + O e V 1 2 b K F w P V j x p a 8 T p + / C u K x t M 2 V B q o L E x I B S 4 D k 0 o B j F r W M C E F O M K O 5 K R s l l B U d M t j x 1 e p + n e m 8 q h S e Z J K j Z l y A 1 I 2 r 8 M 8 2 B P r o v T l l + d p 9 + 5 d W Z B m w 6 S W 4 c H O d Q M m l A E o 7 Z n k d I P q K W 1 u b q S f v v U D f K s V r z J Q D t 3 u G q Q r V / v J 0 k B J O 8 p 4 K w O W e K l c q E y e H / D P U m W A h n P y 3 n q F y M 7 Z y l a C o k V n A Y j O O V N A I n m s z 8 t n T Q P F g J j l 5 q o k b W y w v Z F t C i B 0 R q D N d K n X Q 2 E + u J j T A + K R T J i n U 4 R 4 H C j S w e 8 c o J 2 7 t + H L l c W y z p S B m q W / v n d G Y L L E W + U B J T A p q E w I y A 8 C k P w J S C q v / l W q H 5 x c s b C Q u / l 5 3 9 c C I P h X B Q K M K Q M g K q P y W O f I K 7 N B U u v T t L 9 d t Z u u X r 2 m 5 4 F w Q K W 9 U z i W p k t 9 l i x L i I f e P + l 4 A E z K O 8 G 8 / L v / 5 X / 8 U r 5 b W b a s M 5 1 l o A r p 0 K G T / A h g F F S q 1 2 8 O T 4 W 2 l c C D Z W U A R g G E c l n C g i 3 n o q M W V B Y Q 4 F + l k g M Y y G l o T J k C x s 7 n w J Q N 9 T K 0 r z 1 C F y 9 8 R T s f 3 q E h U h 4 J + T O 4 J S f y O r T L A p X n m V C G 9 t J K 7 R a / m x i o A V V L Z c 3 S 5 U u 3 q O P W o M D k D P / U 8 l z h H + g B P j o V c B Q 9 C r S 5 J Y A Y A Y x s C n D w j w e A Y p u 9 n O u Z k G K U x T 7 2 T v 1 3 Z q i l P q h g c n i l q Q h 7 r U F u J y G 8 K w S T h H w J / g U Z 2 v + t P f T E U 7 i p d F m F V A Z q H n r 3 z y e k a z 0 L l e Q R / i E F M I B J e y k H W I D I A J Q F y S w 7 H m 0 x A D q n M n o Z w E i C F J A o Q 7 n k 8 8 o A i 1 q G h 0 r T z t Y Y d Y x 4 a H 3 V O A V D I V m P D g d 4 q I t 9 H o o n N V w a J p U q i M Q r M W i h Y J D + 6 3 / / u X y P s o r L O l s G a l 6 a n J y h I 0 f O 8 B Z z h H 0 6 V V 7 K b l M h D 1 i y Y C H F m 2 R h Q p l k C w t c 4 M G Z F 3 C w j F Q v O 0 w t G 5 B U 3 l z K A a h 2 t U 7 L z E U Y q G o 8 0 / k e d T c M F e o B o F z P h E G 3 G P X w x l s / p I b G e v k 6 Z c 0 t 6 2 z X o N R T W f P T k Q + + o P H J i E C T D Q U 1 U A a s r K f C n w H K w K R T I a o Y V I o c l Q U s + S m A w Z / J Z 0 0 D p T 2 U 8 l R p e q y N w 7 2 B A W p u x s W W y i s l p F c P A A G o P M / E M G G 4 1 Z q 1 a + j V 1 7 4 n n 1 v W / F Q G 6 h 7 1 x 9 9 / K H N 3 W z r 8 E 7 g Y I n t E h Q H J k c c L J X X C p M u 1 N D b y i I T x 0 I s K G p X y o 3 o Q Y B R M x h R E P i v N o R z G 6 0 X p 8 u U r t H 3 7 V o E J n R B f 9 X s I 1 4 c Z j 6 Q m s 1 E w Y W 5 u j C L / 1 Q o c 2 L o Y K g N 1 n 3 r n T 0 c p E s W k j Q q o r J e S v A J K o B G 4 F F h Q j q c q K F U t C i L J A C U k G i R l e J 7 z X B N S e C a f J 0 V r a + L U O 5 a k L c 0 k I A 1 M E A 1 O Y p i R 8 k x + K 0 G R O D w U h 3 b 8 v T F I 9 o 1 f l N 5 s r g 9 S 1 r k y U I u i S x e v 0 Y U L N w Q Y 8 V r a M w E w K U M X P C C S 9 X g F y r A s L y 8 o 4 c U J F q A R q H Q + x z R U D J N F K Q G q J j 1 I j Q 3 1 F I s n 6 N q Q u R e u 7 Z X 4 B T J 5 5 Z N P 7 a c 9 + 3 b L 5 5 R 1 f 7 L O 3 R 4 q A 7 X I + s 3 / + T O l s V X h n Q x Y D k 8 l U G V h Q h l S y K a L 0 c C D y v O O L y W y b A D C e k e 4 B 1 j 0 M s p x L 6 b V 1 Q n O M 0 C J K A 3 P + G S y f q x D W I o 7 u P 9 6 h Q 9 k X X w R / X + F E Q N G y X u D 7 A A A A A B J R U 5 E r k J g g g = =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 N a m e = " C a p a   1 "   G u i d = " 7 d e b 0 7 5 9 - 8 3 1 f - 4 7 d f - b 6 7 a - 0 5 6 b a b b a b a 1 d "   R e v = " 1 "   R e v G u i d = " d f 8 d 7 5 c 3 - 0 b f 1 - 4 e 9 1 - a 2 d a - 1 5 3 c f 5 e 7 8 4 7 2 " 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P a s e o   1 "   I d = " { 2 1 2 E 6 F 7 6 - B 4 7 5 - 4 E B 0 - A 5 9 2 - 4 0 0 C 7 1 B E 2 5 C 5 } "   T o u r I d = " a 8 6 4 7 a 5 9 - 0 c a c - 4 8 9 c - 9 1 0 e - f b 8 d 9 8 1 c 2 e 0 d "   X m l V e r = " 6 "   M i n X m l V e r = " 3 " > < D e s c r i p t i o n > L a   d e s c r i p c i � n   d e l   p a s e o   v a   a q u � < / D e s c r i p t i o n > < I m a g e > i V B O R w 0 K G g o A A A A N S U h E U g A A A N Q A A A B 1 C A Y A A A A 2 n s 9 T A A A A A X N S R 0 I A r s 4 c 6 Q A A A A R n Q U 1 B A A C x j w v 8 Y Q U A A A A J c E h Z c w A A A Z o A A A G a A X q D I J I A A C m l S U R B V H h e 7 Z 0 H d x 3 H l e d v v 4 y c Q Y I E c x A p U o H B s k Z U o B X W s l e z t m z L k i z 7 2 O P Z m Z 0 9 Z 8 9 + m f 0 C O 7 t n f e y x x 5 Y l D 6 1 A U p R I B T O K Q R Q j C B A Z I D L w c t j 7 v 1 X 1 u t / D e y B A A h T 6 4 f 2 B + 6 q 6 + s W u / v W 9 V V 1 d b b 1 7 / G S G y l p y e S y L D n 5 r L 1 n p J C V S K f J 7 M p R M Z S j g T d P g l E U t V S n q H v d S e 1 2 K n 5 1 b J d P T 0 1 R V V U 3 T c Y v O d A c o m b b 0 G i K L 3 x c K + Y n 2 t C c 4 t S j o I / q k o x I f S q E g 0 V j P K X l O W U u v M l B L q N 1 b N t C 6 5 h r Z 6 V M M U T q d p v G x U a q p q 2 d m M v y v N v 3 k x D h 1 R 5 r p z r S H D m y K k d d D N D p y h x q b m m X 9 X D p 8 L S T p i w / F q G v U S x s b U z Q S 9 l J t K C N w 4 b M 9 H g + F k z 4 6 2 x d k 2 K Z o t P e K v K a s x V c Z q E V W d U W I D u 7 b S a l E I g s R w I F F o x E K B k N Z k O C I e I 1 k Z 2 I W V Q U z d P R 6 i J 7 f F p W y G 3 d 8 4 I 6 2 t S R l u Z j i K Y v S / L y Q L 0 O M E N e q K j f e C y n s i 8 4 A H d i S o o 9 u V p G f Y Q s P l T 3 X Y s t 6 9 8 Q p X b t l 3 Y 9 e O b C f 0 s k o Q 5 S k Z B J h G 5 y Q A g k 2 P T V J V d U 1 U m 6 U T C b p d t c t i i c z F I t F B Y Z V q 1 o F o s 6 u H v F U u 3 b t J K / X S 5 b H R x 9 + l a R A R S 2 9 u F 0 B V 0 g G I q d Q 1 j f h p b X 1 a U o y 6 D 6 f j 7 x s l s d L H 3 d U U U U F 0 U T f a f 3 s s u 5 H 1 l / K Q N 2 X 2 t c + T O 2 N X q r 2 x 3 O 8 E f J j Y + M 0 f O c O r V / X T q G Q w z M t Q E O T R D 0 j c d r Z H q Q K f 4 a O 3 U D Y l q F r l 0 7 T W y 8 / L H A Y p d M p D u + 8 e s m W g e w I e z / k 8 T V q O C T c v y 5 B A R 9 7 N 3 Z v J 2 7 X s f e 0 a G a w D N b 9 q A z U P a p 6 1 X 6 K x t J U F 4 j T Y 2 t i d O t W J 7 W 0 t P D R P i g 7 r F E h i L p u 3 a C m 5 l a q r q m V Z f U M f s x 7 6 t j o C D U 0 N u k l p Y t d E R o O h + g 7 O y W 4 o 7 d P T V N 1 X Z O A 8 u L 2 m D w H 3 g 6 h p d F I 2 E P 1 o T R d u n i B w Q 7 S j h 0 7 6 M q Q n 3 o n F I x 4 7 U s P x T k U r B R v G A p 5 y m D d o x i o 0 7 N r v K y i q l 6 9 j y K R t L S P f G P n 6 M D e b V y q N m E 0 G u Y d u S I H o p n p K Q o E g u Q P B G R Z r e H H A l s 9 x S H g 9 P S k p H 5 + j c / v F 2 h C F Z X q C S x 0 Q u x Z G 6 e m q r Q s 4 6 P + 1 7 + + R / / z V y / L 8 s R M n M L J E F 2 8 M U T f 3 u q n + v o 6 S n C Y 1 9 P T S 6 t X r 2 L g K 6 m j 4 x Z t 3 r y J 0 v z u N 4 b 9 1 M N g 4 X O + v T F O d R U W H b 2 h w K q o 8 N D 0 w B l 5 3 7 L m J + s v n 5 a B m o + a 1 u + j y Q m i R D I h 4 Z y V S d P B r R H p o a u p V T u t M / x y S j a w h q y z 4 z p t 3 A w I Z w s g m v C s m B C 2 o Y v 9 0 T U J W R 4 Z G a V A q J p + f + R r C k 8 M 0 0 v P H 6 C H 1 n K j K E + T k + N U W 1 d P H 1 2 v k A 6 M s a E e e v W p F v J 5 M t K p 0 T X q o + 5 x / v 7 8 + f g O j 6 x J 0 t d D I f L 7 / P w 6 / p z b Z b D m I + s / y k D d V c G m f R x G J V W v H Y P k Z U Q O b o 1 m P V G h s E 5 K C p Q D x k Q 8 T k F u U x U S v N M U e 6 l Y N E r p V F o 8 W 3 N L q 1 6 r P F 5 + 5 4 Y R v h 8 8 S 7 4 M q O G Z a f I G a + j E r S C X z g b X w J x N P R Z 5 L I + 8 Z z D o o 9 h I G a q 7 q Q z U H K p b u 4 9 D s I x 4 H 9 P h E P K l 6 a m N q p c N y / B Q C O l C 6 C p j 3 R j 2 0 q a G G H k K 7 N h G + W 2 c h W i K 3 S Q 8 I h Q O T 1 N l Z b X k o Z H h I V m H 7 w U I k P o 5 b M R B 4 O i N K v 2 s X B X y i E 6 w j O F c F t 6 r u t q i i d 4 y W M X E Q J 0 p A 1 V A w a a 9 t l f S M F n s d w 6 s V w D l K x K J S E / e U i v K n z M + P k p N T S 3 Z d l m + 0 B 2 P 8 H N s b I S q a p u p e 8 x L t z i k m 0 v z A Q t Q 2 d 7 q r K w r K 1 f W f 3 x W B s o p X 4 A 9 T c V O i n N Y B p D S D B L T J E C 9 s C 0 i z 3 G O Y k C 5 p G y z d 8 m 7 6 8 7 Q A E U 4 v G t s b G J v U 0 V J B h i e o J g Q C g a C w Y I A F J M Z T T E f F Q N L y g E V j M E K M M y Z 8 N e U S q h t U p a S d a g M V F Z 1 a / d y 4 z 0 t R 3 h 4 J s B i g H m e Y T K 7 G m D z B 3 i n z 9 t y e C 6 6 x I t 1 O i y V A D 5 2 8 m K 6 O u S X c Y I L U T 5 Y Z t n A B U 8 F L 1 h V h Z 7 A s r c y 4 l r A h i p b Z e t e m p h I S X s p F y a V / q 3 L 7 v a G B 5 k c H 5 f l r j E 7 l M K O N h d M B s 6 F 6 m 6 v A + B G / X 0 9 N D U 1 o Z e U F g o T l P + Z z m 0 B w z b C t p q e T l G o e S + v K 7 x d V 5 o V P 6 y t I A W b 9 t D M D I Y M J b P t J d v U c 5 7 c E J d l U 4 A u a A w n 2 t A w 9 z g 7 p / K P + k Z m B y 2 k Y Q 4 J i 7 2 u v 6 9 X U m f b r W 1 N O 9 X U q E 4 L H A Q W E u 7 l y 2 w D I / X z 7 W 2 D b Y V t F o k k K d C 4 R z 9 r Z c s 6 9 P l Z e 4 u t Q A U a 9 l A 0 i h D P h g l y 7 k j Q t 9 b F q D a k T q Y a o Y s b Y + K c k v M 9 t f V 6 6 Z s R v j r O V y 2 m 8 q E 2 y 0 h V Z 4 W P 2 1 U + S k 6 c k / K V K u u v K x g o v 8 C U O y o c y o G J 8 8 4 N h I G p O D H q K e w 0 Z u n O 0 C B F Y 1 F a 2 7 6 + q K d x a j p m U f f A O O 3 c o L z M Q h V J W P S p n G d a f M m 3 d / y G 2 V B 5 y e / z U n r q v J S v R K 3 Y N t R 8 Y E L e C R M 0 M z N D X / W r X r j e 3 l 7 6 + O P j 8 h 7 J Z I L 6 + / v o / f c / k H X Q o U P v U X P r K m p f t 2 F e M E H V w Q x V Z 0 b 0 k i 2 E V g N T X j r X G 6 A U f 6 n P O 3 O h Q d s J v + P T j u I 9 h P c r b I v 8 7 W N S f L a 0 q z D S v u o R L p 2 9 z V e C W X / 9 4 l z + P l P y C j Q 8 z n F / P k x o F 6 j 1 k H P H c e q 5 L T H y e z P S N n l i P c L A u T f f 5 O Q E h 4 B 1 n E 7 S t a v X a d / + v U X h w j v 9 r T M g X g r y 8 e H u 4 D Y 1 4 L V n 3 C s D W o v p B f a c 5 l 3 v p 9 0 0 X z l / g 8 r m n q v y W B m y I p d l / U r S i u u U C D U 9 r t t M C 4 c J G p r 2 U E L 3 H w x M 5 b a f J n T P n 1 O A 6 f 3 3 P + S 0 l v Z / a 5 + c Z 8 p X k p t m X w / 6 6 M j V Y B Y m C O W H u Q w 2 F 0 z Q E Q d E + 9 r t X r + l k n M b q a z d U Y F t m + L v n g 7 u k P U r S d I U W C l W 1 f o 4 h c O 5 v X m Q k 5 + 5 Y I K + H v S z h 1 L v F 1 P j U 7 M K Y g K H A v r u d 1 / S O W 6 3 + X z 0 x 3 9 / W y 8 x h B G L j l 0 P U u 8 9 d G 3 n y 4 S B D Z W 5 n S d L p d l Q q T J s W w G L y 9 K B 7 b P q o Z R t x b S h V m 9 5 h N s / 6 u i J s W 0 2 T M 6 d w s 7 P p R n 2 c L v r u m l w y i P e w y g U m j 3 K G 0 O S n E I H x X M H n 8 l + 1 t 0 8 z 0 I 0 E 8 d v J f q M w T q 4 V Y W K S 6 1 C 2 w 8 p t j G 2 O 7 y s t 2 q 7 5 F e C e Q q U l a Q N D H K o Z j w T u u l Y h X a G + a g q 5 K N V q 1 r 0 E t H l A b + 8 v q + v T 5 Z j s R h N T E x Q f 3 8 / V e h B s 0 a h Y I i a m p p o a m q K D h 8 + S o H R x b 2 Q D 3 N S P L U x J p d l O B X w z f / 3 L V S F t i O 2 M b Y 1 W R 6 a i X C Y W 6 B O S t G s 9 / 7 2 5 d J t 6 W U i b + 1 j 3 G 6 K i 3 d C h R s z c u b n q 0 p / m r Y 2 J + l C n 1 8 a 5 S / o q 2 W H h g a p t X W V 5 K F k K k k + r 9 3 W 6 m f o 2 t a s k e + C x r v T w 8 2 p I h 0 Z h V Q Z y N C m x i R 9 x a B D e O k 9 / M Q F K 7 e j Q n V S w D K I C F I J q r S 6 9 N r S V c m 3 o U J N j 1 E 8 P n s E h N G 9 w A Q B p t Y a 1 V b B W x g w 6 j B F m E O A y Y R 9 Q 0 N D A h M E m H B h 3 1 I o z K G f g Q n a v T q v s b d E y t + u x h R o H g q n 1 x W s o 1 K y k m 5 D h a q b K B x O 5 f T o 5 V f 6 v Q q e C X I c l A W q Y B B z S u S + L 8 I + j M R o b b U v F I R G Z h w v X k J d 1 O f N H o T y t 6 + Y n A n 3 y A n x N O H 6 r d x 6 K i U r 6 T Z U z G r P g S l X + c s L k H 4 v A G R C P a O P r g e k F z F f G J o D o W 1 l v s v l B e z o m F J s L m E E x 3 e 2 R g V w 5 G E 4 N / X N K H f b Z p e 4 P T W V q J 1 V T 6 V k 1 v s n z 9 / H n r V 8 F W p 6 l B v + s y e b N J o N 2 A J 0 l 9 d i F l c j d F D A a w E y 5 5 w T Y 6 O j N J B Y R b 0 T 9 9 5 d j n h d 9 6 + I m q v S d G f G J u + 5 L V H p 4 o c w w m L E s c 4 I + 8 F S 7 A D 5 7 S k o k + Z o I R k n K 5 O k 2 u C Q l J W a r A 9 O X l i K 7 f m N K 1 W x q 8 C l G E r 3 B d M 8 1 M I 7 9 m N r 4 z Q 0 O I j T n b R q 1 W q 9 h k E a G 5 P v 1 d j Y K I D N Z 1 R D f S h F + 9 f b 7 a C h o W G 6 O L H u b l x n F f B m 6 N k t C v I H M Y r C K B 8 q d E 6 k M M k N Q 9 V Y M a z X l J a s D 0 6 V H l C e m k c o E j G 9 e v B O D o g 4 X e o f / O z m M I d o G T b l H o a H h 2 X O P n S V w 1 v W 1 d V l v e b Q j J + + G i h 8 K b v R C 9 u i D G F c r p L F 6 8 I J L 3 3 R N c / e Q R b 2 a / x 8 j J Z / Y r 0 a R d E x 4 h N b S g l O G i o F V I b S M r N u X H r 9 m q t H Z V 0 p 6 S 6 R u T s V j z v D v F y P t N Q w Q Q G f J w s T J m Q B T F B N T Y 3 A h P A P O x j G v b X V 3 n 1 U A / Z J w A T h N a e 7 5 w e T 3 p d l G 0 C T U Y 9 4 K F g + T J g v Q z 9 9 0 e T c 1 q g D 8 V h s A t e i f 9 r y U M k B Z V U / k h P m 5 c D k y C + l s M O i b Q S P 5 J z d C J + P L n S E e t i p Z A d j o Q N h V X X u G L 9 V v g F J j U c x O n s r I a M P 5 q P 5 / t w n N s R o T 3 O / d G L g u 6 h b 6 i y O 8 r e / / G 7 Z 7 S w a m l A z 5 5 a S r A 9 P X X w w e 9 k D U G X T e p q Y r p I 2 y q J 3 R N y D g M v T m 2 P k 9 2 D O c f v Y F Y v H e J 3 y U M 6 O C q P e n h 5 a 2 9 5 O U 9 N T 1 H G z g 7 x e P x 8 k k j J a / b v / 5 T U 6 e X v u E L G Y A M t k 1 O L X K w / n 5 S + I + Q X D C Y s i k 8 P U 3 K w m n s H A V v Q q L l Z 7 y x w 4 u A b Y L A n 5 U h z C o o O i K p C g m o r S m e j F + v B 0 6 Q B F V b u z I y I M U E Y P G q Z 8 Y Q T 4 3 Q a t j o 2 O 8 f e P Z E / + 4 j v / 7 e Q p e v L b T 8 g y b r x 2 d a y R x i J L E 1 g 0 8 v c b D e e + d 3 1 F m l q r 0 3 R t + P 7 a W 1 m o + D e p O 5 Q k B C h 0 U K x p C q t 1 J a C S A c o f q q F w u r 2 I d 1 J t q e U g d H V j J 9 2 7 g E s s z p 3 7 k v b s w U j 5 C H 3 W 0 6 B L v z m B j Y V u T 8 W T 6 p h A 9 z m A S m o v 1 V I b p Y B / 8 c L M b 1 I l A 5 S n Z j f v c M v T O x U T 4 I L n w j k i Z 7 s I o R k 0 y W 2 w m u r q 7 N E d F y m + 8 + F p + v m P n 6 f u M R + 1 1 y f l P N R c 4 d m 9 7 P x L J f w O d a B T 3 e c A S n r 8 2 N p b l / 4 a r g c h r g p U l v s t H l f X 4 M y G Z 3 n C B A G G U 3 L P X F 2 g B T j Q E 1 h b o 2 4 n a h Q O h w U m a F 0 D e g o V T N F o l J 7 f G i b r 9 i F Z 5 9 T y O p a Y c X 0 Q p 5 z H n / q K q h 7 d b p g I V C r G z R Z o 2 J X t 2 c v f g 5 b X D j V / H e u o l s 4 B o x M n P q M v v p h 9 C 8 + p q W n p U k c H x w s v K t g e l G q D c 7 c J 8 5 V T F 6 g 7 e V B d 6 N 0 D v O S o U 9 f a 4 T O X X L r L 2 U p X 7 O K j d C w L l d N L z f Z Y 7 h N C p K 3 N a d r U p M Y I X r t 2 n d r a V g t I g Q A u H 1 E d C V 1 j X r o + / O A G w t 6 L 4 K F w p 8 U 0 1 5 V 0 T H D Y l 0 j E p H N i 0 1 r 3 1 5 X r Q z 7 c e x b 3 t C 0 E T i n A B A G Y m y N q m B K s 3 7 t b Z l / C G E E D E 3 T b M Y v t g x J q Y S F S d a J e J Y 8 M m A n 7 0 m m 7 X t 1 q d m 2 4 V J 7 q h 3 J 6 9 U o F o r m U S F l 0 a X I j X R 7 I B S i W R K X e n + 4 2 q j 1 f 9 7 K 1 c 9 p R 2 c S i z p 4 H c 9 3 W U s r 1 b S h M 6 + 2 2 z o j F U t + k 8 l r 3 M n e 5 U x 5 9 u T w 6 N q a v v S v 5 / E v o F 1 1 S g T p V G e m k c d a t G 8 3 1 H i r b G Z G n F e C o R A c 2 T J M 1 3 U X v v P M X + v q L d 3 T p / I W d 4 P m t M e m q / + t f 3 6 e K r X 8 v 9 / B 9 Z r M q e y C S v b E 0 D o H W k b O X X f s 7 / P U 7 a X I y I V 3 M b j n 3 t N j C R Y U Y O l Q T V L + 3 2 P m o Q n I C Y 0 b E f 3 Y r S E 9 t s q / n w m b E P O m 4 K Y K 5 0 w j 2 f 5 T j P B r y z t 7 I + U n d H E H O R Z n z U Y m Y d F B Q O k 7 b N x e + 2 6 I b 5 O o r d m N c 7 y s F n G L 6 6 E a I / t Y V z M 4 h 0 Z 4 + z 5 W a e 8 X w 4 + x x 7 q b L X 1 + R F H A 6 B W A A 3 r a W p K T f 2 R a V y 0 m Q x 1 A q D F d a u H I / Q 0 l 1 T K Q k 7 p N F V 5 p 1 9 J x 7 P V T c v 0 O u i H V 2 S k A r G b J H G 7 q p l T 1 N M m 3 R e M R D z V U p + p y 9 D r r c V 9 e m 6 I M r 6 p x V f j g 3 P j 5 O 9 f X 1 1 D n q p Y 2 N C x s G t B C v K O L 6 S c n V u 7 a H M t 3 n K b Z d 2 + 3 7 B r t N r m 5 D A a S y c n X 4 Y k R 2 8 D g 7 K c C E / A x 7 n U v s w Q a n v H R w 8 z R V + G c f c A D T 0 a P H F g w T h B H r C x Y O e o 6 v 4 f x G b j 4 g M l A F / J Y L L N i 4 c 8 V 1 l 8 9 H r e 2 Y p Z X o Q n + A j t 0 M S h v L 6 M q g n / 7 1 f / 9 f O u B o I z m F a a I X I j O f B W 5 q s C o + / 9 u C m p r i W s s l i Y X F q z d w B 8 b C 9 b 7 c z T r 6 5 d d 5 P 8 k l q t x B M z P u G g y 7 H P T w q g S t m e M C w g 8 / P C J z V j Q 1 N t D L 3 / u u L i 0 s d F a g P e X U f M I / G R y r O y X U I F m E f q p j I h n n E D 4 V p 0 d 3 N e l n u 0 v W R y 4 F K h H Y U X i 4 E f I q V 1 Y R 5 b e f i u k v f z l E z z 3 3 r L S v 1 q 1 r 1 6 W z d f z E Z / T M 0 0 9 J H l 4 L 0 0 H P p Q w f A H F N F O 4 A m U y p 4 U e q p 8 8 M Q 4 r R 4 7 v V x Y 5 u k 2 t D v r S J N / J U h m n x 9 M o r 3 6 e a m m q B a S 6 v v 2 X L Z p 1 T X e m P N f b r p c L C I c / 8 m Q O g M U h 9 1 O w 6 d 4 O 5 t l M i x y u V t a T C X e a d l 5 H k a 0 3 b a v r t b 3 + n l 4 h i 0 b B 4 Q Z i n 5 7 3 Z I W a W H l 1 / 2 X r k F P 8 u r l f X n o c q 9 / A 9 O J k Z l 4 w w R 7 s R d v 7 f / u 7 3 9 O q r P 8 y C 0 N 6 + V l L M s o Q r j d f W p u R 8 l o i f I 3 9 I N T z 4 k 3 I k a k m s U L 0 v d 4 O H L l S + r M 0 f U p e B S w X C 1 O Y v a w l 1 4 c J F n S O Z o 3 1 g Y I C O H / 9 U P N c b r 7 8 m I 9 + v X 7 8 h 6 0 1 t Y B 7 A s 2 f P U V 1 F m p 5 Y r S a 2 l H W m z g Q i p M j a Z b D h 4 e m C d b / c z Z V t K G 9 l q 6 4 A q Q K p g 7 L m p 6 a q e / P s z n Y S d P 7 8 R X r m m Q N 6 S W n 7 9 m 2 S x j G E R e v A g b + T F H N 9 K C m I x F T t Z f P O 9 M 7 I N K 8 r X P / L 2 V z Z h k o m A V G Z o o U K b R o M f F 2 o 0 q m 0 e C S n 9 u 7 d I z e U c w p t L Q j e C v r T n / 4 s H g z X b m H q 6 S 1 N S Q U N 6 k 6 b q k b k k a h l r A / P L P x 7 L g e 5 s g 2 V K o 0 J c p a 9 3 n 7 7 X b p 6 9 S r d u H G D N m z Y o E u V T p 0 + Q 2 1 t b X p J 6 Y M P j g g U v / v d H w S 2 V 1 / 9 A Y M x R V V V a r D r x s a E w A J 6 b L D y T s 4 j 5 T 8 M T S p U 9 8 v d r I 8 v X M U v d J X S F d t p e r r Q S V 1 U i s 6 W l d W u 1 Q l q q 0 2 J B 0 G b 5 s k n v 6 3 X z K 0 r V 6 5 y e 6 l F v A v 0 w Q e H 5 X Y 8 z z 9 / U G 5 r C p m 7 i x h N T k 5 R b W 2 N X l K a n B i n 2 r p 6 q a s P r 6 h J O 8 1 5 q N w R 5 + Z c V J Q y y R g 9 9 e Q W / Q 7 u E Q N 1 z X W 7 Y C q 0 r c g o i T J Q h Z R / I v f M m b P U 2 d l F L 7 3 0 A u / 8 x a d D z o e l k I a H B q i l V d 1 d p L + 3 h 9 r W F j 8 B j P r q H i P 6 q s + a A 6 i Y W J q h O v C U G k b l J r n 2 P N R K E L x K q M B A 1 o V o d e 3 s m 7 / t 2 7 e X f v z j V 2 U a 6 I m J S U e H Q a 7 e f v v u F y w a m C D A 5 O y Q c M q E d G 0 1 S f J 5 c s O 8 Y u Z G u f M 8 1 A r R 0 L S H o n n X J y 1 U u 1 f P B s o I l 3 F U V V X K z L S F d u D X X 3 9 N 5 4 o L E Q I M 9 / W d Y Q s U 8 W h 9 v b 1 Z U B 5 u j d N z m y O c N 2 D l p R J 1 p A v X / T I 3 l w 4 9 W h l K y S x A S 6 e P P z 4 u X u q J J 7 5 F f / j D H 3 W p L Y B y N w F K G O 4 8 j w s d o f z X A Z L V b W 0 0 M O m R d X U h D t W 5 b M + a m I I o X Q A q t s J 1 v 7 z N + u T i d d f 5 1 l R w K 0 2 X R 5 r P S 2 g / D b O n a 6 n O 3 c n / 7 d / + n X 7 6 0 x / r J S W E e J F I V C D z + 3 1 0 4 M B T 1 N J y b 4 N U U T e 4 0 z 1 m x f V a 6 p J 3 T P e m b h Q A U / P y h a N J O n m T Q 0 7 e H 6 f C 3 J a K x 7 K d E g e f 2 6 3 f z T 2 y P r n k P q D S A h Q a s y t 3 L o m F 6 M k N M a r W c 0 4 c O X q M v n P w W f E q c w n T O + M 8 0 p t v v q 5 L F i b U A 8 5 B 4 V M x q S W A E q i Q c r 2 p K 6 0 z l G C o I u G w e K w T 1 y 3 p k E j E o + T J x O n Z 5 x 5 R b + Y i u b N T A t 6 1 r B z h I r 9 C e m 5 z O A s T z g + 9 8 P z B u 8 I E f X j 4 C L 3 w w r 1 P 7 Z w d T M u g A C 4 Y o M E A C B w E B T Y d 7 n k 8 3 m z Y p w 6 Q a a q u r l C v d 5 l c 2 Y b y J O 5 k K w y J q b u V r E J 3 N c R d 4 N 9 9 5 1 2 6 e f O m L L / y y v c k n U u 4 B 9 V v f v M 7 e u n F F + Q c 1 L 1 o b H R E 5 x Q 8 8 E Q C C t t 4 G D e U 6 9 Z l 6 l 5 R 8 I Z Y X x f C S A r 1 v P Z 1 C D X t O n e L u X J w r J W a E K A U V M b K y t f 1 Y R / 9 6 E c / o C 1 b t t D v f / / H 7 I i F Y v r N / / s t e 4 Z q + t n P X q d Q a I E T r z j U 0 K h O + h r P Z D o a 4 K E 2 N C R o V d s a K Q N E o y N 3 u L 3 m l / y W x r j A h H x r S 3 1 u n b v E 3 D u N W F k 5 k i N j n j C z r N F r r / 1 I 5 w o L O / z P 3 n p D L 9 2 / B C A N h z E F C w O m v R P K T N t q e n q K x s d G u S z F 6 1 N k y a R / / E Y u M 1 e G f M q c 9 x o q i / f P g p r v N M 2 j o 6 M 6 d 3 8 C H J D t n Z Q Z g M I z 0 9 T R P y 3 5 3 u 5 O q m d v N j U 1 w e U z V F l d I + X w X o X r f P m b O z s l I K 6 k Q s L P W o k q 9 r u v D v l l j r 6 5 h B 3 e j M 2 7 X 9 2 8 d l V D k e u h V I i X o S C H k u t a g l K 2 a k 2 7 p L F o j O o a G s W D w T s h d a v c 2 Y Z i 4 6 3 u a E c 5 t E K 9 V h E H J T p 2 Y + 7 x e F N T U z q n N N D f J 1 3 b c w n D l b p u q Q s K n d q 2 Y 6 e k C q R c q N J c Z y l O E f K Z e y H D K i o r + D N 7 6 X y v V 5 Y z G Q 7 5 + D 3 c a K 5 t Q 3 k 9 C C 3 U b i R F e C i r q L 7 o y r 2 M 3 S k M k B 0 f x 1 x 4 S q v b 1 p D X 5 5 O d u 5 h 8 f j 9 t 2 L R V B s d O T 0 3 S Q F 8 v j d w Z d n g m T r V X M m C N j Y z o d e p g 2 N / b T Z 9 3 + M j r 9 V M m x Z 4 q o T x U X W 1 F T l 2 7 y V z b h q r y D U p o I B 5 K a I K V V U z T s b t F 9 7 N 9 n D l f B U i g c H i G u m 9 3 S t 5 s b Q y O r a 6 p p d V r 1 l J j U 7 M N F M M k I Z x A l a J o N E I 1 t X U 0 O I E Z q + C p U t T c 2 k b 7 1 0 X F a z U 2 t 8 j z Y A e e 2 c P v b O r U X e b e N h T L d M e W N T / N d Z c M T M U M L 9 X b 2 0 u d X V 2 6 V A k H r U 8 / / Y x S / A a p D H Y c W 7 0 9 t y V F P T i 9 k + r R M 5 Z h L 6 Q 8 X l N V Q k Z J 4 F y V A J R S d v o 2 h 3 v I c 5 m b 5 e o b r k l v E F t + O 2 p W u 6 o s E e 7 U M Z f q 6 + t o 7 d q 1 H H L Z 1 0 g B k m P H P p Z x f T U 1 N b S u P f d 6 J 8 v h x b I A i V d S B u + D 1 A w T w + X 0 m N y y p q Z O 8 n L T A A Y J l k 4 n J e R z 1 r H b z N U e C o M u l Y c q d 6 E v p u C t s P N j x l j o 4 M H n J C 2 k t r a 1 G i Y b q F z v p A z 1 o / I p 8 n G b S S A S m N J 0 q g u d E c p T + e 7 v Z o z f u B g o 7 I j u t M a q U T m i e U z n R B m q u 2 o + c 4 9 j O 6 L 9 N D k 5 O W u b I h z E i H S n D C g q d X g q G A O D d f F 4 Q j o w p v g 9 j d e S E F K H e S b c + 8 9 / D 3 h z 6 9 l N 5 m o P B Q G o J F c M v J R T Z b j u X x i G l K 8 t m z d T R U V I b t C G + S V s e G y Q B B S k 2 X X K Q 0 1 Q K 4 U q K g U e F e Y l q Y + d o I K J w z 1 e d r t c f 9 N q j 8 U V x h W B S o O 4 q K y 7 a L 4 3 S D t 1 6 o z O z d b O H Q 8 x W B X Z g a 2 2 a U 8 F z 6 S 9 U y K R l P C u v S 6 u z n E x Q D g P l U q m q H t U D Z B N c x t L z j / l 1 a / b z P U e a l X D t H g p d X a d v R R + V V m L o v X r C 0 + 4 Y j o g 4 H V w M a K B y f Z I G i p O c S E h 6 g V w Y X h R Y 3 O z A I X 3 k J O 7 2 j v B X v 3 x i + o D X C x X t 6 G M q Q q 0 v Z R R O e w r L o 7 Q 5 t S l S 1 / R z p 1 q 1 I N T A M H Z C Y E x g A o e N v F I x l S H A 3 p i T V s J U q G e u t A Q o 8 / N 7 E e I M t R 5 r 9 n 1 6 y Z z v Y e C P B a O g F x B b B 5 C 2 I A f V 9 Z c w j 2 c 5 m L q 0 3 O 5 5 6 I g G y Y b H M B x 6 N D 7 d P L k y S x E 0 n 4 S u M w y p 2 y 4 k N A A h X D v z G 2 u L Y R 7 g I l y D 4 Z u l f X 5 1 c 6 7 H K v c o V v 9 A f J 4 1 T A W z G U A q M x R G D t B W Y W F Y 0 / + X Q i h O y M T 1 N x U p 5 f s M M / u f F B h n Q E H H g d h 9 / j Y G F V W V V F C v A 7 O O c E D q T Y T z k U h j c P i c T p 1 K 6 P m 4 Y t H 6 P U 3 X 9 a f 5 G 6 V R M g H s 7 h B q 3 q P u A J R y W W I 5 i V s J n R S 5 H d U N D X a J 3 e N N 7 J B 0 j A 5 y r 8 8 9 6 V s 9 8 q q a k l V 9 3 i K R m c Y G q m T F I V j C j y A d Z a 9 E z w T J r r M c L h e q E 7 d a C U R 8 k E b 1 3 D F c g W p H j 9 1 x t 2 o H A L O T w a q Q 4 f e k 4 M T V C j M g w l M 2 j s B o H X r 1 m V D O 1 h F R S U N D Q x Q t T 8 h M M G 8 F q c M E 4 D C j E e p F D o l k v T 6 z 1 6 R z y o F l Q x Q E I 5 0 t p d S R 9 K y F q Y j X 6 f p + 9 9 / m S J R z E q k 5 o D I h 0 m M I R o b G 6 X j x 0 9 I + I Z b h w p g Y g o g j P s z M A 1 M s q f S M M E 7 2 Z 0 R i Z I 6 4 L n + P J T T t m 1 Q Y Y S E E g C K r S q A c K I 8 N G m + q q y o E I / U 2 X m L I v E M V f n h 8 W 2 Q 4 J l w X g k H q + r q G r n x w K l T p 3 l 7 o z 2 l Q e J 8 P B G n O 4 l G a T / B Q p 4 E J R i 8 a A L r + f U M U y o V p 5 + 8 / v K s e n S z l U w b y h i 8 l O m G R c V N h t W O U O 6 Y m J 9 C P t U + 2 r R p M / k 9 y s s b S M x B y o R 5 Z h 1 u x p Y N 9 3 g Z b S Z 0 I W 5 q U H f p H x 8 f o 0 x i h i Y i G T r f z V 4 L N w d I x i n D q b o Z Q e G 6 d K O V V M g H P b Q 5 w J W O s / A q P k e I g Z 1 A R q a X N Y f U J R e P t q l Q r 6 O j Q 1 L b A E y a I h H M S Y 4 2 l Y I H Y F V W V l B / X 7 / y R l w W i 0 a p f w I 9 f K o D I h S q p P P 9 I b o 6 i B B Q 1 w 3 b W 7 9 8 V X 9 2 6 c i 9 s x 7 N Z R l U b K 6 n Q k V n R 1 O U l a N s p 4 O c h F U e 6 u b N D s l / 9 N E x O n r 0 m F z D F A l H q K e n h 8 t N e I c Q k N u p H O t g X J 8 q w 3 l A D z W G A I 4 6 o J 3 q M r e v U T D B O 6 X T 3 H Z y 6 c x G c 5 l r 5 5 S Y y x 7 e V s l M q V 4 k V K o d s 3 M q U J U l Y p D k I k 3 e J j C c F M f 2 A R T o a O j u 7 q G n n z 4 g 9 9 J N x B M y z K i 2 r k 6 H d g Y q Z a O j Y z Q 5 E 5 N w T z w T W 4 z b S 6 e 6 T A e E g i m F 4 U a c / v L X P y l Y d 2 6 3 k m t D G Z N B s 6 Y S B S Z O U b H a V n K b C r 9 d v F L 2 Q k A F 0 t M b w x L W I f / y y / + J V q 9 e x d t K A e P z + w S k 6 q p q u W f u 4 c N H s + s Q 6 m 3 Y / i g F / W g f Y V l 5 p j P w T N j 2 u h 7 k h m r s n Q J + X P R U u N 7 c b i X X h j J 6 e H s t 7 x g a p C x U y l O Z n k D s S C s p B D Q g C U w a I t X J Y E O F 5 d 6 + P v F Q y g s Z 0 / C w Y a b X Z 5 9 9 W k a a m 3 b T z K i a K Q k g Y Z T E y U 7 l m X B 1 r t y h U E O V Z q D e / M U P 9 T c q P Z V m G 0 r b Y 7 v q e Q f R Q G V T H D E 1 X H o H U W 2 r 0 p Y T J D M 6 H 6 m B C Z d O K G D S 1 C R T K b N 3 4 X L T c 1 f I 0 A Z C i D c y M k L 9 / Q M C k z F 1 E G P j E E 8 Z A 8 o w / e q f f j q r n k r J e J O U 9 p 9 X r p d C Z e o K 1 j A Z k 0 4 L 2 b G w U 5 W e t 7 I h U g A h z X o k h k d S t m c Q 7 v E y z h 8 x e n p 9 Y Z D g l Y a G h 6 R d d f j I J z Q 4 O E g 7 d m w X k O C d T n f a n R D K O 6 l Q r 7 I i w D s c j u G l + 1 e y I Z / R o 7 u a F T Q a K F S s i u u 1 8 Q 5 i e g J N G L g Y X e w N l d + U 1 8 s P 6 w x E y N s A 2 e t U u Y R 1 n L / y 9 d V c k H R I Z / K q 0 y F J t b V 1 M l 7 y m Q P f p g 0 b N g h I A l O X R 9 b D G 6 H N h B T e i W M 9 e u P n p R v q G Z U 8 U N D + x 1 f x T m I 8 F E x 7 L K l 4 L D N I W b i 0 Y W c T s O 7 N a 4 2 F H / S m N R A h t Q G y Y T L G y / I b 7 f K A p X 7 7 8 U 9 O 0 L b t W 7 M A q T s O 6 r x O V a c D D N s O c K U E J H i n U + y Z T F s p y W G e e C c N 1 a / / + U 3 9 P U t b 1 s m b P S u i V Z 5 M p u n M l 4 N y i Y c x X O Y h e Q + n H g 5 F 2 C Q k 4 W U M V c K y p C h D i j f C + J J l I G d 4 K n k 2 / E m a Z 6 q M 4 c p J 2 Q A X L z + z K U K X L l 3 m s O 0 h u + d P g F P Q o e c P M K H M A D Y 0 N E x 1 9 X U K K r a b w 0 T D U 2 k N k A I J l 2 a k 2 H 7 x 6 5 9 Q M F h 8 5 t p S U s l 2 m + e b z + e l E N d p 1 j u h 0 p G i w S z L 6 o i r 2 l Y Y Z Y E d S H V c Z F P Z w e w d 8 s E J n 6 U s F w q 1 w 6 u w b b 4 G W D h l Q 4 i 3 v V k N D 3 r o o e 0 K F u O B k O f f D S 9 1 i 2 G R c A / w S F l S u t G 7 u 7 u z Y d 7 w J K / P g w l p S 0 t T y Q 0 v m s t K 8 s R u M X v 8 0 T V k Z Q A O V 7 y p f I G J U 4 S E A p M T L G N q 5 4 I p u N g c O 2 j O U R + g w Q S A + 1 P 2 P e W i P p g C K B u u 8 f f K Q i K g a D P P 0 2 Y 6 X Z w g S R n n G 0 N x + v S z z / V v t H + n A k e V r a l h O D R M N 2 5 0 S D 4 Q C M g N 3 B D m 4 T 6 5 J r x T I C m Y Q k E / / f A n L x e s i 5 K 1 U z d 7 7 7 / m X a Z P P + + g j K X C P U w R r E J A h H 3 K J P S T c M 8 R B k r o x 5 v M k V f L d i g o O b V g E q 1 s p o D 0 5 g e H J m M k Z W q F S u V R p 3 q Z T b L 4 k 7 x K 8 y F 3 e j V z P 9 u Q L 0 2 7 m i f F 2 2 S B N H C y C X g C q Y E t R Y O T G a o P A S C c u L V H Q T j b S 0 j 9 P g / 9 w z 8 t 3 g 3 c 3 C L r V E e f 1 N F K 0 / E T 1 z n g B U B 2 m 0 q A E r A A F N p R G i i c X M i C h C g Z q T b A I n m 8 q 8 7 L J 7 C c e U c u V / b m l 5 z 9 I A A o A Q C T c k b + 8 Y B H U 6 Z S Y 7 n L T r g A F E P C + d 2 r Y x S b H K L G x g b t x T R M G i y B S J Y V T N I x I Z 5 K z w c B T 6 5 h M i D B 8 3 u 9 H v r H f / m Z f P O V p h U L F P T J 8 S v s q Q C S A k o 6 K T R U 6 J i Y 5 a U c Y A k s A o x K Z R n Q C D c o U 6 m R W o b s M i X e y V W i p T K 8 v z v y z h R Q y A J y K t W m 1 u V b W j 3 H 9 P 4 J U C r / d x u i d K u z U + Y r t 7 2 S B i i b A i Y u Z 3 j U l M m A C G V 2 2 1 P O M 2 n v 5 B O Y 3 s L X X Z G y T q 9 g o K B j H 1 / W 4 Z 9 f w 2 R 7 K m f o l 4 U r C 5 Y G S e D h F M u A R V I U 6 x S S 5 8 1 T 2 P l 1 1 s 5 r c E w Z m 8 r q c l m n y 8 0 y w M n m 9 T J D Y v J P r l c T V K J T A d + u E F D w S k 7 v l A 3 x d J i X 7 5 0 C H D r + 4 3 9 b m Z 7 J y D p 9 a 2 U D B X 3 0 0 S V K E z y S D v 2 c n k p g 0 n B l Y Q J Y S D V A J g + k J E W x h s g s O x 6 L i 3 d 2 l T j y q n o A g p 0 q S P A E P E v l V a p M g a P K V B 6 w m H V t N Q l a V 5 e g 8 x c u U F P 7 I 9 R a n b C B 0 j A Z k L I w m U l V B C Y F l M C k P V M o F K R / + O e V 1 2 b K F w P V j x p a 8 T p + / C u K x t M 2 V B q o L E x I B S 4 D k 0 o B j F r W M C E F O M K O 5 K R s l l B U d M t j x 1 e p + n e m 8 q h S e Z J K j Z l y A 1 I 2 r 8 M 8 2 B P r o v T l l + d p 9 + 5 d W Z B m w 6 S W 4 c H O d Q M m l A E o 7 Z n k d I P q K W 1 u b q S f v v U D f K s V r z J Q D t 3 u G q Q r V / v J 0 k B J O 8 p 4 K w O W e K l c q E y e H / D P U m W A h n P y 3 n q F y M 7 Z y l a C o k V n A Y j O O V N A I n m s z 8 t n T Q P F g J j l 5 q o k b W y w v Z F t C i B 0 R q D N d K n X Q 2 E + u J j T A + K R T J i n U 4 R 4 H C j S w e 8 c o J 2 7 t + H L l c W y z p S B m q W / v n d G Y L L E W + U B J T A p q E w I y A 8 C k P w J S C q v / l W q H 5 x c s b C Q u / l 5 3 9 c C I P h X B Q K M K Q M g K q P y W O f I K 7 N B U u v T t L 9 d t Z u u X r 2 m 5 4 F w Q K W 9 U z i W p k t 9 l i x L i I f e P + l 4 A E z K O 8 G 8 / L v / 5 X / 8 U r 5 b W b a s M 5 1 l o A r p 0 K G T / A h g F F S q 1 2 8 O T 4 W 2 l c C D Z W U A R g G E c l n C g i 3 n o q M W V B Y Q 4 F + l k g M Y y G l o T J k C x s 7 n w J Q N 9 T K 0 r z 1 C F y 9 8 R T s f 3 q E h U h 4 J + T O 4 J S f y O r T L A p X n m V C G 9 t J K 7 R a / m x i o A V V L Z c 3 S 5 U u 3 q O P W o M D k D P / U 8 l z h H + g B P j o V c B Q 9 C r S 5 J Y A Y A Y x s C n D w j w e A Y p u 9 n O u Z k G K U x T 7 2 T v 1 3 Z q i l P q h g c n i l q Q h 7 r U F u J y G 8 K w S T h H w J / g U Z 2 v + t P f T E U 7 i p d F m F V A Z q H n r 3 z y e k a z 0 L l e Q R / i E F M I B J e y k H W I D I A J Q F y S w 7 H m 0 x A D q n M n o Z w E i C F J A o Q 7 n k 8 8 o A i 1 q G h 0 r T z t Y Y d Y x 4 a H 3 V O A V D I V m P D g d 4 q I t 9 H o o n N V w a J p U q i M Q r M W i h Y J D + 6 3 / / u X y P s o r L O l s G a l 6 a n J y h I 0 f O 8 B Z z h H 0 6 V V 7 K b l M h D 1 i y Y C H F m 2 R h Q p l k C w t c 4 M G Z F 3 C w j F Q v O 0 w t G 5 B U 3 l z K A a h 2 t U 7 L z E U Y q G o 8 0 / k e d T c M F e o B o F z P h E G 3 G P X w x l s / p I b G e v k 6 Z c 0 t 6 2 z X o N R T W f P T k Q + + o P H J i E C T D Q U 1 U A a s r K f C n w H K w K R T I a o Y V I o c l Q U s + S m A w Z / J Z 0 0 D p T 2 U 8 l R p e q y N w 7 2 B A W p u x s W W y i s l p F c P A A G o P M / E M G G 4 1 Z q 1 a + j V 1 7 4 n n 1 v W / F Q G 6 h 7 1 x 9 9 / K H N 3 W z r 8 E 7 g Y I n t E h Q H J k c c L J X X C p M u 1 N D b y i I T x 0 I s K G p X y o 3 o Q Y B R M x h R E P i v N o R z G 6 0 X p 8 u U r t H 3 7 V o E J n R B f 9 X s I 1 4 c Z j 6 Q m s 1 E w Y W 5 u j C L / 1 Q o c 2 L o Y K g N 1 n 3 r n T 0 c p E s W k j Q q o r J e S v A J K o B G 4 F F h Q j q c q K F U t C i L J A C U k G i R l e J 7 z X B N S e C a f J 0 V r a + L U O 5 a k L c 0 k I A 1 M E A 1 O Y p i R 8 k x + K 0 G R O D w U h 3 b 8 v T F I 9 o 1 f l N 5 s r g 9 S 1 r k y U I u i S x e v 0 Y U L N w Q Y 8 V r a M w E w K U M X P C C S 9 X g F y r A s L y 8 o 4 c U J F q A R q H Q + x z R U D J N F K Q G q J j 1 I j Q 3 1 F I s n 6 N q Q u R e u 7 Z X 4 B T J 5 5 Z N P 7 a c 9 + 3 b L 5 5 R 1 f 7 L O 3 R 4 q A 7 X I + s 3 / + T O l s V X h n Q x Y D k 8 l U G V h Q h l S y K a L 0 c C D y v O O L y W y b A D C e k e 4 B 1 j 0 M s p x L 6 b V 1 Q n O M 0 C J K A 3 P + G S y f q x D W I o 7 u P 9 6 h Q 9 k X X w R / X + F E Q N G y X u D 7 A A A A A B J R U 5 E r k J g g g = = < / I m a g e > < / T o u r > < / T o u r s > < / V i s u a l i z a t i o n > 
</file>

<file path=customXml/itemProps1.xml><?xml version="1.0" encoding="utf-8"?>
<ds:datastoreItem xmlns:ds="http://schemas.openxmlformats.org/officeDocument/2006/customXml" ds:itemID="{D9739984-1318-4CDA-9E3D-A06EB215690C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212E6F76-B475-4EB0-A592-400C71BE25C5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1F0CD64C-E6E6-475B-928E-14E790FD257D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dashboard</vt:lpstr>
      <vt:lpstr>ISCARIOTE</vt:lpstr>
      <vt:lpstr>LEON</vt:lpstr>
      <vt:lpstr>CLUB_DE_TIRO</vt:lpstr>
      <vt:lpstr>HALCONES</vt:lpstr>
      <vt:lpstr>VIVES</vt:lpstr>
      <vt:lpstr>ARQUEROS_UNIDOS</vt:lpstr>
      <vt:lpstr>Anexar1</vt:lpstr>
      <vt:lpstr>ACUMULADO</vt:lpstr>
      <vt:lpstr>LISTAS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izquierdo</dc:creator>
  <cp:keywords/>
  <dc:description/>
  <cp:lastModifiedBy>julian izquierdo</cp:lastModifiedBy>
  <cp:revision/>
  <dcterms:created xsi:type="dcterms:W3CDTF">2026-02-24T16:44:17Z</dcterms:created>
  <dcterms:modified xsi:type="dcterms:W3CDTF">2026-05-21T20:01:12Z</dcterms:modified>
  <cp:category/>
  <cp:contentStatus/>
</cp:coreProperties>
</file>