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moore\Downloads\"/>
    </mc:Choice>
  </mc:AlternateContent>
  <xr:revisionPtr revIDLastSave="0" documentId="13_ncr:1_{46791DEB-02E2-496F-91A9-3B3E0830E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ng Schedule" sheetId="1" r:id="rId1"/>
  </sheets>
  <definedNames>
    <definedName name="_xlnm._FilterDatabase" localSheetId="0" hidden="1">'Planting Schedule'!$A$5:$F$91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F54" i="1" s="1"/>
  <c r="E33" i="1"/>
  <c r="F33" i="1" s="1"/>
  <c r="D33" i="1"/>
  <c r="E70" i="1"/>
  <c r="F70" i="1" s="1"/>
  <c r="D70" i="1"/>
  <c r="E89" i="1"/>
  <c r="F89" i="1" s="1"/>
  <c r="D89" i="1"/>
  <c r="E45" i="1"/>
  <c r="F45" i="1" s="1"/>
  <c r="D45" i="1"/>
  <c r="F47" i="1"/>
  <c r="E47" i="1"/>
  <c r="E48" i="1"/>
  <c r="F48" i="1" s="1"/>
  <c r="E51" i="1"/>
  <c r="F51" i="1" s="1"/>
  <c r="E77" i="1"/>
  <c r="F77" i="1" s="1"/>
  <c r="D77" i="1"/>
  <c r="E56" i="1"/>
  <c r="F56" i="1" s="1"/>
  <c r="E64" i="1"/>
  <c r="F64" i="1" s="1"/>
  <c r="D64" i="1"/>
  <c r="E55" i="1"/>
  <c r="F55" i="1" s="1"/>
  <c r="D55" i="1"/>
  <c r="D67" i="1"/>
  <c r="D42" i="1"/>
  <c r="E75" i="1"/>
  <c r="F75" i="1" s="1"/>
  <c r="E76" i="1"/>
  <c r="F76" i="1" s="1"/>
  <c r="E30" i="1"/>
  <c r="F30" i="1" s="1"/>
  <c r="E61" i="1"/>
  <c r="F61" i="1" s="1"/>
  <c r="D61" i="1"/>
  <c r="E53" i="1"/>
  <c r="F53" i="1" s="1"/>
  <c r="D53" i="1"/>
  <c r="E37" i="1"/>
  <c r="F37" i="1" s="1"/>
  <c r="D37" i="1"/>
  <c r="E91" i="1"/>
  <c r="F91" i="1" s="1"/>
  <c r="D91" i="1"/>
  <c r="E26" i="1"/>
  <c r="F26" i="1" s="1"/>
  <c r="D26" i="1"/>
  <c r="E28" i="1"/>
  <c r="E50" i="1"/>
  <c r="F50" i="1" s="1"/>
  <c r="D50" i="1"/>
  <c r="E74" i="1"/>
  <c r="F74" i="1" s="1"/>
  <c r="D74" i="1"/>
  <c r="E62" i="1"/>
  <c r="F62" i="1" s="1"/>
  <c r="E86" i="1"/>
  <c r="F86" i="1" s="1"/>
  <c r="E31" i="1"/>
  <c r="F31" i="1" s="1"/>
  <c r="D31" i="1"/>
  <c r="E78" i="1"/>
  <c r="F78" i="1" s="1"/>
  <c r="E58" i="1"/>
  <c r="F58" i="1" s="1"/>
  <c r="D58" i="1"/>
  <c r="E40" i="1"/>
  <c r="F40" i="1" s="1"/>
  <c r="D40" i="1"/>
  <c r="E41" i="1"/>
  <c r="F41" i="1" s="1"/>
  <c r="D41" i="1"/>
  <c r="E80" i="1"/>
  <c r="F80" i="1" s="1"/>
  <c r="D80" i="1"/>
  <c r="E52" i="1"/>
  <c r="E79" i="1"/>
  <c r="F79" i="1" s="1"/>
  <c r="D79" i="1"/>
  <c r="E59" i="1"/>
  <c r="F59" i="1" s="1"/>
  <c r="D59" i="1"/>
  <c r="E65" i="1"/>
  <c r="F65" i="1" s="1"/>
  <c r="D65" i="1"/>
  <c r="E68" i="1"/>
  <c r="F68" i="1" s="1"/>
  <c r="E87" i="1"/>
  <c r="F87" i="1" s="1"/>
  <c r="D87" i="1"/>
  <c r="E66" i="1"/>
  <c r="F66" i="1" s="1"/>
  <c r="E90" i="1"/>
  <c r="F90" i="1" s="1"/>
  <c r="E60" i="1"/>
  <c r="F60" i="1" s="1"/>
  <c r="D60" i="1"/>
  <c r="E84" i="1"/>
  <c r="F84" i="1" s="1"/>
  <c r="E72" i="1"/>
  <c r="F72" i="1" s="1"/>
  <c r="E83" i="1"/>
  <c r="F83" i="1" s="1"/>
  <c r="E63" i="1"/>
  <c r="F63" i="1" s="1"/>
  <c r="D63" i="1"/>
  <c r="E44" i="1"/>
  <c r="F44" i="1" s="1"/>
  <c r="D44" i="1"/>
  <c r="E39" i="1"/>
  <c r="F39" i="1" s="1"/>
  <c r="D39" i="1"/>
  <c r="E36" i="1"/>
  <c r="F36" i="1" s="1"/>
  <c r="D36" i="1"/>
  <c r="E34" i="1"/>
  <c r="F34" i="1" s="1"/>
  <c r="D34" i="1"/>
  <c r="E27" i="1"/>
  <c r="F27" i="1" s="1"/>
  <c r="E81" i="1"/>
  <c r="F81" i="1" s="1"/>
  <c r="E85" i="1"/>
  <c r="F85" i="1" s="1"/>
  <c r="D85" i="1"/>
  <c r="E57" i="1"/>
  <c r="F57" i="1" s="1"/>
  <c r="D57" i="1"/>
  <c r="E29" i="1"/>
  <c r="F29" i="1" s="1"/>
  <c r="E38" i="1"/>
  <c r="F38" i="1" s="1"/>
  <c r="E32" i="1"/>
  <c r="F32" i="1" s="1"/>
  <c r="D32" i="1"/>
  <c r="E49" i="1"/>
  <c r="F49" i="1" s="1"/>
  <c r="D49" i="1"/>
  <c r="E69" i="1"/>
  <c r="F69" i="1" s="1"/>
  <c r="D69" i="1"/>
  <c r="E88" i="1"/>
  <c r="F88" i="1" s="1"/>
  <c r="D88" i="1"/>
  <c r="E71" i="1"/>
  <c r="F71" i="1" s="1"/>
  <c r="E73" i="1"/>
  <c r="F73" i="1" s="1"/>
  <c r="D73" i="1"/>
  <c r="E82" i="1"/>
  <c r="F82" i="1" s="1"/>
  <c r="D82" i="1"/>
  <c r="E46" i="1"/>
  <c r="F46" i="1" s="1"/>
  <c r="D46" i="1"/>
  <c r="E20" i="1"/>
  <c r="F20" i="1" s="1"/>
  <c r="D20" i="1"/>
  <c r="E22" i="1"/>
  <c r="F22" i="1" s="1"/>
  <c r="E24" i="1"/>
  <c r="F24" i="1" s="1"/>
  <c r="D24" i="1"/>
  <c r="E21" i="1"/>
  <c r="F21" i="1" s="1"/>
  <c r="D21" i="1"/>
  <c r="E23" i="1"/>
  <c r="F23" i="1" s="1"/>
  <c r="D23" i="1"/>
  <c r="E25" i="1"/>
  <c r="F25" i="1" s="1"/>
  <c r="D25" i="1"/>
  <c r="E17" i="1"/>
  <c r="F17" i="1" s="1"/>
  <c r="D17" i="1"/>
  <c r="E18" i="1"/>
  <c r="F18" i="1" s="1"/>
  <c r="E19" i="1"/>
  <c r="F19" i="1" s="1"/>
  <c r="E16" i="1"/>
  <c r="F16" i="1" s="1"/>
  <c r="D16" i="1"/>
  <c r="E12" i="1"/>
  <c r="F12" i="1" s="1"/>
  <c r="D12" i="1"/>
  <c r="E6" i="1"/>
  <c r="F6" i="1" s="1"/>
  <c r="D6" i="1"/>
  <c r="E13" i="1"/>
  <c r="F13" i="1" s="1"/>
  <c r="E8" i="1"/>
  <c r="F8" i="1" s="1"/>
  <c r="E11" i="1"/>
  <c r="F11" i="1" s="1"/>
  <c r="D11" i="1"/>
  <c r="E9" i="1"/>
  <c r="F9" i="1" s="1"/>
  <c r="D9" i="1"/>
  <c r="E14" i="1"/>
  <c r="F14" i="1" s="1"/>
  <c r="E15" i="1"/>
  <c r="F15" i="1" s="1"/>
  <c r="D15" i="1"/>
  <c r="E7" i="1"/>
  <c r="F7" i="1" s="1"/>
  <c r="D7" i="1"/>
  <c r="E10" i="1"/>
  <c r="F10" i="1" s="1"/>
  <c r="D10" i="1"/>
</calcChain>
</file>

<file path=xl/sharedStrings.xml><?xml version="1.0" encoding="utf-8"?>
<sst xmlns="http://schemas.openxmlformats.org/spreadsheetml/2006/main" count="362" uniqueCount="175">
  <si>
    <t>Garden Planting Schedule</t>
  </si>
  <si>
    <t>Edit last frost (B4) and first frost (B5). Indoor start, outdoor planting, and harvest windows will update.</t>
  </si>
  <si>
    <t>Frost date assumption (Central MA):</t>
  </si>
  <si>
    <t>Last frost ~ Mid-May | First frost ~ Early October</t>
  </si>
  <si>
    <t>ENTER YOUR LAST FROST DATE:</t>
  </si>
  <si>
    <t>Plant</t>
  </si>
  <si>
    <t>Type (Flower/Herb/Vegetable)</t>
  </si>
  <si>
    <t>Seeding Method</t>
  </si>
  <si>
    <t>Start Seeds Indoors (MA)</t>
  </si>
  <si>
    <t>Direct Sow / Transplant Outdoors (MA)</t>
  </si>
  <si>
    <t>Harvest / Bloom Window (MA)</t>
  </si>
  <si>
    <t>Indoor Offset (weeks)</t>
  </si>
  <si>
    <t>Outdoor Offset (weeks)</t>
  </si>
  <si>
    <t>Harvest Min (days)</t>
  </si>
  <si>
    <t>Harvest Max (days)</t>
  </si>
  <si>
    <t>Notes</t>
  </si>
  <si>
    <t>Coneflower (Echinacea)</t>
  </si>
  <si>
    <t>Flower</t>
  </si>
  <si>
    <t>Indoor or Direct Sow</t>
  </si>
  <si>
    <t>Bloom window varies by year 2+</t>
  </si>
  <si>
    <t>Black-Eyed Susan</t>
  </si>
  <si>
    <t>Often blooms year 2+</t>
  </si>
  <si>
    <t>Zinnias</t>
  </si>
  <si>
    <t>Fast annual</t>
  </si>
  <si>
    <t>Sunflowers</t>
  </si>
  <si>
    <t>Direct Sow</t>
  </si>
  <si>
    <t>N/A</t>
  </si>
  <si>
    <t>Direct sow preferred</t>
  </si>
  <si>
    <t>Calendula</t>
  </si>
  <si>
    <t>Direct Sow or Indoor</t>
  </si>
  <si>
    <t>Cool tolerant</t>
  </si>
  <si>
    <t>Cosmos</t>
  </si>
  <si>
    <t>Annual</t>
  </si>
  <si>
    <t>Borage</t>
  </si>
  <si>
    <t>Self-seeds readily</t>
  </si>
  <si>
    <t>Nasturtium</t>
  </si>
  <si>
    <t>Prefers direct sow</t>
  </si>
  <si>
    <t>Bee Balm (Monarda)</t>
  </si>
  <si>
    <t>Indoor or Division</t>
  </si>
  <si>
    <t>Perennial; blooms stronger year 2+</t>
  </si>
  <si>
    <t>Milkweed (Asclepias)</t>
  </si>
  <si>
    <t>Indoor (often needs cold strat.)</t>
  </si>
  <si>
    <t>Often needs cold stratification</t>
  </si>
  <si>
    <t>Basil</t>
  </si>
  <si>
    <t>Herb</t>
  </si>
  <si>
    <t>Indoor</t>
  </si>
  <si>
    <t>Harvest leaves continuously</t>
  </si>
  <si>
    <t>Dill</t>
  </si>
  <si>
    <t>Direct Sow (best)</t>
  </si>
  <si>
    <t>Succession sow</t>
  </si>
  <si>
    <t>Cilantro</t>
  </si>
  <si>
    <t>Bolts in heat; flowers feed pollinators</t>
  </si>
  <si>
    <t>Chives</t>
  </si>
  <si>
    <t>Perennial</t>
  </si>
  <si>
    <t>Thyme</t>
  </si>
  <si>
    <t>Oregano</t>
  </si>
  <si>
    <t>Lavender</t>
  </si>
  <si>
    <t xml:space="preserve">Indoor (slow) </t>
  </si>
  <si>
    <t>Perennial; slow from seed</t>
  </si>
  <si>
    <t>Sage</t>
  </si>
  <si>
    <t>Mint (contain it)</t>
  </si>
  <si>
    <t>Transplant (recommended)</t>
  </si>
  <si>
    <t>Transplant recommended</t>
  </si>
  <si>
    <t>Fennel (herb)</t>
  </si>
  <si>
    <t>Direct Sow or Transplant</t>
  </si>
  <si>
    <t>Umbel flowers attract beneficials</t>
  </si>
  <si>
    <t>Cucumbers</t>
  </si>
  <si>
    <t>Vegetable</t>
  </si>
  <si>
    <t>Summer Squash / Zucchini</t>
  </si>
  <si>
    <t>Pumpkin / Winter Squash</t>
  </si>
  <si>
    <t>Pole Beans</t>
  </si>
  <si>
    <t>Tomatoes</t>
  </si>
  <si>
    <t>Variety dependent</t>
  </si>
  <si>
    <t>Peppers</t>
  </si>
  <si>
    <t>Warm soil needed</t>
  </si>
  <si>
    <t>Eggplant</t>
  </si>
  <si>
    <t>Broccoli</t>
  </si>
  <si>
    <t>Spring crop; fall crop can be started mid-summer</t>
  </si>
  <si>
    <t>Carrots</t>
  </si>
  <si>
    <t>Thin seedlings</t>
  </si>
  <si>
    <t>Beets</t>
  </si>
  <si>
    <t>Kale</t>
  </si>
  <si>
    <t>Swiss Chard</t>
  </si>
  <si>
    <t>Spinach</t>
  </si>
  <si>
    <t>Also great for fall sowing</t>
  </si>
  <si>
    <t>Arugula</t>
  </si>
  <si>
    <t>Brussels Sprouts</t>
  </si>
  <si>
    <t>Long season</t>
  </si>
  <si>
    <t>Cabbage</t>
  </si>
  <si>
    <t>Cauliflower</t>
  </si>
  <si>
    <t>Collards</t>
  </si>
  <si>
    <t>Okra</t>
  </si>
  <si>
    <t>Needs heat</t>
  </si>
  <si>
    <t>Sweet Corn</t>
  </si>
  <si>
    <t>Plant in blocks</t>
  </si>
  <si>
    <t>Potatoes</t>
  </si>
  <si>
    <t>Direct Plant (seed potatoes)</t>
  </si>
  <si>
    <t>Plant seed potatoes</t>
  </si>
  <si>
    <t>Sweet Potatoes</t>
  </si>
  <si>
    <t>Transplant Slips</t>
  </si>
  <si>
    <t>Start slips Mar–Apr</t>
  </si>
  <si>
    <t>Transplant slips</t>
  </si>
  <si>
    <t>Lettuce (Head &amp; Leaf)</t>
  </si>
  <si>
    <t>Turnips</t>
  </si>
  <si>
    <t>Also great fall crop</t>
  </si>
  <si>
    <t>Parsnips</t>
  </si>
  <si>
    <t>Slow germination</t>
  </si>
  <si>
    <t>Tomatillos</t>
  </si>
  <si>
    <t>Peas (Snap/Snow/Shell)</t>
  </si>
  <si>
    <t>Onions (Bulbing)</t>
  </si>
  <si>
    <t>Indoor (from seed) or Sets</t>
  </si>
  <si>
    <t>From seed; sets are faster</t>
  </si>
  <si>
    <t>Leeks</t>
  </si>
  <si>
    <t>Scallions/Green Onions</t>
  </si>
  <si>
    <t>Garlic (Hardneck)</t>
  </si>
  <si>
    <t>Plant Cloves (Fall)</t>
  </si>
  <si>
    <t>Jul (next year)</t>
  </si>
  <si>
    <t>Fall plant: 3–6 wks before first frost</t>
  </si>
  <si>
    <t>Shallots</t>
  </si>
  <si>
    <t>Sets or Indoor</t>
  </si>
  <si>
    <t>Celery</t>
  </si>
  <si>
    <t>Indoor (slow)</t>
  </si>
  <si>
    <t>Celeriac</t>
  </si>
  <si>
    <t>Kohlrabi</t>
  </si>
  <si>
    <t>Rutabaga</t>
  </si>
  <si>
    <t>Fall harvest</t>
  </si>
  <si>
    <t>Bok Choy (Pak Choi)</t>
  </si>
  <si>
    <t>Bolts in heat</t>
  </si>
  <si>
    <t>Tatsoi</t>
  </si>
  <si>
    <t>Mustard Greens</t>
  </si>
  <si>
    <t>Radicchio</t>
  </si>
  <si>
    <t>Endive/Escarole</t>
  </si>
  <si>
    <t>Asparagus</t>
  </si>
  <si>
    <t>Plant Crowns</t>
  </si>
  <si>
    <t>Harvest starts year 2–3</t>
  </si>
  <si>
    <t>Harvest begins year 2–3</t>
  </si>
  <si>
    <t>Artichoke</t>
  </si>
  <si>
    <t>Indoor (very early)</t>
  </si>
  <si>
    <t>Watermelon</t>
  </si>
  <si>
    <t>Cantaloupe/Muskmelon</t>
  </si>
  <si>
    <t>Gourds</t>
  </si>
  <si>
    <t>Luffa</t>
  </si>
  <si>
    <t>Indoor (long season)</t>
  </si>
  <si>
    <t>Very long season</t>
  </si>
  <si>
    <t>Beets (Baby/Storage)</t>
  </si>
  <si>
    <t>Radishes (Spring)</t>
  </si>
  <si>
    <t>Radishes (Daikon/Fall)</t>
  </si>
  <si>
    <t>Fall crop</t>
  </si>
  <si>
    <t>Celery Leaf (Chinese celery)</t>
  </si>
  <si>
    <t>Late May–Jun</t>
  </si>
  <si>
    <t>Jul–Oct</t>
  </si>
  <si>
    <t>Peanuts (if experimenting)</t>
  </si>
  <si>
    <t>Sep–Oct</t>
  </si>
  <si>
    <t>Ground Cherries</t>
  </si>
  <si>
    <t>Okra (Heat lover)</t>
  </si>
  <si>
    <t>Jerusalem Artichoke (Sunchoke)</t>
  </si>
  <si>
    <t>Plant Tubers</t>
  </si>
  <si>
    <t>Harvest after frost for best flavor</t>
  </si>
  <si>
    <t>Romaine (Heat tolerant lettuces)</t>
  </si>
  <si>
    <t>Bunching Onions</t>
  </si>
  <si>
    <t>Apr–Jun</t>
  </si>
  <si>
    <t>Jun–Oct</t>
  </si>
  <si>
    <t>Fava Beans</t>
  </si>
  <si>
    <t>Edamame (Soybeans)</t>
  </si>
  <si>
    <t>Dry Beans (Storage)</t>
  </si>
  <si>
    <t>Cucamelon</t>
  </si>
  <si>
    <t>Indoor (better)</t>
  </si>
  <si>
    <t>Tomatoes (Cherry types)</t>
  </si>
  <si>
    <t>Earlier than slicers</t>
  </si>
  <si>
    <t>Peppers (Hot types)</t>
  </si>
  <si>
    <t>Broccolini</t>
  </si>
  <si>
    <t>Chinese Cabbage (Napa)</t>
  </si>
  <si>
    <t>Jun–Jul (fall crop) or N/A</t>
  </si>
  <si>
    <t>Jul–Aug</t>
  </si>
  <si>
    <t>Green Beans (Bush)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</si>
</sst>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26"/>
      <color rgb="FF1F2A1F"/>
      <name val="Calibri"/>
    </font>
    <font>
      <b/>
      <sz val="10"/>
      <color rgb="FF2F3B2F"/>
      <name val="Calibri"/>
    </font>
    <font>
      <sz val="10"/>
      <color rgb="FF2F3B2F"/>
      <name val="Calibri"/>
    </font>
    <font>
      <b/>
      <sz val="11"/>
      <color rgb="FFFFFFFF"/>
      <name val="Calibri"/>
    </font>
    <font>
      <sz val="11"/>
      <color rgb="FF2E2E2E"/>
      <name val="Calibri"/>
    </font>
    <font>
      <b/>
      <sz val="11"/>
      <name val="Calibri"/>
    </font>
    <font>
      <i/>
      <sz val="11"/>
      <color rgb="FF4D5A4D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DE6DE"/>
      </patternFill>
    </fill>
    <fill>
      <patternFill patternType="solid">
        <fgColor rgb="FF3D5B45"/>
      </patternFill>
    </fill>
    <fill>
      <patternFill patternType="solid">
        <fgColor rgb="FFEEF3EE"/>
      </patternFill>
    </fill>
    <fill>
      <patternFill patternType="solid">
        <fgColor rgb="FFFFFFFF"/>
      </patternFill>
    </fill>
    <fill>
      <patternFill patternType="solid">
        <fgColor rgb="FFFFF2CC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B7C2B7"/>
      </left>
      <right style="thin">
        <color rgb="FFB7C2B7"/>
      </right>
      <top style="thin">
        <color rgb="FFB7C2B7"/>
      </top>
      <bottom style="thin">
        <color rgb="FFB7C2B7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6" fillId="0" borderId="0" xfId="0" applyFont="1"/>
    <xf numFmtId="164" fontId="0" fillId="6" borderId="0" xfId="0" applyNumberFormat="1" applyFill="1"/>
    <xf numFmtId="164" fontId="5" fillId="4" borderId="2" xfId="0" applyNumberFormat="1" applyFont="1" applyFill="1" applyBorder="1" applyAlignment="1">
      <alignment horizontal="left" vertical="top" wrapText="1"/>
    </xf>
    <xf numFmtId="164" fontId="5" fillId="5" borderId="2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center"/>
    </xf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abSelected="1" workbookViewId="0">
      <pane ySplit="4" topLeftCell="A13" activePane="bottomLeft" state="frozen"/>
      <selection pane="bottomLeft" activeCell="A5" sqref="A5:F91"/>
    </sheetView>
  </sheetViews>
  <sheetFormatPr defaultRowHeight="15" x14ac:dyDescent="0.25"/>
  <cols>
    <col min="1" max="1" width="26" customWidth="1"/>
    <col min="2" max="3" width="22" customWidth="1"/>
    <col min="4" max="4" width="24" customWidth="1"/>
    <col min="5" max="5" width="30" customWidth="1"/>
    <col min="6" max="6" width="28" customWidth="1"/>
    <col min="8" max="12" width="13" hidden="1" customWidth="1"/>
  </cols>
  <sheetData>
    <row r="1" spans="1:12" ht="33.75" x14ac:dyDescent="0.25">
      <c r="A1" s="12" t="s">
        <v>0</v>
      </c>
      <c r="B1" s="9"/>
      <c r="C1" s="9"/>
      <c r="D1" s="9"/>
      <c r="E1" s="9"/>
      <c r="F1" s="9"/>
    </row>
    <row r="2" spans="1:12" x14ac:dyDescent="0.25">
      <c r="A2" s="10" t="s">
        <v>1</v>
      </c>
      <c r="B2" s="9"/>
      <c r="C2" s="9"/>
      <c r="D2" s="9"/>
      <c r="E2" s="9"/>
      <c r="F2" s="9"/>
    </row>
    <row r="3" spans="1:12" x14ac:dyDescent="0.25">
      <c r="A3" s="8" t="s">
        <v>2</v>
      </c>
      <c r="B3" s="9"/>
      <c r="C3" s="9"/>
      <c r="D3" s="11" t="s">
        <v>3</v>
      </c>
      <c r="E3" s="9"/>
      <c r="F3" s="9"/>
    </row>
    <row r="4" spans="1:12" x14ac:dyDescent="0.25">
      <c r="A4" s="4" t="s">
        <v>4</v>
      </c>
      <c r="B4" s="5">
        <v>46157</v>
      </c>
    </row>
    <row r="5" spans="1:12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</row>
    <row r="6" spans="1:12" x14ac:dyDescent="0.25">
      <c r="A6" s="2" t="s">
        <v>37</v>
      </c>
      <c r="B6" s="2" t="s">
        <v>17</v>
      </c>
      <c r="C6" s="2" t="s">
        <v>38</v>
      </c>
      <c r="D6" s="6">
        <f>$B$4+(-9*7)</f>
        <v>46094</v>
      </c>
      <c r="E6" s="6">
        <f>$B$4+(1*7)</f>
        <v>46164</v>
      </c>
      <c r="F6" s="2" t="str">
        <f>TEXT(IF(ISNUMBER(E6),E6,D6)+90,"MM/DD/YYYY")&amp;" – "&amp;TEXT(IF(ISNUMBER(E6),E6,D6)+120,"MM/DD/YYYY")</f>
        <v>08/20/2026 – 09/19/2026</v>
      </c>
      <c r="G6">
        <v>-9</v>
      </c>
      <c r="H6">
        <v>-10</v>
      </c>
      <c r="I6">
        <v>1</v>
      </c>
      <c r="J6">
        <v>120</v>
      </c>
      <c r="K6">
        <v>150</v>
      </c>
      <c r="L6" t="s">
        <v>19</v>
      </c>
    </row>
    <row r="7" spans="1:12" x14ac:dyDescent="0.25">
      <c r="A7" s="3" t="s">
        <v>20</v>
      </c>
      <c r="B7" s="3" t="s">
        <v>17</v>
      </c>
      <c r="C7" s="3" t="s">
        <v>18</v>
      </c>
      <c r="D7" s="7">
        <f>$B$4+(-7*7)</f>
        <v>46108</v>
      </c>
      <c r="E7" s="7">
        <f>$B$4+(1*7)</f>
        <v>46164</v>
      </c>
      <c r="F7" s="3" t="str">
        <f>TEXT(IF(ISNUMBER(E7),E7,D7)+90,"MM/DD/YYYY")&amp;" – "&amp;TEXT(IF(ISNUMBER(E7),E7,D7)+120,"MM/DD/YYYY")</f>
        <v>08/20/2026 – 09/19/2026</v>
      </c>
      <c r="G7">
        <v>-7</v>
      </c>
      <c r="H7">
        <v>-7</v>
      </c>
      <c r="I7">
        <v>1</v>
      </c>
      <c r="J7">
        <v>90</v>
      </c>
      <c r="K7">
        <v>120</v>
      </c>
      <c r="L7" t="s">
        <v>21</v>
      </c>
    </row>
    <row r="8" spans="1:12" x14ac:dyDescent="0.25">
      <c r="A8" s="2" t="s">
        <v>33</v>
      </c>
      <c r="B8" s="2" t="s">
        <v>17</v>
      </c>
      <c r="C8" s="2" t="s">
        <v>25</v>
      </c>
      <c r="D8" s="2" t="s">
        <v>26</v>
      </c>
      <c r="E8" s="6">
        <f>$B$4+(-1*7)</f>
        <v>46150</v>
      </c>
      <c r="F8" s="2" t="str">
        <f>TEXT(IF(ISNUMBER(E8),E8,D8)+50,"MM/DD/YYYY")&amp;" – "&amp;TEXT(IF(ISNUMBER(E8),E8,D8)+70,"MM/DD/YYYY")</f>
        <v>06/27/2026 – 07/17/2026</v>
      </c>
      <c r="G8">
        <v>-4</v>
      </c>
      <c r="H8">
        <v>-4</v>
      </c>
      <c r="I8">
        <v>2</v>
      </c>
      <c r="J8">
        <v>55</v>
      </c>
      <c r="K8">
        <v>75</v>
      </c>
      <c r="L8" t="s">
        <v>23</v>
      </c>
    </row>
    <row r="9" spans="1:12" x14ac:dyDescent="0.25">
      <c r="A9" s="2" t="s">
        <v>28</v>
      </c>
      <c r="B9" s="2" t="s">
        <v>17</v>
      </c>
      <c r="C9" s="2" t="s">
        <v>29</v>
      </c>
      <c r="D9" s="6">
        <f>$B$4+(-5*7)</f>
        <v>46122</v>
      </c>
      <c r="E9" s="6">
        <f>$B$4+(-2*7)</f>
        <v>46143</v>
      </c>
      <c r="F9" s="2" t="str">
        <f>TEXT(IF(ISNUMBER(E9),E9,D9)+50,"MM/DD/YYYY")&amp;" – "&amp;TEXT(IF(ISNUMBER(E9),E9,D9)+70,"MM/DD/YYYY")</f>
        <v>06/20/2026 – 07/10/2026</v>
      </c>
      <c r="I9">
        <v>2</v>
      </c>
      <c r="J9">
        <v>70</v>
      </c>
      <c r="K9">
        <v>100</v>
      </c>
      <c r="L9" t="s">
        <v>27</v>
      </c>
    </row>
    <row r="10" spans="1:12" x14ac:dyDescent="0.25">
      <c r="A10" s="2" t="s">
        <v>16</v>
      </c>
      <c r="B10" s="2" t="s">
        <v>17</v>
      </c>
      <c r="C10" s="2" t="s">
        <v>18</v>
      </c>
      <c r="D10" s="6">
        <f>$B$4+(-10*7)</f>
        <v>46087</v>
      </c>
      <c r="E10" s="6">
        <f>$B$4+(1*7)</f>
        <v>46164</v>
      </c>
      <c r="F10" s="2" t="str">
        <f>TEXT(IF(ISNUMBER(E10),E10,D10)+120,"MM/DD/YYYY")&amp;" – "&amp;TEXT(IF(ISNUMBER(E10),E10,D10)+150,"MM/DD/YYYY")</f>
        <v>09/19/2026 – 10/19/2026</v>
      </c>
      <c r="G10">
        <v>-5</v>
      </c>
      <c r="H10">
        <v>-5</v>
      </c>
      <c r="I10">
        <v>-2</v>
      </c>
      <c r="J10">
        <v>50</v>
      </c>
      <c r="K10">
        <v>70</v>
      </c>
      <c r="L10" t="s">
        <v>30</v>
      </c>
    </row>
    <row r="11" spans="1:12" x14ac:dyDescent="0.25">
      <c r="A11" s="3" t="s">
        <v>31</v>
      </c>
      <c r="B11" s="3" t="s">
        <v>17</v>
      </c>
      <c r="C11" s="3" t="s">
        <v>29</v>
      </c>
      <c r="D11" s="7">
        <f>$B$4+(-4*7)</f>
        <v>46129</v>
      </c>
      <c r="E11" s="7">
        <f>$B$4+(2*7)</f>
        <v>46171</v>
      </c>
      <c r="F11" s="3" t="str">
        <f>TEXT(IF(ISNUMBER(E11),E11,D11)+70,"MM/DD/YYYY")&amp;" – "&amp;TEXT(IF(ISNUMBER(E11),E11,D11)+90,"MM/DD/YYYY")</f>
        <v>08/07/2026 – 08/27/2026</v>
      </c>
      <c r="G11">
        <v>-4</v>
      </c>
      <c r="H11">
        <v>-4</v>
      </c>
      <c r="I11">
        <v>2</v>
      </c>
      <c r="J11">
        <v>70</v>
      </c>
      <c r="K11">
        <v>90</v>
      </c>
      <c r="L11" t="s">
        <v>32</v>
      </c>
    </row>
    <row r="12" spans="1:12" ht="30" x14ac:dyDescent="0.25">
      <c r="A12" s="3" t="s">
        <v>40</v>
      </c>
      <c r="B12" s="3" t="s">
        <v>17</v>
      </c>
      <c r="C12" s="3" t="s">
        <v>41</v>
      </c>
      <c r="D12" s="7">
        <f>$B$4+(-12*7)</f>
        <v>46073</v>
      </c>
      <c r="E12" s="7">
        <f>$B$4+(1*7)</f>
        <v>46164</v>
      </c>
      <c r="F12" s="3" t="str">
        <f>TEXT(IF(ISNUMBER(E12),E12,D12)+120,"MM/DD/YYYY")&amp;" – "&amp;TEXT(IF(ISNUMBER(E12),E12,D12)+160,"MM/DD/YYYY")</f>
        <v>09/19/2026 – 10/29/2026</v>
      </c>
      <c r="I12">
        <v>-1</v>
      </c>
      <c r="J12">
        <v>50</v>
      </c>
      <c r="K12">
        <v>70</v>
      </c>
      <c r="L12" t="s">
        <v>34</v>
      </c>
    </row>
    <row r="13" spans="1:12" x14ac:dyDescent="0.25">
      <c r="A13" s="3" t="s">
        <v>35</v>
      </c>
      <c r="B13" s="3" t="s">
        <v>17</v>
      </c>
      <c r="C13" s="3" t="s">
        <v>25</v>
      </c>
      <c r="D13" s="3" t="s">
        <v>26</v>
      </c>
      <c r="E13" s="7">
        <f>$B$4+(1*7)</f>
        <v>46164</v>
      </c>
      <c r="F13" s="3" t="str">
        <f>TEXT(IF(ISNUMBER(E13),E13,D13)+55,"MM/DD/YYYY")&amp;" – "&amp;TEXT(IF(ISNUMBER(E13),E13,D13)+75,"MM/DD/YYYY")</f>
        <v>07/16/2026 – 08/05/2026</v>
      </c>
      <c r="I13">
        <v>1</v>
      </c>
      <c r="J13">
        <v>55</v>
      </c>
      <c r="K13">
        <v>75</v>
      </c>
      <c r="L13" t="s">
        <v>36</v>
      </c>
    </row>
    <row r="14" spans="1:12" x14ac:dyDescent="0.25">
      <c r="A14" s="3" t="s">
        <v>24</v>
      </c>
      <c r="B14" s="3" t="s">
        <v>17</v>
      </c>
      <c r="C14" s="3" t="s">
        <v>25</v>
      </c>
      <c r="D14" s="3" t="s">
        <v>26</v>
      </c>
      <c r="E14" s="7">
        <f>$B$4+(2*7)</f>
        <v>46171</v>
      </c>
      <c r="F14" s="3" t="str">
        <f>TEXT(IF(ISNUMBER(E14),E14,D14)+70,"MM/DD/YYYY")&amp;" – "&amp;TEXT(IF(ISNUMBER(E14),E14,D14)+100,"MM/DD/YYYY")</f>
        <v>08/07/2026 – 09/06/2026</v>
      </c>
      <c r="G14">
        <v>-9</v>
      </c>
      <c r="H14">
        <v>-9</v>
      </c>
      <c r="I14">
        <v>1</v>
      </c>
      <c r="J14">
        <v>90</v>
      </c>
      <c r="K14">
        <v>120</v>
      </c>
      <c r="L14" t="s">
        <v>39</v>
      </c>
    </row>
    <row r="15" spans="1:12" x14ac:dyDescent="0.25">
      <c r="A15" s="2" t="s">
        <v>22</v>
      </c>
      <c r="B15" s="2" t="s">
        <v>17</v>
      </c>
      <c r="C15" s="2" t="s">
        <v>18</v>
      </c>
      <c r="D15" s="6">
        <f>$B$4+(-4*7)</f>
        <v>46129</v>
      </c>
      <c r="E15" s="6">
        <f>$B$4+(2*7)</f>
        <v>46171</v>
      </c>
      <c r="F15" s="2" t="str">
        <f>TEXT(IF(ISNUMBER(E15),E15,D15)+55,"MM/DD/YYYY")&amp;" – "&amp;TEXT(IF(ISNUMBER(E15),E15,D15)+75,"MM/DD/YYYY")</f>
        <v>07/23/2026 – 08/12/2026</v>
      </c>
      <c r="H15">
        <v>-12</v>
      </c>
      <c r="I15">
        <v>1</v>
      </c>
      <c r="J15">
        <v>120</v>
      </c>
      <c r="K15">
        <v>160</v>
      </c>
      <c r="L15" t="s">
        <v>42</v>
      </c>
    </row>
    <row r="16" spans="1:12" x14ac:dyDescent="0.25">
      <c r="A16" s="2" t="s">
        <v>43</v>
      </c>
      <c r="B16" s="2" t="s">
        <v>44</v>
      </c>
      <c r="C16" s="2" t="s">
        <v>45</v>
      </c>
      <c r="D16" s="6">
        <f>$B$4+(-5*7)</f>
        <v>46122</v>
      </c>
      <c r="E16" s="6">
        <f>$B$4+(2*7)</f>
        <v>46171</v>
      </c>
      <c r="F16" s="2" t="str">
        <f>TEXT(IF(ISNUMBER(E16),E16,D16)+35,"MM/DD/YYYY")&amp;" – "&amp;TEXT(IF(ISNUMBER(E16),E16,D16)+60,"MM/DD/YYYY")</f>
        <v>07/03/2026 – 07/28/2026</v>
      </c>
      <c r="G16">
        <v>-5</v>
      </c>
      <c r="H16">
        <v>-5</v>
      </c>
      <c r="I16">
        <v>2</v>
      </c>
      <c r="J16">
        <v>35</v>
      </c>
      <c r="K16">
        <v>60</v>
      </c>
      <c r="L16" t="s">
        <v>46</v>
      </c>
    </row>
    <row r="17" spans="1:12" x14ac:dyDescent="0.25">
      <c r="A17" s="3" t="s">
        <v>52</v>
      </c>
      <c r="B17" s="3" t="s">
        <v>44</v>
      </c>
      <c r="C17" s="3" t="s">
        <v>18</v>
      </c>
      <c r="D17" s="7">
        <f>$B$4+(-8*7)</f>
        <v>46101</v>
      </c>
      <c r="E17" s="7">
        <f>$B$4+(-2*7)</f>
        <v>46143</v>
      </c>
      <c r="F17" s="3" t="str">
        <f>TEXT(IF(ISNUMBER(E17),E17,D17)+60,"MM/DD/YYYY")&amp;" – "&amp;TEXT(IF(ISNUMBER(E17),E17,D17)+90,"MM/DD/YYYY")</f>
        <v>06/30/2026 – 07/30/2026</v>
      </c>
      <c r="I17">
        <v>-1</v>
      </c>
      <c r="J17">
        <v>45</v>
      </c>
      <c r="K17">
        <v>70</v>
      </c>
      <c r="L17" t="s">
        <v>49</v>
      </c>
    </row>
    <row r="18" spans="1:12" x14ac:dyDescent="0.25">
      <c r="A18" s="2" t="s">
        <v>50</v>
      </c>
      <c r="B18" s="2" t="s">
        <v>44</v>
      </c>
      <c r="C18" s="2" t="s">
        <v>25</v>
      </c>
      <c r="D18" s="2" t="s">
        <v>26</v>
      </c>
      <c r="E18" s="6">
        <f>$B$4+(-3*7)</f>
        <v>46136</v>
      </c>
      <c r="F18" s="2" t="str">
        <f>TEXT(IF(ISNUMBER(E18),E18,D18)+35,"MM/DD/YYYY")&amp;" – "&amp;TEXT(IF(ISNUMBER(E18),E18,D18)+55,"MM/DD/YYYY")</f>
        <v>05/29/2026 – 06/18/2026</v>
      </c>
      <c r="I18">
        <v>-3</v>
      </c>
      <c r="J18">
        <v>35</v>
      </c>
      <c r="K18">
        <v>55</v>
      </c>
      <c r="L18" t="s">
        <v>51</v>
      </c>
    </row>
    <row r="19" spans="1:12" x14ac:dyDescent="0.25">
      <c r="A19" s="3" t="s">
        <v>47</v>
      </c>
      <c r="B19" s="3" t="s">
        <v>44</v>
      </c>
      <c r="C19" s="3" t="s">
        <v>48</v>
      </c>
      <c r="D19" s="3" t="s">
        <v>26</v>
      </c>
      <c r="E19" s="7">
        <f>$B$4+(-1*7)</f>
        <v>46150</v>
      </c>
      <c r="F19" s="3" t="str">
        <f>TEXT(IF(ISNUMBER(E19),E19,D19)+45,"MM/DD/YYYY")&amp;" – "&amp;TEXT(IF(ISNUMBER(E19),E19,D19)+70,"MM/DD/YYYY")</f>
        <v>06/22/2026 – 07/17/2026</v>
      </c>
      <c r="H19">
        <v>-8</v>
      </c>
      <c r="I19">
        <v>-2</v>
      </c>
      <c r="J19">
        <v>60</v>
      </c>
      <c r="K19">
        <v>90</v>
      </c>
      <c r="L19" t="s">
        <v>53</v>
      </c>
    </row>
    <row r="20" spans="1:12" ht="30" x14ac:dyDescent="0.25">
      <c r="A20" s="3" t="s">
        <v>63</v>
      </c>
      <c r="B20" s="3" t="s">
        <v>44</v>
      </c>
      <c r="C20" s="3" t="s">
        <v>64</v>
      </c>
      <c r="D20" s="7">
        <f>$B$4+(-5*7)</f>
        <v>46122</v>
      </c>
      <c r="E20" s="7">
        <f>$B$4+(1*7)</f>
        <v>46164</v>
      </c>
      <c r="F20" s="3" t="str">
        <f>TEXT(IF(ISNUMBER(E20),E20,D20)+70,"MM/DD/YYYY")&amp;" – "&amp;TEXT(IF(ISNUMBER(E20),E20,D20)+100,"MM/DD/YYYY")</f>
        <v>07/31/2026 – 08/30/2026</v>
      </c>
      <c r="G20">
        <v>-9</v>
      </c>
      <c r="H20">
        <v>-9</v>
      </c>
      <c r="I20">
        <v>1</v>
      </c>
      <c r="J20">
        <v>70</v>
      </c>
      <c r="K20">
        <v>100</v>
      </c>
      <c r="L20" t="s">
        <v>53</v>
      </c>
    </row>
    <row r="21" spans="1:12" x14ac:dyDescent="0.25">
      <c r="A21" s="2" t="s">
        <v>56</v>
      </c>
      <c r="B21" s="2" t="s">
        <v>44</v>
      </c>
      <c r="C21" s="2" t="s">
        <v>57</v>
      </c>
      <c r="D21" s="6">
        <f>$B$4+(-12*7)</f>
        <v>46073</v>
      </c>
      <c r="E21" s="6">
        <f>$B$4+(2*7)</f>
        <v>46171</v>
      </c>
      <c r="F21" s="2" t="str">
        <f>TEXT(IF(ISNUMBER(E21),E21,D21)+140,"MM/DD/YYYY")&amp;" – "&amp;TEXT(IF(ISNUMBER(E21),E21,D21)+200,"MM/DD/YYYY")</f>
        <v>10/16/2026 – 12/15/2026</v>
      </c>
      <c r="G21">
        <v>-9</v>
      </c>
      <c r="H21">
        <v>-9</v>
      </c>
      <c r="I21">
        <v>1</v>
      </c>
      <c r="J21">
        <v>70</v>
      </c>
      <c r="K21">
        <v>100</v>
      </c>
      <c r="L21" t="s">
        <v>53</v>
      </c>
    </row>
    <row r="22" spans="1:12" ht="30" x14ac:dyDescent="0.25">
      <c r="A22" s="2" t="s">
        <v>60</v>
      </c>
      <c r="B22" s="2" t="s">
        <v>44</v>
      </c>
      <c r="C22" s="2" t="s">
        <v>61</v>
      </c>
      <c r="D22" s="2" t="s">
        <v>26</v>
      </c>
      <c r="E22" s="6">
        <f>$B$4+(1*7)</f>
        <v>46164</v>
      </c>
      <c r="F22" s="2" t="str">
        <f>TEXT(IF(ISNUMBER(E22),E22,D22)+50,"MM/DD/YYYY")&amp;" – "&amp;TEXT(IF(ISNUMBER(E22),E22,D22)+80,"MM/DD/YYYY")</f>
        <v>07/11/2026 – 08/10/2026</v>
      </c>
      <c r="G22">
        <v>-11</v>
      </c>
      <c r="H22">
        <v>-12</v>
      </c>
      <c r="I22">
        <v>2</v>
      </c>
      <c r="J22">
        <v>140</v>
      </c>
      <c r="K22">
        <v>200</v>
      </c>
      <c r="L22" t="s">
        <v>58</v>
      </c>
    </row>
    <row r="23" spans="1:12" x14ac:dyDescent="0.25">
      <c r="A23" s="3" t="s">
        <v>55</v>
      </c>
      <c r="B23" s="3" t="s">
        <v>44</v>
      </c>
      <c r="C23" s="3" t="s">
        <v>45</v>
      </c>
      <c r="D23" s="7">
        <f>$B$4+(-9*7)</f>
        <v>46094</v>
      </c>
      <c r="E23" s="7">
        <f>$B$4+(1*7)</f>
        <v>46164</v>
      </c>
      <c r="F23" s="3" t="str">
        <f>TEXT(IF(ISNUMBER(E23),E23,D23)+70,"MM/DD/YYYY")&amp;" – "&amp;TEXT(IF(ISNUMBER(E23),E23,D23)+100,"MM/DD/YYYY")</f>
        <v>07/31/2026 – 08/30/2026</v>
      </c>
      <c r="G23">
        <v>-9</v>
      </c>
      <c r="H23">
        <v>-9</v>
      </c>
      <c r="I23">
        <v>1</v>
      </c>
      <c r="J23">
        <v>80</v>
      </c>
      <c r="K23">
        <v>120</v>
      </c>
      <c r="L23" t="s">
        <v>53</v>
      </c>
    </row>
    <row r="24" spans="1:12" x14ac:dyDescent="0.25">
      <c r="A24" s="3" t="s">
        <v>59</v>
      </c>
      <c r="B24" s="3" t="s">
        <v>44</v>
      </c>
      <c r="C24" s="3" t="s">
        <v>45</v>
      </c>
      <c r="D24" s="7">
        <f>$B$4+(-9*7)</f>
        <v>46094</v>
      </c>
      <c r="E24" s="7">
        <f>$B$4+(1*7)</f>
        <v>46164</v>
      </c>
      <c r="F24" s="3" t="str">
        <f>TEXT(IF(ISNUMBER(E24),E24,D24)+80,"MM/DD/YYYY")&amp;" – "&amp;TEXT(IF(ISNUMBER(E24),E24,D24)+120,"MM/DD/YYYY")</f>
        <v>08/10/2026 – 09/19/2026</v>
      </c>
      <c r="I24">
        <v>1</v>
      </c>
      <c r="J24">
        <v>50</v>
      </c>
      <c r="K24">
        <v>80</v>
      </c>
      <c r="L24" t="s">
        <v>62</v>
      </c>
    </row>
    <row r="25" spans="1:12" x14ac:dyDescent="0.25">
      <c r="A25" s="2" t="s">
        <v>54</v>
      </c>
      <c r="B25" s="2" t="s">
        <v>44</v>
      </c>
      <c r="C25" s="2" t="s">
        <v>45</v>
      </c>
      <c r="D25" s="6">
        <f>$B$4+(-9*7)</f>
        <v>46094</v>
      </c>
      <c r="E25" s="6">
        <f>$B$4+(1*7)</f>
        <v>46164</v>
      </c>
      <c r="F25" s="2" t="str">
        <f>TEXT(IF(ISNUMBER(E25),E25,D25)+70,"MM/DD/YYYY")&amp;" – "&amp;TEXT(IF(ISNUMBER(E25),E25,D25)+100,"MM/DD/YYYY")</f>
        <v>07/31/2026 – 08/30/2026</v>
      </c>
      <c r="G25">
        <v>-5</v>
      </c>
      <c r="H25">
        <v>-5</v>
      </c>
      <c r="I25">
        <v>1</v>
      </c>
      <c r="J25">
        <v>70</v>
      </c>
      <c r="K25">
        <v>100</v>
      </c>
      <c r="L25" t="s">
        <v>65</v>
      </c>
    </row>
    <row r="26" spans="1:12" x14ac:dyDescent="0.25">
      <c r="A26" s="2" t="s">
        <v>136</v>
      </c>
      <c r="B26" s="2" t="s">
        <v>67</v>
      </c>
      <c r="C26" s="2" t="s">
        <v>137</v>
      </c>
      <c r="D26" s="6">
        <f>$B$4+(-12*7)</f>
        <v>46073</v>
      </c>
      <c r="E26" s="6">
        <f>$B$4+(3*7)</f>
        <v>46178</v>
      </c>
      <c r="F26" s="2" t="str">
        <f>TEXT(IF(ISNUMBER(E26),E26,D26)+120,"MM/DD/YYYY")&amp;" – "&amp;TEXT(IF(ISNUMBER(E26),E26,D26)+160,"MM/DD/YYYY")</f>
        <v>10/03/2026 – 11/12/2026</v>
      </c>
      <c r="G26">
        <v>-4</v>
      </c>
      <c r="H26">
        <v>-4</v>
      </c>
      <c r="I26">
        <v>2</v>
      </c>
      <c r="J26">
        <v>50</v>
      </c>
      <c r="K26">
        <v>70</v>
      </c>
    </row>
    <row r="27" spans="1:12" x14ac:dyDescent="0.25">
      <c r="A27" s="3" t="s">
        <v>85</v>
      </c>
      <c r="B27" s="3" t="s">
        <v>67</v>
      </c>
      <c r="C27" s="3" t="s">
        <v>25</v>
      </c>
      <c r="D27" s="3" t="s">
        <v>26</v>
      </c>
      <c r="E27" s="7">
        <f>$B$4+(-8*7)</f>
        <v>46101</v>
      </c>
      <c r="F27" s="3" t="str">
        <f>TEXT(IF(ISNUMBER(E27),E27,D27)+25,"MM/DD/YYYY")&amp;" – "&amp;TEXT(IF(ISNUMBER(E27),E27,D27)+45,"MM/DD/YYYY")</f>
        <v>04/14/2026 – 05/04/2026</v>
      </c>
      <c r="G27">
        <v>-4</v>
      </c>
      <c r="H27">
        <v>-4</v>
      </c>
      <c r="I27">
        <v>2</v>
      </c>
      <c r="J27">
        <v>45</v>
      </c>
      <c r="K27">
        <v>60</v>
      </c>
    </row>
    <row r="28" spans="1:12" x14ac:dyDescent="0.25">
      <c r="A28" s="3" t="s">
        <v>132</v>
      </c>
      <c r="B28" s="3" t="s">
        <v>67</v>
      </c>
      <c r="C28" s="3" t="s">
        <v>133</v>
      </c>
      <c r="D28" s="3" t="s">
        <v>26</v>
      </c>
      <c r="E28" s="7">
        <f>$B$4+(-4*7)</f>
        <v>46129</v>
      </c>
      <c r="F28" s="3" t="s">
        <v>134</v>
      </c>
      <c r="G28">
        <v>-4</v>
      </c>
      <c r="H28">
        <v>-4</v>
      </c>
      <c r="I28">
        <v>2</v>
      </c>
      <c r="J28">
        <v>90</v>
      </c>
      <c r="K28">
        <v>120</v>
      </c>
    </row>
    <row r="29" spans="1:12" x14ac:dyDescent="0.25">
      <c r="A29" s="3" t="s">
        <v>80</v>
      </c>
      <c r="B29" s="3" t="s">
        <v>67</v>
      </c>
      <c r="C29" s="3" t="s">
        <v>25</v>
      </c>
      <c r="D29" s="3" t="s">
        <v>26</v>
      </c>
      <c r="E29" s="7">
        <f>$B$4+(-3*7)</f>
        <v>46136</v>
      </c>
      <c r="F29" s="3" t="str">
        <f>TEXT(IF(ISNUMBER(E29),E29,D29)+50,"MM/DD/YYYY")&amp;" – "&amp;TEXT(IF(ISNUMBER(E29),E29,D29)+70,"MM/DD/YYYY")</f>
        <v>06/13/2026 – 07/03/2026</v>
      </c>
      <c r="I29">
        <v>2</v>
      </c>
      <c r="J29">
        <v>55</v>
      </c>
      <c r="K29">
        <v>75</v>
      </c>
    </row>
    <row r="30" spans="1:12" x14ac:dyDescent="0.25">
      <c r="A30" s="3" t="s">
        <v>144</v>
      </c>
      <c r="B30" s="3" t="s">
        <v>67</v>
      </c>
      <c r="C30" s="3" t="s">
        <v>25</v>
      </c>
      <c r="D30" s="3" t="s">
        <v>26</v>
      </c>
      <c r="E30" s="7">
        <f>$B$4+(-3*7)</f>
        <v>46136</v>
      </c>
      <c r="F30" s="3" t="str">
        <f>TEXT(IF(ISNUMBER(E30),E30,D30)+50,"MM/DD/YYYY")&amp;" – "&amp;TEXT(IF(ISNUMBER(E30),E30,D30)+70,"MM/DD/YYYY")</f>
        <v>06/13/2026 – 07/03/2026</v>
      </c>
      <c r="G30">
        <v>-7</v>
      </c>
      <c r="H30">
        <v>-7</v>
      </c>
      <c r="I30">
        <v>2</v>
      </c>
      <c r="J30">
        <v>65</v>
      </c>
      <c r="K30">
        <v>90</v>
      </c>
      <c r="L30" t="s">
        <v>72</v>
      </c>
    </row>
    <row r="31" spans="1:12" x14ac:dyDescent="0.25">
      <c r="A31" s="2" t="s">
        <v>126</v>
      </c>
      <c r="B31" s="2" t="s">
        <v>67</v>
      </c>
      <c r="C31" s="2" t="s">
        <v>29</v>
      </c>
      <c r="D31" s="6">
        <f>$B$4+(-4*7)</f>
        <v>46129</v>
      </c>
      <c r="E31" s="6">
        <f>$B$4+(-5*7)</f>
        <v>46122</v>
      </c>
      <c r="F31" s="2" t="str">
        <f>TEXT(IF(ISNUMBER(E31),E31,D31)+35,"MM/DD/YYYY")&amp;" – "&amp;TEXT(IF(ISNUMBER(E31),E31,D31)+55,"MM/DD/YYYY")</f>
        <v>05/15/2026 – 06/04/2026</v>
      </c>
      <c r="G31">
        <v>-9</v>
      </c>
      <c r="H31">
        <v>-9</v>
      </c>
      <c r="I31">
        <v>3</v>
      </c>
      <c r="J31">
        <v>70</v>
      </c>
      <c r="K31">
        <v>110</v>
      </c>
      <c r="L31" t="s">
        <v>74</v>
      </c>
    </row>
    <row r="32" spans="1:12" x14ac:dyDescent="0.25">
      <c r="A32" s="3" t="s">
        <v>76</v>
      </c>
      <c r="B32" s="3" t="s">
        <v>67</v>
      </c>
      <c r="C32" s="3" t="s">
        <v>45</v>
      </c>
      <c r="D32" s="7">
        <f>$B$4+(-6*7)</f>
        <v>46115</v>
      </c>
      <c r="E32" s="7">
        <f>$B$4+(-2*7)</f>
        <v>46143</v>
      </c>
      <c r="F32" s="3" t="str">
        <f>TEXT(IF(ISNUMBER(E32),E32,D32)+55,"MM/DD/YYYY")&amp;" – "&amp;TEXT(IF(ISNUMBER(E32),E32,D32)+75,"MM/DD/YYYY")</f>
        <v>06/25/2026 – 07/15/2026</v>
      </c>
      <c r="G32">
        <v>-9</v>
      </c>
      <c r="H32">
        <v>-9</v>
      </c>
      <c r="I32">
        <v>3</v>
      </c>
      <c r="J32">
        <v>70</v>
      </c>
      <c r="K32">
        <v>100</v>
      </c>
    </row>
    <row r="33" spans="1:12" x14ac:dyDescent="0.25">
      <c r="A33" s="3" t="s">
        <v>170</v>
      </c>
      <c r="B33" s="3" t="s">
        <v>67</v>
      </c>
      <c r="C33" s="3" t="s">
        <v>45</v>
      </c>
      <c r="D33" s="7">
        <f>$B$4+(-6*7)</f>
        <v>46115</v>
      </c>
      <c r="E33" s="7">
        <f>$B$4+(-2*7)</f>
        <v>46143</v>
      </c>
      <c r="F33" s="3" t="str">
        <f>TEXT(IF(ISNUMBER(E33),E33,D33)+55,"MM/DD/YYYY")&amp;" – "&amp;TEXT(IF(ISNUMBER(E33),E33,D33)+75,"MM/DD/YYYY")</f>
        <v>06/25/2026 – 07/15/2026</v>
      </c>
      <c r="H33">
        <v>-6</v>
      </c>
      <c r="I33">
        <v>-2</v>
      </c>
      <c r="J33">
        <v>55</v>
      </c>
      <c r="K33">
        <v>75</v>
      </c>
      <c r="L33" t="s">
        <v>77</v>
      </c>
    </row>
    <row r="34" spans="1:12" x14ac:dyDescent="0.25">
      <c r="A34" s="2" t="s">
        <v>86</v>
      </c>
      <c r="B34" s="2" t="s">
        <v>67</v>
      </c>
      <c r="C34" s="2" t="s">
        <v>45</v>
      </c>
      <c r="D34" s="6">
        <f>$B$4+(-7*7)</f>
        <v>46108</v>
      </c>
      <c r="E34" s="6">
        <f>$B$4+(0*7)</f>
        <v>46157</v>
      </c>
      <c r="F34" s="2" t="str">
        <f>TEXT(IF(ISNUMBER(E34),E34,D34)+95,"MM/DD/YYYY")&amp;" – "&amp;TEXT(IF(ISNUMBER(E34),E34,D34)+120,"MM/DD/YYYY")</f>
        <v>08/18/2026 – 09/12/2026</v>
      </c>
      <c r="I34">
        <v>-4</v>
      </c>
      <c r="J34">
        <v>60</v>
      </c>
      <c r="K34">
        <v>85</v>
      </c>
      <c r="L34" t="s">
        <v>79</v>
      </c>
    </row>
    <row r="35" spans="1:12" x14ac:dyDescent="0.25">
      <c r="A35" s="2" t="s">
        <v>159</v>
      </c>
      <c r="B35" s="2" t="s">
        <v>67</v>
      </c>
      <c r="C35" s="2" t="s">
        <v>25</v>
      </c>
      <c r="D35" s="2" t="s">
        <v>26</v>
      </c>
      <c r="E35" s="2" t="s">
        <v>160</v>
      </c>
      <c r="F35" s="2" t="s">
        <v>161</v>
      </c>
      <c r="I35">
        <v>-3</v>
      </c>
      <c r="J35">
        <v>50</v>
      </c>
      <c r="K35">
        <v>70</v>
      </c>
    </row>
    <row r="36" spans="1:12" x14ac:dyDescent="0.25">
      <c r="A36" s="3" t="s">
        <v>88</v>
      </c>
      <c r="B36" s="3" t="s">
        <v>67</v>
      </c>
      <c r="C36" s="3" t="s">
        <v>45</v>
      </c>
      <c r="D36" s="7">
        <f>$B$4+(-7*7)</f>
        <v>46108</v>
      </c>
      <c r="E36" s="7">
        <f>$B$4+(-1*7)</f>
        <v>46150</v>
      </c>
      <c r="F36" s="3" t="str">
        <f>TEXT(IF(ISNUMBER(E36),E36,D36)+70,"MM/DD/YYYY")&amp;" – "&amp;TEXT(IF(ISNUMBER(E36),E36,D36)+100,"MM/DD/YYYY")</f>
        <v>07/17/2026 – 08/16/2026</v>
      </c>
      <c r="G36">
        <v>-5</v>
      </c>
      <c r="H36">
        <v>-5</v>
      </c>
      <c r="I36">
        <v>-2</v>
      </c>
      <c r="J36">
        <v>55</v>
      </c>
      <c r="K36">
        <v>75</v>
      </c>
    </row>
    <row r="37" spans="1:12" x14ac:dyDescent="0.25">
      <c r="A37" s="2" t="s">
        <v>139</v>
      </c>
      <c r="B37" s="2" t="s">
        <v>67</v>
      </c>
      <c r="C37" s="2" t="s">
        <v>18</v>
      </c>
      <c r="D37" s="6">
        <f>$B$4+(-4*7)</f>
        <v>46129</v>
      </c>
      <c r="E37" s="6">
        <f>$B$4+(3*7)</f>
        <v>46178</v>
      </c>
      <c r="F37" s="2" t="str">
        <f>TEXT(IF(ISNUMBER(E37),E37,D37)+75,"MM/DD/YYYY")&amp;" – "&amp;TEXT(IF(ISNUMBER(E37),E37,D37)+95,"MM/DD/YYYY")</f>
        <v>08/19/2026 – 09/08/2026</v>
      </c>
      <c r="H37">
        <v>-4</v>
      </c>
      <c r="I37">
        <v>-1</v>
      </c>
      <c r="J37">
        <v>55</v>
      </c>
      <c r="K37">
        <v>75</v>
      </c>
    </row>
    <row r="38" spans="1:12" x14ac:dyDescent="0.25">
      <c r="A38" s="2" t="s">
        <v>78</v>
      </c>
      <c r="B38" s="2" t="s">
        <v>67</v>
      </c>
      <c r="C38" s="2" t="s">
        <v>25</v>
      </c>
      <c r="D38" s="2" t="s">
        <v>26</v>
      </c>
      <c r="E38" s="6">
        <f>$B$4+(-4*7)</f>
        <v>46129</v>
      </c>
      <c r="F38" s="2" t="str">
        <f>TEXT(IF(ISNUMBER(E38),E38,D38)+60,"MM/DD/YYYY")&amp;" – "&amp;TEXT(IF(ISNUMBER(E38),E38,D38)+85,"MM/DD/YYYY")</f>
        <v>06/16/2026 – 07/11/2026</v>
      </c>
      <c r="I38">
        <v>-8</v>
      </c>
      <c r="J38">
        <v>35</v>
      </c>
      <c r="K38">
        <v>50</v>
      </c>
      <c r="L38" t="s">
        <v>84</v>
      </c>
    </row>
    <row r="39" spans="1:12" x14ac:dyDescent="0.25">
      <c r="A39" s="2" t="s">
        <v>89</v>
      </c>
      <c r="B39" s="2" t="s">
        <v>67</v>
      </c>
      <c r="C39" s="2" t="s">
        <v>45</v>
      </c>
      <c r="D39" s="6">
        <f>$B$4+(-7*7)</f>
        <v>46108</v>
      </c>
      <c r="E39" s="6">
        <f>$B$4+(-1*7)</f>
        <v>46150</v>
      </c>
      <c r="F39" s="2" t="str">
        <f>TEXT(IF(ISNUMBER(E39),E39,D39)+70,"MM/DD/YYYY")&amp;" – "&amp;TEXT(IF(ISNUMBER(E39),E39,D39)+100,"MM/DD/YYYY")</f>
        <v>07/17/2026 – 08/16/2026</v>
      </c>
      <c r="I39">
        <v>-8</v>
      </c>
      <c r="J39">
        <v>25</v>
      </c>
      <c r="K39">
        <v>45</v>
      </c>
      <c r="L39" t="s">
        <v>49</v>
      </c>
    </row>
    <row r="40" spans="1:12" x14ac:dyDescent="0.25">
      <c r="A40" s="3" t="s">
        <v>122</v>
      </c>
      <c r="B40" s="3" t="s">
        <v>67</v>
      </c>
      <c r="C40" s="3" t="s">
        <v>121</v>
      </c>
      <c r="D40" s="7">
        <f>$B$4+(-12*7)</f>
        <v>46073</v>
      </c>
      <c r="E40" s="7">
        <f>$B$4+(2*7)</f>
        <v>46171</v>
      </c>
      <c r="F40" s="3" t="str">
        <f>TEXT(IF(ISNUMBER(E40),E40,D40)+120,"MM/DD/YYYY")&amp;" – "&amp;TEXT(IF(ISNUMBER(E40),E40,D40)+160,"MM/DD/YYYY")</f>
        <v>09/26/2026 – 11/05/2026</v>
      </c>
      <c r="G40">
        <v>-7</v>
      </c>
      <c r="H40">
        <v>-7</v>
      </c>
      <c r="I40">
        <v>0</v>
      </c>
      <c r="J40">
        <v>95</v>
      </c>
      <c r="K40">
        <v>120</v>
      </c>
      <c r="L40" t="s">
        <v>87</v>
      </c>
    </row>
    <row r="41" spans="1:12" x14ac:dyDescent="0.25">
      <c r="A41" s="2" t="s">
        <v>120</v>
      </c>
      <c r="B41" s="2" t="s">
        <v>67</v>
      </c>
      <c r="C41" s="2" t="s">
        <v>121</v>
      </c>
      <c r="D41" s="6">
        <f>$B$4+(-12*7)</f>
        <v>46073</v>
      </c>
      <c r="E41" s="6">
        <f>$B$4+(2*7)</f>
        <v>46171</v>
      </c>
      <c r="F41" s="2" t="str">
        <f>TEXT(IF(ISNUMBER(E41),E41,D41)+110,"MM/DD/YYYY")&amp;" – "&amp;TEXT(IF(ISNUMBER(E41),E41,D41)+140,"MM/DD/YYYY")</f>
        <v>09/16/2026 – 10/16/2026</v>
      </c>
      <c r="G41">
        <v>-7</v>
      </c>
      <c r="H41">
        <v>-7</v>
      </c>
      <c r="I41">
        <v>-1</v>
      </c>
      <c r="J41">
        <v>70</v>
      </c>
      <c r="K41">
        <v>100</v>
      </c>
    </row>
    <row r="42" spans="1:12" ht="30" x14ac:dyDescent="0.25">
      <c r="A42" s="2" t="s">
        <v>148</v>
      </c>
      <c r="B42" s="2" t="s">
        <v>67</v>
      </c>
      <c r="C42" s="2" t="s">
        <v>45</v>
      </c>
      <c r="D42" s="6" t="e">
        <f>#REF!+(-11*7)</f>
        <v>#REF!</v>
      </c>
      <c r="E42" s="2" t="s">
        <v>149</v>
      </c>
      <c r="F42" s="2" t="s">
        <v>150</v>
      </c>
      <c r="G42">
        <v>-7</v>
      </c>
      <c r="H42">
        <v>-7</v>
      </c>
      <c r="I42">
        <v>-1</v>
      </c>
      <c r="J42">
        <v>70</v>
      </c>
      <c r="K42">
        <v>100</v>
      </c>
    </row>
    <row r="43" spans="1:12" x14ac:dyDescent="0.25">
      <c r="A43" s="2" t="s">
        <v>171</v>
      </c>
      <c r="B43" s="2" t="s">
        <v>67</v>
      </c>
      <c r="C43" s="2" t="s">
        <v>18</v>
      </c>
      <c r="D43" s="2" t="s">
        <v>172</v>
      </c>
      <c r="E43" s="2" t="s">
        <v>173</v>
      </c>
      <c r="F43" s="2" t="s">
        <v>152</v>
      </c>
      <c r="H43">
        <v>-7</v>
      </c>
      <c r="I43">
        <v>-1</v>
      </c>
      <c r="J43">
        <v>60</v>
      </c>
      <c r="K43">
        <v>90</v>
      </c>
    </row>
    <row r="44" spans="1:12" x14ac:dyDescent="0.25">
      <c r="A44" s="3" t="s">
        <v>90</v>
      </c>
      <c r="B44" s="3" t="s">
        <v>67</v>
      </c>
      <c r="C44" s="3" t="s">
        <v>18</v>
      </c>
      <c r="D44" s="7">
        <f>$B$4+(-7*7)</f>
        <v>46108</v>
      </c>
      <c r="E44" s="7">
        <f>$B$4+(-1*7)</f>
        <v>46150</v>
      </c>
      <c r="F44" s="3" t="str">
        <f>TEXT(IF(ISNUMBER(E44),E44,D44)+60,"MM/DD/YYYY")&amp;" – "&amp;TEXT(IF(ISNUMBER(E44),E44,D44)+90,"MM/DD/YYYY")</f>
        <v>07/07/2026 – 08/06/2026</v>
      </c>
      <c r="G44">
        <v>-4</v>
      </c>
      <c r="H44">
        <v>-4</v>
      </c>
      <c r="I44">
        <v>4</v>
      </c>
      <c r="J44">
        <v>55</v>
      </c>
      <c r="K44">
        <v>70</v>
      </c>
      <c r="L44" t="s">
        <v>92</v>
      </c>
    </row>
    <row r="45" spans="1:12" x14ac:dyDescent="0.25">
      <c r="A45" s="2" t="s">
        <v>165</v>
      </c>
      <c r="B45" s="2" t="s">
        <v>67</v>
      </c>
      <c r="C45" s="2" t="s">
        <v>166</v>
      </c>
      <c r="D45" s="6">
        <f>$B$4+(-5*7)</f>
        <v>46122</v>
      </c>
      <c r="E45" s="6">
        <f>$B$4+(3*7)</f>
        <v>46178</v>
      </c>
      <c r="F45" s="2" t="str">
        <f>TEXT(IF(ISNUMBER(E45),E45,D45)+70,"MM/DD/YYYY")&amp;" – "&amp;TEXT(IF(ISNUMBER(E45),E45,D45)+90,"MM/DD/YYYY")</f>
        <v>08/14/2026 – 09/03/2026</v>
      </c>
      <c r="I45">
        <v>2</v>
      </c>
      <c r="J45">
        <v>70</v>
      </c>
      <c r="K45">
        <v>95</v>
      </c>
      <c r="L45" t="s">
        <v>94</v>
      </c>
    </row>
    <row r="46" spans="1:12" x14ac:dyDescent="0.25">
      <c r="A46" s="2" t="s">
        <v>66</v>
      </c>
      <c r="B46" s="2" t="s">
        <v>67</v>
      </c>
      <c r="C46" s="2" t="s">
        <v>18</v>
      </c>
      <c r="D46" s="6">
        <f>$B$4+(-4*7)</f>
        <v>46129</v>
      </c>
      <c r="E46" s="6">
        <f>$B$4+(2*7)</f>
        <v>46171</v>
      </c>
      <c r="F46" s="2" t="str">
        <f>TEXT(IF(ISNUMBER(E46),E46,D46)+50,"MM/DD/YYYY")&amp;" – "&amp;TEXT(IF(ISNUMBER(E46),E46,D46)+70,"MM/DD/YYYY")</f>
        <v>07/18/2026 – 08/07/2026</v>
      </c>
      <c r="I46">
        <v>-3</v>
      </c>
      <c r="J46">
        <v>85</v>
      </c>
      <c r="K46">
        <v>110</v>
      </c>
      <c r="L46" t="s">
        <v>97</v>
      </c>
    </row>
    <row r="47" spans="1:12" x14ac:dyDescent="0.25">
      <c r="A47" s="3" t="s">
        <v>164</v>
      </c>
      <c r="B47" s="3" t="s">
        <v>67</v>
      </c>
      <c r="C47" s="3" t="s">
        <v>25</v>
      </c>
      <c r="D47" s="3" t="s">
        <v>26</v>
      </c>
      <c r="E47" s="7">
        <f>$B$4+(2*7)</f>
        <v>46171</v>
      </c>
      <c r="F47" s="3" t="str">
        <f>TEXT(IF(ISNUMBER(E47),E47,D47)+85,"MM/DD/YYYY")&amp;" – "&amp;TEXT(IF(ISNUMBER(E47),E47,D47)+110,"MM/DD/YYYY")</f>
        <v>08/22/2026 – 09/16/2026</v>
      </c>
      <c r="I47">
        <v>3</v>
      </c>
      <c r="J47">
        <v>95</v>
      </c>
      <c r="K47">
        <v>120</v>
      </c>
      <c r="L47" t="s">
        <v>101</v>
      </c>
    </row>
    <row r="48" spans="1:12" x14ac:dyDescent="0.25">
      <c r="A48" s="2" t="s">
        <v>163</v>
      </c>
      <c r="B48" s="2" t="s">
        <v>67</v>
      </c>
      <c r="C48" s="2" t="s">
        <v>25</v>
      </c>
      <c r="D48" s="2" t="s">
        <v>26</v>
      </c>
      <c r="E48" s="6">
        <f>$B$4+(3*7)</f>
        <v>46178</v>
      </c>
      <c r="F48" s="2" t="str">
        <f>TEXT(IF(ISNUMBER(E48),E48,D48)+75,"MM/DD/YYYY")&amp;" – "&amp;TEXT(IF(ISNUMBER(E48),E48,D48)+95,"MM/DD/YYYY")</f>
        <v>08/19/2026 – 09/08/2026</v>
      </c>
      <c r="H48">
        <v>-5</v>
      </c>
      <c r="I48">
        <v>-6</v>
      </c>
      <c r="J48">
        <v>35</v>
      </c>
      <c r="K48">
        <v>60</v>
      </c>
      <c r="L48" t="s">
        <v>49</v>
      </c>
    </row>
    <row r="49" spans="1:12" x14ac:dyDescent="0.25">
      <c r="A49" s="2" t="s">
        <v>75</v>
      </c>
      <c r="B49" s="2" t="s">
        <v>67</v>
      </c>
      <c r="C49" s="2" t="s">
        <v>45</v>
      </c>
      <c r="D49" s="6">
        <f>$B$4+(-9*7)</f>
        <v>46094</v>
      </c>
      <c r="E49" s="6">
        <f>$B$4+(3*7)</f>
        <v>46178</v>
      </c>
      <c r="F49" s="2" t="str">
        <f>TEXT(IF(ISNUMBER(E49),E49,D49)+70,"MM/DD/YYYY")&amp;" – "&amp;TEXT(IF(ISNUMBER(E49),E49,D49)+100,"MM/DD/YYYY")</f>
        <v>08/14/2026 – 09/13/2026</v>
      </c>
      <c r="I49">
        <v>-6</v>
      </c>
      <c r="J49">
        <v>40</v>
      </c>
      <c r="K49">
        <v>60</v>
      </c>
      <c r="L49" t="s">
        <v>104</v>
      </c>
    </row>
    <row r="50" spans="1:12" x14ac:dyDescent="0.25">
      <c r="A50" s="2" t="s">
        <v>131</v>
      </c>
      <c r="B50" s="2" t="s">
        <v>67</v>
      </c>
      <c r="C50" s="2" t="s">
        <v>18</v>
      </c>
      <c r="D50" s="6">
        <f>$B$4+(-6*7)</f>
        <v>46115</v>
      </c>
      <c r="E50" s="6">
        <f>$B$4+(2*7)</f>
        <v>46171</v>
      </c>
      <c r="F50" s="2" t="str">
        <f>TEXT(IF(ISNUMBER(E50),E50,D50)+60,"MM/DD/YYYY")&amp;" – "&amp;TEXT(IF(ISNUMBER(E50),E50,D50)+90,"MM/DD/YYYY")</f>
        <v>07/28/2026 – 08/27/2026</v>
      </c>
      <c r="I50">
        <v>-5</v>
      </c>
      <c r="J50">
        <v>110</v>
      </c>
      <c r="K50">
        <v>140</v>
      </c>
      <c r="L50" t="s">
        <v>106</v>
      </c>
    </row>
    <row r="51" spans="1:12" x14ac:dyDescent="0.25">
      <c r="A51" s="3" t="s">
        <v>162</v>
      </c>
      <c r="B51" s="3" t="s">
        <v>67</v>
      </c>
      <c r="C51" s="3" t="s">
        <v>25</v>
      </c>
      <c r="D51" s="3" t="s">
        <v>26</v>
      </c>
      <c r="E51" s="7">
        <f>$B$4+(-8*7)</f>
        <v>46101</v>
      </c>
      <c r="F51" s="3" t="str">
        <f>TEXT(IF(ISNUMBER(E51),E51,D51)+75,"MM/DD/YYYY")&amp;" – "&amp;TEXT(IF(ISNUMBER(E51),E51,D51)+95,"MM/DD/YYYY")</f>
        <v>06/03/2026 – 06/23/2026</v>
      </c>
      <c r="G51">
        <v>-7</v>
      </c>
      <c r="H51">
        <v>-7</v>
      </c>
      <c r="I51">
        <v>2</v>
      </c>
      <c r="J51">
        <v>75</v>
      </c>
      <c r="K51">
        <v>100</v>
      </c>
    </row>
    <row r="52" spans="1:12" x14ac:dyDescent="0.25">
      <c r="A52" s="2" t="s">
        <v>114</v>
      </c>
      <c r="B52" s="2" t="s">
        <v>67</v>
      </c>
      <c r="C52" s="2" t="s">
        <v>115</v>
      </c>
      <c r="D52" s="2" t="s">
        <v>26</v>
      </c>
      <c r="E52" s="6" t="e">
        <f>#REF!+(-4*7)</f>
        <v>#REF!</v>
      </c>
      <c r="F52" s="2" t="s">
        <v>116</v>
      </c>
      <c r="I52">
        <v>-8</v>
      </c>
      <c r="J52">
        <v>55</v>
      </c>
      <c r="K52">
        <v>70</v>
      </c>
    </row>
    <row r="53" spans="1:12" x14ac:dyDescent="0.25">
      <c r="A53" s="3" t="s">
        <v>140</v>
      </c>
      <c r="B53" s="3" t="s">
        <v>67</v>
      </c>
      <c r="C53" s="3" t="s">
        <v>18</v>
      </c>
      <c r="D53" s="7">
        <f>$B$4+(-4*7)</f>
        <v>46129</v>
      </c>
      <c r="E53" s="7">
        <f>$B$4+(3*7)</f>
        <v>46178</v>
      </c>
      <c r="F53" s="3" t="str">
        <f>TEXT(IF(ISNUMBER(E53),E53,D53)+95,"MM/DD/YYYY")&amp;" – "&amp;TEXT(IF(ISNUMBER(E53),E53,D53)+130,"MM/DD/YYYY")</f>
        <v>09/08/2026 – 10/13/2026</v>
      </c>
      <c r="G53">
        <v>-11</v>
      </c>
      <c r="H53">
        <v>-11</v>
      </c>
      <c r="I53">
        <v>-3</v>
      </c>
      <c r="J53">
        <v>110</v>
      </c>
      <c r="K53">
        <v>140</v>
      </c>
      <c r="L53" t="s">
        <v>111</v>
      </c>
    </row>
    <row r="54" spans="1:12" x14ac:dyDescent="0.25">
      <c r="A54" s="3" t="s">
        <v>174</v>
      </c>
      <c r="B54" s="3" t="s">
        <v>67</v>
      </c>
      <c r="C54" s="3" t="s">
        <v>25</v>
      </c>
      <c r="D54" s="3" t="s">
        <v>26</v>
      </c>
      <c r="E54" s="7">
        <f>$B$4+(2*7)</f>
        <v>46171</v>
      </c>
      <c r="F54" s="3" t="str">
        <f>TEXT(IF(ISNUMBER(E54),E54,D54)+50,"MM/DD/YYYY")&amp;" – "&amp;TEXT(IF(ISNUMBER(E54),E54,D54)+65,"MM/DD/YYYY")</f>
        <v>07/18/2026 – 08/02/2026</v>
      </c>
      <c r="G54">
        <v>-11</v>
      </c>
      <c r="H54">
        <v>-11</v>
      </c>
      <c r="I54">
        <v>-3</v>
      </c>
      <c r="J54">
        <v>120</v>
      </c>
      <c r="K54">
        <v>160</v>
      </c>
    </row>
    <row r="55" spans="1:12" x14ac:dyDescent="0.25">
      <c r="A55" s="2" t="s">
        <v>153</v>
      </c>
      <c r="B55" s="2" t="s">
        <v>67</v>
      </c>
      <c r="C55" s="2" t="s">
        <v>45</v>
      </c>
      <c r="D55" s="6">
        <f>$B$4+(-7*7)</f>
        <v>46108</v>
      </c>
      <c r="E55" s="6">
        <f>$B$4+(2*7)</f>
        <v>46171</v>
      </c>
      <c r="F55" s="2" t="str">
        <f>TEXT(IF(ISNUMBER(E55),E55,D55)+70,"MM/DD/YYYY")&amp;" – "&amp;TEXT(IF(ISNUMBER(E55),E55,D55)+90,"MM/DD/YYYY")</f>
        <v>08/07/2026 – 08/27/2026</v>
      </c>
      <c r="G55">
        <v>-7</v>
      </c>
      <c r="H55">
        <v>-7</v>
      </c>
      <c r="I55">
        <v>-5</v>
      </c>
      <c r="J55">
        <v>60</v>
      </c>
      <c r="K55">
        <v>90</v>
      </c>
    </row>
    <row r="56" spans="1:12" ht="30" x14ac:dyDescent="0.25">
      <c r="A56" s="2" t="s">
        <v>155</v>
      </c>
      <c r="B56" s="2" t="s">
        <v>67</v>
      </c>
      <c r="C56" s="2" t="s">
        <v>156</v>
      </c>
      <c r="D56" s="2" t="s">
        <v>26</v>
      </c>
      <c r="E56" s="6">
        <f>$B$4+(-3*7)</f>
        <v>46136</v>
      </c>
      <c r="F56" s="2" t="str">
        <f>TEXT(IF(ISNUMBER(E56),E56,D56)+140,"MM/DD/YYYY")&amp;" – "&amp;TEXT(IF(ISNUMBER(E56),E56,D56)+180,"MM/DD/YYYY")</f>
        <v>09/11/2026 – 10/21/2026</v>
      </c>
      <c r="L56" t="s">
        <v>117</v>
      </c>
    </row>
    <row r="57" spans="1:12" x14ac:dyDescent="0.25">
      <c r="A57" s="2" t="s">
        <v>81</v>
      </c>
      <c r="B57" s="2" t="s">
        <v>67</v>
      </c>
      <c r="C57" s="2" t="s">
        <v>18</v>
      </c>
      <c r="D57" s="6">
        <f>$B$4+(-5*7)</f>
        <v>46122</v>
      </c>
      <c r="E57" s="6">
        <f>$B$4+(-2*7)</f>
        <v>46143</v>
      </c>
      <c r="F57" s="2" t="str">
        <f>TEXT(IF(ISNUMBER(E57),E57,D57)+55,"MM/DD/YYYY")&amp;" – "&amp;TEXT(IF(ISNUMBER(E57),E57,D57)+75,"MM/DD/YYYY")</f>
        <v>06/25/2026 – 07/15/2026</v>
      </c>
      <c r="G57">
        <v>-11</v>
      </c>
      <c r="H57">
        <v>-11</v>
      </c>
      <c r="I57">
        <v>-3</v>
      </c>
      <c r="J57">
        <v>100</v>
      </c>
      <c r="K57">
        <v>130</v>
      </c>
    </row>
    <row r="58" spans="1:12" x14ac:dyDescent="0.25">
      <c r="A58" s="2" t="s">
        <v>123</v>
      </c>
      <c r="B58" s="2" t="s">
        <v>67</v>
      </c>
      <c r="C58" s="2" t="s">
        <v>18</v>
      </c>
      <c r="D58" s="6">
        <f>$B$4+(-5*7)</f>
        <v>46122</v>
      </c>
      <c r="E58" s="6">
        <f>$B$4+(-3*7)</f>
        <v>46136</v>
      </c>
      <c r="F58" s="2" t="str">
        <f>TEXT(IF(ISNUMBER(E58),E58,D58)+45,"MM/DD/YYYY")&amp;" – "&amp;TEXT(IF(ISNUMBER(E58),E58,D58)+60,"MM/DD/YYYY")</f>
        <v>06/08/2026 – 06/23/2026</v>
      </c>
      <c r="G58">
        <v>-11</v>
      </c>
      <c r="H58">
        <v>-12</v>
      </c>
      <c r="I58">
        <v>2</v>
      </c>
      <c r="J58">
        <v>110</v>
      </c>
      <c r="K58">
        <v>140</v>
      </c>
    </row>
    <row r="59" spans="1:12" x14ac:dyDescent="0.25">
      <c r="A59" s="2" t="s">
        <v>112</v>
      </c>
      <c r="B59" s="2" t="s">
        <v>67</v>
      </c>
      <c r="C59" s="2" t="s">
        <v>45</v>
      </c>
      <c r="D59" s="6">
        <f>$B$4+(-11*7)</f>
        <v>46080</v>
      </c>
      <c r="E59" s="6">
        <f>$B$4+(-3*7)</f>
        <v>46136</v>
      </c>
      <c r="F59" s="2" t="str">
        <f>TEXT(IF(ISNUMBER(E59),E59,D59)+120,"MM/DD/YYYY")&amp;" – "&amp;TEXT(IF(ISNUMBER(E59),E59,D59)+160,"MM/DD/YYYY")</f>
        <v>08/22/2026 – 10/01/2026</v>
      </c>
      <c r="G59">
        <v>-11</v>
      </c>
      <c r="H59">
        <v>-12</v>
      </c>
      <c r="I59">
        <v>2</v>
      </c>
      <c r="J59">
        <v>120</v>
      </c>
      <c r="K59">
        <v>160</v>
      </c>
    </row>
    <row r="60" spans="1:12" x14ac:dyDescent="0.25">
      <c r="A60" s="2" t="s">
        <v>102</v>
      </c>
      <c r="B60" s="2" t="s">
        <v>67</v>
      </c>
      <c r="C60" s="2" t="s">
        <v>18</v>
      </c>
      <c r="D60" s="6">
        <f>$B$4+(-5*7)</f>
        <v>46122</v>
      </c>
      <c r="E60" s="6">
        <f>$B$4+(-6*7)</f>
        <v>46115</v>
      </c>
      <c r="F60" s="2" t="str">
        <f>TEXT(IF(ISNUMBER(E60),E60,D60)+35,"MM/DD/YYYY")&amp;" – "&amp;TEXT(IF(ISNUMBER(E60),E60,D60)+60,"MM/DD/YYYY")</f>
        <v>05/08/2026 – 06/02/2026</v>
      </c>
      <c r="G60">
        <v>-5</v>
      </c>
      <c r="H60">
        <v>-5</v>
      </c>
      <c r="I60">
        <v>-3</v>
      </c>
      <c r="J60">
        <v>45</v>
      </c>
      <c r="K60">
        <v>60</v>
      </c>
    </row>
    <row r="61" spans="1:12" x14ac:dyDescent="0.25">
      <c r="A61" s="2" t="s">
        <v>141</v>
      </c>
      <c r="B61" s="2" t="s">
        <v>67</v>
      </c>
      <c r="C61" s="2" t="s">
        <v>142</v>
      </c>
      <c r="D61" s="6">
        <f>$B$4+(-5*7)</f>
        <v>46122</v>
      </c>
      <c r="E61" s="6">
        <f>$B$4+(4*7)</f>
        <v>46185</v>
      </c>
      <c r="F61" s="2" t="str">
        <f>TEXT(IF(ISNUMBER(E61),E61,D61)+110,"MM/DD/YYYY")&amp;" – "&amp;TEXT(IF(ISNUMBER(E61),E61,D61)+140,"MM/DD/YYYY")</f>
        <v>09/30/2026 – 10/30/2026</v>
      </c>
      <c r="I61">
        <v>8</v>
      </c>
      <c r="J61">
        <v>90</v>
      </c>
      <c r="K61">
        <v>110</v>
      </c>
      <c r="L61" t="s">
        <v>125</v>
      </c>
    </row>
    <row r="62" spans="1:12" x14ac:dyDescent="0.25">
      <c r="A62" s="2" t="s">
        <v>129</v>
      </c>
      <c r="B62" s="2" t="s">
        <v>67</v>
      </c>
      <c r="C62" s="2" t="s">
        <v>25</v>
      </c>
      <c r="D62" s="2" t="s">
        <v>26</v>
      </c>
      <c r="E62" s="6">
        <f>$B$4+(-6*7)</f>
        <v>46115</v>
      </c>
      <c r="F62" s="2" t="str">
        <f>TEXT(IF(ISNUMBER(E62),E62,D62)+30,"MM/DD/YYYY")&amp;" – "&amp;TEXT(IF(ISNUMBER(E62),E62,D62)+45,"MM/DD/YYYY")</f>
        <v>05/03/2026 – 05/18/2026</v>
      </c>
      <c r="G62">
        <v>-4</v>
      </c>
      <c r="H62">
        <v>-4</v>
      </c>
      <c r="I62">
        <v>-5</v>
      </c>
      <c r="J62">
        <v>35</v>
      </c>
      <c r="K62">
        <v>55</v>
      </c>
      <c r="L62" t="s">
        <v>127</v>
      </c>
    </row>
    <row r="63" spans="1:12" x14ac:dyDescent="0.25">
      <c r="A63" s="2" t="s">
        <v>91</v>
      </c>
      <c r="B63" s="2" t="s">
        <v>67</v>
      </c>
      <c r="C63" s="2" t="s">
        <v>18</v>
      </c>
      <c r="D63" s="6">
        <f>$B$4+(-4*7)</f>
        <v>46129</v>
      </c>
      <c r="E63" s="6">
        <f>$B$4+(4*7)</f>
        <v>46185</v>
      </c>
      <c r="F63" s="2" t="str">
        <f>TEXT(IF(ISNUMBER(E63),E63,D63)+55,"MM/DD/YYYY")&amp;" – "&amp;TEXT(IF(ISNUMBER(E63),E63,D63)+70,"MM/DD/YYYY")</f>
        <v>08/06/2026 – 08/21/2026</v>
      </c>
      <c r="I63">
        <v>-6</v>
      </c>
      <c r="J63">
        <v>30</v>
      </c>
      <c r="K63">
        <v>45</v>
      </c>
    </row>
    <row r="64" spans="1:12" x14ac:dyDescent="0.25">
      <c r="A64" s="3" t="s">
        <v>154</v>
      </c>
      <c r="B64" s="3" t="s">
        <v>67</v>
      </c>
      <c r="C64" s="3" t="s">
        <v>18</v>
      </c>
      <c r="D64" s="7">
        <f>$B$4+(-4*7)</f>
        <v>46129</v>
      </c>
      <c r="E64" s="7">
        <f>$B$4+(4*7)</f>
        <v>46185</v>
      </c>
      <c r="F64" s="3" t="str">
        <f>TEXT(IF(ISNUMBER(E64),E64,D64)+55,"MM/DD/YYYY")&amp;" – "&amp;TEXT(IF(ISNUMBER(E64),E64,D64)+70,"MM/DD/YYYY")</f>
        <v>08/06/2026 – 08/21/2026</v>
      </c>
      <c r="I64">
        <v>-6</v>
      </c>
      <c r="J64">
        <v>30</v>
      </c>
      <c r="K64">
        <v>45</v>
      </c>
    </row>
    <row r="65" spans="1:12" ht="30" x14ac:dyDescent="0.25">
      <c r="A65" s="3" t="s">
        <v>109</v>
      </c>
      <c r="B65" s="3" t="s">
        <v>67</v>
      </c>
      <c r="C65" s="3" t="s">
        <v>110</v>
      </c>
      <c r="D65" s="7">
        <f>$B$4+(-11*7)</f>
        <v>46080</v>
      </c>
      <c r="E65" s="7">
        <f>$B$4+(-3*7)</f>
        <v>46136</v>
      </c>
      <c r="F65" s="3" t="str">
        <f>TEXT(IF(ISNUMBER(E65),E65,D65)+110,"MM/DD/YYYY")&amp;" – "&amp;TEXT(IF(ISNUMBER(E65),E65,D65)+140,"MM/DD/YYYY")</f>
        <v>08/12/2026 – 09/11/2026</v>
      </c>
      <c r="G65">
        <v>-7</v>
      </c>
      <c r="H65">
        <v>-7</v>
      </c>
      <c r="I65">
        <v>2</v>
      </c>
      <c r="J65">
        <v>75</v>
      </c>
      <c r="K65">
        <v>100</v>
      </c>
    </row>
    <row r="66" spans="1:12" x14ac:dyDescent="0.25">
      <c r="A66" s="2" t="s">
        <v>105</v>
      </c>
      <c r="B66" s="2" t="s">
        <v>67</v>
      </c>
      <c r="C66" s="2" t="s">
        <v>25</v>
      </c>
      <c r="D66" s="2" t="s">
        <v>26</v>
      </c>
      <c r="E66" s="6">
        <f>$B$4+(-5*7)</f>
        <v>46122</v>
      </c>
      <c r="F66" s="2" t="str">
        <f>TEXT(IF(ISNUMBER(E66),E66,D66)+110,"MM/DD/YYYY")&amp;" – "&amp;TEXT(IF(ISNUMBER(E66),E66,D66)+140,"MM/DD/YYYY")</f>
        <v>07/29/2026 – 08/28/2026</v>
      </c>
      <c r="G66">
        <v>-5</v>
      </c>
      <c r="H66">
        <v>-6</v>
      </c>
      <c r="I66">
        <v>2</v>
      </c>
      <c r="J66">
        <v>60</v>
      </c>
      <c r="K66">
        <v>90</v>
      </c>
    </row>
    <row r="67" spans="1:12" x14ac:dyDescent="0.25">
      <c r="A67" s="3" t="s">
        <v>151</v>
      </c>
      <c r="B67" s="3" t="s">
        <v>67</v>
      </c>
      <c r="C67" s="3" t="s">
        <v>18</v>
      </c>
      <c r="D67" s="7" t="e">
        <f>#REF!+(-4*7)</f>
        <v>#REF!</v>
      </c>
      <c r="E67" s="3" t="s">
        <v>149</v>
      </c>
      <c r="F67" s="3" t="s">
        <v>152</v>
      </c>
      <c r="I67">
        <v>-4</v>
      </c>
      <c r="L67" t="s">
        <v>135</v>
      </c>
    </row>
    <row r="68" spans="1:12" x14ac:dyDescent="0.25">
      <c r="A68" s="2" t="s">
        <v>108</v>
      </c>
      <c r="B68" s="2" t="s">
        <v>67</v>
      </c>
      <c r="C68" s="2" t="s">
        <v>25</v>
      </c>
      <c r="D68" s="2" t="s">
        <v>26</v>
      </c>
      <c r="E68" s="6">
        <f>$B$4+(-8*7)</f>
        <v>46101</v>
      </c>
      <c r="F68" s="2" t="str">
        <f>TEXT(IF(ISNUMBER(E68),E68,D68)+55,"MM/DD/YYYY")&amp;" – "&amp;TEXT(IF(ISNUMBER(E68),E68,D68)+70,"MM/DD/YYYY")</f>
        <v>05/14/2026 – 05/29/2026</v>
      </c>
      <c r="G68">
        <v>-11</v>
      </c>
      <c r="H68">
        <v>-12</v>
      </c>
      <c r="I68">
        <v>3</v>
      </c>
      <c r="J68">
        <v>120</v>
      </c>
      <c r="K68">
        <v>160</v>
      </c>
      <c r="L68" t="s">
        <v>72</v>
      </c>
    </row>
    <row r="69" spans="1:12" x14ac:dyDescent="0.25">
      <c r="A69" s="3" t="s">
        <v>73</v>
      </c>
      <c r="B69" s="3" t="s">
        <v>67</v>
      </c>
      <c r="C69" s="3" t="s">
        <v>45</v>
      </c>
      <c r="D69" s="7">
        <f>$B$4+(-9*7)</f>
        <v>46094</v>
      </c>
      <c r="E69" s="7">
        <f>$B$4+(3*7)</f>
        <v>46178</v>
      </c>
      <c r="F69" s="3" t="str">
        <f>TEXT(IF(ISNUMBER(E69),E69,D69)+70,"MM/DD/YYYY")&amp;" – "&amp;TEXT(IF(ISNUMBER(E69),E69,D69)+110,"MM/DD/YYYY")</f>
        <v>08/14/2026 – 09/23/2026</v>
      </c>
      <c r="G69">
        <v>-4</v>
      </c>
      <c r="H69">
        <v>-4</v>
      </c>
      <c r="I69">
        <v>3</v>
      </c>
      <c r="J69">
        <v>80</v>
      </c>
      <c r="K69">
        <v>100</v>
      </c>
    </row>
    <row r="70" spans="1:12" x14ac:dyDescent="0.25">
      <c r="A70" s="2" t="s">
        <v>169</v>
      </c>
      <c r="B70" s="2" t="s">
        <v>67</v>
      </c>
      <c r="C70" s="2" t="s">
        <v>45</v>
      </c>
      <c r="D70" s="6">
        <f>$B$4+(-9*7)</f>
        <v>46094</v>
      </c>
      <c r="E70" s="6">
        <f>$B$4+(3*7)</f>
        <v>46178</v>
      </c>
      <c r="F70" s="2" t="str">
        <f>TEXT(IF(ISNUMBER(E70),E70,D70)+75,"MM/DD/YYYY")&amp;" – "&amp;TEXT(IF(ISNUMBER(E70),E70,D70)+115,"MM/DD/YYYY")</f>
        <v>08/19/2026 – 09/28/2026</v>
      </c>
      <c r="G70">
        <v>-4</v>
      </c>
      <c r="H70">
        <v>-4</v>
      </c>
      <c r="I70">
        <v>3</v>
      </c>
      <c r="J70">
        <v>75</v>
      </c>
      <c r="K70">
        <v>95</v>
      </c>
    </row>
    <row r="71" spans="1:12" x14ac:dyDescent="0.25">
      <c r="A71" s="3" t="s">
        <v>70</v>
      </c>
      <c r="B71" s="3" t="s">
        <v>67</v>
      </c>
      <c r="C71" s="3" t="s">
        <v>25</v>
      </c>
      <c r="D71" s="3" t="s">
        <v>26</v>
      </c>
      <c r="E71" s="7">
        <f>$B$4+(2*7)</f>
        <v>46171</v>
      </c>
      <c r="F71" s="3" t="str">
        <f>TEXT(IF(ISNUMBER(E71),E71,D71)+55,"MM/DD/YYYY")&amp;" – "&amp;TEXT(IF(ISNUMBER(E71),E71,D71)+75,"MM/DD/YYYY")</f>
        <v>07/23/2026 – 08/12/2026</v>
      </c>
      <c r="G71">
        <v>-4</v>
      </c>
      <c r="H71">
        <v>-4</v>
      </c>
      <c r="I71">
        <v>3</v>
      </c>
      <c r="J71">
        <v>95</v>
      </c>
      <c r="K71">
        <v>130</v>
      </c>
    </row>
    <row r="72" spans="1:12" ht="30" x14ac:dyDescent="0.25">
      <c r="A72" s="2" t="s">
        <v>95</v>
      </c>
      <c r="B72" s="2" t="s">
        <v>67</v>
      </c>
      <c r="C72" s="2" t="s">
        <v>96</v>
      </c>
      <c r="D72" s="2" t="s">
        <v>26</v>
      </c>
      <c r="E72" s="6">
        <f>$B$4+(-3*7)</f>
        <v>46136</v>
      </c>
      <c r="F72" s="2" t="str">
        <f>TEXT(IF(ISNUMBER(E72),E72,D72)+85,"MM/DD/YYYY")&amp;" – "&amp;TEXT(IF(ISNUMBER(E72),E72,D72)+110,"MM/DD/YYYY")</f>
        <v>07/18/2026 – 08/12/2026</v>
      </c>
      <c r="G72">
        <v>-5</v>
      </c>
      <c r="H72">
        <v>-5</v>
      </c>
      <c r="I72">
        <v>4</v>
      </c>
      <c r="J72">
        <v>110</v>
      </c>
      <c r="K72">
        <v>140</v>
      </c>
      <c r="L72" t="s">
        <v>143</v>
      </c>
    </row>
    <row r="73" spans="1:12" x14ac:dyDescent="0.25">
      <c r="A73" s="2" t="s">
        <v>69</v>
      </c>
      <c r="B73" s="2" t="s">
        <v>67</v>
      </c>
      <c r="C73" s="2" t="s">
        <v>18</v>
      </c>
      <c r="D73" s="6">
        <f>$B$4+(-4*7)</f>
        <v>46129</v>
      </c>
      <c r="E73" s="6">
        <f>$B$4+(2*7)</f>
        <v>46171</v>
      </c>
      <c r="F73" s="2" t="str">
        <f>TEXT(IF(ISNUMBER(E73),E73,D73)+90,"MM/DD/YYYY")&amp;" – "&amp;TEXT(IF(ISNUMBER(E73),E73,D73)+120,"MM/DD/YYYY")</f>
        <v>08/27/2026 – 09/26/2026</v>
      </c>
      <c r="I73">
        <v>-3</v>
      </c>
      <c r="J73">
        <v>50</v>
      </c>
      <c r="K73">
        <v>70</v>
      </c>
      <c r="L73" t="s">
        <v>49</v>
      </c>
    </row>
    <row r="74" spans="1:12" x14ac:dyDescent="0.25">
      <c r="A74" s="3" t="s">
        <v>130</v>
      </c>
      <c r="B74" s="3" t="s">
        <v>67</v>
      </c>
      <c r="C74" s="3" t="s">
        <v>45</v>
      </c>
      <c r="D74" s="7">
        <f>$B$4+(-7*7)</f>
        <v>46108</v>
      </c>
      <c r="E74" s="7">
        <f>$B$4+(2*7)</f>
        <v>46171</v>
      </c>
      <c r="F74" s="3" t="str">
        <f>TEXT(IF(ISNUMBER(E74),E74,D74)+75,"MM/DD/YYYY")&amp;" – "&amp;TEXT(IF(ISNUMBER(E74),E74,D74)+100,"MM/DD/YYYY")</f>
        <v>08/12/2026 – 09/06/2026</v>
      </c>
      <c r="I74">
        <v>-6</v>
      </c>
      <c r="J74">
        <v>25</v>
      </c>
      <c r="K74">
        <v>35</v>
      </c>
    </row>
    <row r="75" spans="1:12" x14ac:dyDescent="0.25">
      <c r="A75" s="3" t="s">
        <v>146</v>
      </c>
      <c r="B75" s="3" t="s">
        <v>67</v>
      </c>
      <c r="C75" s="3" t="s">
        <v>25</v>
      </c>
      <c r="D75" s="3" t="s">
        <v>26</v>
      </c>
      <c r="E75" s="7">
        <f>$B$4+(10*7)</f>
        <v>46227</v>
      </c>
      <c r="F75" s="3" t="str">
        <f>TEXT(IF(ISNUMBER(E75),E75,D75)+45,"MM/DD/YYYY")&amp;" – "&amp;TEXT(IF(ISNUMBER(E75),E75,D75)+65,"MM/DD/YYYY")</f>
        <v>09/07/2026 – 09/27/2026</v>
      </c>
      <c r="I75">
        <v>10</v>
      </c>
      <c r="J75">
        <v>45</v>
      </c>
      <c r="K75">
        <v>65</v>
      </c>
      <c r="L75" t="s">
        <v>147</v>
      </c>
    </row>
    <row r="76" spans="1:12" x14ac:dyDescent="0.25">
      <c r="A76" s="2" t="s">
        <v>145</v>
      </c>
      <c r="B76" s="2" t="s">
        <v>67</v>
      </c>
      <c r="C76" s="2" t="s">
        <v>25</v>
      </c>
      <c r="D76" s="2" t="s">
        <v>26</v>
      </c>
      <c r="E76" s="6">
        <f>$B$4+(-6*7)</f>
        <v>46115</v>
      </c>
      <c r="F76" s="2" t="str">
        <f>TEXT(IF(ISNUMBER(E76),E76,D76)+25,"MM/DD/YYYY")&amp;" – "&amp;TEXT(IF(ISNUMBER(E76),E76,D76)+35,"MM/DD/YYYY")</f>
        <v>04/28/2026 – 05/08/2026</v>
      </c>
      <c r="G76">
        <v>-11</v>
      </c>
    </row>
    <row r="77" spans="1:12" ht="30" x14ac:dyDescent="0.25">
      <c r="A77" s="3" t="s">
        <v>158</v>
      </c>
      <c r="B77" s="3" t="s">
        <v>67</v>
      </c>
      <c r="C77" s="3" t="s">
        <v>18</v>
      </c>
      <c r="D77" s="7">
        <f>$B$4+(-5*7)</f>
        <v>46122</v>
      </c>
      <c r="E77" s="7">
        <f>$B$4+(-6*7)</f>
        <v>46115</v>
      </c>
      <c r="F77" s="3" t="str">
        <f>TEXT(IF(ISNUMBER(E77),E77,D77)+45,"MM/DD/YYYY")&amp;" – "&amp;TEXT(IF(ISNUMBER(E77),E77,D77)+65,"MM/DD/YYYY")</f>
        <v>05/18/2026 – 06/07/2026</v>
      </c>
      <c r="G77">
        <v>-4</v>
      </c>
    </row>
    <row r="78" spans="1:12" x14ac:dyDescent="0.25">
      <c r="A78" s="3" t="s">
        <v>124</v>
      </c>
      <c r="B78" s="3" t="s">
        <v>67</v>
      </c>
      <c r="C78" s="3" t="s">
        <v>25</v>
      </c>
      <c r="D78" s="3" t="s">
        <v>26</v>
      </c>
      <c r="E78" s="7">
        <f>$B$4+(8*7)</f>
        <v>46213</v>
      </c>
      <c r="F78" s="3" t="str">
        <f>TEXT(IF(ISNUMBER(E78),E78,D78)+90,"MM/DD/YYYY")&amp;" – "&amp;TEXT(IF(ISNUMBER(E78),E78,D78)+110,"MM/DD/YYYY")</f>
        <v>10/08/2026 – 10/28/2026</v>
      </c>
      <c r="G78">
        <v>-7</v>
      </c>
      <c r="H78">
        <v>-7</v>
      </c>
      <c r="I78">
        <v>2</v>
      </c>
      <c r="J78">
        <v>70</v>
      </c>
      <c r="K78">
        <v>90</v>
      </c>
    </row>
    <row r="79" spans="1:12" x14ac:dyDescent="0.25">
      <c r="A79" s="3" t="s">
        <v>113</v>
      </c>
      <c r="B79" s="3" t="s">
        <v>67</v>
      </c>
      <c r="C79" s="3" t="s">
        <v>29</v>
      </c>
      <c r="D79" s="7">
        <f>$B$4+(-7*7)</f>
        <v>46108</v>
      </c>
      <c r="E79" s="7">
        <f>$B$4+(-5*7)</f>
        <v>46122</v>
      </c>
      <c r="F79" s="3" t="str">
        <f>TEXT(IF(ISNUMBER(E79),E79,D79)+60,"MM/DD/YYYY")&amp;" – "&amp;TEXT(IF(ISNUMBER(E79),E79,D79)+90,"MM/DD/YYYY")</f>
        <v>06/09/2026 – 07/09/2026</v>
      </c>
      <c r="G79">
        <v>-4</v>
      </c>
      <c r="H79">
        <v>-4</v>
      </c>
      <c r="I79">
        <v>4</v>
      </c>
      <c r="J79">
        <v>55</v>
      </c>
      <c r="K79">
        <v>70</v>
      </c>
    </row>
    <row r="80" spans="1:12" x14ac:dyDescent="0.25">
      <c r="A80" s="3" t="s">
        <v>118</v>
      </c>
      <c r="B80" s="3" t="s">
        <v>67</v>
      </c>
      <c r="C80" s="3" t="s">
        <v>119</v>
      </c>
      <c r="D80" s="7">
        <f>$B$4+(-11*7)</f>
        <v>46080</v>
      </c>
      <c r="E80" s="7">
        <f>$B$4+(-3*7)</f>
        <v>46136</v>
      </c>
      <c r="F80" s="3" t="str">
        <f>TEXT(IF(ISNUMBER(E80),E80,D80)+100,"MM/DD/YYYY")&amp;" – "&amp;TEXT(IF(ISNUMBER(E80),E80,D80)+130,"MM/DD/YYYY")</f>
        <v>08/02/2026 – 09/01/2026</v>
      </c>
      <c r="I80">
        <v>-3</v>
      </c>
      <c r="J80">
        <v>140</v>
      </c>
      <c r="K80">
        <v>180</v>
      </c>
      <c r="L80" t="s">
        <v>157</v>
      </c>
    </row>
    <row r="81" spans="1:12" x14ac:dyDescent="0.25">
      <c r="A81" s="2" t="s">
        <v>83</v>
      </c>
      <c r="B81" s="2" t="s">
        <v>67</v>
      </c>
      <c r="C81" s="2" t="s">
        <v>25</v>
      </c>
      <c r="D81" s="2" t="s">
        <v>26</v>
      </c>
      <c r="E81" s="6">
        <f>$B$4+(-8*7)</f>
        <v>46101</v>
      </c>
      <c r="F81" s="2" t="str">
        <f>TEXT(IF(ISNUMBER(E81),E81,D81)+35,"MM/DD/YYYY")&amp;" – "&amp;TEXT(IF(ISNUMBER(E81),E81,D81)+50,"MM/DD/YYYY")</f>
        <v>04/24/2026 – 05/09/2026</v>
      </c>
      <c r="H81">
        <v>-5</v>
      </c>
      <c r="I81">
        <v>-6</v>
      </c>
      <c r="J81">
        <v>45</v>
      </c>
      <c r="K81">
        <v>65</v>
      </c>
    </row>
    <row r="82" spans="1:12" x14ac:dyDescent="0.25">
      <c r="A82" s="3" t="s">
        <v>68</v>
      </c>
      <c r="B82" s="3" t="s">
        <v>67</v>
      </c>
      <c r="C82" s="3" t="s">
        <v>18</v>
      </c>
      <c r="D82" s="7">
        <f>$B$4+(-4*7)</f>
        <v>46129</v>
      </c>
      <c r="E82" s="7">
        <f>$B$4+(2*7)</f>
        <v>46171</v>
      </c>
      <c r="F82" s="3" t="str">
        <f>TEXT(IF(ISNUMBER(E82),E82,D82)+45,"MM/DD/YYYY")&amp;" – "&amp;TEXT(IF(ISNUMBER(E82),E82,D82)+60,"MM/DD/YYYY")</f>
        <v>07/13/2026 – 07/28/2026</v>
      </c>
    </row>
    <row r="83" spans="1:12" x14ac:dyDescent="0.25">
      <c r="A83" s="3" t="s">
        <v>93</v>
      </c>
      <c r="B83" s="3" t="s">
        <v>67</v>
      </c>
      <c r="C83" s="3" t="s">
        <v>25</v>
      </c>
      <c r="D83" s="3" t="s">
        <v>26</v>
      </c>
      <c r="E83" s="7">
        <f>$B$4+(2*7)</f>
        <v>46171</v>
      </c>
      <c r="F83" s="3" t="str">
        <f>TEXT(IF(ISNUMBER(E83),E83,D83)+70,"MM/DD/YYYY")&amp;" – "&amp;TEXT(IF(ISNUMBER(E83),E83,D83)+95,"MM/DD/YYYY")</f>
        <v>08/07/2026 – 09/01/2026</v>
      </c>
      <c r="I83">
        <v>-8</v>
      </c>
      <c r="J83">
        <v>75</v>
      </c>
      <c r="K83">
        <v>95</v>
      </c>
    </row>
    <row r="84" spans="1:12" x14ac:dyDescent="0.25">
      <c r="A84" s="3" t="s">
        <v>98</v>
      </c>
      <c r="B84" s="3" t="s">
        <v>67</v>
      </c>
      <c r="C84" s="3" t="s">
        <v>99</v>
      </c>
      <c r="D84" s="3" t="s">
        <v>100</v>
      </c>
      <c r="E84" s="7">
        <f>$B$4+(3*7)</f>
        <v>46178</v>
      </c>
      <c r="F84" s="3" t="str">
        <f>TEXT(IF(ISNUMBER(E84),E84,D84)+95,"MM/DD/YYYY")&amp;" – "&amp;TEXT(IF(ISNUMBER(E84),E84,D84)+120,"MM/DD/YYYY")</f>
        <v>09/08/2026 – 10/03/2026</v>
      </c>
      <c r="I84">
        <v>3</v>
      </c>
      <c r="J84">
        <v>75</v>
      </c>
      <c r="K84">
        <v>95</v>
      </c>
    </row>
    <row r="85" spans="1:12" x14ac:dyDescent="0.25">
      <c r="A85" s="3" t="s">
        <v>82</v>
      </c>
      <c r="B85" s="3" t="s">
        <v>67</v>
      </c>
      <c r="C85" s="3" t="s">
        <v>29</v>
      </c>
      <c r="D85" s="7">
        <f>$B$4+(-4*7)</f>
        <v>46129</v>
      </c>
      <c r="E85" s="7">
        <f>$B$4+(-1*7)</f>
        <v>46150</v>
      </c>
      <c r="F85" s="3" t="str">
        <f>TEXT(IF(ISNUMBER(E85),E85,D85)+55,"MM/DD/YYYY")&amp;" – "&amp;TEXT(IF(ISNUMBER(E85),E85,D85)+75,"MM/DD/YYYY")</f>
        <v>07/02/2026 – 07/22/2026</v>
      </c>
      <c r="I85">
        <v>2</v>
      </c>
      <c r="J85">
        <v>85</v>
      </c>
      <c r="K85">
        <v>110</v>
      </c>
    </row>
    <row r="86" spans="1:12" x14ac:dyDescent="0.25">
      <c r="A86" s="3" t="s">
        <v>128</v>
      </c>
      <c r="B86" s="3" t="s">
        <v>67</v>
      </c>
      <c r="C86" s="3" t="s">
        <v>25</v>
      </c>
      <c r="D86" s="3" t="s">
        <v>26</v>
      </c>
      <c r="E86" s="7">
        <f>$B$4+(-6*7)</f>
        <v>46115</v>
      </c>
      <c r="F86" s="3" t="str">
        <f>TEXT(IF(ISNUMBER(E86),E86,D86)+30,"MM/DD/YYYY")&amp;" – "&amp;TEXT(IF(ISNUMBER(E86),E86,D86)+45,"MM/DD/YYYY")</f>
        <v>05/03/2026 – 05/18/2026</v>
      </c>
      <c r="G86">
        <v>-5</v>
      </c>
      <c r="H86">
        <v>-5</v>
      </c>
      <c r="I86">
        <v>3</v>
      </c>
      <c r="J86">
        <v>70</v>
      </c>
      <c r="K86">
        <v>90</v>
      </c>
    </row>
    <row r="87" spans="1:12" x14ac:dyDescent="0.25">
      <c r="A87" s="3" t="s">
        <v>107</v>
      </c>
      <c r="B87" s="3" t="s">
        <v>67</v>
      </c>
      <c r="C87" s="3" t="s">
        <v>45</v>
      </c>
      <c r="D87" s="7">
        <f>$B$4+(-7*7)</f>
        <v>46108</v>
      </c>
      <c r="E87" s="7">
        <f>$B$4+(2*7)</f>
        <v>46171</v>
      </c>
      <c r="F87" s="3" t="str">
        <f>TEXT(IF(ISNUMBER(E87),E87,D87)+75,"MM/DD/YYYY")&amp;" – "&amp;TEXT(IF(ISNUMBER(E87),E87,D87)+100,"MM/DD/YYYY")</f>
        <v>08/12/2026 – 09/06/2026</v>
      </c>
      <c r="G87">
        <v>-7</v>
      </c>
      <c r="H87">
        <v>-7</v>
      </c>
      <c r="I87">
        <v>2</v>
      </c>
      <c r="J87">
        <v>55</v>
      </c>
      <c r="K87">
        <v>75</v>
      </c>
      <c r="L87" t="s">
        <v>168</v>
      </c>
    </row>
    <row r="88" spans="1:12" x14ac:dyDescent="0.25">
      <c r="A88" s="2" t="s">
        <v>71</v>
      </c>
      <c r="B88" s="2" t="s">
        <v>67</v>
      </c>
      <c r="C88" s="2" t="s">
        <v>45</v>
      </c>
      <c r="D88" s="6">
        <f>$B$4+(-7*7)</f>
        <v>46108</v>
      </c>
      <c r="E88" s="6">
        <f>$B$4+(2*7)</f>
        <v>46171</v>
      </c>
      <c r="F88" s="2" t="str">
        <f>TEXT(IF(ISNUMBER(E88),E88,D88)+65,"MM/DD/YYYY")&amp;" – "&amp;TEXT(IF(ISNUMBER(E88),E88,D88)+90,"MM/DD/YYYY")</f>
        <v>08/02/2026 – 08/27/2026</v>
      </c>
      <c r="G88">
        <v>-9</v>
      </c>
      <c r="H88">
        <v>-9</v>
      </c>
      <c r="I88">
        <v>3</v>
      </c>
      <c r="J88">
        <v>75</v>
      </c>
      <c r="K88">
        <v>115</v>
      </c>
    </row>
    <row r="89" spans="1:12" x14ac:dyDescent="0.25">
      <c r="A89" s="3" t="s">
        <v>167</v>
      </c>
      <c r="B89" s="3" t="s">
        <v>67</v>
      </c>
      <c r="C89" s="3" t="s">
        <v>45</v>
      </c>
      <c r="D89" s="7">
        <f>$B$4+(-7*7)</f>
        <v>46108</v>
      </c>
      <c r="E89" s="7">
        <f>$B$4+(2*7)</f>
        <v>46171</v>
      </c>
      <c r="F89" s="3" t="str">
        <f>TEXT(IF(ISNUMBER(E89),E89,D89)+55,"MM/DD/YYYY")&amp;" – "&amp;TEXT(IF(ISNUMBER(E89),E89,D89)+75,"MM/DD/YYYY")</f>
        <v>07/23/2026 – 08/12/2026</v>
      </c>
      <c r="H89">
        <v>-6</v>
      </c>
      <c r="I89">
        <v>-2</v>
      </c>
      <c r="J89">
        <v>55</v>
      </c>
      <c r="K89">
        <v>75</v>
      </c>
    </row>
    <row r="90" spans="1:12" x14ac:dyDescent="0.25">
      <c r="A90" s="3" t="s">
        <v>103</v>
      </c>
      <c r="B90" s="3" t="s">
        <v>67</v>
      </c>
      <c r="C90" s="3" t="s">
        <v>25</v>
      </c>
      <c r="D90" s="3" t="s">
        <v>26</v>
      </c>
      <c r="E90" s="7">
        <f>$B$4+(-6*7)</f>
        <v>46115</v>
      </c>
      <c r="F90" s="3" t="str">
        <f>TEXT(IF(ISNUMBER(E90),E90,D90)+40,"MM/DD/YYYY")&amp;" – "&amp;TEXT(IF(ISNUMBER(E90),E90,D90)+60,"MM/DD/YYYY")</f>
        <v>05/13/2026 – 06/02/2026</v>
      </c>
    </row>
    <row r="91" spans="1:12" x14ac:dyDescent="0.25">
      <c r="A91" s="3" t="s">
        <v>138</v>
      </c>
      <c r="B91" s="3" t="s">
        <v>67</v>
      </c>
      <c r="C91" s="3" t="s">
        <v>18</v>
      </c>
      <c r="D91" s="7">
        <f>$B$4+(-4*7)</f>
        <v>46129</v>
      </c>
      <c r="E91" s="7">
        <f>$B$4+(3*7)</f>
        <v>46178</v>
      </c>
      <c r="F91" s="3" t="str">
        <f>TEXT(IF(ISNUMBER(E91),E91,D91)+80,"MM/DD/YYYY")&amp;" – "&amp;TEXT(IF(ISNUMBER(E91),E91,D91)+100,"MM/DD/YYYY")</f>
        <v>08/24/2026 – 09/13/2026</v>
      </c>
      <c r="I91">
        <v>2</v>
      </c>
      <c r="J91">
        <v>50</v>
      </c>
      <c r="K91">
        <v>65</v>
      </c>
      <c r="L91" t="s">
        <v>49</v>
      </c>
    </row>
  </sheetData>
  <autoFilter ref="A5:F91" xr:uid="{00000000-0009-0000-0000-000000000000}">
    <sortState xmlns:xlrd2="http://schemas.microsoft.com/office/spreadsheetml/2017/richdata2" ref="A6:F91">
      <sortCondition ref="B6:B91"/>
      <sortCondition ref="A6:A91"/>
    </sortState>
  </autoFilter>
  <mergeCells count="4">
    <mergeCell ref="A3:C3"/>
    <mergeCell ref="A2:F2"/>
    <mergeCell ref="D3:F3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Linda Moore</cp:lastModifiedBy>
  <dcterms:created xsi:type="dcterms:W3CDTF">2026-03-03T14:46:55Z</dcterms:created>
  <dcterms:modified xsi:type="dcterms:W3CDTF">2026-03-03T16:14:37Z</dcterms:modified>
</cp:coreProperties>
</file>