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FC" sheetId="1" r:id="rId4"/>
    <sheet state="visible" name="WACC" sheetId="2" r:id="rId5"/>
    <sheet state="visible" name="DEUDAS" sheetId="3" r:id="rId6"/>
    <sheet state="visible" name="P&amp;L Anual" sheetId="4" r:id="rId7"/>
    <sheet state="visible" name="CFS Anual" sheetId="5" r:id="rId8"/>
  </sheets>
  <definedNames/>
  <calcPr/>
  <extLst>
    <ext uri="GoogleSheetsCustomDataVersion2">
      <go:sheetsCustomData xmlns:go="http://customooxmlschemas.google.com/" r:id="rId9" roundtripDataChecksum="kb4xd4Qk0EdP4ZOvVfbQyxG5+IUGp1IVRmwR67mP+Eo="/>
    </ext>
  </extLst>
</workbook>
</file>

<file path=xl/sharedStrings.xml><?xml version="1.0" encoding="utf-8"?>
<sst xmlns="http://schemas.openxmlformats.org/spreadsheetml/2006/main" count="97" uniqueCount="34">
  <si>
    <t>Estimación</t>
  </si>
  <si>
    <t>CAGR</t>
  </si>
  <si>
    <t>DIV</t>
  </si>
  <si>
    <t>Total</t>
  </si>
  <si>
    <t>FAIR VALUE</t>
  </si>
  <si>
    <t>TICKER</t>
  </si>
  <si>
    <t>MELI</t>
  </si>
  <si>
    <t>Conservador</t>
  </si>
  <si>
    <t>Fecha</t>
  </si>
  <si>
    <t>Base</t>
  </si>
  <si>
    <t>Precio</t>
  </si>
  <si>
    <t>Optimista</t>
  </si>
  <si>
    <t>Estimaciones</t>
  </si>
  <si>
    <t>Escenario</t>
  </si>
  <si>
    <t>Ingresos</t>
  </si>
  <si>
    <t>B. Neto</t>
  </si>
  <si>
    <t>M. Neto</t>
  </si>
  <si>
    <t>Recompra</t>
  </si>
  <si>
    <t>Acciones</t>
  </si>
  <si>
    <t>P/E</t>
  </si>
  <si>
    <t>EPS</t>
  </si>
  <si>
    <t>Div</t>
  </si>
  <si>
    <t>Pesimista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</si>
  <si>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</si>
  <si>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</si>
  <si>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</si>
  <si>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</si>
  <si>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</si>
  <si>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</si>
  <si>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</si>
  <si>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</si>
  <si>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</si>
  <si>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</si>
  <si>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B. 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</si>
</sst>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%"/>
    <numFmt numFmtId="165" formatCode="[$$]#,##0.00"/>
    <numFmt numFmtId="166" formatCode="D/M/YYYY"/>
    <numFmt numFmtId="167" formatCode="_-&quot;$&quot;\ * #,##0.00_-;\-&quot;$&quot;\ * #,##0.00_-;_-&quot;$&quot;\ * &quot;-&quot;??_-;_-@"/>
    <numFmt numFmtId="168" formatCode="_-&quot;$&quot;\ * #,##0_-;\-&quot;$&quot;\ * #,##0_-;_-&quot;$&quot;\ * &quot;-&quot;??_-;_-@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u/>
      <sz val="14.0"/>
      <color theme="1"/>
      <name val="Calibri"/>
    </font>
    <font>
      <u/>
      <sz val="11.0"/>
      <color theme="1"/>
      <name val="Calibri"/>
    </font>
    <font>
      <b/>
      <sz val="11.0"/>
      <color theme="0"/>
      <name val="Calibri"/>
    </font>
    <font>
      <sz val="11.0"/>
      <color theme="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595959"/>
        <bgColor rgb="FF595959"/>
      </patternFill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</fills>
  <borders count="4">
    <border/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2" fillId="3" fontId="4" numFmtId="0" xfId="0" applyBorder="1" applyFill="1" applyFont="1"/>
    <xf borderId="0" fillId="0" fontId="1" numFmtId="16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vertical="center"/>
    </xf>
    <xf borderId="2" fillId="4" fontId="1" numFmtId="0" xfId="0" applyAlignment="1" applyBorder="1" applyFill="1" applyFont="1">
      <alignment horizontal="center" vertical="center"/>
    </xf>
    <xf borderId="2" fillId="4" fontId="5" numFmtId="0" xfId="0" applyAlignment="1" applyBorder="1" applyFont="1">
      <alignment horizontal="center" vertical="center"/>
    </xf>
    <xf borderId="2" fillId="3" fontId="5" numFmtId="0" xfId="0" applyBorder="1" applyFont="1"/>
    <xf borderId="0" fillId="0" fontId="1" numFmtId="0" xfId="0" applyFont="1"/>
    <xf borderId="0" fillId="0" fontId="6" numFmtId="0" xfId="0" applyAlignment="1" applyFont="1">
      <alignment horizontal="center" readingOrder="0" vertical="center"/>
    </xf>
    <xf borderId="0" fillId="0" fontId="1" numFmtId="167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168" xfId="0" applyAlignment="1" applyFont="1" applyNumberFormat="1">
      <alignment horizontal="center" vertical="center"/>
    </xf>
    <xf borderId="0" fillId="0" fontId="1" numFmtId="9" xfId="0" applyAlignment="1" applyFont="1" applyNumberFormat="1">
      <alignment horizontal="center" readingOrder="0" vertical="center"/>
    </xf>
    <xf borderId="0" fillId="0" fontId="1" numFmtId="2" xfId="0" applyAlignment="1" applyFont="1" applyNumberForma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readingOrder="0" vertical="center"/>
    </xf>
    <xf borderId="3" fillId="5" fontId="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1.43"/>
    <col customWidth="1" min="3" max="3" width="12.14"/>
    <col customWidth="1" min="4" max="12" width="13.0"/>
    <col customWidth="1" min="13" max="14" width="11.43"/>
    <col customWidth="1" min="15" max="15" width="13.0"/>
    <col customWidth="1" min="16" max="19" width="11.43"/>
    <col customWidth="1" min="20" max="20" width="13.0"/>
    <col customWidth="1" min="21" max="22" width="11.43"/>
    <col customWidth="1" min="23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3" t="s">
        <v>1</v>
      </c>
      <c r="F3" s="3" t="s">
        <v>2</v>
      </c>
      <c r="G3" s="3" t="s">
        <v>3</v>
      </c>
      <c r="H3" s="3" t="s">
        <v>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4" t="s">
        <v>5</v>
      </c>
      <c r="C4" s="5" t="s">
        <v>6</v>
      </c>
      <c r="D4" s="6" t="s">
        <v>7</v>
      </c>
      <c r="E4" s="7">
        <f>MAX(((J17/$C$6)^(1/10)-1))</f>
        <v>0.07291852695</v>
      </c>
      <c r="F4" s="7">
        <f t="shared" ref="F4:F6" si="1">$C$17/$C$6</f>
        <v>0</v>
      </c>
      <c r="G4" s="7">
        <f t="shared" ref="G4:G6" si="2">SUM(E4+F4)</f>
        <v>0.07291852695</v>
      </c>
      <c r="H4" s="8">
        <f>J17/(1+0.1)^10</f>
        <v>1538.231626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4" t="s">
        <v>8</v>
      </c>
      <c r="C5" s="9">
        <f>TODAY()</f>
        <v>46025</v>
      </c>
      <c r="D5" s="6" t="s">
        <v>9</v>
      </c>
      <c r="E5" s="7">
        <f>MAX(((O17/$C$6)^(1/10)-1))</f>
        <v>0.1198384897</v>
      </c>
      <c r="F5" s="7">
        <f t="shared" si="1"/>
        <v>0</v>
      </c>
      <c r="G5" s="7">
        <f t="shared" si="2"/>
        <v>0.1198384897</v>
      </c>
      <c r="H5" s="8">
        <f>O17/(1+0.1)^10</f>
        <v>2359.979301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4" t="s">
        <v>10</v>
      </c>
      <c r="C6" s="1">
        <f>IFERROR(__xludf.DUMMYFUNCTION("GOOGLEFINANCE(C4)"),1973.7)</f>
        <v>1973.7</v>
      </c>
      <c r="D6" s="6" t="s">
        <v>11</v>
      </c>
      <c r="E6" s="7">
        <f>MAX(((T17/$C$6)^(1/10)-1))</f>
        <v>0.1657987805</v>
      </c>
      <c r="F6" s="7">
        <f t="shared" si="1"/>
        <v>0</v>
      </c>
      <c r="G6" s="7">
        <f t="shared" si="2"/>
        <v>0.1657987805</v>
      </c>
      <c r="H6" s="8">
        <f>T17/(1+0.1)^10</f>
        <v>3528.501092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0"/>
      <c r="B9" s="11" t="s">
        <v>12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" t="s">
        <v>13</v>
      </c>
      <c r="C11" s="12"/>
      <c r="D11" s="12"/>
      <c r="E11" s="12"/>
      <c r="F11" s="13"/>
      <c r="G11" s="6" t="s">
        <v>7</v>
      </c>
      <c r="H11" s="12"/>
      <c r="I11" s="12"/>
      <c r="J11" s="12"/>
      <c r="K11" s="13"/>
      <c r="L11" s="6" t="s">
        <v>9</v>
      </c>
      <c r="M11" s="12"/>
      <c r="N11" s="12"/>
      <c r="O11" s="12"/>
      <c r="P11" s="13"/>
      <c r="Q11" s="6" t="s">
        <v>11</v>
      </c>
      <c r="R11" s="12"/>
      <c r="S11" s="12"/>
      <c r="T11" s="12"/>
      <c r="U11" s="1"/>
      <c r="V11" s="1"/>
      <c r="W11" s="1"/>
      <c r="X11" s="1"/>
      <c r="Y11" s="1"/>
      <c r="Z11" s="1"/>
    </row>
    <row r="12">
      <c r="A12" s="1"/>
      <c r="B12" s="14">
        <v>2025.0</v>
      </c>
      <c r="C12" s="1"/>
      <c r="D12" s="1"/>
      <c r="E12" s="1"/>
      <c r="F12" s="1"/>
      <c r="G12" s="1"/>
      <c r="H12" s="3" t="s">
        <v>12</v>
      </c>
      <c r="I12" s="1"/>
      <c r="J12" s="3">
        <v>2036.0</v>
      </c>
      <c r="K12" s="1"/>
      <c r="L12" s="1"/>
      <c r="M12" s="3" t="s">
        <v>12</v>
      </c>
      <c r="N12" s="1"/>
      <c r="O12" s="3">
        <v>2036.0</v>
      </c>
      <c r="P12" s="1"/>
      <c r="Q12" s="1"/>
      <c r="R12" s="3" t="s">
        <v>12</v>
      </c>
      <c r="S12" s="1"/>
      <c r="T12" s="3">
        <v>2036.0</v>
      </c>
      <c r="U12" s="1"/>
      <c r="V12" s="1"/>
      <c r="W12" s="1"/>
      <c r="X12" s="1"/>
      <c r="Y12" s="1"/>
      <c r="Z12" s="1"/>
    </row>
    <row r="13">
      <c r="A13" s="1"/>
      <c r="B13" s="1" t="s">
        <v>14</v>
      </c>
      <c r="C13" s="15">
        <v>28000.0</v>
      </c>
      <c r="D13" s="1"/>
      <c r="E13" s="1"/>
      <c r="F13" s="1"/>
      <c r="G13" s="1" t="s">
        <v>14</v>
      </c>
      <c r="H13" s="16">
        <v>0.1</v>
      </c>
      <c r="I13" s="1" t="s">
        <v>14</v>
      </c>
      <c r="J13" s="17">
        <f t="shared" ref="J13:J15" si="3">MAX(L22)</f>
        <v>72624.78888</v>
      </c>
      <c r="K13" s="1"/>
      <c r="L13" s="1" t="s">
        <v>14</v>
      </c>
      <c r="M13" s="16">
        <v>0.125</v>
      </c>
      <c r="N13" s="1" t="s">
        <v>14</v>
      </c>
      <c r="O13" s="17">
        <f t="shared" ref="O13:O15" si="4">MAX(L30)</f>
        <v>90924.98871</v>
      </c>
      <c r="P13" s="1"/>
      <c r="Q13" s="1" t="s">
        <v>14</v>
      </c>
      <c r="R13" s="16">
        <v>0.15</v>
      </c>
      <c r="S13" s="1" t="s">
        <v>14</v>
      </c>
      <c r="T13" s="17">
        <f t="shared" ref="T13:T15" si="5">MAX(L38)</f>
        <v>113275.6166</v>
      </c>
      <c r="U13" s="1"/>
      <c r="V13" s="1"/>
      <c r="W13" s="1"/>
      <c r="X13" s="1"/>
      <c r="Y13" s="1"/>
      <c r="Z13" s="1"/>
    </row>
    <row r="14">
      <c r="A14" s="1"/>
      <c r="B14" s="1" t="s">
        <v>15</v>
      </c>
      <c r="C14" s="15">
        <f>C13*C15</f>
        <v>2240</v>
      </c>
      <c r="D14" s="1"/>
      <c r="E14" s="1"/>
      <c r="F14" s="1"/>
      <c r="G14" s="1" t="s">
        <v>16</v>
      </c>
      <c r="H14" s="16">
        <v>0.015</v>
      </c>
      <c r="I14" s="1" t="s">
        <v>16</v>
      </c>
      <c r="J14" s="7">
        <f t="shared" si="3"/>
        <v>0.092843266</v>
      </c>
      <c r="K14" s="1"/>
      <c r="L14" s="1" t="s">
        <v>16</v>
      </c>
      <c r="M14" s="16">
        <v>0.02</v>
      </c>
      <c r="N14" s="1" t="s">
        <v>16</v>
      </c>
      <c r="O14" s="7">
        <f t="shared" si="4"/>
        <v>0.0975195536</v>
      </c>
      <c r="P14" s="1"/>
      <c r="Q14" s="1" t="s">
        <v>16</v>
      </c>
      <c r="R14" s="16">
        <v>0.025</v>
      </c>
      <c r="S14" s="1" t="s">
        <v>16</v>
      </c>
      <c r="T14" s="7">
        <f t="shared" si="5"/>
        <v>0.1024067635</v>
      </c>
      <c r="U14" s="1"/>
      <c r="V14" s="1"/>
      <c r="W14" s="1"/>
      <c r="X14" s="1"/>
      <c r="Y14" s="1"/>
      <c r="Z14" s="1"/>
    </row>
    <row r="15">
      <c r="A15" s="1"/>
      <c r="B15" s="1" t="s">
        <v>16</v>
      </c>
      <c r="C15" s="16">
        <v>0.08</v>
      </c>
      <c r="D15" s="1"/>
      <c r="E15" s="1"/>
      <c r="F15" s="1"/>
      <c r="G15" s="1" t="s">
        <v>17</v>
      </c>
      <c r="H15" s="18">
        <v>0.0</v>
      </c>
      <c r="I15" s="1" t="s">
        <v>18</v>
      </c>
      <c r="J15" s="19">
        <f t="shared" si="3"/>
        <v>50.7</v>
      </c>
      <c r="K15" s="1"/>
      <c r="L15" s="1" t="s">
        <v>17</v>
      </c>
      <c r="M15" s="16">
        <v>0.0</v>
      </c>
      <c r="N15" s="1" t="s">
        <v>18</v>
      </c>
      <c r="O15" s="19">
        <f t="shared" si="4"/>
        <v>50.7</v>
      </c>
      <c r="P15" s="1"/>
      <c r="Q15" s="1" t="s">
        <v>17</v>
      </c>
      <c r="R15" s="16">
        <v>0.0</v>
      </c>
      <c r="S15" s="1" t="s">
        <v>18</v>
      </c>
      <c r="T15" s="19">
        <f t="shared" si="5"/>
        <v>50.7</v>
      </c>
      <c r="U15" s="1"/>
      <c r="V15" s="1"/>
      <c r="W15" s="1"/>
      <c r="X15" s="1"/>
      <c r="Y15" s="1"/>
      <c r="Z15" s="1"/>
    </row>
    <row r="16">
      <c r="A16" s="1"/>
      <c r="B16" s="1" t="s">
        <v>18</v>
      </c>
      <c r="C16" s="5">
        <v>50.7</v>
      </c>
      <c r="D16" s="1"/>
      <c r="E16" s="1"/>
      <c r="F16" s="1"/>
      <c r="G16" s="1" t="s">
        <v>19</v>
      </c>
      <c r="H16" s="5">
        <v>30.0</v>
      </c>
      <c r="I16" s="1" t="s">
        <v>20</v>
      </c>
      <c r="J16" s="20">
        <f>MAX(J13*J14)/J15</f>
        <v>132.9925561</v>
      </c>
      <c r="K16" s="1"/>
      <c r="L16" s="1" t="s">
        <v>19</v>
      </c>
      <c r="M16" s="5">
        <v>35.0</v>
      </c>
      <c r="N16" s="1" t="s">
        <v>20</v>
      </c>
      <c r="O16" s="19">
        <f>MAX((O13*O14)/O15)</f>
        <v>174.8908148</v>
      </c>
      <c r="P16" s="1"/>
      <c r="Q16" s="1" t="s">
        <v>19</v>
      </c>
      <c r="R16" s="5">
        <v>40.0</v>
      </c>
      <c r="S16" s="1" t="s">
        <v>20</v>
      </c>
      <c r="T16" s="19">
        <f>MAX((T13*T14)/T15)</f>
        <v>228.8005776</v>
      </c>
      <c r="U16" s="1"/>
      <c r="V16" s="1"/>
      <c r="W16" s="1"/>
      <c r="X16" s="1"/>
      <c r="Y16" s="1"/>
      <c r="Z16" s="1"/>
    </row>
    <row r="17">
      <c r="A17" s="1"/>
      <c r="B17" s="1" t="s">
        <v>21</v>
      </c>
      <c r="C17" s="21">
        <v>0.0</v>
      </c>
      <c r="D17" s="1"/>
      <c r="E17" s="1"/>
      <c r="F17" s="1"/>
      <c r="G17" s="1"/>
      <c r="H17" s="1"/>
      <c r="I17" s="1" t="s">
        <v>10</v>
      </c>
      <c r="J17" s="20">
        <f>MAX(J16*H16)</f>
        <v>3989.776682</v>
      </c>
      <c r="K17" s="1"/>
      <c r="L17" s="1"/>
      <c r="M17" s="1"/>
      <c r="N17" s="1" t="s">
        <v>10</v>
      </c>
      <c r="O17" s="19">
        <f>MAX(O16*M16)</f>
        <v>6121.178518</v>
      </c>
      <c r="P17" s="1"/>
      <c r="Q17" s="1"/>
      <c r="R17" s="1"/>
      <c r="S17" s="1" t="s">
        <v>10</v>
      </c>
      <c r="T17" s="19">
        <f>MAX(T16*R16)</f>
        <v>9152.023103</v>
      </c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0"/>
      <c r="B19" s="11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22" t="s">
        <v>23</v>
      </c>
      <c r="D21" s="22" t="s">
        <v>24</v>
      </c>
      <c r="E21" s="22" t="s">
        <v>25</v>
      </c>
      <c r="F21" s="22" t="s">
        <v>26</v>
      </c>
      <c r="G21" s="22" t="s">
        <v>27</v>
      </c>
      <c r="H21" s="22" t="s">
        <v>28</v>
      </c>
      <c r="I21" s="22" t="s">
        <v>29</v>
      </c>
      <c r="J21" s="22" t="s">
        <v>30</v>
      </c>
      <c r="K21" s="22" t="s">
        <v>31</v>
      </c>
      <c r="L21" s="22" t="s">
        <v>32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 t="s">
        <v>14</v>
      </c>
      <c r="C22" s="20">
        <f>MAX(C13*($H$13+1))</f>
        <v>30800</v>
      </c>
      <c r="D22" s="20">
        <f t="shared" ref="D22:L22" si="6">MAX(C22*($H$13+1))</f>
        <v>33880</v>
      </c>
      <c r="E22" s="20">
        <f t="shared" si="6"/>
        <v>37268</v>
      </c>
      <c r="F22" s="20">
        <f t="shared" si="6"/>
        <v>40994.8</v>
      </c>
      <c r="G22" s="20">
        <f t="shared" si="6"/>
        <v>45094.28</v>
      </c>
      <c r="H22" s="20">
        <f t="shared" si="6"/>
        <v>49603.708</v>
      </c>
      <c r="I22" s="20">
        <f t="shared" si="6"/>
        <v>54564.0788</v>
      </c>
      <c r="J22" s="20">
        <f t="shared" si="6"/>
        <v>60020.48668</v>
      </c>
      <c r="K22" s="20">
        <f t="shared" si="6"/>
        <v>66022.53535</v>
      </c>
      <c r="L22" s="20">
        <f t="shared" si="6"/>
        <v>72624.78888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 t="s">
        <v>16</v>
      </c>
      <c r="C23" s="7">
        <f>MAX(C15*($H$14+1))</f>
        <v>0.0812</v>
      </c>
      <c r="D23" s="7">
        <f t="shared" ref="D23:L23" si="7">MAX(C23*($H$14+1))</f>
        <v>0.082418</v>
      </c>
      <c r="E23" s="7">
        <f t="shared" si="7"/>
        <v>0.08365427</v>
      </c>
      <c r="F23" s="7">
        <f t="shared" si="7"/>
        <v>0.08490908405</v>
      </c>
      <c r="G23" s="7">
        <f t="shared" si="7"/>
        <v>0.08618272031</v>
      </c>
      <c r="H23" s="7">
        <f t="shared" si="7"/>
        <v>0.08747546112</v>
      </c>
      <c r="I23" s="7">
        <f t="shared" si="7"/>
        <v>0.08878759303</v>
      </c>
      <c r="J23" s="7">
        <f t="shared" si="7"/>
        <v>0.09011940693</v>
      </c>
      <c r="K23" s="7">
        <f t="shared" si="7"/>
        <v>0.09147119803</v>
      </c>
      <c r="L23" s="7">
        <f t="shared" si="7"/>
        <v>0.092843266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 t="s">
        <v>18</v>
      </c>
      <c r="C24" s="19">
        <f>MAX(C16*(1-H15))</f>
        <v>50.7</v>
      </c>
      <c r="D24" s="19">
        <f t="shared" ref="D24:L24" si="8">MAX(C24*(1-$H$15))</f>
        <v>50.7</v>
      </c>
      <c r="E24" s="19">
        <f t="shared" si="8"/>
        <v>50.7</v>
      </c>
      <c r="F24" s="19">
        <f t="shared" si="8"/>
        <v>50.7</v>
      </c>
      <c r="G24" s="19">
        <f t="shared" si="8"/>
        <v>50.7</v>
      </c>
      <c r="H24" s="19">
        <f t="shared" si="8"/>
        <v>50.7</v>
      </c>
      <c r="I24" s="19">
        <f t="shared" si="8"/>
        <v>50.7</v>
      </c>
      <c r="J24" s="19">
        <f t="shared" si="8"/>
        <v>50.7</v>
      </c>
      <c r="K24" s="19">
        <f t="shared" si="8"/>
        <v>50.7</v>
      </c>
      <c r="L24" s="19">
        <f t="shared" si="8"/>
        <v>50.7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 t="s">
        <v>33</v>
      </c>
      <c r="C25" s="20">
        <f t="shared" ref="C25:L25" si="9">MAX(C22*C23)</f>
        <v>2500.96</v>
      </c>
      <c r="D25" s="20">
        <f t="shared" si="9"/>
        <v>2792.32184</v>
      </c>
      <c r="E25" s="20">
        <f t="shared" si="9"/>
        <v>3117.627334</v>
      </c>
      <c r="F25" s="20">
        <f t="shared" si="9"/>
        <v>3480.830919</v>
      </c>
      <c r="G25" s="20">
        <f t="shared" si="9"/>
        <v>3886.347721</v>
      </c>
      <c r="H25" s="20">
        <f t="shared" si="9"/>
        <v>4339.10723</v>
      </c>
      <c r="I25" s="20">
        <f t="shared" si="9"/>
        <v>4844.613223</v>
      </c>
      <c r="J25" s="20">
        <f t="shared" si="9"/>
        <v>5409.010663</v>
      </c>
      <c r="K25" s="20">
        <f t="shared" si="9"/>
        <v>6039.160405</v>
      </c>
      <c r="L25" s="20">
        <f t="shared" si="9"/>
        <v>6742.722593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0"/>
      <c r="B27" s="11" t="s">
        <v>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2" t="s">
        <v>23</v>
      </c>
      <c r="D29" s="22" t="s">
        <v>24</v>
      </c>
      <c r="E29" s="22" t="s">
        <v>25</v>
      </c>
      <c r="F29" s="22" t="s">
        <v>26</v>
      </c>
      <c r="G29" s="22" t="s">
        <v>27</v>
      </c>
      <c r="H29" s="22" t="s">
        <v>28</v>
      </c>
      <c r="I29" s="22" t="s">
        <v>29</v>
      </c>
      <c r="J29" s="22" t="s">
        <v>30</v>
      </c>
      <c r="K29" s="22" t="s">
        <v>31</v>
      </c>
      <c r="L29" s="22" t="s">
        <v>32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 t="s">
        <v>14</v>
      </c>
      <c r="C30" s="20">
        <f>MAX($C$13*($M$13+1))</f>
        <v>31500</v>
      </c>
      <c r="D30" s="20">
        <f t="shared" ref="D30:L30" si="10">MAX(C30*($M$13+1))</f>
        <v>35437.5</v>
      </c>
      <c r="E30" s="20">
        <f t="shared" si="10"/>
        <v>39867.1875</v>
      </c>
      <c r="F30" s="20">
        <f t="shared" si="10"/>
        <v>44850.58594</v>
      </c>
      <c r="G30" s="20">
        <f t="shared" si="10"/>
        <v>50456.90918</v>
      </c>
      <c r="H30" s="20">
        <f t="shared" si="10"/>
        <v>56764.02283</v>
      </c>
      <c r="I30" s="20">
        <f t="shared" si="10"/>
        <v>63859.52568</v>
      </c>
      <c r="J30" s="20">
        <f t="shared" si="10"/>
        <v>71841.96639</v>
      </c>
      <c r="K30" s="20">
        <f t="shared" si="10"/>
        <v>80822.21219</v>
      </c>
      <c r="L30" s="20">
        <f t="shared" si="10"/>
        <v>90924.98871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 t="s">
        <v>16</v>
      </c>
      <c r="C31" s="7">
        <f>MAX($C$15*($M$14+1))</f>
        <v>0.0816</v>
      </c>
      <c r="D31" s="7">
        <f t="shared" ref="D31:L31" si="11">MAX(C31*($M$14+1))</f>
        <v>0.083232</v>
      </c>
      <c r="E31" s="7">
        <f t="shared" si="11"/>
        <v>0.08489664</v>
      </c>
      <c r="F31" s="7">
        <f t="shared" si="11"/>
        <v>0.0865945728</v>
      </c>
      <c r="G31" s="7">
        <f t="shared" si="11"/>
        <v>0.08832646426</v>
      </c>
      <c r="H31" s="7">
        <f t="shared" si="11"/>
        <v>0.09009299354</v>
      </c>
      <c r="I31" s="7">
        <f t="shared" si="11"/>
        <v>0.09189485341</v>
      </c>
      <c r="J31" s="7">
        <f t="shared" si="11"/>
        <v>0.09373275048</v>
      </c>
      <c r="K31" s="7">
        <f t="shared" si="11"/>
        <v>0.09560740549</v>
      </c>
      <c r="L31" s="7">
        <f t="shared" si="11"/>
        <v>0.0975195536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 t="s">
        <v>18</v>
      </c>
      <c r="C32" s="19">
        <f>MAX($C$16*(1-$M$15))</f>
        <v>50.7</v>
      </c>
      <c r="D32" s="19">
        <f t="shared" ref="D32:L32" si="12">MAX(C32*(1-$M$15))</f>
        <v>50.7</v>
      </c>
      <c r="E32" s="19">
        <f t="shared" si="12"/>
        <v>50.7</v>
      </c>
      <c r="F32" s="19">
        <f t="shared" si="12"/>
        <v>50.7</v>
      </c>
      <c r="G32" s="19">
        <f t="shared" si="12"/>
        <v>50.7</v>
      </c>
      <c r="H32" s="19">
        <f t="shared" si="12"/>
        <v>50.7</v>
      </c>
      <c r="I32" s="19">
        <f t="shared" si="12"/>
        <v>50.7</v>
      </c>
      <c r="J32" s="19">
        <f t="shared" si="12"/>
        <v>50.7</v>
      </c>
      <c r="K32" s="19">
        <f t="shared" si="12"/>
        <v>50.7</v>
      </c>
      <c r="L32" s="19">
        <f t="shared" si="12"/>
        <v>50.7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 t="s">
        <v>33</v>
      </c>
      <c r="C33" s="20">
        <f t="shared" ref="C33:L33" si="13">MAX(C30*C31)</f>
        <v>2570.4</v>
      </c>
      <c r="D33" s="20">
        <f t="shared" si="13"/>
        <v>2949.534</v>
      </c>
      <c r="E33" s="20">
        <f t="shared" si="13"/>
        <v>3384.590265</v>
      </c>
      <c r="F33" s="20">
        <f t="shared" si="13"/>
        <v>3883.817329</v>
      </c>
      <c r="G33" s="20">
        <f t="shared" si="13"/>
        <v>4456.680385</v>
      </c>
      <c r="H33" s="20">
        <f t="shared" si="13"/>
        <v>5114.040742</v>
      </c>
      <c r="I33" s="20">
        <f t="shared" si="13"/>
        <v>5868.361751</v>
      </c>
      <c r="J33" s="20">
        <f t="shared" si="13"/>
        <v>6733.94511</v>
      </c>
      <c r="K33" s="20">
        <f t="shared" si="13"/>
        <v>7727.202013</v>
      </c>
      <c r="L33" s="20">
        <f t="shared" si="13"/>
        <v>8866.96431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0"/>
      <c r="B35" s="11" t="s">
        <v>11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2" t="s">
        <v>23</v>
      </c>
      <c r="D37" s="22" t="s">
        <v>24</v>
      </c>
      <c r="E37" s="22" t="s">
        <v>25</v>
      </c>
      <c r="F37" s="22" t="s">
        <v>26</v>
      </c>
      <c r="G37" s="22" t="s">
        <v>27</v>
      </c>
      <c r="H37" s="22" t="s">
        <v>28</v>
      </c>
      <c r="I37" s="22" t="s">
        <v>29</v>
      </c>
      <c r="J37" s="22" t="s">
        <v>30</v>
      </c>
      <c r="K37" s="22" t="s">
        <v>31</v>
      </c>
      <c r="L37" s="22" t="s">
        <v>32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 t="s">
        <v>14</v>
      </c>
      <c r="C38" s="20">
        <f>MAX($C$13*($R$13+1))</f>
        <v>32200</v>
      </c>
      <c r="D38" s="20">
        <f t="shared" ref="D38:L38" si="14">MAX(C38*($R$13+1))</f>
        <v>37030</v>
      </c>
      <c r="E38" s="20">
        <f t="shared" si="14"/>
        <v>42584.5</v>
      </c>
      <c r="F38" s="20">
        <f t="shared" si="14"/>
        <v>48972.175</v>
      </c>
      <c r="G38" s="20">
        <f t="shared" si="14"/>
        <v>56318.00125</v>
      </c>
      <c r="H38" s="20">
        <f t="shared" si="14"/>
        <v>64765.70144</v>
      </c>
      <c r="I38" s="20">
        <f t="shared" si="14"/>
        <v>74480.55665</v>
      </c>
      <c r="J38" s="20">
        <f t="shared" si="14"/>
        <v>85652.64015</v>
      </c>
      <c r="K38" s="20">
        <f t="shared" si="14"/>
        <v>98500.53617</v>
      </c>
      <c r="L38" s="20">
        <f t="shared" si="14"/>
        <v>113275.6166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 t="s">
        <v>16</v>
      </c>
      <c r="C39" s="7">
        <f>MAX($C$15*($R$14+1))</f>
        <v>0.082</v>
      </c>
      <c r="D39" s="7">
        <f t="shared" ref="D39:L39" si="15">MAX(C39*($R$14+1))</f>
        <v>0.08405</v>
      </c>
      <c r="E39" s="7">
        <f t="shared" si="15"/>
        <v>0.08615125</v>
      </c>
      <c r="F39" s="7">
        <f t="shared" si="15"/>
        <v>0.08830503125</v>
      </c>
      <c r="G39" s="7">
        <f t="shared" si="15"/>
        <v>0.09051265703</v>
      </c>
      <c r="H39" s="7">
        <f t="shared" si="15"/>
        <v>0.09277547346</v>
      </c>
      <c r="I39" s="7">
        <f t="shared" si="15"/>
        <v>0.09509486029</v>
      </c>
      <c r="J39" s="7">
        <f t="shared" si="15"/>
        <v>0.0974722318</v>
      </c>
      <c r="K39" s="7">
        <f t="shared" si="15"/>
        <v>0.0999090376</v>
      </c>
      <c r="L39" s="7">
        <f t="shared" si="15"/>
        <v>0.1024067635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 t="s">
        <v>18</v>
      </c>
      <c r="C40" s="19">
        <f>MAX($C$16*(1-$R$15))</f>
        <v>50.7</v>
      </c>
      <c r="D40" s="19">
        <f t="shared" ref="D40:L40" si="16">MAX(C40*(1-$R$15))</f>
        <v>50.7</v>
      </c>
      <c r="E40" s="19">
        <f t="shared" si="16"/>
        <v>50.7</v>
      </c>
      <c r="F40" s="19">
        <f t="shared" si="16"/>
        <v>50.7</v>
      </c>
      <c r="G40" s="19">
        <f t="shared" si="16"/>
        <v>50.7</v>
      </c>
      <c r="H40" s="19">
        <f t="shared" si="16"/>
        <v>50.7</v>
      </c>
      <c r="I40" s="19">
        <f t="shared" si="16"/>
        <v>50.7</v>
      </c>
      <c r="J40" s="19">
        <f t="shared" si="16"/>
        <v>50.7</v>
      </c>
      <c r="K40" s="19">
        <f t="shared" si="16"/>
        <v>50.7</v>
      </c>
      <c r="L40" s="19">
        <f t="shared" si="16"/>
        <v>50.7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 t="s">
        <v>33</v>
      </c>
      <c r="C41" s="20">
        <f t="shared" ref="C41:L41" si="17">MAX(C38*C39)</f>
        <v>2640.4</v>
      </c>
      <c r="D41" s="20">
        <f t="shared" si="17"/>
        <v>3112.3715</v>
      </c>
      <c r="E41" s="20">
        <f t="shared" si="17"/>
        <v>3668.707906</v>
      </c>
      <c r="F41" s="20">
        <f t="shared" si="17"/>
        <v>4324.489444</v>
      </c>
      <c r="G41" s="20">
        <f t="shared" si="17"/>
        <v>5097.491932</v>
      </c>
      <c r="H41" s="20">
        <f t="shared" si="17"/>
        <v>6008.668615</v>
      </c>
      <c r="I41" s="20">
        <f t="shared" si="17"/>
        <v>7082.71813</v>
      </c>
      <c r="J41" s="20">
        <f t="shared" si="17"/>
        <v>8348.753995</v>
      </c>
      <c r="K41" s="20">
        <f t="shared" si="17"/>
        <v>9841.093772</v>
      </c>
      <c r="L41" s="20">
        <f t="shared" si="17"/>
        <v>11600.18928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2025-02-14T18:55:02Z</dcterms:created>
  <dc:creator>Alvaro Mayuli</dc:creator>
</cp:coreProperties>
</file>