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FC " sheetId="1" r:id="rId4"/>
  </sheets>
  <definedNames/>
  <calcPr/>
  <extLst>
    <ext uri="GoogleSheetsCustomDataVersion2">
      <go:sheetsCustomData xmlns:go="http://customooxmlschemas.google.com/" r:id="rId5" roundtripDataChecksum="/htBoUcmfpGYJczKYqmp7E+4klRiuvNn7ZLXFEmTCY4="/>
    </ext>
  </extLst>
</workbook>
</file>

<file path=xl/sharedStrings.xml><?xml version="1.0" encoding="utf-8"?>
<sst xmlns="http://schemas.openxmlformats.org/spreadsheetml/2006/main" count="38" uniqueCount="34">
  <si>
    <t>PYPL</t>
  </si>
  <si>
    <t>DATOS</t>
  </si>
  <si>
    <t>Ticker</t>
  </si>
  <si>
    <t>Fecha</t>
  </si>
  <si>
    <t>Ingresos</t>
  </si>
  <si>
    <t>Crecimiento</t>
  </si>
  <si>
    <t>Precio</t>
  </si>
  <si>
    <t>B. Neto</t>
  </si>
  <si>
    <t>Eficiencia</t>
  </si>
  <si>
    <t>Valor</t>
  </si>
  <si>
    <t>M. Neto</t>
  </si>
  <si>
    <t>Conv. de Caja</t>
  </si>
  <si>
    <t>Diferencia</t>
  </si>
  <si>
    <t>Acciones</t>
  </si>
  <si>
    <t>WACC</t>
  </si>
  <si>
    <t>FCF como % B.N</t>
  </si>
  <si>
    <t>C. Terminal</t>
  </si>
  <si>
    <t>Deuda Neta</t>
  </si>
  <si>
    <t>Multiplo FCF</t>
  </si>
  <si>
    <t>Flujo</t>
  </si>
  <si>
    <t>Año 1</t>
  </si>
  <si>
    <t>Año 2</t>
  </si>
  <si>
    <t>Año 3</t>
  </si>
  <si>
    <t>Año 4</t>
  </si>
  <si>
    <t>Año 5</t>
  </si>
  <si>
    <t>Valor Terminal</t>
  </si>
  <si>
    <t>Multiplo Terminal</t>
  </si>
  <si>
    <t>Margen Neto</t>
  </si>
  <si>
    <t>Ingresos Netos</t>
  </si>
  <si>
    <t>FCF</t>
  </si>
  <si>
    <t>Tasa de Descuento</t>
  </si>
  <si>
    <t>Valor Presente</t>
  </si>
  <si>
    <t>Valor Intrinseco</t>
  </si>
  <si>
    <t>Valor Por acción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</si>
</sst>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$&quot;#,##0.00"/>
    <numFmt numFmtId="166" formatCode="0.0%"/>
    <numFmt numFmtId="167" formatCode="#,##0.000"/>
  </numFmts>
  <fonts count="9">
    <font>
      <sz val="12.0"/>
      <color theme="1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sz val="12.0"/>
      <color rgb="FFFFFFFF"/>
      <name val="Calibri"/>
    </font>
    <font>
      <u/>
      <sz val="12.0"/>
      <color rgb="FFFFFFFF"/>
      <name val="Calibri"/>
    </font>
    <font>
      <color theme="1"/>
      <name val="Calibri"/>
    </font>
    <font>
      <b/>
      <sz val="12.0"/>
      <color theme="0"/>
      <name val="Calibri"/>
    </font>
    <font>
      <b/>
      <color rgb="FFFFFFFF"/>
      <name val="Calibri"/>
    </font>
    <font>
      <b/>
      <sz val="12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666666"/>
        <bgColor rgb="FF666666"/>
      </patternFill>
    </fill>
    <fill>
      <patternFill patternType="solid">
        <fgColor theme="8"/>
        <bgColor theme="8"/>
      </patternFill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readingOrder="0"/>
    </xf>
    <xf borderId="0" fillId="2" fontId="1" numFmtId="0" xfId="0" applyAlignment="1" applyFill="1" applyFont="1">
      <alignment horizontal="center"/>
    </xf>
    <xf borderId="0" fillId="3" fontId="3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5" xfId="0" applyAlignment="1" applyFont="1" applyNumberFormat="1">
      <alignment horizontal="center" readingOrder="0"/>
    </xf>
    <xf borderId="0" fillId="0" fontId="1" numFmtId="10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/>
    </xf>
    <xf borderId="0" fillId="0" fontId="1" numFmtId="166" xfId="0" applyAlignment="1" applyFont="1" applyNumberFormat="1">
      <alignment horizontal="center"/>
    </xf>
    <xf borderId="0" fillId="0" fontId="5" numFmtId="0" xfId="0" applyAlignment="1" applyFont="1">
      <alignment horizontal="center"/>
    </xf>
    <xf borderId="0" fillId="0" fontId="5" numFmtId="10" xfId="0" applyAlignment="1" applyFont="1" applyNumberFormat="1">
      <alignment horizontal="center" readingOrder="0"/>
    </xf>
    <xf borderId="0" fillId="4" fontId="6" numFmtId="0" xfId="0" applyAlignment="1" applyFill="1" applyFont="1">
      <alignment horizontal="center"/>
    </xf>
    <xf borderId="2" fillId="0" fontId="1" numFmtId="10" xfId="0" applyAlignment="1" applyBorder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1" numFmtId="9" xfId="0" applyAlignment="1" applyFont="1" applyNumberFormat="1">
      <alignment horizontal="center" readingOrder="0"/>
    </xf>
    <xf borderId="0" fillId="3" fontId="7" numFmtId="0" xfId="0" applyAlignment="1" applyFont="1">
      <alignment horizontal="center"/>
    </xf>
    <xf borderId="0" fillId="3" fontId="8" numFmtId="0" xfId="0" applyAlignment="1" applyFon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166" xfId="0" applyAlignment="1" applyFont="1" applyNumberFormat="1">
      <alignment horizontal="center"/>
    </xf>
    <xf borderId="2" fillId="0" fontId="5" numFmtId="0" xfId="0" applyAlignment="1" applyBorder="1" applyFont="1">
      <alignment horizontal="center"/>
    </xf>
    <xf borderId="2" fillId="0" fontId="5" numFmtId="10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/>
    </xf>
    <xf borderId="0" fillId="0" fontId="1" numFmtId="4" xfId="0" applyAlignment="1" applyFont="1" applyNumberFormat="1">
      <alignment horizontal="center"/>
    </xf>
    <xf borderId="0" fillId="0" fontId="1" numFmtId="167" xfId="0" applyAlignment="1" applyFont="1" applyNumberFormat="1">
      <alignment horizontal="center"/>
    </xf>
    <xf borderId="2" fillId="0" fontId="1" numFmtId="165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/>
    </xf>
    <xf borderId="2" fillId="0" fontId="2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15.0"/>
    <col customWidth="1" min="4" max="4" width="13.44"/>
    <col customWidth="1" min="8" max="8" width="14.5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2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3" t="s">
        <v>2</v>
      </c>
      <c r="B4" s="4" t="s">
        <v>0</v>
      </c>
      <c r="C4" s="1"/>
      <c r="D4" s="5">
        <v>2025.0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 t="s">
        <v>3</v>
      </c>
      <c r="B5" s="6">
        <f>TODAY()</f>
        <v>46060</v>
      </c>
      <c r="C5" s="1"/>
      <c r="D5" s="1" t="s">
        <v>4</v>
      </c>
      <c r="E5" s="7">
        <v>33172.0</v>
      </c>
      <c r="F5" s="1"/>
      <c r="G5" s="1" t="s">
        <v>5</v>
      </c>
      <c r="H5" s="8">
        <v>0.04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3" t="s">
        <v>6</v>
      </c>
      <c r="B6" s="1">
        <f>IFERROR(__xludf.DUMMYFUNCTION("GOOGLEFINANCE(B4)"),40.42)</f>
        <v>40.42</v>
      </c>
      <c r="C6" s="1"/>
      <c r="D6" s="1" t="s">
        <v>7</v>
      </c>
      <c r="E6" s="7">
        <v>5233.0</v>
      </c>
      <c r="F6" s="1"/>
      <c r="G6" s="1" t="s">
        <v>8</v>
      </c>
      <c r="H6" s="8">
        <v>0.0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3" t="s">
        <v>9</v>
      </c>
      <c r="B7" s="9">
        <f>(B27+C27)/2</f>
        <v>60.37136724</v>
      </c>
      <c r="C7" s="1"/>
      <c r="D7" s="1" t="s">
        <v>10</v>
      </c>
      <c r="E7" s="10">
        <f>MAX(E6/E5)</f>
        <v>0.1577535271</v>
      </c>
      <c r="F7" s="1"/>
      <c r="G7" s="11" t="s">
        <v>11</v>
      </c>
      <c r="H7" s="12">
        <v>0.0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3" t="s">
        <v>12</v>
      </c>
      <c r="B8" s="14">
        <f>(B7/B6)-1</f>
        <v>0.4936013667</v>
      </c>
      <c r="C8" s="1"/>
      <c r="D8" s="1" t="s">
        <v>13</v>
      </c>
      <c r="E8" s="15">
        <v>931.0</v>
      </c>
      <c r="F8" s="1"/>
      <c r="G8" s="1" t="s">
        <v>14</v>
      </c>
      <c r="H8" s="16">
        <v>0.12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 t="s">
        <v>15</v>
      </c>
      <c r="E9" s="8">
        <v>1.0</v>
      </c>
      <c r="F9" s="1"/>
      <c r="G9" s="1" t="s">
        <v>16</v>
      </c>
      <c r="H9" s="8">
        <v>0.01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 t="s">
        <v>17</v>
      </c>
      <c r="E10" s="7">
        <v>0.0</v>
      </c>
      <c r="F10" s="1"/>
      <c r="G10" s="1" t="s">
        <v>18</v>
      </c>
      <c r="H10" s="15">
        <v>10.0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1"/>
      <c r="B11" s="11"/>
      <c r="C11" s="11"/>
      <c r="D11" s="11"/>
      <c r="E11" s="1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1"/>
      <c r="B12" s="11"/>
      <c r="C12" s="11"/>
      <c r="D12" s="11"/>
      <c r="E12" s="1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7" t="s">
        <v>19</v>
      </c>
      <c r="B13" s="17" t="s">
        <v>20</v>
      </c>
      <c r="C13" s="17" t="s">
        <v>21</v>
      </c>
      <c r="D13" s="17" t="s">
        <v>22</v>
      </c>
      <c r="E13" s="17" t="s">
        <v>23</v>
      </c>
      <c r="F13" s="18" t="s">
        <v>24</v>
      </c>
      <c r="G13" s="18" t="s">
        <v>25</v>
      </c>
      <c r="H13" s="18" t="s">
        <v>26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1"/>
      <c r="B14" s="11"/>
      <c r="C14" s="11"/>
      <c r="D14" s="11"/>
      <c r="E14" s="11"/>
      <c r="F14" s="1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1" t="s">
        <v>4</v>
      </c>
      <c r="B15" s="19">
        <f>(E5*(1+H5))</f>
        <v>34498.88</v>
      </c>
      <c r="C15" s="19">
        <f t="shared" ref="C15:F15" si="1">B15*(1+$H$5)</f>
        <v>35878.8352</v>
      </c>
      <c r="D15" s="19">
        <f t="shared" si="1"/>
        <v>37313.98861</v>
      </c>
      <c r="E15" s="19">
        <f t="shared" si="1"/>
        <v>38806.54815</v>
      </c>
      <c r="F15" s="19">
        <f t="shared" si="1"/>
        <v>40358.81008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1" t="s">
        <v>27</v>
      </c>
      <c r="B16" s="20">
        <f>E7*(1+$H$6)</f>
        <v>0.1577535271</v>
      </c>
      <c r="C16" s="20">
        <f t="shared" ref="C16:F16" si="2">B16*(1+$H$6)</f>
        <v>0.1577535271</v>
      </c>
      <c r="D16" s="20">
        <f t="shared" si="2"/>
        <v>0.1577535271</v>
      </c>
      <c r="E16" s="20">
        <f t="shared" si="2"/>
        <v>0.1577535271</v>
      </c>
      <c r="F16" s="20">
        <f t="shared" si="2"/>
        <v>0.1577535271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1" t="s">
        <v>28</v>
      </c>
      <c r="B17" s="19">
        <f t="shared" ref="B17:F17" si="3">B16*B15</f>
        <v>5442.32</v>
      </c>
      <c r="C17" s="19">
        <f t="shared" si="3"/>
        <v>5660.0128</v>
      </c>
      <c r="D17" s="19">
        <f t="shared" si="3"/>
        <v>5886.413312</v>
      </c>
      <c r="E17" s="19">
        <f t="shared" si="3"/>
        <v>6121.869844</v>
      </c>
      <c r="F17" s="19">
        <f t="shared" si="3"/>
        <v>6366.744638</v>
      </c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1" t="s">
        <v>29</v>
      </c>
      <c r="B18" s="19">
        <f>(E9*(1+H7))*B17</f>
        <v>5442.32</v>
      </c>
      <c r="C18" s="19">
        <f t="shared" ref="C18:F18" si="4">B20*(1+$H$7)*C17</f>
        <v>5660.0128</v>
      </c>
      <c r="D18" s="19">
        <f t="shared" si="4"/>
        <v>5886.413312</v>
      </c>
      <c r="E18" s="19">
        <f t="shared" si="4"/>
        <v>6121.869844</v>
      </c>
      <c r="F18" s="19">
        <f t="shared" si="4"/>
        <v>6366.744638</v>
      </c>
      <c r="G18" s="9">
        <f>F18*(1+H5)/(H8-H9)</f>
        <v>60194.67658</v>
      </c>
      <c r="H18" s="9">
        <f>F18*H10</f>
        <v>63667.44638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1"/>
      <c r="B19" s="11"/>
      <c r="C19" s="11"/>
      <c r="D19" s="11"/>
      <c r="E19" s="11"/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21" t="s">
        <v>15</v>
      </c>
      <c r="B20" s="22">
        <f t="shared" ref="B20:F20" si="5">B18/B17</f>
        <v>1</v>
      </c>
      <c r="C20" s="22">
        <f t="shared" si="5"/>
        <v>1</v>
      </c>
      <c r="D20" s="22">
        <f t="shared" si="5"/>
        <v>1</v>
      </c>
      <c r="E20" s="22">
        <f t="shared" si="5"/>
        <v>1</v>
      </c>
      <c r="F20" s="22">
        <f t="shared" si="5"/>
        <v>1</v>
      </c>
      <c r="G20" s="23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 t="s">
        <v>30</v>
      </c>
      <c r="B22" s="24">
        <f>1+H8</f>
        <v>1.12</v>
      </c>
      <c r="C22" s="25">
        <f t="shared" ref="C22:F22" si="6">B22*(1+$H$8)</f>
        <v>1.2544</v>
      </c>
      <c r="D22" s="25">
        <f t="shared" si="6"/>
        <v>1.404928</v>
      </c>
      <c r="E22" s="25">
        <f t="shared" si="6"/>
        <v>1.57351936</v>
      </c>
      <c r="F22" s="25">
        <f t="shared" si="6"/>
        <v>1.762341683</v>
      </c>
      <c r="G22" s="25">
        <f t="shared" ref="G22:H22" si="7">F22</f>
        <v>1.762341683</v>
      </c>
      <c r="H22" s="25">
        <f t="shared" si="7"/>
        <v>1.762341683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23" t="s">
        <v>31</v>
      </c>
      <c r="B24" s="26">
        <f t="shared" ref="B24:H24" si="8">B18/B22</f>
        <v>4859.214286</v>
      </c>
      <c r="C24" s="26">
        <f t="shared" si="8"/>
        <v>4512.127551</v>
      </c>
      <c r="D24" s="26">
        <f t="shared" si="8"/>
        <v>4189.832726</v>
      </c>
      <c r="E24" s="26">
        <f t="shared" si="8"/>
        <v>3890.55896</v>
      </c>
      <c r="F24" s="26">
        <f t="shared" si="8"/>
        <v>3612.661891</v>
      </c>
      <c r="G24" s="26">
        <f t="shared" si="8"/>
        <v>34156.07606</v>
      </c>
      <c r="H24" s="26">
        <f t="shared" si="8"/>
        <v>36126.61891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1"/>
      <c r="B25" s="1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 t="s">
        <v>32</v>
      </c>
      <c r="B26" s="9">
        <f>((((B24+C24+D24+E24+F24))+(G24))-(E10))</f>
        <v>55220.47148</v>
      </c>
      <c r="C26" s="9">
        <f>((B24+C24+D24+E24+F24+H24)-E10)</f>
        <v>57191.01433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27" t="s">
        <v>33</v>
      </c>
      <c r="B27" s="28">
        <f>B26/E8</f>
        <v>59.31307355</v>
      </c>
      <c r="C27" s="28">
        <f>C26/E8</f>
        <v>61.42966093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 t="s">
        <v>18</v>
      </c>
      <c r="B29" s="9">
        <f>H24/E8</f>
        <v>38.80410195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2021-02-05T20:03:04Z</dcterms:created>
  <dc:creator>Jorge Fernandez</dc:creator>
</cp:coreProperties>
</file>