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oración" sheetId="1" r:id="rId5"/>
  </sheets>
  <definedNames/>
  <calcPr/>
</workbook>
</file>

<file path=xl/sharedStrings.xml><?xml version="1.0" encoding="utf-8"?>
<sst xmlns="http://schemas.openxmlformats.org/spreadsheetml/2006/main" count="48" uniqueCount="31">
  <si>
    <t>DIS</t>
  </si>
  <si>
    <t>Entretenimiento</t>
  </si>
  <si>
    <t>Q2 2025</t>
  </si>
  <si>
    <t>Q3 2025</t>
  </si>
  <si>
    <t>Q4 2025</t>
  </si>
  <si>
    <t>Q1 2026</t>
  </si>
  <si>
    <t>LTM</t>
  </si>
  <si>
    <t>2026e</t>
  </si>
  <si>
    <t>2027e</t>
  </si>
  <si>
    <t>2028e</t>
  </si>
  <si>
    <t>2029e</t>
  </si>
  <si>
    <t>2030e</t>
  </si>
  <si>
    <t>Ingresos</t>
  </si>
  <si>
    <t>Costos</t>
  </si>
  <si>
    <t>Ingreso Operativo</t>
  </si>
  <si>
    <t>Proyecciones</t>
  </si>
  <si>
    <t xml:space="preserve">Ingresos </t>
  </si>
  <si>
    <t xml:space="preserve">Experiencias </t>
  </si>
  <si>
    <t>EBIT</t>
  </si>
  <si>
    <t>Intereses</t>
  </si>
  <si>
    <t>EBT</t>
  </si>
  <si>
    <t xml:space="preserve">Tax Rate </t>
  </si>
  <si>
    <t>Net Income</t>
  </si>
  <si>
    <t>Acciones en Circ.</t>
  </si>
  <si>
    <t>EPS</t>
  </si>
  <si>
    <t>P/E RATIO</t>
  </si>
  <si>
    <t>Precio Futuro</t>
  </si>
  <si>
    <t>Precio Actual</t>
  </si>
  <si>
    <t>CAGR</t>
  </si>
  <si>
    <t>Dividendo</t>
  </si>
  <si>
    <t>CAGR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</si>
</sst>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5">
    <font>
      <sz val="10.0"/>
      <color rgb="FF000000"/>
      <name val="Arial"/>
      <scheme val="minor"/>
    </font>
    <font>
      <b/>
      <u/>
      <sz val="16.0"/>
      <color theme="1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</fills>
  <borders count="2">
    <border/>
    <border>
      <top style="thin">
        <color rgb="FF000000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horizontal="center"/>
    </xf>
    <xf borderId="0" fillId="2" fontId="3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5" fontId="3" numFmtId="0" xfId="0" applyAlignment="1" applyFill="1" applyFont="1">
      <alignment horizontal="center" readingOrder="0"/>
    </xf>
    <xf borderId="1" fillId="2" fontId="3" numFmtId="0" xfId="0" applyAlignment="1" applyBorder="1" applyFont="1">
      <alignment horizontal="center" readingOrder="0"/>
    </xf>
    <xf borderId="1" fillId="2" fontId="3" numFmtId="164" xfId="0" applyAlignment="1" applyBorder="1" applyFont="1" applyNumberFormat="1">
      <alignment horizontal="center" readingOrder="0"/>
    </xf>
    <xf borderId="1" fillId="3" fontId="3" numFmtId="164" xfId="0" applyAlignment="1" applyBorder="1" applyFont="1" applyNumberFormat="1">
      <alignment horizontal="center"/>
    </xf>
    <xf borderId="1" fillId="4" fontId="3" numFmtId="164" xfId="0" applyAlignment="1" applyBorder="1" applyFont="1" applyNumberFormat="1">
      <alignment horizontal="center"/>
    </xf>
    <xf borderId="1" fillId="5" fontId="3" numFmtId="164" xfId="0" applyAlignment="1" applyBorder="1" applyFont="1" applyNumberFormat="1">
      <alignment horizontal="center"/>
    </xf>
    <xf borderId="0" fillId="2" fontId="3" numFmtId="164" xfId="0" applyAlignment="1" applyFont="1" applyNumberFormat="1">
      <alignment horizontal="center"/>
    </xf>
    <xf borderId="0" fillId="3" fontId="3" numFmtId="164" xfId="0" applyAlignment="1" applyFont="1" applyNumberFormat="1">
      <alignment horizontal="center"/>
    </xf>
    <xf borderId="0" fillId="4" fontId="3" numFmtId="164" xfId="0" applyAlignment="1" applyFont="1" applyNumberFormat="1">
      <alignment horizontal="center"/>
    </xf>
    <xf borderId="0" fillId="5" fontId="3" numFmtId="164" xfId="0" applyAlignment="1" applyFont="1" applyNumberFormat="1">
      <alignment horizontal="center"/>
    </xf>
    <xf borderId="1" fillId="5" fontId="4" numFmtId="164" xfId="0" applyAlignment="1" applyBorder="1" applyFont="1" applyNumberFormat="1">
      <alignment horizontal="center"/>
    </xf>
    <xf borderId="0" fillId="2" fontId="3" numFmtId="10" xfId="0" applyAlignment="1" applyFont="1" applyNumberFormat="1">
      <alignment horizontal="center"/>
    </xf>
    <xf borderId="0" fillId="3" fontId="3" numFmtId="10" xfId="0" applyAlignment="1" applyFont="1" applyNumberFormat="1">
      <alignment horizontal="center"/>
    </xf>
    <xf borderId="0" fillId="4" fontId="3" numFmtId="10" xfId="0" applyAlignment="1" applyFont="1" applyNumberFormat="1">
      <alignment horizontal="center" readingOrder="0"/>
    </xf>
    <xf borderId="0" fillId="5" fontId="3" numFmtId="10" xfId="0" applyAlignment="1" applyFont="1" applyNumberFormat="1">
      <alignment horizontal="center"/>
    </xf>
    <xf borderId="0" fillId="0" fontId="4" numFmtId="0" xfId="0" applyAlignment="1" applyFont="1">
      <alignment readingOrder="0"/>
    </xf>
    <xf borderId="1" fillId="0" fontId="4" numFmtId="0" xfId="0" applyAlignment="1" applyBorder="1" applyFont="1">
      <alignment readingOrder="0"/>
    </xf>
    <xf borderId="1" fillId="0" fontId="3" numFmtId="10" xfId="0" applyAlignment="1" applyBorder="1" applyFont="1" applyNumberFormat="1">
      <alignment readingOrder="0"/>
    </xf>
    <xf borderId="0" fillId="0" fontId="3" numFmtId="10" xfId="0" applyAlignment="1" applyFont="1" applyNumberFormat="1">
      <alignment readingOrder="0"/>
    </xf>
    <xf borderId="0" fillId="6" fontId="3" numFmtId="0" xfId="0" applyAlignment="1" applyFill="1" applyFont="1">
      <alignment horizontal="center"/>
    </xf>
    <xf borderId="0" fillId="6" fontId="3" numFmtId="0" xfId="0" applyAlignment="1" applyFont="1">
      <alignment horizontal="center" readingOrder="0"/>
    </xf>
    <xf borderId="0" fillId="7" fontId="3" numFmtId="0" xfId="0" applyAlignment="1" applyFill="1" applyFont="1">
      <alignment horizontal="center" readingOrder="0"/>
    </xf>
    <xf borderId="1" fillId="6" fontId="3" numFmtId="0" xfId="0" applyAlignment="1" applyBorder="1" applyFont="1">
      <alignment horizontal="center" readingOrder="0"/>
    </xf>
    <xf borderId="1" fillId="6" fontId="3" numFmtId="164" xfId="0" applyAlignment="1" applyBorder="1" applyFont="1" applyNumberFormat="1">
      <alignment horizontal="center" readingOrder="0"/>
    </xf>
    <xf borderId="1" fillId="7" fontId="3" numFmtId="164" xfId="0" applyAlignment="1" applyBorder="1" applyFont="1" applyNumberFormat="1">
      <alignment horizontal="center"/>
    </xf>
    <xf borderId="0" fillId="6" fontId="3" numFmtId="164" xfId="0" applyAlignment="1" applyFont="1" applyNumberFormat="1">
      <alignment horizontal="center"/>
    </xf>
    <xf borderId="0" fillId="7" fontId="3" numFmtId="164" xfId="0" applyAlignment="1" applyFont="1" applyNumberFormat="1">
      <alignment horizontal="center"/>
    </xf>
    <xf borderId="0" fillId="6" fontId="3" numFmtId="10" xfId="0" applyAlignment="1" applyFont="1" applyNumberFormat="1">
      <alignment horizontal="center"/>
    </xf>
    <xf borderId="0" fillId="7" fontId="3" numFmtId="10" xfId="0" applyAlignment="1" applyFont="1" applyNumberFormat="1">
      <alignment horizontal="center"/>
    </xf>
    <xf borderId="0" fillId="0" fontId="3" numFmtId="0" xfId="0" applyAlignment="1" applyFont="1">
      <alignment readingOrder="0"/>
    </xf>
    <xf borderId="0" fillId="0" fontId="3" numFmtId="164" xfId="0" applyFont="1" applyNumberFormat="1"/>
    <xf borderId="0" fillId="0" fontId="3" numFmtId="164" xfId="0" applyAlignment="1" applyFont="1" applyNumberFormat="1">
      <alignment readingOrder="0"/>
    </xf>
    <xf borderId="0" fillId="0" fontId="4" numFmtId="10" xfId="0" applyAlignment="1" applyFont="1" applyNumberFormat="1">
      <alignment readingOrder="0"/>
    </xf>
    <xf borderId="1" fillId="0" fontId="4" numFmtId="164" xfId="0" applyAlignment="1" applyBorder="1" applyFont="1" applyNumberFormat="1">
      <alignment readingOrder="0"/>
    </xf>
    <xf borderId="0" fillId="0" fontId="3" numFmtId="0" xfId="0" applyFont="1"/>
    <xf borderId="1" fillId="0" fontId="4" numFmtId="10" xfId="0" applyBorder="1" applyFont="1" applyNumberFormat="1"/>
    <xf borderId="0" fillId="0" fontId="4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7.0"/>
    <col customWidth="1" min="2" max="2" width="15.25"/>
  </cols>
  <sheetData>
    <row r="1">
      <c r="A1" s="1" t="s">
        <v>0</v>
      </c>
    </row>
    <row r="2">
      <c r="A2" s="2" t="s">
        <v>1</v>
      </c>
    </row>
    <row r="3">
      <c r="B3" s="3"/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>
      <c r="B4" s="8" t="s">
        <v>12</v>
      </c>
      <c r="C4" s="9">
        <v>6118.0</v>
      </c>
      <c r="D4" s="9">
        <v>6176.0</v>
      </c>
      <c r="E4" s="9">
        <v>6248.0</v>
      </c>
      <c r="F4" s="9">
        <v>5346.0</v>
      </c>
      <c r="G4" s="10">
        <f t="shared" ref="G4:G6" si="3">SUM(C4:F4)</f>
        <v>23888</v>
      </c>
      <c r="H4" s="11">
        <f>G4*(1+C10)</f>
        <v>25799.04</v>
      </c>
      <c r="I4" s="12">
        <f t="shared" ref="I4:L4" si="1">H4*(1+$C$10)</f>
        <v>27862.9632</v>
      </c>
      <c r="J4" s="12">
        <f t="shared" si="1"/>
        <v>30092.00026</v>
      </c>
      <c r="K4" s="12">
        <f t="shared" si="1"/>
        <v>32499.36028</v>
      </c>
      <c r="L4" s="12">
        <f t="shared" si="1"/>
        <v>35099.3091</v>
      </c>
    </row>
    <row r="5">
      <c r="B5" s="4" t="s">
        <v>13</v>
      </c>
      <c r="C5" s="13">
        <f t="shared" ref="C5:F5" si="2">C4-C6</f>
        <v>5782</v>
      </c>
      <c r="D5" s="13">
        <f t="shared" si="2"/>
        <v>5830</v>
      </c>
      <c r="E5" s="13">
        <f t="shared" si="2"/>
        <v>5896</v>
      </c>
      <c r="F5" s="13">
        <f t="shared" si="2"/>
        <v>4896</v>
      </c>
      <c r="G5" s="14">
        <f t="shared" si="3"/>
        <v>22404</v>
      </c>
      <c r="H5" s="15">
        <f>H4-H6</f>
        <v>23219.136</v>
      </c>
      <c r="I5" s="16">
        <f t="shared" ref="I5:L5" si="4">H5*(1+$C$11)</f>
        <v>24728.37984</v>
      </c>
      <c r="J5" s="16">
        <f t="shared" si="4"/>
        <v>26335.72453</v>
      </c>
      <c r="K5" s="16">
        <f t="shared" si="4"/>
        <v>28047.54662</v>
      </c>
      <c r="L5" s="16">
        <f t="shared" si="4"/>
        <v>29870.63715</v>
      </c>
    </row>
    <row r="6">
      <c r="B6" s="8" t="s">
        <v>14</v>
      </c>
      <c r="C6" s="9">
        <v>336.0</v>
      </c>
      <c r="D6" s="9">
        <v>346.0</v>
      </c>
      <c r="E6" s="9">
        <v>352.0</v>
      </c>
      <c r="F6" s="9">
        <v>450.0</v>
      </c>
      <c r="G6" s="10">
        <f t="shared" si="3"/>
        <v>1484</v>
      </c>
      <c r="H6" s="11">
        <f>H4*H7</f>
        <v>2579.904</v>
      </c>
      <c r="I6" s="17">
        <f t="shared" ref="I6:L6" si="5">I4-I5</f>
        <v>3134.58336</v>
      </c>
      <c r="J6" s="17">
        <f t="shared" si="5"/>
        <v>3756.275726</v>
      </c>
      <c r="K6" s="17">
        <f t="shared" si="5"/>
        <v>4451.813652</v>
      </c>
      <c r="L6" s="17">
        <f t="shared" si="5"/>
        <v>5228.671944</v>
      </c>
    </row>
    <row r="7">
      <c r="B7" s="3"/>
      <c r="C7" s="18">
        <f t="shared" ref="C7:G7" si="6">C6/C4</f>
        <v>0.05491990847</v>
      </c>
      <c r="D7" s="18">
        <f t="shared" si="6"/>
        <v>0.05602331606</v>
      </c>
      <c r="E7" s="18">
        <f t="shared" si="6"/>
        <v>0.05633802817</v>
      </c>
      <c r="F7" s="18">
        <f t="shared" si="6"/>
        <v>0.08417508418</v>
      </c>
      <c r="G7" s="19">
        <f t="shared" si="6"/>
        <v>0.0621232418</v>
      </c>
      <c r="H7" s="20">
        <v>0.1</v>
      </c>
      <c r="I7" s="21">
        <f t="shared" ref="I7:L7" si="7">I6/I4</f>
        <v>0.1125</v>
      </c>
      <c r="J7" s="21">
        <f t="shared" si="7"/>
        <v>0.1248263889</v>
      </c>
      <c r="K7" s="21">
        <f t="shared" si="7"/>
        <v>0.1369815779</v>
      </c>
      <c r="L7" s="21">
        <f t="shared" si="7"/>
        <v>0.1489679449</v>
      </c>
    </row>
    <row r="9">
      <c r="B9" s="22" t="s">
        <v>15</v>
      </c>
    </row>
    <row r="10">
      <c r="B10" s="23" t="s">
        <v>16</v>
      </c>
      <c r="C10" s="24">
        <v>0.08</v>
      </c>
    </row>
    <row r="11">
      <c r="B11" s="22" t="s">
        <v>13</v>
      </c>
      <c r="C11" s="25">
        <v>0.065</v>
      </c>
    </row>
    <row r="13">
      <c r="A13" s="2" t="s">
        <v>17</v>
      </c>
    </row>
    <row r="14">
      <c r="B14" s="26"/>
      <c r="C14" s="27" t="s">
        <v>2</v>
      </c>
      <c r="D14" s="27" t="s">
        <v>3</v>
      </c>
      <c r="E14" s="27" t="s">
        <v>4</v>
      </c>
      <c r="F14" s="27" t="s">
        <v>5</v>
      </c>
      <c r="G14" s="28" t="s">
        <v>6</v>
      </c>
      <c r="H14" s="6" t="s">
        <v>7</v>
      </c>
      <c r="I14" s="7" t="s">
        <v>8</v>
      </c>
      <c r="J14" s="7" t="s">
        <v>9</v>
      </c>
      <c r="K14" s="7" t="s">
        <v>10</v>
      </c>
      <c r="L14" s="7" t="s">
        <v>11</v>
      </c>
    </row>
    <row r="15">
      <c r="B15" s="29" t="s">
        <v>12</v>
      </c>
      <c r="C15" s="30">
        <v>8889.0</v>
      </c>
      <c r="D15" s="30">
        <v>9086.0</v>
      </c>
      <c r="E15" s="30">
        <v>8766.0</v>
      </c>
      <c r="F15" s="30">
        <v>10006.0</v>
      </c>
      <c r="G15" s="31">
        <f t="shared" ref="G15:G17" si="10">SUM(C15:F15)</f>
        <v>36747</v>
      </c>
      <c r="H15" s="11">
        <f t="shared" ref="H15:L15" si="8">G15*(1+$C$21)</f>
        <v>38584.35</v>
      </c>
      <c r="I15" s="12">
        <f t="shared" si="8"/>
        <v>40513.5675</v>
      </c>
      <c r="J15" s="12">
        <f t="shared" si="8"/>
        <v>42539.24588</v>
      </c>
      <c r="K15" s="12">
        <f t="shared" si="8"/>
        <v>44666.20817</v>
      </c>
      <c r="L15" s="12">
        <f t="shared" si="8"/>
        <v>46899.51858</v>
      </c>
    </row>
    <row r="16">
      <c r="B16" s="27" t="s">
        <v>13</v>
      </c>
      <c r="C16" s="32">
        <f t="shared" ref="C16:F16" si="9">C15-C17</f>
        <v>6398</v>
      </c>
      <c r="D16" s="32">
        <f t="shared" si="9"/>
        <v>6570</v>
      </c>
      <c r="E16" s="32">
        <f t="shared" si="9"/>
        <v>6888</v>
      </c>
      <c r="F16" s="32">
        <f t="shared" si="9"/>
        <v>6697</v>
      </c>
      <c r="G16" s="33">
        <f t="shared" si="10"/>
        <v>26553</v>
      </c>
      <c r="H16" s="15">
        <f t="shared" ref="H16:L16" si="11">G16*(1+$C$22)</f>
        <v>27814.2675</v>
      </c>
      <c r="I16" s="16">
        <f t="shared" si="11"/>
        <v>29135.44521</v>
      </c>
      <c r="J16" s="16">
        <f t="shared" si="11"/>
        <v>30519.37885</v>
      </c>
      <c r="K16" s="16">
        <f t="shared" si="11"/>
        <v>31969.04935</v>
      </c>
      <c r="L16" s="16">
        <f t="shared" si="11"/>
        <v>33487.57919</v>
      </c>
    </row>
    <row r="17">
      <c r="B17" s="29" t="s">
        <v>14</v>
      </c>
      <c r="C17" s="30">
        <v>2491.0</v>
      </c>
      <c r="D17" s="30">
        <v>2516.0</v>
      </c>
      <c r="E17" s="30">
        <v>1878.0</v>
      </c>
      <c r="F17" s="30">
        <v>3309.0</v>
      </c>
      <c r="G17" s="31">
        <f t="shared" si="10"/>
        <v>10194</v>
      </c>
      <c r="H17" s="11">
        <f t="shared" ref="H17:L17" si="12">H15-H16</f>
        <v>10770.0825</v>
      </c>
      <c r="I17" s="17">
        <f t="shared" si="12"/>
        <v>11378.12229</v>
      </c>
      <c r="J17" s="17">
        <f t="shared" si="12"/>
        <v>12019.86702</v>
      </c>
      <c r="K17" s="17">
        <f t="shared" si="12"/>
        <v>12697.15882</v>
      </c>
      <c r="L17" s="17">
        <f t="shared" si="12"/>
        <v>13411.93938</v>
      </c>
    </row>
    <row r="18">
      <c r="B18" s="26"/>
      <c r="C18" s="34">
        <f t="shared" ref="C18:L18" si="13">C17/C15</f>
        <v>0.2802339971</v>
      </c>
      <c r="D18" s="34">
        <f t="shared" si="13"/>
        <v>0.2769095311</v>
      </c>
      <c r="E18" s="34">
        <f t="shared" si="13"/>
        <v>0.2142368241</v>
      </c>
      <c r="F18" s="34">
        <f t="shared" si="13"/>
        <v>0.3307015791</v>
      </c>
      <c r="G18" s="35">
        <f t="shared" si="13"/>
        <v>0.2774104008</v>
      </c>
      <c r="H18" s="20">
        <f t="shared" si="13"/>
        <v>0.2791308523</v>
      </c>
      <c r="I18" s="21">
        <f t="shared" si="13"/>
        <v>0.2808472074</v>
      </c>
      <c r="J18" s="21">
        <f t="shared" si="13"/>
        <v>0.2825594759</v>
      </c>
      <c r="K18" s="21">
        <f t="shared" si="13"/>
        <v>0.2842676677</v>
      </c>
      <c r="L18" s="21">
        <f t="shared" si="13"/>
        <v>0.2859717923</v>
      </c>
    </row>
    <row r="20">
      <c r="B20" s="22" t="s">
        <v>15</v>
      </c>
    </row>
    <row r="21">
      <c r="B21" s="23" t="s">
        <v>16</v>
      </c>
      <c r="C21" s="24">
        <v>0.05</v>
      </c>
    </row>
    <row r="22">
      <c r="B22" s="22" t="s">
        <v>13</v>
      </c>
      <c r="C22" s="25">
        <v>0.0475</v>
      </c>
    </row>
    <row r="24">
      <c r="B24" s="36" t="s">
        <v>18</v>
      </c>
      <c r="C24" s="37">
        <f>L17+L6</f>
        <v>18640.61133</v>
      </c>
    </row>
    <row r="25">
      <c r="B25" s="36" t="s">
        <v>19</v>
      </c>
      <c r="C25" s="38">
        <v>-1305.0</v>
      </c>
    </row>
    <row r="26">
      <c r="B26" s="36" t="s">
        <v>20</v>
      </c>
      <c r="C26" s="37">
        <f>C24+C25</f>
        <v>17335.61133</v>
      </c>
    </row>
    <row r="27">
      <c r="B27" s="22" t="s">
        <v>21</v>
      </c>
      <c r="C27" s="39">
        <v>0.3</v>
      </c>
    </row>
    <row r="28">
      <c r="B28" s="36" t="s">
        <v>22</v>
      </c>
      <c r="C28" s="37">
        <f>C26*(1-C27)</f>
        <v>12134.92793</v>
      </c>
    </row>
    <row r="29">
      <c r="B29" s="36" t="s">
        <v>23</v>
      </c>
      <c r="C29" s="36">
        <v>1786.0</v>
      </c>
    </row>
    <row r="30">
      <c r="B30" s="23" t="s">
        <v>24</v>
      </c>
      <c r="C30" s="40">
        <f>C28/C29</f>
        <v>6.794472525</v>
      </c>
    </row>
    <row r="32">
      <c r="B32" s="36" t="s">
        <v>25</v>
      </c>
      <c r="C32" s="36">
        <v>20.0</v>
      </c>
    </row>
    <row r="33">
      <c r="B33" s="36" t="s">
        <v>26</v>
      </c>
      <c r="C33" s="37">
        <f>C30*C32</f>
        <v>135.8894505</v>
      </c>
    </row>
    <row r="34">
      <c r="B34" s="36" t="s">
        <v>27</v>
      </c>
      <c r="C34" s="41">
        <f>IFERROR(__xludf.DUMMYFUNCTION("GOOGLEFINANCE(A1)"),96.61)</f>
        <v>96.61</v>
      </c>
    </row>
    <row r="35">
      <c r="B35" s="23" t="s">
        <v>28</v>
      </c>
      <c r="C35" s="42">
        <f>(C33/C34)^(1/5)-1</f>
        <v>0.0706135412</v>
      </c>
    </row>
    <row r="36">
      <c r="B36" s="36" t="s">
        <v>29</v>
      </c>
      <c r="C36" s="25">
        <v>0.0135</v>
      </c>
    </row>
    <row r="37">
      <c r="B37" s="22" t="s">
        <v>30</v>
      </c>
      <c r="C37" s="43">
        <f>(C36*0.62)+C35</f>
        <v>0.0789835412</v>
      </c>
    </row>
  </sheetData>
  <drawing r:id="rId1"/>
</worksheet>
</file>