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p\Documents\Golf\2025 Golf\"/>
    </mc:Choice>
  </mc:AlternateContent>
  <xr:revisionPtr revIDLastSave="0" documentId="13_ncr:1_{05CD8A82-9660-4B99-85B0-54EB747B84F0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main sheet" sheetId="2" r:id="rId1"/>
    <sheet name="golfers" sheetId="1" state="hidden" r:id="rId2"/>
  </sheets>
  <definedNames>
    <definedName name="_xlnm._FilterDatabase" localSheetId="1" hidden="1">golfers!$A$1:$K$73</definedName>
    <definedName name="_xlnm._FilterDatabase" localSheetId="0" hidden="1">'main sheet'!$A$1:$AR$120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" i="2" l="1"/>
  <c r="BH4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2" i="2"/>
  <c r="D4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AW15" i="2"/>
  <c r="D73" i="1" l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6" i="1"/>
  <c r="D36" i="1" s="1"/>
  <c r="C35" i="1"/>
  <c r="D35" i="1" s="1"/>
  <c r="C34" i="1"/>
  <c r="D34" i="1" s="1"/>
  <c r="C33" i="1"/>
  <c r="D33" i="1" s="1"/>
  <c r="C27" i="1"/>
  <c r="D27" i="1" s="1"/>
  <c r="C26" i="1"/>
  <c r="D26" i="1" s="1"/>
  <c r="C25" i="1"/>
  <c r="D25" i="1" s="1"/>
  <c r="C22" i="1"/>
  <c r="D22" i="1" s="1"/>
  <c r="C21" i="1"/>
  <c r="D21" i="1" s="1"/>
  <c r="C20" i="1"/>
  <c r="D20" i="1" s="1"/>
  <c r="C19" i="1"/>
  <c r="D19" i="1" s="1"/>
  <c r="C18" i="1"/>
  <c r="D18" i="1" s="1"/>
  <c r="C16" i="1"/>
  <c r="D16" i="1" s="1"/>
  <c r="C15" i="1"/>
  <c r="D15" i="1" s="1"/>
  <c r="C14" i="1"/>
  <c r="D14" i="1" s="1"/>
  <c r="C10" i="1"/>
  <c r="D10" i="1" s="1"/>
  <c r="C5" i="1"/>
  <c r="C4" i="1"/>
  <c r="C3" i="1"/>
  <c r="C2" i="1"/>
  <c r="C52" i="1"/>
  <c r="D52" i="1" s="1"/>
  <c r="C24" i="1"/>
  <c r="D24" i="1" s="1"/>
  <c r="C39" i="1"/>
  <c r="D39" i="1" s="1"/>
  <c r="C17" i="1"/>
  <c r="D17" i="1" s="1"/>
  <c r="C32" i="1"/>
  <c r="D32" i="1" s="1"/>
  <c r="C38" i="1"/>
  <c r="D38" i="1" s="1"/>
  <c r="C51" i="1"/>
  <c r="D51" i="1" s="1"/>
  <c r="C9" i="1"/>
  <c r="D9" i="1" s="1"/>
  <c r="C50" i="1"/>
  <c r="D50" i="1" s="1"/>
  <c r="C23" i="1"/>
  <c r="D23" i="1" s="1"/>
  <c r="C49" i="1"/>
  <c r="D49" i="1" s="1"/>
  <c r="C13" i="1"/>
  <c r="D13" i="1" s="1"/>
  <c r="C31" i="1"/>
  <c r="D31" i="1" s="1"/>
  <c r="C8" i="1"/>
  <c r="D8" i="1" s="1"/>
  <c r="C12" i="1"/>
  <c r="D12" i="1" s="1"/>
  <c r="C48" i="1"/>
  <c r="D48" i="1" s="1"/>
  <c r="C30" i="1"/>
  <c r="D30" i="1" s="1"/>
  <c r="C7" i="1"/>
  <c r="D7" i="1" s="1"/>
  <c r="C37" i="1"/>
  <c r="D37" i="1" s="1"/>
  <c r="C29" i="1"/>
  <c r="D29" i="1" s="1"/>
  <c r="C47" i="1"/>
  <c r="D47" i="1" s="1"/>
  <c r="C28" i="1"/>
  <c r="D28" i="1" s="1"/>
  <c r="C6" i="1"/>
  <c r="D6" i="1" s="1"/>
  <c r="C11" i="1"/>
  <c r="D11" i="1" s="1"/>
  <c r="C46" i="1"/>
  <c r="D46" i="1" s="1"/>
  <c r="AR124" i="2"/>
  <c r="BO119" i="2"/>
  <c r="BP119" i="2" s="1"/>
  <c r="BF15" i="2" l="1"/>
  <c r="M72" i="1"/>
  <c r="M71" i="1"/>
  <c r="M68" i="1"/>
  <c r="M67" i="1"/>
  <c r="M66" i="1"/>
  <c r="M62" i="1"/>
  <c r="M58" i="1"/>
  <c r="M57" i="1"/>
  <c r="M53" i="1"/>
  <c r="M51" i="1"/>
  <c r="BO83" i="2" l="1"/>
  <c r="BP83" i="2" s="1"/>
  <c r="BO82" i="2"/>
  <c r="BP82" i="2" s="1"/>
  <c r="BO120" i="2" l="1"/>
  <c r="BP120" i="2" s="1"/>
  <c r="BO118" i="2"/>
  <c r="BP118" i="2" s="1"/>
  <c r="BO117" i="2"/>
  <c r="BP117" i="2" s="1"/>
  <c r="BO116" i="2"/>
  <c r="BP116" i="2" s="1"/>
  <c r="BO115" i="2"/>
  <c r="BP115" i="2" s="1"/>
  <c r="BO114" i="2"/>
  <c r="BP114" i="2" s="1"/>
  <c r="BO113" i="2"/>
  <c r="BP113" i="2" s="1"/>
  <c r="BO112" i="2"/>
  <c r="BP112" i="2" s="1"/>
  <c r="BO111" i="2"/>
  <c r="BP111" i="2" s="1"/>
  <c r="BO110" i="2"/>
  <c r="BP110" i="2" s="1"/>
  <c r="BO109" i="2"/>
  <c r="BP109" i="2" s="1"/>
  <c r="BO108" i="2"/>
  <c r="BP108" i="2" s="1"/>
  <c r="BO107" i="2"/>
  <c r="BP107" i="2" s="1"/>
  <c r="BO106" i="2"/>
  <c r="BP106" i="2" s="1"/>
  <c r="BO105" i="2"/>
  <c r="BP105" i="2" s="1"/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2" i="1"/>
  <c r="BC72" i="2" l="1"/>
  <c r="BC32" i="2"/>
  <c r="BC55" i="2"/>
  <c r="BC10" i="2"/>
  <c r="BC34" i="2"/>
  <c r="BC54" i="2"/>
  <c r="BC37" i="2"/>
  <c r="BC26" i="2"/>
  <c r="BC7" i="2"/>
  <c r="BC73" i="2"/>
  <c r="BC53" i="2"/>
  <c r="BC24" i="2"/>
  <c r="BC29" i="2"/>
  <c r="BC52" i="2"/>
  <c r="BC38" i="2"/>
  <c r="BC63" i="2"/>
  <c r="BC57" i="2"/>
  <c r="BC25" i="2"/>
  <c r="BC44" i="2"/>
  <c r="BC68" i="2"/>
  <c r="BC65" i="2"/>
  <c r="BC6" i="2"/>
  <c r="BC64" i="2"/>
  <c r="BC3" i="2"/>
  <c r="BC8" i="2"/>
  <c r="BO104" i="2" l="1"/>
  <c r="BP104" i="2" s="1"/>
  <c r="BO103" i="2"/>
  <c r="BP103" i="2" s="1"/>
  <c r="BO102" i="2"/>
  <c r="BP102" i="2" s="1"/>
  <c r="BO101" i="2"/>
  <c r="BP101" i="2" s="1"/>
  <c r="BO100" i="2"/>
  <c r="BP100" i="2" s="1"/>
  <c r="BO99" i="2"/>
  <c r="BP99" i="2" s="1"/>
  <c r="BO98" i="2"/>
  <c r="BP98" i="2" s="1"/>
  <c r="BO97" i="2"/>
  <c r="BP97" i="2" s="1"/>
  <c r="BO96" i="2"/>
  <c r="BP96" i="2" s="1"/>
  <c r="BO95" i="2"/>
  <c r="BP95" i="2" s="1"/>
  <c r="D5" i="1" l="1"/>
  <c r="M69" i="1" l="1"/>
  <c r="M46" i="1"/>
  <c r="M34" i="1"/>
  <c r="M43" i="1"/>
  <c r="M52" i="1"/>
  <c r="M54" i="1"/>
  <c r="M70" i="1"/>
  <c r="M59" i="1"/>
  <c r="M28" i="1"/>
  <c r="M10" i="1"/>
  <c r="BO94" i="2"/>
  <c r="BP94" i="2" s="1"/>
  <c r="BO93" i="2"/>
  <c r="BP93" i="2" s="1"/>
  <c r="BO92" i="2"/>
  <c r="BP92" i="2" s="1"/>
  <c r="BG15" i="2" l="1"/>
  <c r="M73" i="1"/>
  <c r="BF6" i="2" l="1"/>
  <c r="AU34" i="2" l="1"/>
  <c r="BC4" i="2" l="1"/>
  <c r="BN2" i="2" l="1" a="1"/>
  <c r="BN2" i="2" s="1"/>
  <c r="AW11" i="2"/>
  <c r="AW5" i="2"/>
  <c r="AW8" i="2"/>
  <c r="AW14" i="2"/>
  <c r="AZ41" i="2" l="1"/>
  <c r="BA41" i="2" s="1"/>
  <c r="AY41" i="2" s="1"/>
  <c r="AZ22" i="2"/>
  <c r="BA22" i="2" s="1"/>
  <c r="AY22" i="2" s="1"/>
  <c r="AZ42" i="2"/>
  <c r="BA42" i="2" s="1"/>
  <c r="AY42" i="2" s="1"/>
  <c r="AZ47" i="2"/>
  <c r="BA47" i="2" s="1"/>
  <c r="AY47" i="2" s="1"/>
  <c r="AZ28" i="2"/>
  <c r="BA28" i="2" s="1"/>
  <c r="AY28" i="2" s="1"/>
  <c r="AZ11" i="2"/>
  <c r="BA11" i="2" s="1"/>
  <c r="AY11" i="2" s="1"/>
  <c r="AZ34" i="2"/>
  <c r="BA34" i="2" s="1"/>
  <c r="AY34" i="2" s="1"/>
  <c r="AZ21" i="2"/>
  <c r="BA21" i="2" s="1"/>
  <c r="AY21" i="2" s="1"/>
  <c r="AZ70" i="2"/>
  <c r="BA70" i="2" s="1"/>
  <c r="AY70" i="2" s="1"/>
  <c r="AZ46" i="2"/>
  <c r="BA46" i="2" s="1"/>
  <c r="AY46" i="2" s="1"/>
  <c r="AZ51" i="2"/>
  <c r="BA51" i="2" s="1"/>
  <c r="AY51" i="2" s="1"/>
  <c r="AZ52" i="2"/>
  <c r="BA52" i="2" s="1"/>
  <c r="AY52" i="2" s="1"/>
  <c r="AZ54" i="2"/>
  <c r="BA54" i="2" s="1"/>
  <c r="AY54" i="2" s="1"/>
  <c r="AZ72" i="2"/>
  <c r="BA72" i="2" s="1"/>
  <c r="AY72" i="2" s="1"/>
  <c r="AZ49" i="2"/>
  <c r="BA49" i="2" s="1"/>
  <c r="AY49" i="2" s="1"/>
  <c r="AZ17" i="2"/>
  <c r="BA17" i="2" s="1"/>
  <c r="AY17" i="2" s="1"/>
  <c r="AZ2" i="2"/>
  <c r="BA2" i="2" s="1"/>
  <c r="AY2" i="2" s="1"/>
  <c r="AZ60" i="2"/>
  <c r="BA60" i="2" s="1"/>
  <c r="AY60" i="2" s="1"/>
  <c r="AZ14" i="2"/>
  <c r="BA14" i="2" s="1"/>
  <c r="AY14" i="2" s="1"/>
  <c r="AZ25" i="2"/>
  <c r="BA25" i="2" s="1"/>
  <c r="AY25" i="2" s="1"/>
  <c r="AZ6" i="2"/>
  <c r="BA6" i="2" s="1"/>
  <c r="AY6" i="2" s="1"/>
  <c r="AZ73" i="2"/>
  <c r="BA73" i="2" s="1"/>
  <c r="AY73" i="2" s="1"/>
  <c r="AZ20" i="2"/>
  <c r="BA20" i="2" s="1"/>
  <c r="AY20" i="2" s="1"/>
  <c r="AZ63" i="2"/>
  <c r="BA63" i="2" s="1"/>
  <c r="AY63" i="2" s="1"/>
  <c r="AZ38" i="2"/>
  <c r="BA38" i="2" s="1"/>
  <c r="AY38" i="2" s="1"/>
  <c r="AZ26" i="2"/>
  <c r="BA26" i="2" s="1"/>
  <c r="AY26" i="2" s="1"/>
  <c r="AZ8" i="2"/>
  <c r="BA8" i="2" s="1"/>
  <c r="AY8" i="2" s="1"/>
  <c r="AZ7" i="2"/>
  <c r="BA7" i="2" s="1"/>
  <c r="AY7" i="2" s="1"/>
  <c r="AZ32" i="2"/>
  <c r="BA32" i="2" s="1"/>
  <c r="AY32" i="2" s="1"/>
  <c r="AZ23" i="2"/>
  <c r="BA23" i="2" s="1"/>
  <c r="AY23" i="2" s="1"/>
  <c r="AZ29" i="2"/>
  <c r="BA29" i="2" s="1"/>
  <c r="AY29" i="2" s="1"/>
  <c r="AZ67" i="2"/>
  <c r="BA67" i="2" s="1"/>
  <c r="AY67" i="2" s="1"/>
  <c r="AZ56" i="2"/>
  <c r="BA56" i="2" s="1"/>
  <c r="AY56" i="2" s="1"/>
  <c r="AZ55" i="2"/>
  <c r="BA55" i="2" s="1"/>
  <c r="AY55" i="2" s="1"/>
  <c r="AZ4" i="2"/>
  <c r="BA4" i="2" s="1"/>
  <c r="AY4" i="2" s="1"/>
  <c r="AZ61" i="2"/>
  <c r="BA61" i="2" s="1"/>
  <c r="AY61" i="2" s="1"/>
  <c r="AZ24" i="2"/>
  <c r="BA24" i="2" s="1"/>
  <c r="AY24" i="2" s="1"/>
  <c r="AZ31" i="2"/>
  <c r="BA31" i="2" s="1"/>
  <c r="AY31" i="2" s="1"/>
  <c r="AZ50" i="2"/>
  <c r="BA50" i="2" s="1"/>
  <c r="AY50" i="2" s="1"/>
  <c r="AZ43" i="2"/>
  <c r="BA43" i="2" s="1"/>
  <c r="AY43" i="2" s="1"/>
  <c r="AZ62" i="2"/>
  <c r="BA62" i="2" s="1"/>
  <c r="AY62" i="2" s="1"/>
  <c r="AZ64" i="2"/>
  <c r="BA64" i="2" s="1"/>
  <c r="AY64" i="2" s="1"/>
  <c r="AZ19" i="2"/>
  <c r="BA19" i="2" s="1"/>
  <c r="AY19" i="2" s="1"/>
  <c r="AZ44" i="2"/>
  <c r="BA44" i="2" s="1"/>
  <c r="AY44" i="2" s="1"/>
  <c r="AZ15" i="2"/>
  <c r="BA15" i="2" s="1"/>
  <c r="AY15" i="2" s="1"/>
  <c r="AZ5" i="2"/>
  <c r="BA5" i="2" s="1"/>
  <c r="AY5" i="2" s="1"/>
  <c r="AZ16" i="2"/>
  <c r="BA16" i="2" s="1"/>
  <c r="AY16" i="2" s="1"/>
  <c r="AZ53" i="2"/>
  <c r="BA53" i="2" s="1"/>
  <c r="AY53" i="2" s="1"/>
  <c r="AZ30" i="2"/>
  <c r="BA30" i="2" s="1"/>
  <c r="AY30" i="2" s="1"/>
  <c r="AZ27" i="2"/>
  <c r="BA27" i="2" s="1"/>
  <c r="AY27" i="2" s="1"/>
  <c r="AZ35" i="2"/>
  <c r="BA35" i="2" s="1"/>
  <c r="AY35" i="2" s="1"/>
  <c r="AZ69" i="2"/>
  <c r="BA69" i="2" s="1"/>
  <c r="AY69" i="2" s="1"/>
  <c r="AZ40" i="2"/>
  <c r="BA40" i="2" s="1"/>
  <c r="AY40" i="2" s="1"/>
  <c r="AZ58" i="2"/>
  <c r="BA58" i="2" s="1"/>
  <c r="AY58" i="2" s="1"/>
  <c r="AZ68" i="2"/>
  <c r="BA68" i="2" s="1"/>
  <c r="AY68" i="2" s="1"/>
  <c r="AZ71" i="2"/>
  <c r="BA71" i="2" s="1"/>
  <c r="AY71" i="2" s="1"/>
  <c r="AZ33" i="2"/>
  <c r="BA33" i="2" s="1"/>
  <c r="AY33" i="2" s="1"/>
  <c r="AZ66" i="2"/>
  <c r="BA66" i="2" s="1"/>
  <c r="AY66" i="2" s="1"/>
  <c r="AZ65" i="2"/>
  <c r="BA65" i="2" s="1"/>
  <c r="AY65" i="2" s="1"/>
  <c r="AZ57" i="2"/>
  <c r="BA57" i="2" s="1"/>
  <c r="AY57" i="2" s="1"/>
  <c r="AZ36" i="2"/>
  <c r="BA36" i="2" s="1"/>
  <c r="AY36" i="2" s="1"/>
  <c r="AZ59" i="2"/>
  <c r="BA59" i="2" s="1"/>
  <c r="AY59" i="2" s="1"/>
  <c r="AZ10" i="2"/>
  <c r="BA10" i="2" s="1"/>
  <c r="AY10" i="2" s="1"/>
  <c r="AZ48" i="2"/>
  <c r="BA48" i="2" s="1"/>
  <c r="AY48" i="2" s="1"/>
  <c r="AZ9" i="2"/>
  <c r="BA9" i="2" s="1"/>
  <c r="AY9" i="2" s="1"/>
  <c r="AZ13" i="2"/>
  <c r="BA13" i="2" s="1"/>
  <c r="AY13" i="2" s="1"/>
  <c r="AZ45" i="2"/>
  <c r="BA45" i="2" s="1"/>
  <c r="AY45" i="2" s="1"/>
  <c r="AZ3" i="2"/>
  <c r="BA3" i="2" s="1"/>
  <c r="AY3" i="2" s="1"/>
  <c r="AZ18" i="2"/>
  <c r="BA18" i="2" s="1"/>
  <c r="AY18" i="2" s="1"/>
  <c r="AZ39" i="2"/>
  <c r="BA39" i="2" s="1"/>
  <c r="AY39" i="2" s="1"/>
  <c r="AZ37" i="2"/>
  <c r="BA37" i="2" s="1"/>
  <c r="AY37" i="2" s="1"/>
  <c r="AZ12" i="2"/>
  <c r="BA12" i="2" s="1"/>
  <c r="AY12" i="2" s="1"/>
  <c r="AW6" i="2" l="1"/>
  <c r="AW9" i="2" s="1"/>
  <c r="M8" i="1" l="1"/>
  <c r="M63" i="1"/>
  <c r="D3" i="1"/>
  <c r="M48" i="1" s="1"/>
  <c r="M36" i="1"/>
  <c r="BE37" i="2"/>
  <c r="BF37" i="2"/>
  <c r="BO91" i="2"/>
  <c r="BP91" i="2" s="1"/>
  <c r="BO90" i="2"/>
  <c r="BP90" i="2" s="1"/>
  <c r="BO89" i="2"/>
  <c r="BP89" i="2" s="1"/>
  <c r="BO88" i="2"/>
  <c r="BP88" i="2" s="1"/>
  <c r="BO87" i="2"/>
  <c r="BP87" i="2" s="1"/>
  <c r="BO86" i="2"/>
  <c r="BP86" i="2" s="1"/>
  <c r="BO85" i="2"/>
  <c r="BP85" i="2" s="1"/>
  <c r="BO84" i="2"/>
  <c r="BP84" i="2" s="1"/>
  <c r="BO81" i="2"/>
  <c r="BP81" i="2" s="1"/>
  <c r="BO80" i="2"/>
  <c r="BP80" i="2" s="1"/>
  <c r="BO79" i="2"/>
  <c r="BP79" i="2" s="1"/>
  <c r="BO78" i="2"/>
  <c r="BP78" i="2" s="1"/>
  <c r="BO77" i="2"/>
  <c r="BP77" i="2" s="1"/>
  <c r="BO76" i="2"/>
  <c r="BP76" i="2" s="1"/>
  <c r="BO75" i="2"/>
  <c r="BP75" i="2" s="1"/>
  <c r="BO74" i="2"/>
  <c r="BP74" i="2" s="1"/>
  <c r="M42" i="1" l="1"/>
  <c r="M61" i="1"/>
  <c r="M33" i="1"/>
  <c r="M49" i="1"/>
  <c r="M56" i="1"/>
  <c r="M40" i="1"/>
  <c r="BF11" i="2"/>
  <c r="BF4" i="2"/>
  <c r="BF69" i="2"/>
  <c r="BC23" i="2" l="1"/>
  <c r="BC59" i="2"/>
  <c r="BC9" i="2"/>
  <c r="BC18" i="2"/>
  <c r="BC39" i="2"/>
  <c r="BC19" i="2"/>
  <c r="BC22" i="2"/>
  <c r="BC45" i="2"/>
  <c r="BC15" i="2"/>
  <c r="BC66" i="2"/>
  <c r="BC13" i="2"/>
  <c r="BC33" i="2"/>
  <c r="BC46" i="2"/>
  <c r="BC47" i="2"/>
  <c r="BC61" i="2"/>
  <c r="BC41" i="2"/>
  <c r="BC70" i="2"/>
  <c r="BC14" i="2"/>
  <c r="D2" i="1" l="1"/>
  <c r="M19" i="1"/>
  <c r="M18" i="1"/>
  <c r="BE68" i="2"/>
  <c r="BG26" i="2"/>
  <c r="BF10" i="2"/>
  <c r="BF34" i="2"/>
  <c r="BF52" i="2"/>
  <c r="M6" i="1"/>
  <c r="BE43" i="2"/>
  <c r="BF29" i="2"/>
  <c r="BF45" i="2"/>
  <c r="BF70" i="2"/>
  <c r="BE45" i="2"/>
  <c r="BF43" i="2"/>
  <c r="BE16" i="2"/>
  <c r="BE15" i="2"/>
  <c r="BF14" i="2"/>
  <c r="BE69" i="2"/>
  <c r="BE4" i="2"/>
  <c r="BF42" i="2"/>
  <c r="BF17" i="2"/>
  <c r="BF61" i="2"/>
  <c r="BF49" i="2"/>
  <c r="BF59" i="2"/>
  <c r="BG59" i="2"/>
  <c r="BF21" i="2"/>
  <c r="BG21" i="2"/>
  <c r="BF12" i="2"/>
  <c r="BF56" i="2"/>
  <c r="BF64" i="2"/>
  <c r="BF40" i="2"/>
  <c r="BF46" i="2"/>
  <c r="BF41" i="2"/>
  <c r="BF26" i="2"/>
  <c r="BE40" i="2"/>
  <c r="BG6" i="2"/>
  <c r="BE52" i="2"/>
  <c r="BG37" i="2"/>
  <c r="K133" i="2"/>
  <c r="BF38" i="2"/>
  <c r="BF27" i="2"/>
  <c r="BF23" i="2"/>
  <c r="BF57" i="2"/>
  <c r="BF73" i="2"/>
  <c r="BF3" i="2"/>
  <c r="BF68" i="2"/>
  <c r="BF72" i="2"/>
  <c r="BF63" i="2"/>
  <c r="BG63" i="2"/>
  <c r="BF24" i="2"/>
  <c r="BF30" i="2"/>
  <c r="BF54" i="2"/>
  <c r="BG54" i="2"/>
  <c r="BF9" i="2"/>
  <c r="BF33" i="2"/>
  <c r="BF44" i="2"/>
  <c r="BG44" i="2"/>
  <c r="BF25" i="2"/>
  <c r="BG25" i="2"/>
  <c r="BF47" i="2"/>
  <c r="BF65" i="2"/>
  <c r="K125" i="2"/>
  <c r="S133" i="2"/>
  <c r="M125" i="2"/>
  <c r="G125" i="2"/>
  <c r="L137" i="2"/>
  <c r="B133" i="2"/>
  <c r="J133" i="2"/>
  <c r="D137" i="2"/>
  <c r="M137" i="2"/>
  <c r="Q137" i="2"/>
  <c r="O129" i="2"/>
  <c r="B129" i="2"/>
  <c r="S125" i="2"/>
  <c r="O125" i="2"/>
  <c r="E137" i="2"/>
  <c r="L133" i="2"/>
  <c r="I129" i="2"/>
  <c r="D129" i="2"/>
  <c r="Q133" i="2"/>
  <c r="F125" i="2"/>
  <c r="R129" i="2"/>
  <c r="S129" i="2"/>
  <c r="I133" i="2"/>
  <c r="F129" i="2"/>
  <c r="E125" i="2"/>
  <c r="J125" i="2"/>
  <c r="K137" i="2"/>
  <c r="N137" i="2"/>
  <c r="J129" i="2"/>
  <c r="I125" i="2"/>
  <c r="P125" i="2"/>
  <c r="K129" i="2"/>
  <c r="O137" i="2"/>
  <c r="P129" i="2"/>
  <c r="E133" i="2"/>
  <c r="H137" i="2"/>
  <c r="D133" i="2"/>
  <c r="H125" i="2"/>
  <c r="N129" i="2"/>
  <c r="I137" i="2"/>
  <c r="R133" i="2"/>
  <c r="O133" i="2"/>
  <c r="L125" i="2"/>
  <c r="C125" i="2"/>
  <c r="Q125" i="2"/>
  <c r="G129" i="2"/>
  <c r="P133" i="2"/>
  <c r="C129" i="2"/>
  <c r="H129" i="2"/>
  <c r="C137" i="2"/>
  <c r="P137" i="2"/>
  <c r="Q129" i="2"/>
  <c r="D125" i="2"/>
  <c r="M38" i="1" l="1"/>
  <c r="M27" i="1"/>
  <c r="M30" i="1"/>
  <c r="M29" i="1"/>
  <c r="M35" i="1"/>
  <c r="M9" i="1"/>
  <c r="BE51" i="2"/>
  <c r="M11" i="1"/>
  <c r="BE71" i="2"/>
  <c r="M5" i="1"/>
  <c r="M3" i="1"/>
  <c r="M39" i="1"/>
  <c r="M24" i="1"/>
  <c r="M14" i="1"/>
  <c r="M60" i="1"/>
  <c r="M13" i="1"/>
  <c r="M23" i="1"/>
  <c r="M32" i="1"/>
  <c r="M26" i="1"/>
  <c r="BF39" i="2"/>
  <c r="BF7" i="2"/>
  <c r="BF53" i="2"/>
  <c r="BF51" i="2"/>
  <c r="BF2" i="2"/>
  <c r="BF13" i="2"/>
  <c r="BF8" i="2"/>
  <c r="BF19" i="2"/>
  <c r="BF58" i="2"/>
  <c r="BF50" i="2"/>
  <c r="BF22" i="2"/>
  <c r="BE58" i="2"/>
  <c r="BG39" i="2"/>
  <c r="BE72" i="2"/>
  <c r="BG33" i="2"/>
  <c r="BE59" i="2"/>
  <c r="BE48" i="2"/>
  <c r="BG34" i="2"/>
  <c r="BG53" i="2"/>
  <c r="BG9" i="2"/>
  <c r="BF16" i="2"/>
  <c r="BG69" i="2"/>
  <c r="BF48" i="2"/>
  <c r="BF5" i="2"/>
  <c r="BF71" i="2"/>
  <c r="BF66" i="2"/>
  <c r="BF18" i="2"/>
  <c r="BF28" i="2"/>
  <c r="BF62" i="2"/>
  <c r="BE63" i="2"/>
  <c r="BE27" i="2"/>
  <c r="BE44" i="2"/>
  <c r="BE17" i="2"/>
  <c r="BE11" i="2"/>
  <c r="BE73" i="2"/>
  <c r="BE25" i="2"/>
  <c r="BE26" i="2"/>
  <c r="BG30" i="2"/>
  <c r="BE24" i="2"/>
  <c r="BG24" i="2"/>
  <c r="BE57" i="2"/>
  <c r="BG45" i="2"/>
  <c r="BG18" i="2"/>
  <c r="BG23" i="2"/>
  <c r="BG57" i="2"/>
  <c r="BE53" i="2"/>
  <c r="BE34" i="2"/>
  <c r="BG5" i="2"/>
  <c r="BG52" i="2"/>
  <c r="BG38" i="2"/>
  <c r="BG8" i="2"/>
  <c r="BG73" i="2"/>
  <c r="BG62" i="2"/>
  <c r="BG72" i="2"/>
  <c r="BG16" i="2"/>
  <c r="BG43" i="2"/>
  <c r="BE64" i="2" l="1"/>
  <c r="BE30" i="2"/>
  <c r="BE61" i="2"/>
  <c r="BE13" i="2"/>
  <c r="BE23" i="2"/>
  <c r="BE47" i="2"/>
  <c r="BE62" i="2"/>
  <c r="BG68" i="2"/>
  <c r="M25" i="1"/>
  <c r="BE14" i="2"/>
  <c r="M22" i="1"/>
  <c r="BE19" i="2"/>
  <c r="M31" i="1"/>
  <c r="BE39" i="2"/>
  <c r="M4" i="1"/>
  <c r="BE2" i="2"/>
  <c r="M16" i="1"/>
  <c r="BE28" i="2"/>
  <c r="BG22" i="2"/>
  <c r="M55" i="1"/>
  <c r="BE38" i="2"/>
  <c r="BG28" i="2"/>
  <c r="M65" i="1"/>
  <c r="BE10" i="2"/>
  <c r="M20" i="1"/>
  <c r="BE54" i="2"/>
  <c r="BG40" i="2"/>
  <c r="M17" i="1"/>
  <c r="BE33" i="2"/>
  <c r="BG51" i="2"/>
  <c r="M21" i="1"/>
  <c r="BG42" i="2"/>
  <c r="M44" i="1"/>
  <c r="M41" i="1"/>
  <c r="BE42" i="2"/>
  <c r="BE22" i="2"/>
  <c r="BG65" i="2"/>
  <c r="M45" i="1"/>
  <c r="BE6" i="2"/>
  <c r="BG64" i="2"/>
  <c r="M15" i="1"/>
  <c r="BG58" i="2"/>
  <c r="M12" i="1"/>
  <c r="BE49" i="2"/>
  <c r="M7" i="1"/>
  <c r="BE8" i="2"/>
  <c r="BG7" i="2"/>
  <c r="M64" i="1"/>
  <c r="BE29" i="2"/>
  <c r="BG29" i="2"/>
  <c r="BG2" i="2"/>
  <c r="BG49" i="2"/>
  <c r="BG13" i="2"/>
  <c r="BG46" i="2"/>
  <c r="BG47" i="2"/>
  <c r="BE41" i="2"/>
  <c r="BE5" i="2"/>
  <c r="BG48" i="2"/>
  <c r="BG19" i="2"/>
  <c r="BG71" i="2"/>
  <c r="BG10" i="2"/>
  <c r="BE66" i="2"/>
  <c r="BE65" i="2"/>
  <c r="BE56" i="2"/>
  <c r="BE9" i="2"/>
  <c r="BE46" i="2"/>
  <c r="BE21" i="2"/>
  <c r="BE12" i="2"/>
  <c r="BF55" i="2"/>
  <c r="BC36" i="2"/>
  <c r="BC58" i="2"/>
  <c r="BC62" i="2"/>
  <c r="BC11" i="2"/>
  <c r="BC28" i="2"/>
  <c r="BC69" i="2"/>
  <c r="BC31" i="2"/>
  <c r="BC21" i="2" l="1"/>
  <c r="BC60" i="2"/>
  <c r="BC2" i="2"/>
  <c r="BC27" i="2"/>
  <c r="BC35" i="2"/>
  <c r="BC40" i="2"/>
  <c r="BC43" i="2"/>
  <c r="BC17" i="2"/>
  <c r="BC48" i="2"/>
  <c r="BC42" i="2"/>
  <c r="BC67" i="2"/>
  <c r="BC51" i="2"/>
  <c r="BC20" i="2"/>
  <c r="BC5" i="2"/>
  <c r="BC49" i="2"/>
  <c r="BC30" i="2"/>
  <c r="BC16" i="2"/>
  <c r="BC50" i="2"/>
  <c r="BC56" i="2"/>
  <c r="BC71" i="2"/>
  <c r="R137" i="2" l="1"/>
  <c r="J146" i="2" l="1"/>
  <c r="BC12" i="2"/>
  <c r="BO73" i="2"/>
  <c r="BP73" i="2" s="1"/>
  <c r="BO72" i="2"/>
  <c r="BP72" i="2" s="1"/>
  <c r="BO71" i="2"/>
  <c r="BP71" i="2" s="1"/>
  <c r="BO70" i="2"/>
  <c r="BP70" i="2" s="1"/>
  <c r="BO69" i="2"/>
  <c r="BP69" i="2" s="1"/>
  <c r="BO68" i="2"/>
  <c r="BP68" i="2" s="1"/>
  <c r="BO67" i="2"/>
  <c r="BP67" i="2" s="1"/>
  <c r="BO66" i="2"/>
  <c r="BP66" i="2" s="1"/>
  <c r="BO65" i="2"/>
  <c r="BP65" i="2" s="1"/>
  <c r="BO64" i="2"/>
  <c r="BP64" i="2" s="1"/>
  <c r="BO63" i="2"/>
  <c r="BP63" i="2" s="1"/>
  <c r="BO62" i="2"/>
  <c r="BP62" i="2" s="1"/>
  <c r="BO61" i="2"/>
  <c r="BP61" i="2" s="1"/>
  <c r="BO60" i="2"/>
  <c r="BP60" i="2" s="1"/>
  <c r="BO59" i="2"/>
  <c r="BP59" i="2" s="1"/>
  <c r="BO58" i="2"/>
  <c r="BP58" i="2" s="1"/>
  <c r="BO57" i="2"/>
  <c r="BP57" i="2" s="1"/>
  <c r="BO56" i="2"/>
  <c r="BP56" i="2" s="1"/>
  <c r="BO55" i="2"/>
  <c r="BP55" i="2" s="1"/>
  <c r="BO54" i="2"/>
  <c r="BP54" i="2" s="1"/>
  <c r="BO53" i="2"/>
  <c r="BP53" i="2" s="1"/>
  <c r="BO52" i="2"/>
  <c r="BP52" i="2" s="1"/>
  <c r="BO51" i="2"/>
  <c r="BP51" i="2" s="1"/>
  <c r="BO50" i="2"/>
  <c r="BP50" i="2" s="1"/>
  <c r="BO49" i="2"/>
  <c r="BP49" i="2" s="1"/>
  <c r="BO48" i="2"/>
  <c r="BP48" i="2" s="1"/>
  <c r="BO47" i="2"/>
  <c r="BP47" i="2" s="1"/>
  <c r="BO46" i="2"/>
  <c r="BP46" i="2" s="1"/>
  <c r="BO45" i="2"/>
  <c r="BP45" i="2" s="1"/>
  <c r="BO44" i="2"/>
  <c r="BP44" i="2" s="1"/>
  <c r="BO43" i="2"/>
  <c r="BP43" i="2" s="1"/>
  <c r="BO42" i="2"/>
  <c r="BP42" i="2" s="1"/>
  <c r="BO41" i="2"/>
  <c r="BP41" i="2" s="1"/>
  <c r="BO40" i="2"/>
  <c r="BP40" i="2" s="1"/>
  <c r="BO39" i="2"/>
  <c r="BP39" i="2" s="1"/>
  <c r="BO38" i="2"/>
  <c r="BP38" i="2" s="1"/>
  <c r="BO37" i="2"/>
  <c r="BP37" i="2" s="1"/>
  <c r="BO36" i="2"/>
  <c r="BP36" i="2" s="1"/>
  <c r="BO35" i="2"/>
  <c r="BP35" i="2" s="1"/>
  <c r="BO34" i="2"/>
  <c r="BP34" i="2" s="1"/>
  <c r="BO33" i="2"/>
  <c r="BP33" i="2" s="1"/>
  <c r="BO32" i="2"/>
  <c r="BP32" i="2" s="1"/>
  <c r="BO31" i="2"/>
  <c r="BP31" i="2" s="1"/>
  <c r="BO30" i="2"/>
  <c r="BP30" i="2" s="1"/>
  <c r="BO29" i="2"/>
  <c r="BP29" i="2" s="1"/>
  <c r="BO28" i="2"/>
  <c r="BP28" i="2" s="1"/>
  <c r="BO27" i="2"/>
  <c r="BP27" i="2" s="1"/>
  <c r="BO26" i="2"/>
  <c r="BP26" i="2" s="1"/>
  <c r="BO25" i="2"/>
  <c r="BP25" i="2" s="1"/>
  <c r="BO24" i="2"/>
  <c r="BP24" i="2" s="1"/>
  <c r="BO23" i="2"/>
  <c r="BP23" i="2" s="1"/>
  <c r="BO22" i="2"/>
  <c r="BP22" i="2" s="1"/>
  <c r="BO21" i="2"/>
  <c r="BP21" i="2" s="1"/>
  <c r="BO20" i="2"/>
  <c r="BP20" i="2" s="1"/>
  <c r="BO19" i="2"/>
  <c r="BP19" i="2" s="1"/>
  <c r="BO18" i="2"/>
  <c r="BP18" i="2" s="1"/>
  <c r="BO17" i="2"/>
  <c r="BP17" i="2" s="1"/>
  <c r="BO16" i="2"/>
  <c r="BP16" i="2" s="1"/>
  <c r="BO15" i="2"/>
  <c r="BP15" i="2" s="1"/>
  <c r="BO14" i="2"/>
  <c r="BP14" i="2" s="1"/>
  <c r="BO13" i="2"/>
  <c r="BP13" i="2" s="1"/>
  <c r="BO12" i="2"/>
  <c r="BP12" i="2" s="1"/>
  <c r="BO11" i="2"/>
  <c r="BP11" i="2" s="1"/>
  <c r="BO10" i="2"/>
  <c r="BP10" i="2" s="1"/>
  <c r="BO9" i="2"/>
  <c r="BP9" i="2" s="1"/>
  <c r="BO8" i="2"/>
  <c r="BP8" i="2" s="1"/>
  <c r="BO7" i="2"/>
  <c r="BP7" i="2" s="1"/>
  <c r="BO6" i="2"/>
  <c r="BP6" i="2" s="1"/>
  <c r="BO5" i="2"/>
  <c r="BP5" i="2" s="1"/>
  <c r="BO4" i="2"/>
  <c r="BP4" i="2" s="1"/>
  <c r="BO3" i="2"/>
  <c r="BP3" i="2" s="1"/>
  <c r="BO2" i="2"/>
  <c r="BP2" i="2" s="1"/>
  <c r="N125" i="2"/>
  <c r="J137" i="2" l="1"/>
  <c r="E36" i="1"/>
  <c r="E16" i="1"/>
  <c r="E43" i="1"/>
  <c r="E42" i="1"/>
  <c r="E14" i="1"/>
  <c r="E22" i="1"/>
  <c r="E45" i="1"/>
  <c r="E19" i="1"/>
  <c r="E27" i="1"/>
  <c r="E4" i="1"/>
  <c r="E2" i="1"/>
  <c r="E35" i="1"/>
  <c r="E10" i="1"/>
  <c r="E41" i="1"/>
  <c r="E18" i="1"/>
  <c r="E5" i="1"/>
  <c r="E15" i="1"/>
  <c r="E40" i="1"/>
  <c r="E3" i="1"/>
  <c r="E25" i="1"/>
  <c r="E26" i="1"/>
  <c r="E21" i="1"/>
  <c r="E33" i="1"/>
  <c r="E34" i="1"/>
  <c r="E20" i="1"/>
  <c r="E44" i="1"/>
  <c r="F137" i="2"/>
  <c r="E129" i="2"/>
  <c r="E143" i="2" s="1"/>
  <c r="G133" i="2"/>
  <c r="F133" i="2"/>
  <c r="F148" i="2" s="1"/>
  <c r="G137" i="2"/>
  <c r="G149" i="2" s="1"/>
  <c r="C123" i="2"/>
  <c r="B125" i="2"/>
  <c r="B146" i="2" s="1"/>
  <c r="B137" i="2"/>
  <c r="B149" i="2" s="1"/>
  <c r="M133" i="2"/>
  <c r="M148" i="2" s="1"/>
  <c r="H133" i="2"/>
  <c r="H148" i="2" s="1"/>
  <c r="BI4" i="2"/>
  <c r="BJ4" i="2" s="1"/>
  <c r="L129" i="2"/>
  <c r="L143" i="2" s="1"/>
  <c r="M129" i="2"/>
  <c r="M143" i="2" s="1"/>
  <c r="B123" i="2"/>
  <c r="B127" i="2"/>
  <c r="B128" i="2" s="1"/>
  <c r="B131" i="2"/>
  <c r="B132" i="2" s="1"/>
  <c r="B135" i="2"/>
  <c r="N133" i="2"/>
  <c r="N148" i="2" s="1"/>
  <c r="K127" i="2"/>
  <c r="BI51" i="2"/>
  <c r="BJ51" i="2" s="1"/>
  <c r="BI72" i="2"/>
  <c r="BJ72" i="2" s="1"/>
  <c r="BI60" i="2"/>
  <c r="BJ60" i="2" s="1"/>
  <c r="BI69" i="2"/>
  <c r="BJ69" i="2" s="1"/>
  <c r="BI19" i="2"/>
  <c r="BJ19" i="2" s="1"/>
  <c r="BI47" i="2"/>
  <c r="BJ47" i="2" s="1"/>
  <c r="BI53" i="2"/>
  <c r="BJ53" i="2" s="1"/>
  <c r="BI46" i="2"/>
  <c r="BJ46" i="2" s="1"/>
  <c r="BI30" i="2"/>
  <c r="BJ30" i="2" s="1"/>
  <c r="BI2" i="2"/>
  <c r="BJ2" i="2" s="1"/>
  <c r="BI62" i="2"/>
  <c r="BJ62" i="2" s="1"/>
  <c r="BI71" i="2"/>
  <c r="BJ71" i="2" s="1"/>
  <c r="BI34" i="2"/>
  <c r="BJ34" i="2" s="1"/>
  <c r="BI41" i="2"/>
  <c r="BJ41" i="2" s="1"/>
  <c r="BI3" i="2"/>
  <c r="BJ3" i="2" s="1"/>
  <c r="BI40" i="2"/>
  <c r="BJ40" i="2" s="1"/>
  <c r="BI8" i="2"/>
  <c r="BJ8" i="2" s="1"/>
  <c r="BI24" i="2"/>
  <c r="BJ24" i="2" s="1"/>
  <c r="BI22" i="2"/>
  <c r="BJ22" i="2" s="1"/>
  <c r="BI61" i="2"/>
  <c r="BJ61" i="2" s="1"/>
  <c r="BI43" i="2"/>
  <c r="BJ43" i="2" s="1"/>
  <c r="BI26" i="2"/>
  <c r="BJ26" i="2" s="1"/>
  <c r="BI16" i="2"/>
  <c r="BJ16" i="2" s="1"/>
  <c r="BI56" i="2"/>
  <c r="BJ56" i="2" s="1"/>
  <c r="BI7" i="2"/>
  <c r="BJ7" i="2" s="1"/>
  <c r="BI45" i="2"/>
  <c r="BJ45" i="2" s="1"/>
  <c r="BI65" i="2"/>
  <c r="BJ65" i="2" s="1"/>
  <c r="BI42" i="2"/>
  <c r="BJ42" i="2" s="1"/>
  <c r="BI36" i="2"/>
  <c r="BJ36" i="2" s="1"/>
  <c r="BI23" i="2"/>
  <c r="BJ23" i="2" s="1"/>
  <c r="BI54" i="2"/>
  <c r="BJ54" i="2" s="1"/>
  <c r="BI70" i="2"/>
  <c r="BJ70" i="2" s="1"/>
  <c r="BI18" i="2"/>
  <c r="BJ18" i="2" s="1"/>
  <c r="BI63" i="2"/>
  <c r="BJ63" i="2" s="1"/>
  <c r="BI64" i="2"/>
  <c r="BJ64" i="2" s="1"/>
  <c r="BI67" i="2"/>
  <c r="BJ67" i="2" s="1"/>
  <c r="BI59" i="2"/>
  <c r="BJ59" i="2" s="1"/>
  <c r="BI15" i="2"/>
  <c r="BJ15" i="2" s="1"/>
  <c r="BI10" i="2"/>
  <c r="BJ10" i="2" s="1"/>
  <c r="BI13" i="2"/>
  <c r="BJ13" i="2" s="1"/>
  <c r="BI27" i="2"/>
  <c r="BJ27" i="2" s="1"/>
  <c r="BI28" i="2"/>
  <c r="BJ28" i="2" s="1"/>
  <c r="BI37" i="2"/>
  <c r="BJ37" i="2" s="1"/>
  <c r="BI66" i="2"/>
  <c r="BJ66" i="2" s="1"/>
  <c r="BI14" i="2"/>
  <c r="BJ14" i="2" s="1"/>
  <c r="BI32" i="2"/>
  <c r="BJ32" i="2" s="1"/>
  <c r="BI58" i="2"/>
  <c r="BJ58" i="2" s="1"/>
  <c r="BI21" i="2"/>
  <c r="BJ21" i="2" s="1"/>
  <c r="BI5" i="2"/>
  <c r="BJ5" i="2" s="1"/>
  <c r="BI9" i="2"/>
  <c r="BJ9" i="2" s="1"/>
  <c r="BI29" i="2"/>
  <c r="BJ29" i="2" s="1"/>
  <c r="BI44" i="2"/>
  <c r="BJ44" i="2" s="1"/>
  <c r="BI12" i="2"/>
  <c r="BJ12" i="2" s="1"/>
  <c r="BI73" i="2"/>
  <c r="BJ73" i="2" s="1"/>
  <c r="BI55" i="2"/>
  <c r="BJ55" i="2" s="1"/>
  <c r="BI20" i="2"/>
  <c r="BJ20" i="2" s="1"/>
  <c r="BI52" i="2"/>
  <c r="BJ52" i="2" s="1"/>
  <c r="BI31" i="2"/>
  <c r="BJ31" i="2" s="1"/>
  <c r="BI35" i="2"/>
  <c r="BJ35" i="2" s="1"/>
  <c r="BI25" i="2"/>
  <c r="BJ25" i="2" s="1"/>
  <c r="BI39" i="2"/>
  <c r="BJ39" i="2" s="1"/>
  <c r="BI38" i="2"/>
  <c r="BJ38" i="2" s="1"/>
  <c r="BI11" i="2"/>
  <c r="BJ11" i="2" s="1"/>
  <c r="BI6" i="2"/>
  <c r="BJ6" i="2" s="1"/>
  <c r="BI68" i="2"/>
  <c r="BJ68" i="2" s="1"/>
  <c r="BI50" i="2"/>
  <c r="BJ50" i="2" s="1"/>
  <c r="BI17" i="2"/>
  <c r="BJ17" i="2" s="1"/>
  <c r="BI57" i="2"/>
  <c r="BJ57" i="2" s="1"/>
  <c r="BI33" i="2"/>
  <c r="BJ33" i="2" s="1"/>
  <c r="BI49" i="2"/>
  <c r="BJ49" i="2" s="1"/>
  <c r="BI48" i="2"/>
  <c r="BJ48" i="2" s="1"/>
  <c r="AR123" i="2"/>
  <c r="P146" i="2"/>
  <c r="O149" i="2"/>
  <c r="R125" i="2"/>
  <c r="R142" i="2" s="1"/>
  <c r="O146" i="2"/>
  <c r="N146" i="2"/>
  <c r="K147" i="2"/>
  <c r="S146" i="2"/>
  <c r="B147" i="2"/>
  <c r="D149" i="2"/>
  <c r="K149" i="2"/>
  <c r="S137" i="2"/>
  <c r="B148" i="2"/>
  <c r="F147" i="2"/>
  <c r="Q142" i="2"/>
  <c r="S144" i="2"/>
  <c r="Q145" i="2"/>
  <c r="N149" i="2"/>
  <c r="L149" i="2"/>
  <c r="I145" i="2"/>
  <c r="R149" i="2"/>
  <c r="P147" i="2"/>
  <c r="P149" i="2"/>
  <c r="M145" i="2"/>
  <c r="I146" i="2"/>
  <c r="S147" i="2"/>
  <c r="E148" i="2"/>
  <c r="D143" i="2"/>
  <c r="G142" i="2"/>
  <c r="J149" i="2"/>
  <c r="H142" i="2"/>
  <c r="C149" i="2"/>
  <c r="H147" i="2"/>
  <c r="K148" i="2"/>
  <c r="C142" i="2"/>
  <c r="C133" i="2"/>
  <c r="C148" i="2" s="1"/>
  <c r="R143" i="2"/>
  <c r="F145" i="2"/>
  <c r="M146" i="2"/>
  <c r="G147" i="2"/>
  <c r="E149" i="2"/>
  <c r="L144" i="2"/>
  <c r="R148" i="2"/>
  <c r="O144" i="2"/>
  <c r="D142" i="2"/>
  <c r="F142" i="2"/>
  <c r="N143" i="2"/>
  <c r="O147" i="2"/>
  <c r="H149" i="2"/>
  <c r="K146" i="2"/>
  <c r="J143" i="2"/>
  <c r="I148" i="2"/>
  <c r="C147" i="2"/>
  <c r="Q147" i="2"/>
  <c r="P144" i="2"/>
  <c r="Q148" i="2"/>
  <c r="K123" i="2"/>
  <c r="R135" i="2"/>
  <c r="M127" i="2"/>
  <c r="J142" i="2"/>
  <c r="R131" i="2"/>
  <c r="R127" i="2"/>
  <c r="R123" i="2"/>
  <c r="J127" i="2"/>
  <c r="C135" i="2"/>
  <c r="L123" i="2"/>
  <c r="D123" i="2"/>
  <c r="I131" i="2"/>
  <c r="O127" i="2"/>
  <c r="F127" i="2"/>
  <c r="M131" i="2"/>
  <c r="I127" i="2"/>
  <c r="L127" i="2"/>
  <c r="C127" i="2"/>
  <c r="J131" i="2"/>
  <c r="S135" i="2"/>
  <c r="K131" i="2"/>
  <c r="O135" i="2"/>
  <c r="E123" i="2"/>
  <c r="E135" i="2"/>
  <c r="G131" i="2"/>
  <c r="H135" i="2"/>
  <c r="M123" i="2"/>
  <c r="M135" i="2"/>
  <c r="Q135" i="2"/>
  <c r="P135" i="2"/>
  <c r="H131" i="2"/>
  <c r="S127" i="2"/>
  <c r="K135" i="2"/>
  <c r="J123" i="2"/>
  <c r="J124" i="2" s="1"/>
  <c r="I135" i="2"/>
  <c r="L135" i="2"/>
  <c r="N131" i="2"/>
  <c r="D135" i="2"/>
  <c r="C131" i="2"/>
  <c r="F135" i="2"/>
  <c r="P131" i="2"/>
  <c r="H127" i="2"/>
  <c r="S123" i="2"/>
  <c r="G135" i="2"/>
  <c r="I123" i="2"/>
  <c r="J135" i="2"/>
  <c r="P127" i="2"/>
  <c r="H123" i="2"/>
  <c r="S131" i="2"/>
  <c r="G127" i="2"/>
  <c r="N135" i="2"/>
  <c r="Q131" i="2"/>
  <c r="E131" i="2"/>
  <c r="P123" i="2"/>
  <c r="Q127" i="2"/>
  <c r="O131" i="2"/>
  <c r="O123" i="2"/>
  <c r="F123" i="2"/>
  <c r="D131" i="2"/>
  <c r="G123" i="2"/>
  <c r="N127" i="2"/>
  <c r="E127" i="2"/>
  <c r="L131" i="2"/>
  <c r="D127" i="2"/>
  <c r="N123" i="2"/>
  <c r="Q123" i="2"/>
  <c r="F131" i="2"/>
  <c r="M47" i="1" l="1"/>
  <c r="BF31" i="2"/>
  <c r="BG17" i="2"/>
  <c r="BG61" i="2"/>
  <c r="BF32" i="2"/>
  <c r="BG66" i="2"/>
  <c r="BF67" i="2"/>
  <c r="B124" i="2"/>
  <c r="BG56" i="2"/>
  <c r="B136" i="2"/>
  <c r="BG55" i="2"/>
  <c r="BG3" i="2"/>
  <c r="BG32" i="2"/>
  <c r="P124" i="2"/>
  <c r="P142" i="2"/>
  <c r="O136" i="2"/>
  <c r="R146" i="2"/>
  <c r="R124" i="2"/>
  <c r="AR125" i="2"/>
  <c r="O145" i="2"/>
  <c r="K143" i="2"/>
  <c r="K128" i="2"/>
  <c r="B143" i="2"/>
  <c r="B142" i="2"/>
  <c r="D136" i="2"/>
  <c r="D145" i="2"/>
  <c r="L147" i="2"/>
  <c r="L128" i="2"/>
  <c r="E147" i="2"/>
  <c r="N124" i="2"/>
  <c r="O124" i="2"/>
  <c r="N142" i="2"/>
  <c r="O142" i="2"/>
  <c r="E128" i="2"/>
  <c r="S124" i="2"/>
  <c r="S142" i="2"/>
  <c r="G136" i="2"/>
  <c r="G145" i="2"/>
  <c r="S128" i="2"/>
  <c r="L145" i="2"/>
  <c r="S143" i="2"/>
  <c r="I142" i="2"/>
  <c r="K136" i="2"/>
  <c r="B144" i="2"/>
  <c r="B140" i="2"/>
  <c r="F128" i="2"/>
  <c r="N128" i="2"/>
  <c r="Q146" i="2"/>
  <c r="K145" i="2"/>
  <c r="N136" i="2"/>
  <c r="S148" i="2"/>
  <c r="C145" i="2"/>
  <c r="S149" i="2"/>
  <c r="S145" i="2"/>
  <c r="S136" i="2"/>
  <c r="R136" i="2"/>
  <c r="S132" i="2"/>
  <c r="R145" i="2"/>
  <c r="F143" i="2"/>
  <c r="I124" i="2"/>
  <c r="I149" i="2"/>
  <c r="L136" i="2"/>
  <c r="Q136" i="2"/>
  <c r="Q149" i="2"/>
  <c r="M149" i="2"/>
  <c r="Q124" i="2"/>
  <c r="I136" i="2"/>
  <c r="N145" i="2"/>
  <c r="K144" i="2"/>
  <c r="G146" i="2"/>
  <c r="P143" i="2"/>
  <c r="P128" i="2"/>
  <c r="E132" i="2"/>
  <c r="P136" i="2"/>
  <c r="R128" i="2"/>
  <c r="E144" i="2"/>
  <c r="P145" i="2"/>
  <c r="C146" i="2"/>
  <c r="C140" i="2" s="1"/>
  <c r="M136" i="2"/>
  <c r="M132" i="2"/>
  <c r="P132" i="2"/>
  <c r="N132" i="2"/>
  <c r="P148" i="2"/>
  <c r="P140" i="2" s="1"/>
  <c r="H143" i="2"/>
  <c r="F124" i="2"/>
  <c r="H146" i="2"/>
  <c r="H140" i="2" s="1"/>
  <c r="H124" i="2"/>
  <c r="B145" i="2"/>
  <c r="J145" i="2"/>
  <c r="J136" i="2"/>
  <c r="M124" i="2"/>
  <c r="R144" i="2"/>
  <c r="G148" i="2"/>
  <c r="G144" i="2"/>
  <c r="Q128" i="2"/>
  <c r="H128" i="2"/>
  <c r="E124" i="2"/>
  <c r="D146" i="2"/>
  <c r="M128" i="2"/>
  <c r="K124" i="2"/>
  <c r="D128" i="2"/>
  <c r="G124" i="2"/>
  <c r="G128" i="2"/>
  <c r="G132" i="2"/>
  <c r="O128" i="2"/>
  <c r="D147" i="2"/>
  <c r="C132" i="2"/>
  <c r="I147" i="2"/>
  <c r="I143" i="2"/>
  <c r="L142" i="2"/>
  <c r="L146" i="2"/>
  <c r="D148" i="2"/>
  <c r="D144" i="2"/>
  <c r="H132" i="2"/>
  <c r="F149" i="2"/>
  <c r="C144" i="2"/>
  <c r="I128" i="2"/>
  <c r="L132" i="2"/>
  <c r="J132" i="2"/>
  <c r="R132" i="2"/>
  <c r="C124" i="2"/>
  <c r="F136" i="2"/>
  <c r="K132" i="2"/>
  <c r="C128" i="2"/>
  <c r="C136" i="2"/>
  <c r="L148" i="2"/>
  <c r="J148" i="2"/>
  <c r="J144" i="2"/>
  <c r="D132" i="2"/>
  <c r="O132" i="2"/>
  <c r="H136" i="2"/>
  <c r="I132" i="2"/>
  <c r="J128" i="2"/>
  <c r="H145" i="2"/>
  <c r="D124" i="2"/>
  <c r="E136" i="2"/>
  <c r="L124" i="2"/>
  <c r="F132" i="2"/>
  <c r="Q132" i="2"/>
  <c r="F146" i="2"/>
  <c r="C143" i="2"/>
  <c r="O148" i="2"/>
  <c r="O140" i="2" s="1"/>
  <c r="Q143" i="2"/>
  <c r="H144" i="2"/>
  <c r="M142" i="2"/>
  <c r="G143" i="2"/>
  <c r="R147" i="2"/>
  <c r="O143" i="2"/>
  <c r="N147" i="2"/>
  <c r="N140" i="2" s="1"/>
  <c r="E145" i="2"/>
  <c r="K140" i="2"/>
  <c r="K142" i="2"/>
  <c r="E146" i="2"/>
  <c r="E142" i="2"/>
  <c r="J147" i="2"/>
  <c r="M147" i="2"/>
  <c r="I144" i="2"/>
  <c r="Q144" i="2"/>
  <c r="N144" i="2"/>
  <c r="M144" i="2"/>
  <c r="F144" i="2"/>
  <c r="BG35" i="2" l="1"/>
  <c r="BE3" i="2"/>
  <c r="M50" i="1"/>
  <c r="BE18" i="2"/>
  <c r="BG31" i="2"/>
  <c r="M37" i="1"/>
  <c r="BE7" i="2"/>
  <c r="BG12" i="2"/>
  <c r="BG14" i="2"/>
  <c r="BE35" i="2"/>
  <c r="BF35" i="2"/>
  <c r="BE31" i="2"/>
  <c r="BG70" i="2"/>
  <c r="BE70" i="2"/>
  <c r="BF60" i="2"/>
  <c r="BG60" i="2"/>
  <c r="BE50" i="2"/>
  <c r="BE60" i="2"/>
  <c r="BE32" i="2"/>
  <c r="BG67" i="2"/>
  <c r="BG41" i="2"/>
  <c r="BG36" i="2"/>
  <c r="BG50" i="2"/>
  <c r="BG4" i="2"/>
  <c r="BG27" i="2"/>
  <c r="BE36" i="2"/>
  <c r="BF36" i="2"/>
  <c r="BE67" i="2"/>
  <c r="BG20" i="2"/>
  <c r="BG11" i="2"/>
  <c r="M2" i="1"/>
  <c r="BF20" i="2"/>
  <c r="BE20" i="2"/>
  <c r="B139" i="2"/>
  <c r="R140" i="2"/>
  <c r="D139" i="2"/>
  <c r="E140" i="2"/>
  <c r="O139" i="2"/>
  <c r="L139" i="2"/>
  <c r="Q140" i="2"/>
  <c r="S139" i="2"/>
  <c r="S140" i="2"/>
  <c r="R139" i="2"/>
  <c r="P139" i="2"/>
  <c r="M140" i="2"/>
  <c r="F139" i="2"/>
  <c r="K139" i="2"/>
  <c r="N139" i="2"/>
  <c r="J139" i="2"/>
  <c r="I140" i="2"/>
  <c r="G140" i="2"/>
  <c r="I139" i="2"/>
  <c r="L140" i="2"/>
  <c r="G139" i="2"/>
  <c r="M139" i="2"/>
  <c r="Q139" i="2"/>
  <c r="H139" i="2"/>
  <c r="F140" i="2"/>
  <c r="J140" i="2"/>
  <c r="D140" i="2"/>
  <c r="AL122" i="2"/>
  <c r="S138" i="2" s="1"/>
  <c r="C139" i="2"/>
  <c r="E139" i="2"/>
  <c r="BE55" i="2"/>
  <c r="AC122" i="2"/>
  <c r="J138" i="2" s="1"/>
  <c r="AI122" i="2"/>
  <c r="P138" i="2" s="1"/>
  <c r="AD122" i="2"/>
  <c r="K138" i="2" s="1"/>
  <c r="AG122" i="2"/>
  <c r="N138" i="2" s="1"/>
  <c r="AE122" i="2"/>
  <c r="L138" i="2" s="1"/>
  <c r="Y122" i="2"/>
  <c r="F138" i="2" s="1"/>
  <c r="AA122" i="2"/>
  <c r="H138" i="2" s="1"/>
  <c r="AJ122" i="2"/>
  <c r="Q138" i="2" s="1"/>
  <c r="Z122" i="2"/>
  <c r="G138" i="2" s="1"/>
  <c r="W122" i="2"/>
  <c r="D138" i="2" s="1"/>
  <c r="U122" i="2"/>
  <c r="B138" i="2" s="1"/>
  <c r="AF122" i="2"/>
  <c r="M138" i="2" s="1"/>
  <c r="AK122" i="2"/>
  <c r="R138" i="2" s="1"/>
  <c r="AH122" i="2"/>
  <c r="O138" i="2" s="1"/>
  <c r="X122" i="2"/>
  <c r="E138" i="2" s="1"/>
  <c r="AB122" i="2"/>
  <c r="I138" i="2" s="1"/>
  <c r="V122" i="2"/>
  <c r="AU33" i="2" l="1"/>
  <c r="AU35" i="2" s="1"/>
  <c r="AU22" i="2"/>
  <c r="C138" i="2"/>
  <c r="AU21" i="2"/>
  <c r="AU19" i="2"/>
  <c r="AU20" i="2"/>
  <c r="AW1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<sst xmlns="http://schemas.openxmlformats.org/spreadsheetml/2006/main" count="5740" uniqueCount="338">
  <si>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</si>
  <si>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</si>
  <si>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</si>
  <si>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</si>
  <si>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</si>
  <si>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</si>
  <si>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</si>
  <si>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</si>
  <si>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</si>
  <si>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</si>
  <si>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</si>
  <si>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</si>
  <si>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</si>
  <si>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</si>
  <si>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</si>
  <si>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</si>
  <si>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</si>
  <si>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</si>
  <si>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</si>
  <si>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</si>
  <si>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</si>
  <si>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</si>
  <si>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</si>
  <si>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</si>
  <si>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</si>
  <si>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</si>
  <si>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</si>
  <si>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</si>
  <si>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</si>
  <si>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</si>
  <si>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</si>
  <si>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</si>
  <si>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</si>
  <si>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</si>
  <si>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</si>
  <si>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</si>
  <si>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A3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</si>
  <si>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</si>
  <si>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</si>
  <si>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</si>
  <si>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</si>
  <si>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</si>
  <si>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</si>
  <si>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</si>
  <si>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</si>
  <si>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</si>
  <si>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</si>
  <si>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</si>
  <si>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</si>
  <si>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</si>
  <si>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</si>
  <si>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</si>
  <si>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</si>
  <si>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A4</t>
  </si>
  <si>
    <t>B4</t>
  </si>
  <si>
    <t>C4</t>
  </si>
  <si>
    <t>D4</t>
  </si>
  <si>
    <t>E4</t>
  </si>
  <si>
    <t>F4</t>
  </si>
  <si>
    <t>G4</t>
  </si>
  <si>
    <t>I4</t>
  </si>
  <si>
    <t>J4</t>
  </si>
  <si>
    <t>K4</t>
  </si>
  <si>
    <t>L4</t>
  </si>
  <si>
    <t>M4</t>
  </si>
  <si>
    <t>N4</t>
  </si>
  <si>
    <t>O4</t>
  </si>
  <si>
    <t>P4</t>
  </si>
  <si>
    <t>Q4</t>
  </si>
  <si>
    <t>R4</t>
  </si>
  <si>
    <t>Dustin Johnson</t>
  </si>
  <si>
    <t>Jordan Spieth</t>
  </si>
  <si>
    <t>Justin Rose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</si>
  <si>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</si>
  <si>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</si>
  <si>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</si>
  <si>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</si>
  <si>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</si>
  <si>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</si>
  <si>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</si>
  <si>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</si>
  <si>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</si>
  <si>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</si>
  <si>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</si>
  <si>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</si>
  <si>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</si>
  <si>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</si>
  <si>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</si>
  <si>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</si>
  <si>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</si>
  <si>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</si>
  <si>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Points</t>
  </si>
  <si>
    <t>Tommy Fleetwood</t>
  </si>
  <si>
    <t>Times Selected</t>
  </si>
  <si>
    <t>Name                     Group</t>
  </si>
  <si>
    <t>Justin Thomas</t>
  </si>
  <si>
    <t>Rory McIlroy</t>
  </si>
  <si>
    <t>H4</t>
  </si>
  <si>
    <t>Paid?</t>
  </si>
  <si>
    <t># made cut</t>
  </si>
  <si>
    <t>1st</t>
  </si>
  <si>
    <t>2nd</t>
  </si>
  <si>
    <t>3rd</t>
  </si>
  <si>
    <t>4th</t>
  </si>
  <si>
    <t>5th</t>
  </si>
  <si>
    <t>Paid</t>
  </si>
  <si>
    <t>Not Paid</t>
  </si>
  <si>
    <t>% paid</t>
  </si>
  <si>
    <t>POS</t>
  </si>
  <si>
    <t>Xander Schauffele</t>
  </si>
  <si>
    <t>Total Pts</t>
  </si>
  <si>
    <t>Rank</t>
  </si>
  <si>
    <t>Most golfers to make the cut</t>
  </si>
  <si>
    <t>Least golfers to make the cut</t>
  </si>
  <si>
    <t>Pnts/ Golfr mc</t>
  </si>
  <si>
    <t>Pnts/All Glfrs</t>
  </si>
  <si>
    <t>Curr Position</t>
  </si>
  <si>
    <t>Total Points for Group</t>
  </si>
  <si>
    <t>Avg Position</t>
  </si>
  <si>
    <t># to make cut</t>
  </si>
  <si>
    <t>Total Points Earned</t>
  </si>
  <si>
    <t>Golfer</t>
  </si>
  <si>
    <t>Position</t>
  </si>
  <si>
    <t>Tony Finau</t>
  </si>
  <si>
    <t>Patrick Cantlay</t>
  </si>
  <si>
    <t>Cameron Smith</t>
  </si>
  <si>
    <t>Brooks Koepka</t>
  </si>
  <si>
    <t>Shane Lowry</t>
  </si>
  <si>
    <t>Player</t>
  </si>
  <si>
    <t>Best Group of Golfers</t>
  </si>
  <si>
    <t>Worst Group of Golfers</t>
  </si>
  <si>
    <t>Rd 2 Points</t>
  </si>
  <si>
    <t>Rd 3 Points</t>
  </si>
  <si>
    <t>Rd 4 Points</t>
  </si>
  <si>
    <t>+/-</t>
  </si>
  <si>
    <t>Pnts/All Glfrs is your points per 18 golfers</t>
  </si>
  <si>
    <t xml:space="preserve">  many golfers that made the cut for your personally</t>
  </si>
  <si>
    <t>Corey Conners</t>
  </si>
  <si>
    <t>Max Homa</t>
  </si>
  <si>
    <t>Viktor Hovland</t>
  </si>
  <si>
    <t>Collin Morikawa</t>
  </si>
  <si>
    <t>Scottie Scheffler</t>
  </si>
  <si>
    <t>Row Labels</t>
  </si>
  <si>
    <t>B3</t>
  </si>
  <si>
    <t>Pnts/Golfr mc is your points per golfers for as</t>
  </si>
  <si>
    <t>Brian Harman</t>
  </si>
  <si>
    <t>TENTATIVE PAYOUT</t>
  </si>
  <si>
    <t>Sam Burns</t>
  </si>
  <si>
    <t>Russell Henley</t>
  </si>
  <si>
    <t>Total Cuts Made</t>
  </si>
  <si>
    <t>Percent Cuts Made</t>
  </si>
  <si>
    <t>Times Picked</t>
  </si>
  <si>
    <t>% of group picked</t>
  </si>
  <si>
    <t>Bryson DeChambeau</t>
  </si>
  <si>
    <t>Hideki Matsuyama</t>
  </si>
  <si>
    <t>Cameron Young</t>
  </si>
  <si>
    <t>Keegan Bradley</t>
  </si>
  <si>
    <t>Harris English</t>
  </si>
  <si>
    <t>Selected?</t>
  </si>
  <si>
    <t>ENTER NAME HERE TO SEE WHO YOU PICKED</t>
  </si>
  <si>
    <t>Use Dropdown</t>
  </si>
  <si>
    <t>Group</t>
  </si>
  <si>
    <t>Min Woo Lee</t>
  </si>
  <si>
    <t>Jason Day</t>
  </si>
  <si>
    <t>Tom Kim</t>
  </si>
  <si>
    <t>Sahith Theegala</t>
  </si>
  <si>
    <t>Tom Hoge</t>
  </si>
  <si>
    <t>Sungjae Im</t>
  </si>
  <si>
    <t>Paid cells</t>
  </si>
  <si>
    <t>Total Entries x 18 groups</t>
  </si>
  <si>
    <t>Wyndham Clark</t>
  </si>
  <si>
    <t>Denny McCarthy</t>
  </si>
  <si>
    <t>Nicolai Hojgaard</t>
  </si>
  <si>
    <t>Christiaan Bezuidenhout</t>
  </si>
  <si>
    <t>Matt Fitzpatrick</t>
  </si>
  <si>
    <t>Byeong Hun An</t>
  </si>
  <si>
    <t>Sepp Straka</t>
  </si>
  <si>
    <t>Data Val</t>
  </si>
  <si>
    <t>Ludvig Aberg</t>
  </si>
  <si>
    <t>Will Zalatoris</t>
  </si>
  <si>
    <t>Akshay Bhatia</t>
  </si>
  <si>
    <t>Lucas Glover</t>
  </si>
  <si>
    <t>6th</t>
  </si>
  <si>
    <t>Jon Rahm</t>
  </si>
  <si>
    <t>Robert MacIntyre</t>
  </si>
  <si>
    <t>Joaquin Niemann</t>
  </si>
  <si>
    <t>Adam Scott</t>
  </si>
  <si>
    <t>Davis Thompson</t>
  </si>
  <si>
    <t>Rasmus Hojgaard</t>
  </si>
  <si>
    <t>J.T. Poston</t>
  </si>
  <si>
    <t>Thorbjørn Olesen</t>
  </si>
  <si>
    <t>Sergio Garcia</t>
  </si>
  <si>
    <t>Patrick Reed</t>
  </si>
  <si>
    <t>Aaron Rai</t>
  </si>
  <si>
    <t>Daniel Berger</t>
  </si>
  <si>
    <t>Maverick McNealy</t>
  </si>
  <si>
    <t>J.J. Spaun</t>
  </si>
  <si>
    <t>Taylor Pendrith</t>
  </si>
  <si>
    <t>Thomas Detry</t>
  </si>
  <si>
    <t>Michael Kim</t>
  </si>
  <si>
    <t>Stephan Jaeger</t>
  </si>
  <si>
    <t>Nick Taylor</t>
  </si>
  <si>
    <t>Chris Kirk</t>
  </si>
  <si>
    <t>Cam Davis</t>
  </si>
  <si>
    <t>Mark Van Goethen</t>
  </si>
  <si>
    <t>Rick Garinger</t>
  </si>
  <si>
    <t>John Mattern</t>
  </si>
  <si>
    <t>Yes</t>
  </si>
  <si>
    <t>Si Woo Kim</t>
  </si>
  <si>
    <t>Dean Burmester</t>
  </si>
  <si>
    <t>Rickie Fowler</t>
  </si>
  <si>
    <t>David Puig</t>
  </si>
  <si>
    <t>Andrew Novak</t>
  </si>
  <si>
    <t>Ryan Fox</t>
  </si>
  <si>
    <t>Ben Griffin</t>
  </si>
  <si>
    <t>Kurt Kitayama</t>
  </si>
  <si>
    <t>Keith Mitchell</t>
  </si>
  <si>
    <t>Taylor Moore</t>
  </si>
  <si>
    <t>Leo Stillmock1</t>
  </si>
  <si>
    <t>Leo Stillmock2</t>
  </si>
  <si>
    <t>Kevin Mcginn</t>
  </si>
  <si>
    <t>Jim Bailey3</t>
  </si>
  <si>
    <t>Jim Bailey2</t>
  </si>
  <si>
    <t>Jim Bailey1</t>
  </si>
  <si>
    <t>Sarah Percha</t>
  </si>
  <si>
    <t>Austin Percha</t>
  </si>
  <si>
    <t>Dick Vaske</t>
  </si>
  <si>
    <t>Jill Circo</t>
  </si>
  <si>
    <t>Jeff Vaske</t>
  </si>
  <si>
    <t>Nate Frantz1</t>
  </si>
  <si>
    <t>Nate Frantz2</t>
  </si>
  <si>
    <t>John Blubaugh1</t>
  </si>
  <si>
    <t>John Blubaugh2</t>
  </si>
  <si>
    <t>Jason Percha</t>
  </si>
  <si>
    <t>Ryan Plattenberger</t>
  </si>
  <si>
    <t>Erik Mockelstrom</t>
  </si>
  <si>
    <t>Brian Schindler2</t>
  </si>
  <si>
    <t>Brian Schindler1</t>
  </si>
  <si>
    <t>Skyler Delph</t>
  </si>
  <si>
    <t>Jess Johnson</t>
  </si>
  <si>
    <t>Jane Mattern</t>
  </si>
  <si>
    <t>Chris Eastridge</t>
  </si>
  <si>
    <t>Kris Tuel</t>
  </si>
  <si>
    <t>Marcy Early</t>
  </si>
  <si>
    <t>Lonny Montgomery2</t>
  </si>
  <si>
    <t>Lonny Montgomery1</t>
  </si>
  <si>
    <t>Terry Miller2</t>
  </si>
  <si>
    <t>Terry Miller1</t>
  </si>
  <si>
    <t>Jordan Ashford1</t>
  </si>
  <si>
    <t>Jordan Ashford2</t>
  </si>
  <si>
    <t>Robert Ferrier</t>
  </si>
  <si>
    <t>Kyle Heberly</t>
  </si>
  <si>
    <t>Mike Pelzl</t>
  </si>
  <si>
    <t>Steve Davey1</t>
  </si>
  <si>
    <t>Steve Davey2</t>
  </si>
  <si>
    <t>Lisa Foreman</t>
  </si>
  <si>
    <t>Sri Panchumarti1</t>
  </si>
  <si>
    <t>Sri Panchumarti2</t>
  </si>
  <si>
    <t>Jim Biscardi</t>
  </si>
  <si>
    <t>Brad Taylor1</t>
  </si>
  <si>
    <t>Brad Taylor2</t>
  </si>
  <si>
    <t>Isidro Rodriguez</t>
  </si>
  <si>
    <t>Michael Chamberlain</t>
  </si>
  <si>
    <t>Ryan Poehlman</t>
  </si>
  <si>
    <t>Karen E. Johnson</t>
  </si>
  <si>
    <t>Mitch Griesert</t>
  </si>
  <si>
    <t>Todd Anderson2</t>
  </si>
  <si>
    <t>Todd Anderson1</t>
  </si>
  <si>
    <t>Todd Anderson4</t>
  </si>
  <si>
    <t>Todd Anderson3</t>
  </si>
  <si>
    <t>Colin Chatfield</t>
  </si>
  <si>
    <t>Landon Chatfield</t>
  </si>
  <si>
    <t>Dan Chatfield</t>
  </si>
  <si>
    <t>Jeff Taylor</t>
  </si>
  <si>
    <t>Braiden Blackwell</t>
  </si>
  <si>
    <t>Heath Blackwell</t>
  </si>
  <si>
    <t>Kenzie Blackwell</t>
  </si>
  <si>
    <t>Leo Venturini1</t>
  </si>
  <si>
    <t>Leo Venturini2</t>
  </si>
  <si>
    <t>Paul Tuel Sr</t>
  </si>
  <si>
    <t>Sri Panchumarti3</t>
  </si>
  <si>
    <t>Rob Tuel</t>
  </si>
  <si>
    <t>Paul Tuel Jr</t>
  </si>
  <si>
    <t>Dave Vontz</t>
  </si>
  <si>
    <t>Nancy Vontz</t>
  </si>
  <si>
    <t>Doug Cook1</t>
  </si>
  <si>
    <t>Doug Cook2</t>
  </si>
  <si>
    <t>Jon Saxe</t>
  </si>
  <si>
    <t>Tony Venturini</t>
  </si>
  <si>
    <t>Scott Myers</t>
  </si>
  <si>
    <t>Ken Haas</t>
  </si>
  <si>
    <t>Sharon Haas</t>
  </si>
  <si>
    <t>Gerard Adams</t>
  </si>
  <si>
    <t>Marc Claude</t>
  </si>
  <si>
    <t>Chuck Taylor</t>
  </si>
  <si>
    <t>Hubert Ban</t>
  </si>
  <si>
    <t>Darren Merchant</t>
  </si>
  <si>
    <t>Rick Straub</t>
  </si>
  <si>
    <t>Ryan O'Kief</t>
  </si>
  <si>
    <t>Nick Binnendijk</t>
  </si>
  <si>
    <t>Chad Templeman</t>
  </si>
  <si>
    <t>Bobby Schleizer1</t>
  </si>
  <si>
    <t>Bobby Schleizer2</t>
  </si>
  <si>
    <t>Matt Hahne</t>
  </si>
  <si>
    <t>Steven Hansen1</t>
  </si>
  <si>
    <t>Steven Hansen2</t>
  </si>
  <si>
    <t>Tony Krusemark</t>
  </si>
  <si>
    <t>Randy Geise</t>
  </si>
  <si>
    <t>Linda Furey</t>
  </si>
  <si>
    <t>Tim Brousseau</t>
  </si>
  <si>
    <t>Ari Goetz</t>
  </si>
  <si>
    <t>Luna Goetz</t>
  </si>
  <si>
    <t>Austin Miller1</t>
  </si>
  <si>
    <t>Austin Miller2</t>
  </si>
  <si>
    <t>Jim Mclaughlin</t>
  </si>
  <si>
    <t>Mike Miller</t>
  </si>
  <si>
    <t>Stacy Ban</t>
  </si>
  <si>
    <t>Brian Hill</t>
  </si>
  <si>
    <t>Rick Roach</t>
  </si>
  <si>
    <t>Branden Rech</t>
  </si>
  <si>
    <t>Ed Hengemuehler</t>
  </si>
  <si>
    <t>Nathan Day1</t>
  </si>
  <si>
    <t>Nathan Day2</t>
  </si>
  <si>
    <t>Nathan Day3</t>
  </si>
  <si>
    <t>JR Freidhof</t>
  </si>
  <si>
    <t>Barrett Robinson</t>
  </si>
  <si>
    <t>Eddie Totaro1</t>
  </si>
  <si>
    <t>Eddie Totaro2</t>
  </si>
  <si>
    <t>Mark Moreland</t>
  </si>
  <si>
    <t>Dan Coffey1</t>
  </si>
  <si>
    <t>Todd Dahlkoetter</t>
  </si>
  <si>
    <t>Brian Haas</t>
  </si>
  <si>
    <t>Sean Davis</t>
  </si>
  <si>
    <t>Aaron Janike</t>
  </si>
  <si>
    <t>no</t>
  </si>
  <si>
    <t>cut</t>
  </si>
  <si>
    <t>Golfers made the cut so first gets 74+5=79.</t>
  </si>
  <si>
    <t>Second gets 73 and on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</si>
</sst>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Helvetica Neue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/>
    </xf>
    <xf numFmtId="0" fontId="10" fillId="0" borderId="0" applyNumberFormat="0" applyFill="0" applyBorder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 applyProtection="1"/>
    <xf numFmtId="0" fontId="0" fillId="0" borderId="0" xfId="0" applyAlignment="1">
      <alignment horizontal="right"/>
    </xf>
    <xf numFmtId="164" fontId="0" fillId="0" borderId="0" xfId="2" applyNumberFormat="1" applyFont="1" applyAlignment="1">
      <alignment horizontal="center"/>
    </xf>
    <xf numFmtId="3" fontId="6" fillId="0" borderId="0" xfId="0" applyNumberFormat="1" applyFont="1"/>
    <xf numFmtId="0" fontId="5" fillId="0" borderId="0" xfId="0" applyFont="1"/>
    <xf numFmtId="165" fontId="0" fillId="0" borderId="0" xfId="0" applyNumberForma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3" fontId="5" fillId="0" borderId="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/>
    </xf>
    <xf numFmtId="0" fontId="2" fillId="0" borderId="0" xfId="0" applyFont="1"/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3" fontId="0" fillId="0" borderId="12" xfId="0" applyNumberFormat="1" applyBorder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2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164" fontId="0" fillId="0" borderId="0" xfId="2" quotePrefix="1" applyNumberFormat="1" applyFont="1" applyFill="1"/>
    <xf numFmtId="0" fontId="12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4" borderId="0" xfId="0" applyFill="1"/>
    <xf numFmtId="0" fontId="5" fillId="3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2" borderId="0" xfId="0" applyFill="1" applyAlignment="1">
      <alignment horizontal="left"/>
    </xf>
    <xf numFmtId="164" fontId="0" fillId="0" borderId="0" xfId="2" applyNumberFormat="1" applyFont="1" applyFill="1"/>
    <xf numFmtId="0" fontId="0" fillId="0" borderId="13" xfId="0" applyBorder="1"/>
    <xf numFmtId="0" fontId="13" fillId="0" borderId="0" xfId="0" applyFont="1"/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3" fontId="5" fillId="0" borderId="13" xfId="0" applyNumberFormat="1" applyFont="1" applyBorder="1"/>
    <xf numFmtId="0" fontId="0" fillId="0" borderId="13" xfId="0" applyBorder="1" applyAlignment="1">
      <alignment horizontal="right"/>
    </xf>
    <xf numFmtId="0" fontId="0" fillId="4" borderId="0" xfId="0" applyFill="1" applyAlignment="1">
      <alignment horizontal="left"/>
    </xf>
    <xf numFmtId="164" fontId="0" fillId="4" borderId="0" xfId="2" applyNumberFormat="1" applyFont="1" applyFill="1"/>
  </cellXfs>
  <cellStyles count="5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7"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46</xdr:row>
      <xdr:rowOff>0</xdr:rowOff>
    </xdr:from>
    <xdr:to>
      <xdr:col>27</xdr:col>
      <xdr:colOff>15240</xdr:colOff>
      <xdr:row>46</xdr:row>
      <xdr:rowOff>15240</xdr:rowOff>
    </xdr:to>
    <xdr:pic>
      <xdr:nvPicPr>
        <xdr:cNvPr id="2" name="Pictur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5900" y="326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149"/>
  <sheetViews>
    <sheetView tabSelected="1" workbookViewId="0">
      <pane xSplit="1" ySplit="1" topLeftCell="S2" activePane="bottomRight" state="frozen"/>
      <selection activeCell="B157" sqref="B157"/>
      <selection pane="topRight" activeCell="B157" sqref="B157"/>
      <selection pane="bottomLeft" activeCell="B157" sqref="B157"/>
      <selection pane="bottomRight" activeCell="AT3" sqref="AT3:AT8"/>
    </sheetView>
  </sheetViews>
  <sheetFormatPr defaultRowHeight="12.75" outlineLevelCol="1"/>
  <cols>
    <col min="1" max="1" width="25.5703125" bestFit="1" customWidth="1"/>
    <col min="2" max="2" width="15.85546875" customWidth="1" outlineLevel="1" collapsed="1"/>
    <col min="3" max="3" width="17.5703125" customWidth="1" outlineLevel="1"/>
    <col min="4" max="4" width="14.140625" customWidth="1" outlineLevel="1"/>
    <col min="5" max="5" width="15.5703125" customWidth="1" outlineLevel="1"/>
    <col min="6" max="6" width="16.5703125" customWidth="1" outlineLevel="1"/>
    <col min="7" max="7" width="18.85546875" customWidth="1" outlineLevel="1"/>
    <col min="8" max="8" width="16.28515625" customWidth="1" outlineLevel="1"/>
    <col min="9" max="9" width="14" customWidth="1" outlineLevel="1"/>
    <col min="10" max="10" width="14.42578125" customWidth="1" outlineLevel="1"/>
    <col min="11" max="11" width="12.42578125" customWidth="1" outlineLevel="1"/>
    <col min="12" max="12" width="13.5703125" customWidth="1" outlineLevel="1"/>
    <col min="13" max="13" width="14.140625" customWidth="1" outlineLevel="1"/>
    <col min="14" max="14" width="15.5703125" customWidth="1" outlineLevel="1"/>
    <col min="15" max="15" width="16.85546875" customWidth="1" outlineLevel="1"/>
    <col min="16" max="16" width="12" customWidth="1" outlineLevel="1"/>
    <col min="17" max="17" width="15.5703125" customWidth="1" outlineLevel="1"/>
    <col min="18" max="18" width="12.5703125" customWidth="1" outlineLevel="1"/>
    <col min="19" max="19" width="16" customWidth="1" outlineLevel="1"/>
    <col min="20" max="20" width="3.85546875" customWidth="1" outlineLevel="1"/>
    <col min="21" max="38" width="5.7109375" bestFit="1" customWidth="1"/>
    <col min="39" max="39" width="5.42578125" customWidth="1"/>
    <col min="40" max="40" width="6.28515625" customWidth="1"/>
    <col min="41" max="41" width="6" customWidth="1"/>
    <col min="42" max="42" width="6.85546875" customWidth="1"/>
    <col min="43" max="43" width="7.42578125" customWidth="1"/>
    <col min="44" max="44" width="6.28515625" style="2" bestFit="1" customWidth="1"/>
    <col min="45" max="45" width="1.28515625" customWidth="1"/>
    <col min="46" max="46" width="16.7109375" bestFit="1" customWidth="1"/>
    <col min="47" max="47" width="10.28515625" customWidth="1"/>
    <col min="49" max="49" width="23.7109375" customWidth="1"/>
    <col min="50" max="50" width="7" customWidth="1"/>
    <col min="51" max="51" width="5.5703125" customWidth="1"/>
    <col min="52" max="52" width="2.5703125" hidden="1" customWidth="1"/>
    <col min="53" max="53" width="6.42578125" hidden="1" customWidth="1"/>
    <col min="54" max="54" width="6.28515625" customWidth="1"/>
    <col min="55" max="55" width="5" customWidth="1"/>
    <col min="56" max="56" width="18.85546875" bestFit="1" customWidth="1"/>
    <col min="57" max="58" width="6.28515625" bestFit="1" customWidth="1"/>
    <col min="59" max="59" width="6.28515625" customWidth="1"/>
    <col min="60" max="60" width="3.5703125" bestFit="1" customWidth="1"/>
    <col min="61" max="61" width="6.7109375" bestFit="1" customWidth="1"/>
    <col min="62" max="62" width="8.7109375" customWidth="1"/>
    <col min="63" max="63" width="7" hidden="1" customWidth="1"/>
    <col min="64" max="64" width="5.7109375" hidden="1" customWidth="1"/>
    <col min="65" max="65" width="9.140625" hidden="1" customWidth="1"/>
    <col min="66" max="66" width="18.5703125" hidden="1" customWidth="1"/>
    <col min="67" max="67" width="2" hidden="1" customWidth="1"/>
    <col min="68" max="68" width="18.5703125" hidden="1" customWidth="1"/>
    <col min="69" max="72" width="3.85546875" hidden="1" customWidth="1"/>
    <col min="73" max="75" width="16.42578125" hidden="1" customWidth="1"/>
    <col min="76" max="77" width="20.7109375" hidden="1" customWidth="1"/>
    <col min="78" max="78" width="19.28515625" hidden="1" customWidth="1"/>
    <col min="79" max="79" width="22.42578125" hidden="1" customWidth="1"/>
    <col min="80" max="81" width="22.140625" hidden="1" customWidth="1"/>
    <col min="82" max="82" width="24.85546875" hidden="1" customWidth="1"/>
    <col min="83" max="83" width="14.7109375" hidden="1" customWidth="1"/>
    <col min="84" max="84" width="22.5703125" hidden="1" customWidth="1"/>
    <col min="85" max="85" width="20.140625" hidden="1" customWidth="1"/>
    <col min="86" max="86" width="24.5703125" hidden="1" customWidth="1"/>
    <col min="87" max="87" width="18.7109375" hidden="1" customWidth="1"/>
    <col min="88" max="88" width="20.28515625" hidden="1" customWidth="1"/>
    <col min="89" max="89" width="21" hidden="1" customWidth="1"/>
    <col min="90" max="91" width="21.5703125" hidden="1" customWidth="1"/>
    <col min="92" max="92" width="19.85546875" hidden="1" customWidth="1"/>
    <col min="93" max="93" width="22.85546875" hidden="1" customWidth="1"/>
    <col min="94" max="94" width="24" hidden="1" customWidth="1"/>
    <col min="95" max="95" width="24.28515625" hidden="1" customWidth="1"/>
    <col min="96" max="97" width="21.140625" hidden="1" customWidth="1"/>
    <col min="98" max="98" width="19.28515625" hidden="1" customWidth="1"/>
    <col min="99" max="99" width="20.85546875" hidden="1" customWidth="1"/>
    <col min="100" max="101" width="23.140625" hidden="1" customWidth="1"/>
    <col min="102" max="102" width="23.42578125" hidden="1" customWidth="1"/>
    <col min="103" max="103" width="20.28515625" hidden="1" customWidth="1"/>
    <col min="104" max="106" width="22.5703125" hidden="1" customWidth="1"/>
    <col min="107" max="107" width="26.28515625" hidden="1" customWidth="1"/>
    <col min="108" max="108" width="20.85546875" hidden="1" customWidth="1"/>
    <col min="109" max="109" width="16.5703125" hidden="1" customWidth="1"/>
    <col min="110" max="111" width="20.5703125" hidden="1" customWidth="1"/>
    <col min="112" max="112" width="18.28515625" hidden="1" customWidth="1"/>
    <col min="113" max="113" width="18.7109375" hidden="1" customWidth="1"/>
    <col min="114" max="114" width="18" hidden="1" customWidth="1"/>
    <col min="115" max="115" width="22.85546875" hidden="1" customWidth="1"/>
    <col min="116" max="117" width="20.140625" hidden="1" customWidth="1"/>
    <col min="118" max="120" width="22.42578125" hidden="1" customWidth="1"/>
    <col min="121" max="121" width="18.28515625" hidden="1" customWidth="1"/>
    <col min="122" max="122" width="18.5703125" hidden="1" customWidth="1"/>
    <col min="123" max="125" width="23" hidden="1" customWidth="1"/>
    <col min="126" max="126" width="18.85546875" hidden="1" customWidth="1"/>
    <col min="127" max="127" width="24" hidden="1" customWidth="1"/>
    <col min="128" max="128" width="20.28515625" hidden="1" customWidth="1"/>
    <col min="129" max="129" width="23" hidden="1" customWidth="1"/>
    <col min="130" max="132" width="23.7109375" hidden="1" customWidth="1"/>
    <col min="133" max="133" width="22.140625" hidden="1" customWidth="1"/>
    <col min="134" max="134" width="17.28515625" hidden="1" customWidth="1"/>
    <col min="135" max="136" width="18.7109375" hidden="1" customWidth="1"/>
    <col min="137" max="138" width="27" hidden="1" customWidth="1"/>
    <col min="139" max="139" width="20.42578125" hidden="1" customWidth="1"/>
    <col min="140" max="140" width="12.7109375" hidden="1" customWidth="1"/>
    <col min="141" max="141" width="10.85546875" hidden="1" customWidth="1"/>
    <col min="142" max="142" width="19.140625" hidden="1" customWidth="1"/>
    <col min="143" max="143" width="20.28515625" hidden="1" customWidth="1"/>
    <col min="144" max="144" width="18.28515625" hidden="1" customWidth="1"/>
    <col min="145" max="146" width="15.7109375" hidden="1" customWidth="1"/>
    <col min="147" max="147" width="20.140625" hidden="1" customWidth="1"/>
    <col min="148" max="148" width="18.28515625" hidden="1" customWidth="1"/>
    <col min="149" max="149" width="20.5703125" hidden="1" customWidth="1"/>
    <col min="150" max="150" width="26" hidden="1" customWidth="1"/>
    <col min="151" max="152" width="22.5703125" hidden="1" customWidth="1"/>
    <col min="153" max="153" width="20" hidden="1" customWidth="1"/>
    <col min="154" max="154" width="18.85546875" hidden="1" customWidth="1"/>
    <col min="155" max="155" width="18.28515625" hidden="1" customWidth="1"/>
    <col min="156" max="156" width="21.42578125" hidden="1" customWidth="1"/>
    <col min="157" max="157" width="23.7109375" hidden="1" customWidth="1"/>
    <col min="158" max="158" width="20.7109375" hidden="1" customWidth="1"/>
    <col min="159" max="159" width="23" hidden="1" customWidth="1"/>
    <col min="160" max="160" width="11.7109375" hidden="1" customWidth="1"/>
    <col min="161" max="163" width="21.140625" hidden="1" customWidth="1"/>
    <col min="164" max="164" width="21.42578125" hidden="1" customWidth="1"/>
    <col min="165" max="165" width="20.42578125" hidden="1" customWidth="1"/>
    <col min="166" max="166" width="16.7109375" hidden="1" customWidth="1"/>
    <col min="167" max="167" width="22.42578125" hidden="1" customWidth="1"/>
    <col min="168" max="168" width="26" hidden="1" customWidth="1"/>
    <col min="169" max="169" width="21.42578125" hidden="1" customWidth="1"/>
    <col min="170" max="170" width="18.85546875" hidden="1" customWidth="1"/>
    <col min="171" max="174" width="20.85546875" hidden="1" customWidth="1"/>
    <col min="175" max="175" width="20.5703125" hidden="1" customWidth="1"/>
    <col min="176" max="177" width="25.85546875" hidden="1" customWidth="1"/>
    <col min="178" max="178" width="16.5703125" hidden="1" customWidth="1"/>
    <col min="179" max="180" width="26.140625" hidden="1" customWidth="1"/>
    <col min="181" max="181" width="16" hidden="1" customWidth="1"/>
    <col min="182" max="182" width="13.140625" hidden="1" customWidth="1"/>
    <col min="183" max="183" width="20.28515625" hidden="1" customWidth="1"/>
    <col min="184" max="184" width="19.5703125" hidden="1" customWidth="1"/>
    <col min="185" max="185" width="22.5703125" hidden="1" customWidth="1"/>
    <col min="186" max="186" width="22" hidden="1" customWidth="1"/>
    <col min="187" max="187" width="20.28515625" hidden="1" customWidth="1"/>
    <col min="188" max="188" width="20.42578125" hidden="1" customWidth="1"/>
    <col min="189" max="189" width="20.28515625" hidden="1" customWidth="1"/>
    <col min="190" max="190" width="20.140625" hidden="1" customWidth="1"/>
    <col min="191" max="191" width="18.5703125" hidden="1" customWidth="1"/>
    <col min="192" max="192" width="18.5703125" bestFit="1" customWidth="1"/>
    <col min="193" max="193" width="19.7109375" bestFit="1" customWidth="1"/>
    <col min="194" max="194" width="18.7109375" bestFit="1" customWidth="1"/>
    <col min="195" max="195" width="22.5703125" bestFit="1" customWidth="1"/>
    <col min="196" max="197" width="19.5703125" bestFit="1" customWidth="1"/>
    <col min="198" max="198" width="19.28515625" bestFit="1" customWidth="1"/>
    <col min="199" max="199" width="20.42578125" bestFit="1" customWidth="1"/>
    <col min="200" max="200" width="19.85546875" bestFit="1" customWidth="1"/>
  </cols>
  <sheetData>
    <row r="1" spans="1:191" ht="36.75" thickBot="1">
      <c r="A1" t="s">
        <v>94</v>
      </c>
      <c r="B1" s="1" t="s">
        <v>73</v>
      </c>
      <c r="C1" s="1" t="s">
        <v>74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" t="s">
        <v>89</v>
      </c>
      <c r="S1" s="1" t="s">
        <v>90</v>
      </c>
      <c r="U1" s="37" t="s">
        <v>73</v>
      </c>
      <c r="V1" s="37" t="s">
        <v>74</v>
      </c>
      <c r="W1" s="37" t="s">
        <v>75</v>
      </c>
      <c r="X1" s="37" t="s">
        <v>76</v>
      </c>
      <c r="Y1" s="37" t="s">
        <v>77</v>
      </c>
      <c r="Z1" s="37" t="s">
        <v>78</v>
      </c>
      <c r="AA1" s="37" t="s">
        <v>79</v>
      </c>
      <c r="AB1" s="37" t="s">
        <v>80</v>
      </c>
      <c r="AC1" s="37" t="s">
        <v>81</v>
      </c>
      <c r="AD1" s="37" t="s">
        <v>82</v>
      </c>
      <c r="AE1" s="37" t="s">
        <v>83</v>
      </c>
      <c r="AF1" s="37" t="s">
        <v>84</v>
      </c>
      <c r="AG1" s="37" t="s">
        <v>85</v>
      </c>
      <c r="AH1" s="37" t="s">
        <v>86</v>
      </c>
      <c r="AI1" s="37" t="s">
        <v>87</v>
      </c>
      <c r="AJ1" s="37" t="s">
        <v>88</v>
      </c>
      <c r="AK1" s="37" t="s">
        <v>89</v>
      </c>
      <c r="AL1" s="37" t="s">
        <v>90</v>
      </c>
      <c r="AM1" s="9" t="s">
        <v>99</v>
      </c>
      <c r="AN1" s="10" t="s">
        <v>110</v>
      </c>
      <c r="AO1" s="33" t="s">
        <v>111</v>
      </c>
      <c r="AP1" s="33" t="s">
        <v>114</v>
      </c>
      <c r="AQ1" s="33" t="s">
        <v>115</v>
      </c>
      <c r="AR1" s="34" t="s">
        <v>98</v>
      </c>
      <c r="AU1" s="67" t="s">
        <v>146</v>
      </c>
      <c r="AV1" s="65"/>
      <c r="AW1" s="57" t="s">
        <v>159</v>
      </c>
      <c r="AY1" s="39" t="s">
        <v>158</v>
      </c>
      <c r="BB1" s="2" t="s">
        <v>161</v>
      </c>
      <c r="BC1" s="39" t="s">
        <v>122</v>
      </c>
      <c r="BD1" t="s">
        <v>128</v>
      </c>
      <c r="BE1" s="39" t="s">
        <v>131</v>
      </c>
      <c r="BF1" s="39" t="s">
        <v>132</v>
      </c>
      <c r="BG1" s="39" t="s">
        <v>133</v>
      </c>
      <c r="BH1" s="62" t="s">
        <v>134</v>
      </c>
      <c r="BI1" s="53" t="s">
        <v>151</v>
      </c>
      <c r="BJ1" s="53" t="s">
        <v>152</v>
      </c>
      <c r="BK1" s="39"/>
      <c r="BL1" s="39"/>
      <c r="BM1" s="39"/>
      <c r="BN1" t="s">
        <v>177</v>
      </c>
      <c r="BP1" t="s">
        <v>168</v>
      </c>
    </row>
    <row r="2" spans="1:191" ht="13.5" thickBot="1">
      <c r="A2" t="s">
        <v>326</v>
      </c>
      <c r="B2" t="s">
        <v>141</v>
      </c>
      <c r="C2" t="s">
        <v>95</v>
      </c>
      <c r="D2" t="s">
        <v>139</v>
      </c>
      <c r="E2" t="s">
        <v>92</v>
      </c>
      <c r="F2" t="s">
        <v>125</v>
      </c>
      <c r="G2" t="s">
        <v>137</v>
      </c>
      <c r="H2" t="s">
        <v>147</v>
      </c>
      <c r="I2" t="s">
        <v>138</v>
      </c>
      <c r="J2" t="s">
        <v>208</v>
      </c>
      <c r="K2" t="s">
        <v>195</v>
      </c>
      <c r="L2" t="s">
        <v>197</v>
      </c>
      <c r="M2" t="s">
        <v>155</v>
      </c>
      <c r="N2" t="s">
        <v>171</v>
      </c>
      <c r="O2" t="s">
        <v>194</v>
      </c>
      <c r="P2" t="s">
        <v>213</v>
      </c>
      <c r="Q2" t="s">
        <v>215</v>
      </c>
      <c r="R2" t="s">
        <v>217</v>
      </c>
      <c r="S2" t="s">
        <v>181</v>
      </c>
      <c r="U2">
        <v>79</v>
      </c>
      <c r="V2">
        <v>0</v>
      </c>
      <c r="W2">
        <v>47</v>
      </c>
      <c r="X2">
        <v>34</v>
      </c>
      <c r="Y2">
        <v>0</v>
      </c>
      <c r="Z2">
        <v>56</v>
      </c>
      <c r="AA2">
        <v>56</v>
      </c>
      <c r="AB2">
        <v>15</v>
      </c>
      <c r="AC2">
        <v>67</v>
      </c>
      <c r="AD2">
        <v>42</v>
      </c>
      <c r="AE2">
        <v>70</v>
      </c>
      <c r="AF2">
        <v>28</v>
      </c>
      <c r="AG2">
        <v>67</v>
      </c>
      <c r="AH2">
        <v>42</v>
      </c>
      <c r="AI2">
        <v>47</v>
      </c>
      <c r="AJ2">
        <v>0</v>
      </c>
      <c r="AK2">
        <v>56</v>
      </c>
      <c r="AL2">
        <v>38</v>
      </c>
      <c r="AM2">
        <v>15</v>
      </c>
      <c r="AN2" s="7">
        <v>744</v>
      </c>
      <c r="AO2">
        <v>1</v>
      </c>
      <c r="AP2" s="8">
        <v>49.6</v>
      </c>
      <c r="AQ2" s="8">
        <v>41.333333333333336</v>
      </c>
      <c r="AR2" t="s">
        <v>334</v>
      </c>
      <c r="AT2" s="4"/>
      <c r="AU2" s="68"/>
      <c r="AV2" s="69">
        <v>1080</v>
      </c>
      <c r="AW2" s="58" t="s">
        <v>206</v>
      </c>
      <c r="AY2" s="2" t="str">
        <f>IF(HLOOKUP($AW$2,$BU$2:$KG$21,BA2,0)=BB2,"YES","")</f>
        <v/>
      </c>
      <c r="AZ2" t="str">
        <f>LEFT(BB2,1)</f>
        <v>A</v>
      </c>
      <c r="BA2">
        <f>VLOOKUP(AZ2,$BS$25:$BT$42,2,0)</f>
        <v>3</v>
      </c>
      <c r="BB2" t="s">
        <v>36</v>
      </c>
      <c r="BC2">
        <f>VLOOKUP(BD2,golfers!H:I,2,0)</f>
        <v>1</v>
      </c>
      <c r="BD2" s="54" t="s">
        <v>141</v>
      </c>
      <c r="BE2">
        <f>VLOOKUP($BD2,golfers!N:Q,2,0)</f>
        <v>70</v>
      </c>
      <c r="BF2">
        <f>VLOOKUP($BD2,golfers!N:Q,3,0)</f>
        <v>74</v>
      </c>
      <c r="BG2">
        <f>VLOOKUP($BD2,golfers!N:Q,4,0)</f>
        <v>79</v>
      </c>
      <c r="BH2">
        <f>BG2-BF2</f>
        <v>5</v>
      </c>
      <c r="BI2">
        <f>COUNTIF($B$2:$S$120,BD2)</f>
        <v>54</v>
      </c>
      <c r="BJ2" s="52">
        <f>BI2/COUNTA($A$2:$A$120)</f>
        <v>0.45378151260504201</v>
      </c>
      <c r="BN2" t="str" cm="1">
        <f t="array" ref="BN2:BN120">_xlfn._xlws.SORT(A2:A120,1,1,FALSE)</f>
        <v>Aaron Janike</v>
      </c>
      <c r="BO2">
        <f t="shared" ref="BO2:BO33" si="0">IFERROR(RIGHT(A2,1)*1,0)</f>
        <v>1</v>
      </c>
      <c r="BP2" t="str">
        <f t="shared" ref="BP2:BP33" si="1">IFERROR(LEFT(A2,IFERROR(SEARCH(BO2,A2,1)-1,A2)),A2)</f>
        <v>Eddie Totaro</v>
      </c>
      <c r="BU2" t="s">
        <v>204</v>
      </c>
      <c r="BV2" t="s">
        <v>205</v>
      </c>
      <c r="BW2" t="s">
        <v>218</v>
      </c>
      <c r="BX2" t="s">
        <v>219</v>
      </c>
      <c r="BY2" t="s">
        <v>220</v>
      </c>
      <c r="BZ2" t="s">
        <v>221</v>
      </c>
      <c r="CA2" t="s">
        <v>222</v>
      </c>
      <c r="CB2" t="s">
        <v>223</v>
      </c>
      <c r="CC2" t="s">
        <v>224</v>
      </c>
      <c r="CD2" t="s">
        <v>225</v>
      </c>
      <c r="CE2" t="s">
        <v>226</v>
      </c>
      <c r="CF2" t="s">
        <v>227</v>
      </c>
      <c r="CG2" t="s">
        <v>228</v>
      </c>
      <c r="CH2" t="s">
        <v>229</v>
      </c>
      <c r="CI2" t="s">
        <v>230</v>
      </c>
      <c r="CJ2" t="s">
        <v>231</v>
      </c>
      <c r="CK2" t="s">
        <v>232</v>
      </c>
      <c r="CL2" t="s">
        <v>233</v>
      </c>
      <c r="CM2" t="s">
        <v>234</v>
      </c>
      <c r="CN2" t="s">
        <v>235</v>
      </c>
      <c r="CO2" t="s">
        <v>236</v>
      </c>
      <c r="CP2" t="s">
        <v>237</v>
      </c>
      <c r="CQ2" t="s">
        <v>238</v>
      </c>
      <c r="CR2" t="s">
        <v>239</v>
      </c>
      <c r="CS2" t="s">
        <v>240</v>
      </c>
      <c r="CT2" t="s">
        <v>241</v>
      </c>
      <c r="CU2" t="s">
        <v>242</v>
      </c>
      <c r="CV2" t="s">
        <v>243</v>
      </c>
      <c r="CW2" t="s">
        <v>244</v>
      </c>
      <c r="CX2" t="s">
        <v>245</v>
      </c>
      <c r="CY2" t="s">
        <v>246</v>
      </c>
      <c r="CZ2" t="s">
        <v>247</v>
      </c>
      <c r="DA2" t="s">
        <v>248</v>
      </c>
      <c r="DB2" t="s">
        <v>249</v>
      </c>
      <c r="DC2" t="s">
        <v>250</v>
      </c>
      <c r="DD2" t="s">
        <v>251</v>
      </c>
      <c r="DE2" t="s">
        <v>252</v>
      </c>
      <c r="DF2" t="s">
        <v>253</v>
      </c>
      <c r="DG2" t="s">
        <v>254</v>
      </c>
      <c r="DH2" t="s">
        <v>255</v>
      </c>
      <c r="DI2" t="s">
        <v>256</v>
      </c>
      <c r="DJ2" t="s">
        <v>257</v>
      </c>
      <c r="DK2" t="s">
        <v>258</v>
      </c>
      <c r="DL2" t="s">
        <v>259</v>
      </c>
      <c r="DM2" t="s">
        <v>260</v>
      </c>
      <c r="DN2" t="s">
        <v>261</v>
      </c>
      <c r="DO2" t="s">
        <v>262</v>
      </c>
      <c r="DP2" t="s">
        <v>263</v>
      </c>
      <c r="DQ2" t="s">
        <v>264</v>
      </c>
      <c r="DR2" t="s">
        <v>265</v>
      </c>
      <c r="DS2" t="s">
        <v>266</v>
      </c>
      <c r="DT2" t="s">
        <v>267</v>
      </c>
      <c r="DU2" t="s">
        <v>268</v>
      </c>
      <c r="DV2" t="s">
        <v>269</v>
      </c>
      <c r="DW2" t="s">
        <v>270</v>
      </c>
      <c r="DX2" t="s">
        <v>271</v>
      </c>
      <c r="DY2" t="s">
        <v>272</v>
      </c>
      <c r="DZ2" t="s">
        <v>273</v>
      </c>
      <c r="EA2" t="s">
        <v>274</v>
      </c>
      <c r="EB2" t="s">
        <v>275</v>
      </c>
      <c r="EC2" t="s">
        <v>276</v>
      </c>
      <c r="ED2" t="s">
        <v>277</v>
      </c>
      <c r="EE2" t="s">
        <v>278</v>
      </c>
      <c r="EF2" t="s">
        <v>279</v>
      </c>
      <c r="EG2" t="s">
        <v>280</v>
      </c>
      <c r="EH2" t="s">
        <v>281</v>
      </c>
      <c r="EI2" t="s">
        <v>282</v>
      </c>
      <c r="EJ2" t="s">
        <v>283</v>
      </c>
      <c r="EK2" t="s">
        <v>284</v>
      </c>
      <c r="EL2" t="s">
        <v>285</v>
      </c>
      <c r="EM2" t="s">
        <v>286</v>
      </c>
      <c r="EN2" t="s">
        <v>287</v>
      </c>
      <c r="EO2" t="s">
        <v>288</v>
      </c>
      <c r="EP2" t="s">
        <v>289</v>
      </c>
      <c r="EQ2" t="s">
        <v>290</v>
      </c>
      <c r="ER2" t="s">
        <v>291</v>
      </c>
      <c r="ES2" t="s">
        <v>292</v>
      </c>
      <c r="ET2" t="s">
        <v>293</v>
      </c>
      <c r="EU2" t="s">
        <v>294</v>
      </c>
      <c r="EV2" t="s">
        <v>295</v>
      </c>
      <c r="EW2" t="s">
        <v>296</v>
      </c>
      <c r="EX2" t="s">
        <v>297</v>
      </c>
      <c r="EY2" t="s">
        <v>298</v>
      </c>
      <c r="EZ2" t="s">
        <v>299</v>
      </c>
      <c r="FA2" t="s">
        <v>300</v>
      </c>
      <c r="FB2" t="s">
        <v>301</v>
      </c>
      <c r="FC2" t="s">
        <v>302</v>
      </c>
      <c r="FD2" t="s">
        <v>206</v>
      </c>
      <c r="FE2" t="s">
        <v>303</v>
      </c>
      <c r="FF2" t="s">
        <v>304</v>
      </c>
      <c r="FG2" t="s">
        <v>305</v>
      </c>
      <c r="FH2" t="s">
        <v>330</v>
      </c>
      <c r="FI2" t="s">
        <v>306</v>
      </c>
      <c r="FJ2" t="s">
        <v>307</v>
      </c>
      <c r="FK2" t="s">
        <v>308</v>
      </c>
      <c r="FL2" t="s">
        <v>309</v>
      </c>
      <c r="FM2" t="s">
        <v>310</v>
      </c>
      <c r="FN2" t="s">
        <v>311</v>
      </c>
      <c r="FO2" t="s">
        <v>312</v>
      </c>
      <c r="FP2" t="s">
        <v>313</v>
      </c>
      <c r="FQ2" t="s">
        <v>314</v>
      </c>
      <c r="FR2" t="s">
        <v>315</v>
      </c>
      <c r="FS2" t="s">
        <v>316</v>
      </c>
      <c r="FT2" t="s">
        <v>317</v>
      </c>
      <c r="FU2" t="s">
        <v>318</v>
      </c>
      <c r="FV2" t="s">
        <v>319</v>
      </c>
      <c r="FW2" t="s">
        <v>320</v>
      </c>
      <c r="FX2" t="s">
        <v>321</v>
      </c>
      <c r="FY2" t="s">
        <v>322</v>
      </c>
      <c r="FZ2" t="s">
        <v>323</v>
      </c>
      <c r="GA2" t="s">
        <v>324</v>
      </c>
      <c r="GB2" t="s">
        <v>325</v>
      </c>
      <c r="GC2" t="s">
        <v>326</v>
      </c>
      <c r="GD2" t="s">
        <v>327</v>
      </c>
      <c r="GE2" t="s">
        <v>328</v>
      </c>
      <c r="GF2" t="s">
        <v>329</v>
      </c>
      <c r="GG2" t="s">
        <v>331</v>
      </c>
      <c r="GH2" t="s">
        <v>333</v>
      </c>
      <c r="GI2" t="s">
        <v>332</v>
      </c>
    </row>
    <row r="3" spans="1:191">
      <c r="A3" t="s">
        <v>333</v>
      </c>
      <c r="B3" t="s">
        <v>141</v>
      </c>
      <c r="C3" t="s">
        <v>183</v>
      </c>
      <c r="D3" t="s">
        <v>139</v>
      </c>
      <c r="E3" t="s">
        <v>92</v>
      </c>
      <c r="F3" t="s">
        <v>167</v>
      </c>
      <c r="G3" t="s">
        <v>123</v>
      </c>
      <c r="H3" t="s">
        <v>179</v>
      </c>
      <c r="I3" t="s">
        <v>138</v>
      </c>
      <c r="J3" t="s">
        <v>208</v>
      </c>
      <c r="K3" t="s">
        <v>156</v>
      </c>
      <c r="L3" t="s">
        <v>145</v>
      </c>
      <c r="M3" t="s">
        <v>186</v>
      </c>
      <c r="N3" t="s">
        <v>193</v>
      </c>
      <c r="O3" t="s">
        <v>188</v>
      </c>
      <c r="P3" t="s">
        <v>200</v>
      </c>
      <c r="Q3" t="s">
        <v>214</v>
      </c>
      <c r="R3" t="s">
        <v>173</v>
      </c>
      <c r="S3" t="s">
        <v>203</v>
      </c>
      <c r="U3">
        <v>79</v>
      </c>
      <c r="V3">
        <v>67</v>
      </c>
      <c r="W3">
        <v>47</v>
      </c>
      <c r="X3">
        <v>34</v>
      </c>
      <c r="Y3">
        <v>0</v>
      </c>
      <c r="Z3">
        <v>56</v>
      </c>
      <c r="AA3">
        <v>0</v>
      </c>
      <c r="AB3">
        <v>15</v>
      </c>
      <c r="AC3">
        <v>67</v>
      </c>
      <c r="AD3">
        <v>67</v>
      </c>
      <c r="AE3">
        <v>15</v>
      </c>
      <c r="AF3">
        <v>56</v>
      </c>
      <c r="AG3">
        <v>56</v>
      </c>
      <c r="AH3">
        <v>8</v>
      </c>
      <c r="AI3">
        <v>5</v>
      </c>
      <c r="AJ3">
        <v>67</v>
      </c>
      <c r="AK3">
        <v>25</v>
      </c>
      <c r="AL3">
        <v>56</v>
      </c>
      <c r="AM3">
        <v>16</v>
      </c>
      <c r="AN3" s="7">
        <v>720</v>
      </c>
      <c r="AO3">
        <v>2</v>
      </c>
      <c r="AP3" s="8">
        <v>45</v>
      </c>
      <c r="AQ3" s="8">
        <v>40</v>
      </c>
      <c r="AR3" t="s">
        <v>207</v>
      </c>
      <c r="AT3" s="4" t="s">
        <v>326</v>
      </c>
      <c r="AU3" s="70" t="s">
        <v>100</v>
      </c>
      <c r="AV3" s="65">
        <v>340</v>
      </c>
      <c r="AW3" s="40" t="s">
        <v>160</v>
      </c>
      <c r="AY3" s="2" t="str">
        <f>IF(HLOOKUP($AW$2,$BU$2:$KG$21,BA3,0)=BB3,"YES","")</f>
        <v>YES</v>
      </c>
      <c r="AZ3" t="str">
        <f>LEFT(BB3,1)</f>
        <v>A</v>
      </c>
      <c r="BA3">
        <f>VLOOKUP(AZ3,$BS$25:$BT$42,2,0)</f>
        <v>3</v>
      </c>
      <c r="BB3" t="s">
        <v>0</v>
      </c>
      <c r="BC3">
        <f>VLOOKUP(BD3,golfers!H:I,2,0)</f>
        <v>2</v>
      </c>
      <c r="BD3" s="54" t="s">
        <v>153</v>
      </c>
      <c r="BE3">
        <f>VLOOKUP($BD3,golfers!N:Q,2,0)</f>
        <v>58</v>
      </c>
      <c r="BF3">
        <f>VLOOKUP($BD3,golfers!N:Q,3,0)</f>
        <v>67</v>
      </c>
      <c r="BG3">
        <f>VLOOKUP($BD3,golfers!N:Q,4,0)</f>
        <v>73</v>
      </c>
      <c r="BH3">
        <f t="shared" ref="BH3:BH66" si="2">BG3-BF3</f>
        <v>6</v>
      </c>
      <c r="BI3">
        <f>COUNTIF($B$2:$S$120,BD3)</f>
        <v>15</v>
      </c>
      <c r="BJ3" s="52">
        <f>BI3/COUNTA($A$2:$A$120)</f>
        <v>0.12605042016806722</v>
      </c>
      <c r="BN3" t="str">
        <v>Ari Goetz</v>
      </c>
      <c r="BO3">
        <f t="shared" si="0"/>
        <v>0</v>
      </c>
      <c r="BP3" t="str">
        <f t="shared" si="1"/>
        <v>Aaron Janike</v>
      </c>
    </row>
    <row r="4" spans="1:191">
      <c r="A4" t="s">
        <v>223</v>
      </c>
      <c r="B4" t="s">
        <v>141</v>
      </c>
      <c r="C4" t="s">
        <v>183</v>
      </c>
      <c r="D4" t="s">
        <v>139</v>
      </c>
      <c r="E4" t="s">
        <v>154</v>
      </c>
      <c r="F4" t="s">
        <v>125</v>
      </c>
      <c r="G4" t="s">
        <v>123</v>
      </c>
      <c r="H4" t="s">
        <v>176</v>
      </c>
      <c r="I4" t="s">
        <v>138</v>
      </c>
      <c r="J4" t="s">
        <v>208</v>
      </c>
      <c r="K4" t="s">
        <v>156</v>
      </c>
      <c r="L4" t="s">
        <v>145</v>
      </c>
      <c r="M4" t="s">
        <v>210</v>
      </c>
      <c r="N4" t="s">
        <v>157</v>
      </c>
      <c r="O4" t="s">
        <v>189</v>
      </c>
      <c r="P4" t="s">
        <v>196</v>
      </c>
      <c r="Q4" t="s">
        <v>214</v>
      </c>
      <c r="R4" t="s">
        <v>173</v>
      </c>
      <c r="S4" t="s">
        <v>202</v>
      </c>
      <c r="U4">
        <v>79</v>
      </c>
      <c r="V4">
        <v>67</v>
      </c>
      <c r="W4">
        <v>47</v>
      </c>
      <c r="X4">
        <v>0</v>
      </c>
      <c r="Y4">
        <v>0</v>
      </c>
      <c r="Z4">
        <v>56</v>
      </c>
      <c r="AA4">
        <v>0</v>
      </c>
      <c r="AB4">
        <v>15</v>
      </c>
      <c r="AC4">
        <v>67</v>
      </c>
      <c r="AD4">
        <v>67</v>
      </c>
      <c r="AE4">
        <v>15</v>
      </c>
      <c r="AF4">
        <v>0</v>
      </c>
      <c r="AG4">
        <v>73</v>
      </c>
      <c r="AH4">
        <v>70</v>
      </c>
      <c r="AI4">
        <v>38</v>
      </c>
      <c r="AJ4">
        <v>67</v>
      </c>
      <c r="AK4">
        <v>25</v>
      </c>
      <c r="AL4">
        <v>20</v>
      </c>
      <c r="AM4">
        <v>14</v>
      </c>
      <c r="AN4" s="7">
        <v>706</v>
      </c>
      <c r="AO4">
        <v>3</v>
      </c>
      <c r="AP4" s="8">
        <v>50.428571428571431</v>
      </c>
      <c r="AQ4" s="8">
        <v>39.222222222222221</v>
      </c>
      <c r="AR4" t="s">
        <v>207</v>
      </c>
      <c r="AT4" s="4" t="s">
        <v>333</v>
      </c>
      <c r="AU4" s="70" t="s">
        <v>101</v>
      </c>
      <c r="AV4" s="65">
        <v>240</v>
      </c>
      <c r="AY4" s="2" t="str">
        <f>IF(HLOOKUP($AW$2,$BU$2:$KG$21,BA4,0)=BB4,"YES","")</f>
        <v/>
      </c>
      <c r="AZ4" t="str">
        <f>LEFT(BB4,1)</f>
        <v>M</v>
      </c>
      <c r="BA4">
        <f>VLOOKUP(AZ4,$BS$25:$BT$42,2,0)</f>
        <v>15</v>
      </c>
      <c r="BB4" t="s">
        <v>47</v>
      </c>
      <c r="BC4">
        <f>VLOOKUP(BD4,golfers!H:I,2,0)</f>
        <v>2</v>
      </c>
      <c r="BD4" s="54" t="s">
        <v>157</v>
      </c>
      <c r="BE4">
        <f>VLOOKUP($BD4,golfers!N:Q,2,0)</f>
        <v>27</v>
      </c>
      <c r="BF4">
        <f>VLOOKUP($BD4,golfers!N:Q,3,0)</f>
        <v>39</v>
      </c>
      <c r="BG4">
        <f>VLOOKUP($BD4,golfers!N:Q,4,0)</f>
        <v>73</v>
      </c>
      <c r="BH4">
        <f t="shared" si="2"/>
        <v>34</v>
      </c>
      <c r="BI4">
        <f>COUNTIF($B$2:$S$120,BD4)</f>
        <v>36</v>
      </c>
      <c r="BJ4" s="64">
        <f>BI4/COUNTA($A$2:$A$120)</f>
        <v>0.30252100840336132</v>
      </c>
      <c r="BN4" t="str">
        <v>Austin Miller1</v>
      </c>
      <c r="BO4">
        <f t="shared" si="0"/>
        <v>1</v>
      </c>
      <c r="BP4" t="str">
        <f t="shared" si="1"/>
        <v>Jim Bailey</v>
      </c>
      <c r="BU4" t="s">
        <v>36</v>
      </c>
      <c r="BV4" t="s">
        <v>0</v>
      </c>
      <c r="BW4" t="s">
        <v>18</v>
      </c>
      <c r="BX4" t="s">
        <v>36</v>
      </c>
      <c r="BY4" t="s">
        <v>18</v>
      </c>
      <c r="BZ4" t="s">
        <v>36</v>
      </c>
      <c r="CA4" t="s">
        <v>18</v>
      </c>
      <c r="CB4" t="s">
        <v>36</v>
      </c>
      <c r="CC4" t="s">
        <v>18</v>
      </c>
      <c r="CD4" t="s">
        <v>0</v>
      </c>
      <c r="CE4" t="s">
        <v>36</v>
      </c>
      <c r="CF4" t="s">
        <v>18</v>
      </c>
      <c r="CG4" t="s">
        <v>0</v>
      </c>
      <c r="CH4" t="s">
        <v>36</v>
      </c>
      <c r="CI4" t="s">
        <v>18</v>
      </c>
      <c r="CJ4" t="s">
        <v>36</v>
      </c>
      <c r="CK4" t="s">
        <v>18</v>
      </c>
      <c r="CL4" t="s">
        <v>36</v>
      </c>
      <c r="CM4" t="s">
        <v>36</v>
      </c>
      <c r="CN4" t="s">
        <v>36</v>
      </c>
      <c r="CO4" t="s">
        <v>18</v>
      </c>
      <c r="CP4" t="s">
        <v>36</v>
      </c>
      <c r="CQ4" t="s">
        <v>36</v>
      </c>
      <c r="CR4" t="s">
        <v>36</v>
      </c>
      <c r="CS4" t="s">
        <v>36</v>
      </c>
      <c r="CT4" t="s">
        <v>36</v>
      </c>
      <c r="CU4" t="s">
        <v>36</v>
      </c>
      <c r="CV4" t="s">
        <v>36</v>
      </c>
      <c r="CW4" t="s">
        <v>0</v>
      </c>
      <c r="CX4" t="s">
        <v>36</v>
      </c>
      <c r="CY4" t="s">
        <v>18</v>
      </c>
      <c r="CZ4" t="s">
        <v>36</v>
      </c>
      <c r="DA4" t="s">
        <v>36</v>
      </c>
      <c r="DB4" t="s">
        <v>36</v>
      </c>
      <c r="DC4" t="s">
        <v>18</v>
      </c>
      <c r="DD4" t="s">
        <v>0</v>
      </c>
      <c r="DE4" t="s">
        <v>36</v>
      </c>
      <c r="DF4" t="s">
        <v>36</v>
      </c>
      <c r="DG4" t="s">
        <v>36</v>
      </c>
      <c r="DH4" t="s">
        <v>53</v>
      </c>
      <c r="DI4" t="s">
        <v>53</v>
      </c>
      <c r="DJ4" t="s">
        <v>18</v>
      </c>
      <c r="DK4" t="s">
        <v>53</v>
      </c>
      <c r="DL4" t="s">
        <v>36</v>
      </c>
      <c r="DM4" t="s">
        <v>36</v>
      </c>
      <c r="DN4" t="s">
        <v>36</v>
      </c>
      <c r="DO4" t="s">
        <v>36</v>
      </c>
      <c r="DP4" t="s">
        <v>18</v>
      </c>
      <c r="DQ4" t="s">
        <v>36</v>
      </c>
      <c r="DR4" t="s">
        <v>18</v>
      </c>
      <c r="DS4" t="s">
        <v>36</v>
      </c>
      <c r="DT4" t="s">
        <v>18</v>
      </c>
      <c r="DU4" t="s">
        <v>36</v>
      </c>
      <c r="DV4" t="s">
        <v>18</v>
      </c>
      <c r="DW4" t="s">
        <v>0</v>
      </c>
      <c r="DX4" t="s">
        <v>18</v>
      </c>
      <c r="DY4" t="s">
        <v>36</v>
      </c>
      <c r="DZ4" t="s">
        <v>18</v>
      </c>
      <c r="EA4" t="s">
        <v>0</v>
      </c>
      <c r="EB4" t="s">
        <v>36</v>
      </c>
      <c r="EC4" t="s">
        <v>18</v>
      </c>
      <c r="ED4" t="s">
        <v>36</v>
      </c>
      <c r="EE4" t="s">
        <v>18</v>
      </c>
      <c r="EF4" t="s">
        <v>18</v>
      </c>
      <c r="EG4" t="s">
        <v>18</v>
      </c>
      <c r="EH4" t="s">
        <v>18</v>
      </c>
      <c r="EI4" t="s">
        <v>0</v>
      </c>
      <c r="EJ4" t="s">
        <v>18</v>
      </c>
      <c r="EK4" t="s">
        <v>36</v>
      </c>
      <c r="EL4" t="s">
        <v>18</v>
      </c>
      <c r="EM4" t="s">
        <v>18</v>
      </c>
      <c r="EN4" t="s">
        <v>36</v>
      </c>
      <c r="EO4" t="s">
        <v>36</v>
      </c>
      <c r="EP4" t="s">
        <v>36</v>
      </c>
      <c r="EQ4" t="s">
        <v>53</v>
      </c>
      <c r="ER4" t="s">
        <v>18</v>
      </c>
      <c r="ES4" t="s">
        <v>0</v>
      </c>
      <c r="ET4" t="s">
        <v>18</v>
      </c>
      <c r="EU4" t="s">
        <v>18</v>
      </c>
      <c r="EV4" t="s">
        <v>36</v>
      </c>
      <c r="EW4" t="s">
        <v>18</v>
      </c>
      <c r="EX4" t="s">
        <v>36</v>
      </c>
      <c r="EY4" t="s">
        <v>36</v>
      </c>
      <c r="EZ4" t="s">
        <v>36</v>
      </c>
      <c r="FA4" t="s">
        <v>18</v>
      </c>
      <c r="FB4" t="s">
        <v>0</v>
      </c>
      <c r="FC4" t="s">
        <v>36</v>
      </c>
      <c r="FD4" t="s">
        <v>0</v>
      </c>
      <c r="FE4" t="s">
        <v>36</v>
      </c>
      <c r="FF4" t="s">
        <v>18</v>
      </c>
      <c r="FG4" t="s">
        <v>36</v>
      </c>
      <c r="FH4" t="s">
        <v>0</v>
      </c>
      <c r="FI4" t="s">
        <v>18</v>
      </c>
      <c r="FJ4" t="s">
        <v>36</v>
      </c>
      <c r="FK4" t="s">
        <v>18</v>
      </c>
      <c r="FL4" t="s">
        <v>36</v>
      </c>
      <c r="FM4" t="s">
        <v>18</v>
      </c>
      <c r="FN4" t="s">
        <v>53</v>
      </c>
      <c r="FO4" t="s">
        <v>18</v>
      </c>
      <c r="FP4" t="s">
        <v>0</v>
      </c>
      <c r="FQ4" t="s">
        <v>36</v>
      </c>
      <c r="FR4" t="s">
        <v>18</v>
      </c>
      <c r="FS4" t="s">
        <v>0</v>
      </c>
      <c r="FT4" t="s">
        <v>53</v>
      </c>
      <c r="FU4" t="s">
        <v>0</v>
      </c>
      <c r="FV4" t="s">
        <v>18</v>
      </c>
      <c r="FW4" t="s">
        <v>36</v>
      </c>
      <c r="FX4" t="s">
        <v>18</v>
      </c>
      <c r="FY4" t="s">
        <v>18</v>
      </c>
      <c r="FZ4" t="s">
        <v>18</v>
      </c>
      <c r="GA4" t="s">
        <v>36</v>
      </c>
      <c r="GB4" t="s">
        <v>36</v>
      </c>
      <c r="GC4" t="s">
        <v>36</v>
      </c>
      <c r="GD4" t="s">
        <v>18</v>
      </c>
      <c r="GE4" t="s">
        <v>53</v>
      </c>
      <c r="GF4" t="s">
        <v>18</v>
      </c>
      <c r="GG4" t="s">
        <v>36</v>
      </c>
      <c r="GH4" t="s">
        <v>36</v>
      </c>
      <c r="GI4" t="s">
        <v>18</v>
      </c>
    </row>
    <row r="5" spans="1:191" ht="13.5" thickBot="1">
      <c r="A5" t="s">
        <v>286</v>
      </c>
      <c r="B5" t="s">
        <v>96</v>
      </c>
      <c r="C5" t="s">
        <v>140</v>
      </c>
      <c r="D5" t="s">
        <v>139</v>
      </c>
      <c r="E5" t="s">
        <v>154</v>
      </c>
      <c r="F5" t="s">
        <v>167</v>
      </c>
      <c r="G5" t="s">
        <v>123</v>
      </c>
      <c r="H5" t="s">
        <v>147</v>
      </c>
      <c r="I5" t="s">
        <v>138</v>
      </c>
      <c r="J5" t="s">
        <v>208</v>
      </c>
      <c r="K5" t="s">
        <v>156</v>
      </c>
      <c r="L5" t="s">
        <v>197</v>
      </c>
      <c r="M5" t="s">
        <v>155</v>
      </c>
      <c r="N5" t="s">
        <v>171</v>
      </c>
      <c r="O5" t="s">
        <v>188</v>
      </c>
      <c r="P5" t="s">
        <v>196</v>
      </c>
      <c r="Q5" t="s">
        <v>172</v>
      </c>
      <c r="R5" t="s">
        <v>199</v>
      </c>
      <c r="S5" t="s">
        <v>202</v>
      </c>
      <c r="U5">
        <v>28</v>
      </c>
      <c r="V5">
        <v>25</v>
      </c>
      <c r="W5">
        <v>47</v>
      </c>
      <c r="X5">
        <v>0</v>
      </c>
      <c r="Y5">
        <v>0</v>
      </c>
      <c r="Z5">
        <v>56</v>
      </c>
      <c r="AA5">
        <v>56</v>
      </c>
      <c r="AB5">
        <v>15</v>
      </c>
      <c r="AC5">
        <v>67</v>
      </c>
      <c r="AD5">
        <v>67</v>
      </c>
      <c r="AE5">
        <v>70</v>
      </c>
      <c r="AF5">
        <v>28</v>
      </c>
      <c r="AG5">
        <v>67</v>
      </c>
      <c r="AH5">
        <v>8</v>
      </c>
      <c r="AI5">
        <v>38</v>
      </c>
      <c r="AJ5">
        <v>34</v>
      </c>
      <c r="AK5">
        <v>20</v>
      </c>
      <c r="AL5">
        <v>20</v>
      </c>
      <c r="AM5">
        <v>16</v>
      </c>
      <c r="AN5" s="7">
        <v>646</v>
      </c>
      <c r="AO5">
        <v>4</v>
      </c>
      <c r="AP5" s="8">
        <v>40.375</v>
      </c>
      <c r="AQ5" s="8">
        <v>35.888888888888886</v>
      </c>
      <c r="AR5" t="s">
        <v>334</v>
      </c>
      <c r="AT5" s="4" t="s">
        <v>223</v>
      </c>
      <c r="AU5" s="70" t="s">
        <v>102</v>
      </c>
      <c r="AV5" s="65">
        <v>190</v>
      </c>
      <c r="AW5" s="2" t="str">
        <f>AW2&amp;" Cuts Made"</f>
        <v>John Mattern Cuts Made</v>
      </c>
      <c r="AY5" s="2" t="str">
        <f>IF(HLOOKUP($AW$2,$BU$2:$KG$21,BA5,0)=BB5,"YES","")</f>
        <v/>
      </c>
      <c r="AZ5" t="str">
        <f>LEFT(BB5,1)</f>
        <v>N</v>
      </c>
      <c r="BA5">
        <f>VLOOKUP(AZ5,$BS$25:$BT$42,2,0)</f>
        <v>16</v>
      </c>
      <c r="BB5" t="s">
        <v>48</v>
      </c>
      <c r="BC5">
        <f>VLOOKUP(BD5,golfers!H:I,2,0)</f>
        <v>5</v>
      </c>
      <c r="BD5" s="54" t="s">
        <v>189</v>
      </c>
      <c r="BE5">
        <f>VLOOKUP($BD5,golfers!N:Q,2,0)</f>
        <v>68</v>
      </c>
      <c r="BF5">
        <f>VLOOKUP($BD5,golfers!N:Q,3,0)</f>
        <v>72</v>
      </c>
      <c r="BG5">
        <f>VLOOKUP($BD5,golfers!N:Q,4,0)</f>
        <v>70</v>
      </c>
      <c r="BH5">
        <f t="shared" si="2"/>
        <v>-2</v>
      </c>
      <c r="BI5">
        <f>COUNTIF($B$2:$S$120,BD5)</f>
        <v>25</v>
      </c>
      <c r="BJ5" s="52">
        <f>BI5/COUNTA($A$2:$A$120)</f>
        <v>0.21008403361344538</v>
      </c>
      <c r="BN5" t="str">
        <v>Austin Miller2</v>
      </c>
      <c r="BO5">
        <f t="shared" si="0"/>
        <v>2</v>
      </c>
      <c r="BP5" t="str">
        <f t="shared" si="1"/>
        <v>Doug Cook</v>
      </c>
      <c r="BU5" t="s">
        <v>1</v>
      </c>
      <c r="BV5" t="s">
        <v>143</v>
      </c>
      <c r="BW5" t="s">
        <v>54</v>
      </c>
      <c r="BX5" t="s">
        <v>143</v>
      </c>
      <c r="BY5" t="s">
        <v>54</v>
      </c>
      <c r="BZ5" t="s">
        <v>1</v>
      </c>
      <c r="CA5" t="s">
        <v>143</v>
      </c>
      <c r="CB5" t="s">
        <v>19</v>
      </c>
      <c r="CC5" t="s">
        <v>143</v>
      </c>
      <c r="CD5" t="s">
        <v>143</v>
      </c>
      <c r="CE5" t="s">
        <v>19</v>
      </c>
      <c r="CF5" t="s">
        <v>54</v>
      </c>
      <c r="CG5" t="s">
        <v>143</v>
      </c>
      <c r="CH5" t="s">
        <v>143</v>
      </c>
      <c r="CI5" t="s">
        <v>54</v>
      </c>
      <c r="CJ5" t="s">
        <v>143</v>
      </c>
      <c r="CK5" t="s">
        <v>143</v>
      </c>
      <c r="CL5" t="s">
        <v>54</v>
      </c>
      <c r="CM5" t="s">
        <v>54</v>
      </c>
      <c r="CN5" t="s">
        <v>54</v>
      </c>
      <c r="CO5" t="s">
        <v>19</v>
      </c>
      <c r="CP5" t="s">
        <v>143</v>
      </c>
      <c r="CQ5" t="s">
        <v>54</v>
      </c>
      <c r="CR5" t="s">
        <v>54</v>
      </c>
      <c r="CS5" t="s">
        <v>1</v>
      </c>
      <c r="CT5" t="s">
        <v>143</v>
      </c>
      <c r="CU5" t="s">
        <v>19</v>
      </c>
      <c r="CV5" t="s">
        <v>143</v>
      </c>
      <c r="CW5" t="s">
        <v>19</v>
      </c>
      <c r="CX5" t="s">
        <v>19</v>
      </c>
      <c r="CY5" t="s">
        <v>1</v>
      </c>
      <c r="CZ5" t="s">
        <v>54</v>
      </c>
      <c r="DA5" t="s">
        <v>143</v>
      </c>
      <c r="DB5" t="s">
        <v>1</v>
      </c>
      <c r="DC5" t="s">
        <v>143</v>
      </c>
      <c r="DD5" t="s">
        <v>143</v>
      </c>
      <c r="DE5" t="s">
        <v>143</v>
      </c>
      <c r="DF5" t="s">
        <v>54</v>
      </c>
      <c r="DG5" t="s">
        <v>143</v>
      </c>
      <c r="DH5" t="s">
        <v>1</v>
      </c>
      <c r="DI5" t="s">
        <v>54</v>
      </c>
      <c r="DJ5" t="s">
        <v>1</v>
      </c>
      <c r="DK5" t="s">
        <v>143</v>
      </c>
      <c r="DL5" t="s">
        <v>1</v>
      </c>
      <c r="DM5" t="s">
        <v>19</v>
      </c>
      <c r="DN5" t="s">
        <v>54</v>
      </c>
      <c r="DO5" t="s">
        <v>143</v>
      </c>
      <c r="DP5" t="s">
        <v>143</v>
      </c>
      <c r="DQ5" t="s">
        <v>54</v>
      </c>
      <c r="DR5" t="s">
        <v>143</v>
      </c>
      <c r="DS5" t="s">
        <v>54</v>
      </c>
      <c r="DT5" t="s">
        <v>54</v>
      </c>
      <c r="DU5" t="s">
        <v>19</v>
      </c>
      <c r="DV5" t="s">
        <v>143</v>
      </c>
      <c r="DW5" t="s">
        <v>54</v>
      </c>
      <c r="DX5" t="s">
        <v>143</v>
      </c>
      <c r="DY5" t="s">
        <v>143</v>
      </c>
      <c r="DZ5" t="s">
        <v>143</v>
      </c>
      <c r="EA5" t="s">
        <v>1</v>
      </c>
      <c r="EB5" t="s">
        <v>1</v>
      </c>
      <c r="EC5" t="s">
        <v>143</v>
      </c>
      <c r="ED5" t="s">
        <v>143</v>
      </c>
      <c r="EE5" t="s">
        <v>54</v>
      </c>
      <c r="EF5" t="s">
        <v>1</v>
      </c>
      <c r="EG5" t="s">
        <v>143</v>
      </c>
      <c r="EH5" t="s">
        <v>54</v>
      </c>
      <c r="EI5" t="s">
        <v>143</v>
      </c>
      <c r="EJ5" t="s">
        <v>143</v>
      </c>
      <c r="EK5" t="s">
        <v>19</v>
      </c>
      <c r="EL5" t="s">
        <v>19</v>
      </c>
      <c r="EM5" t="s">
        <v>1</v>
      </c>
      <c r="EN5" t="s">
        <v>143</v>
      </c>
      <c r="EO5" t="s">
        <v>54</v>
      </c>
      <c r="EP5" t="s">
        <v>143</v>
      </c>
      <c r="EQ5" t="s">
        <v>54</v>
      </c>
      <c r="ER5" t="s">
        <v>143</v>
      </c>
      <c r="ES5" t="s">
        <v>54</v>
      </c>
      <c r="ET5" t="s">
        <v>54</v>
      </c>
      <c r="EU5" t="s">
        <v>143</v>
      </c>
      <c r="EV5" t="s">
        <v>143</v>
      </c>
      <c r="EW5" t="s">
        <v>1</v>
      </c>
      <c r="EX5" t="s">
        <v>143</v>
      </c>
      <c r="EY5" t="s">
        <v>1</v>
      </c>
      <c r="EZ5" t="s">
        <v>143</v>
      </c>
      <c r="FA5" t="s">
        <v>143</v>
      </c>
      <c r="FB5" t="s">
        <v>54</v>
      </c>
      <c r="FC5" t="s">
        <v>143</v>
      </c>
      <c r="FD5" t="s">
        <v>1</v>
      </c>
      <c r="FE5" t="s">
        <v>54</v>
      </c>
      <c r="FF5" t="s">
        <v>143</v>
      </c>
      <c r="FG5" t="s">
        <v>143</v>
      </c>
      <c r="FH5" t="s">
        <v>143</v>
      </c>
      <c r="FI5" t="s">
        <v>19</v>
      </c>
      <c r="FJ5" t="s">
        <v>54</v>
      </c>
      <c r="FK5" t="s">
        <v>143</v>
      </c>
      <c r="FL5" t="s">
        <v>143</v>
      </c>
      <c r="FM5" t="s">
        <v>1</v>
      </c>
      <c r="FN5" t="s">
        <v>54</v>
      </c>
      <c r="FO5" t="s">
        <v>143</v>
      </c>
      <c r="FP5" t="s">
        <v>143</v>
      </c>
      <c r="FQ5" t="s">
        <v>1</v>
      </c>
      <c r="FR5" t="s">
        <v>54</v>
      </c>
      <c r="FS5" t="s">
        <v>19</v>
      </c>
      <c r="FT5" t="s">
        <v>54</v>
      </c>
      <c r="FU5" t="s">
        <v>143</v>
      </c>
      <c r="FV5" t="s">
        <v>143</v>
      </c>
      <c r="FW5" t="s">
        <v>143</v>
      </c>
      <c r="FX5" t="s">
        <v>143</v>
      </c>
      <c r="FY5" t="s">
        <v>143</v>
      </c>
      <c r="FZ5" t="s">
        <v>143</v>
      </c>
      <c r="GA5" t="s">
        <v>54</v>
      </c>
      <c r="GB5" t="s">
        <v>54</v>
      </c>
      <c r="GC5" t="s">
        <v>143</v>
      </c>
      <c r="GD5" t="s">
        <v>1</v>
      </c>
      <c r="GE5" t="s">
        <v>19</v>
      </c>
      <c r="GF5" t="s">
        <v>1</v>
      </c>
      <c r="GG5" t="s">
        <v>54</v>
      </c>
      <c r="GH5" t="s">
        <v>19</v>
      </c>
      <c r="GI5" t="s">
        <v>143</v>
      </c>
    </row>
    <row r="6" spans="1:191" ht="13.5" thickBot="1">
      <c r="A6" t="s">
        <v>301</v>
      </c>
      <c r="B6" t="s">
        <v>153</v>
      </c>
      <c r="C6" t="s">
        <v>178</v>
      </c>
      <c r="D6" t="s">
        <v>185</v>
      </c>
      <c r="E6" t="s">
        <v>71</v>
      </c>
      <c r="F6" t="s">
        <v>167</v>
      </c>
      <c r="G6" t="s">
        <v>137</v>
      </c>
      <c r="H6" t="s">
        <v>163</v>
      </c>
      <c r="I6" t="s">
        <v>192</v>
      </c>
      <c r="J6" t="s">
        <v>208</v>
      </c>
      <c r="K6" t="s">
        <v>156</v>
      </c>
      <c r="L6" t="s">
        <v>180</v>
      </c>
      <c r="M6" t="s">
        <v>186</v>
      </c>
      <c r="N6" t="s">
        <v>157</v>
      </c>
      <c r="O6" t="s">
        <v>194</v>
      </c>
      <c r="P6" t="s">
        <v>196</v>
      </c>
      <c r="Q6" t="s">
        <v>172</v>
      </c>
      <c r="R6" t="s">
        <v>173</v>
      </c>
      <c r="S6" t="s">
        <v>181</v>
      </c>
      <c r="U6">
        <v>73</v>
      </c>
      <c r="V6">
        <v>0</v>
      </c>
      <c r="W6">
        <v>67</v>
      </c>
      <c r="X6">
        <v>0</v>
      </c>
      <c r="Y6">
        <v>0</v>
      </c>
      <c r="Z6">
        <v>56</v>
      </c>
      <c r="AA6">
        <v>0</v>
      </c>
      <c r="AB6">
        <v>0</v>
      </c>
      <c r="AC6">
        <v>67</v>
      </c>
      <c r="AD6">
        <v>67</v>
      </c>
      <c r="AE6">
        <v>0</v>
      </c>
      <c r="AF6">
        <v>56</v>
      </c>
      <c r="AG6">
        <v>73</v>
      </c>
      <c r="AH6">
        <v>42</v>
      </c>
      <c r="AI6">
        <v>38</v>
      </c>
      <c r="AJ6">
        <v>34</v>
      </c>
      <c r="AK6">
        <v>25</v>
      </c>
      <c r="AL6">
        <v>38</v>
      </c>
      <c r="AM6">
        <v>12</v>
      </c>
      <c r="AN6" s="7">
        <v>636</v>
      </c>
      <c r="AO6">
        <v>5</v>
      </c>
      <c r="AP6" s="8">
        <v>53</v>
      </c>
      <c r="AQ6" s="8">
        <v>35.333333333333336</v>
      </c>
      <c r="AR6" t="s">
        <v>207</v>
      </c>
      <c r="AT6" s="4" t="s">
        <v>286</v>
      </c>
      <c r="AU6" s="70" t="s">
        <v>103</v>
      </c>
      <c r="AV6" s="65">
        <v>140</v>
      </c>
      <c r="AW6" s="60">
        <f>COUNTIF(AY2:AY45,"YES")</f>
        <v>13</v>
      </c>
      <c r="AY6" s="2" t="str">
        <f>IF(HLOOKUP($AW$2,$BU$2:$KG$21,BA6,0)=BB6,"YES","")</f>
        <v/>
      </c>
      <c r="AZ6" t="str">
        <f>LEFT(BB6,1)</f>
        <v>K</v>
      </c>
      <c r="BA6">
        <f>VLOOKUP(AZ6,$BS$25:$BT$42,2,0)</f>
        <v>13</v>
      </c>
      <c r="BB6" t="s">
        <v>62</v>
      </c>
      <c r="BC6">
        <f>VLOOKUP(BD6,golfers!H:I,2,0)</f>
        <v>5</v>
      </c>
      <c r="BD6" s="54" t="s">
        <v>197</v>
      </c>
      <c r="BE6">
        <f>VLOOKUP($BD6,golfers!N:Q,2,0)</f>
        <v>58</v>
      </c>
      <c r="BF6">
        <f>VLOOKUP($BD6,golfers!N:Q,3,0)</f>
        <v>52</v>
      </c>
      <c r="BG6">
        <f>VLOOKUP($BD6,golfers!N:Q,4,0)</f>
        <v>70</v>
      </c>
      <c r="BH6">
        <f t="shared" si="2"/>
        <v>18</v>
      </c>
      <c r="BI6">
        <f>COUNTIF($B$2:$S$120,BD6)</f>
        <v>14</v>
      </c>
      <c r="BJ6" s="64">
        <f>BI6/COUNTA($A$2:$A$120)</f>
        <v>0.11764705882352941</v>
      </c>
      <c r="BN6" t="str">
        <v>Austin Percha</v>
      </c>
      <c r="BO6">
        <f t="shared" si="0"/>
        <v>1</v>
      </c>
      <c r="BP6" t="str">
        <f t="shared" si="1"/>
        <v>Bobby Schleizer</v>
      </c>
      <c r="BU6" t="s">
        <v>55</v>
      </c>
      <c r="BV6" t="s">
        <v>55</v>
      </c>
      <c r="BW6" t="s">
        <v>20</v>
      </c>
      <c r="BX6" t="s">
        <v>55</v>
      </c>
      <c r="BY6" t="s">
        <v>55</v>
      </c>
      <c r="BZ6" t="s">
        <v>20</v>
      </c>
      <c r="CA6" t="s">
        <v>37</v>
      </c>
      <c r="CB6" t="s">
        <v>55</v>
      </c>
      <c r="CC6" t="s">
        <v>55</v>
      </c>
      <c r="CD6" t="s">
        <v>55</v>
      </c>
      <c r="CE6" t="s">
        <v>55</v>
      </c>
      <c r="CF6" t="s">
        <v>20</v>
      </c>
      <c r="CG6" t="s">
        <v>37</v>
      </c>
      <c r="CH6" t="s">
        <v>2</v>
      </c>
      <c r="CI6" t="s">
        <v>37</v>
      </c>
      <c r="CJ6" t="s">
        <v>37</v>
      </c>
      <c r="CK6" t="s">
        <v>20</v>
      </c>
      <c r="CL6" t="s">
        <v>2</v>
      </c>
      <c r="CM6" t="s">
        <v>37</v>
      </c>
      <c r="CN6" t="s">
        <v>37</v>
      </c>
      <c r="CO6" t="s">
        <v>55</v>
      </c>
      <c r="CP6" t="s">
        <v>37</v>
      </c>
      <c r="CQ6" t="s">
        <v>55</v>
      </c>
      <c r="CR6" t="s">
        <v>20</v>
      </c>
      <c r="CS6" t="s">
        <v>55</v>
      </c>
      <c r="CT6" t="s">
        <v>2</v>
      </c>
      <c r="CU6" t="s">
        <v>2</v>
      </c>
      <c r="CV6" t="s">
        <v>55</v>
      </c>
      <c r="CW6" t="s">
        <v>2</v>
      </c>
      <c r="CX6" t="s">
        <v>55</v>
      </c>
      <c r="CY6" t="s">
        <v>20</v>
      </c>
      <c r="CZ6" t="s">
        <v>37</v>
      </c>
      <c r="DA6" t="s">
        <v>20</v>
      </c>
      <c r="DB6" t="s">
        <v>2</v>
      </c>
      <c r="DC6" t="s">
        <v>37</v>
      </c>
      <c r="DD6" t="s">
        <v>37</v>
      </c>
      <c r="DE6" t="s">
        <v>37</v>
      </c>
      <c r="DF6" t="s">
        <v>20</v>
      </c>
      <c r="DG6" t="s">
        <v>55</v>
      </c>
      <c r="DH6" t="s">
        <v>2</v>
      </c>
      <c r="DI6" t="s">
        <v>37</v>
      </c>
      <c r="DJ6" t="s">
        <v>2</v>
      </c>
      <c r="DK6" t="s">
        <v>55</v>
      </c>
      <c r="DL6" t="s">
        <v>37</v>
      </c>
      <c r="DM6" t="s">
        <v>55</v>
      </c>
      <c r="DN6" t="s">
        <v>37</v>
      </c>
      <c r="DO6" t="s">
        <v>2</v>
      </c>
      <c r="DP6" t="s">
        <v>37</v>
      </c>
      <c r="DQ6" t="s">
        <v>20</v>
      </c>
      <c r="DR6" t="s">
        <v>2</v>
      </c>
      <c r="DS6" t="s">
        <v>37</v>
      </c>
      <c r="DT6" t="s">
        <v>37</v>
      </c>
      <c r="DU6" t="s">
        <v>2</v>
      </c>
      <c r="DV6" t="s">
        <v>55</v>
      </c>
      <c r="DW6" t="s">
        <v>55</v>
      </c>
      <c r="DX6" t="s">
        <v>2</v>
      </c>
      <c r="DY6" t="s">
        <v>37</v>
      </c>
      <c r="DZ6" t="s">
        <v>55</v>
      </c>
      <c r="EA6" t="s">
        <v>55</v>
      </c>
      <c r="EB6" t="s">
        <v>55</v>
      </c>
      <c r="EC6" t="s">
        <v>55</v>
      </c>
      <c r="ED6" t="s">
        <v>37</v>
      </c>
      <c r="EE6" t="s">
        <v>55</v>
      </c>
      <c r="EF6" t="s">
        <v>55</v>
      </c>
      <c r="EG6" t="s">
        <v>2</v>
      </c>
      <c r="EH6" t="s">
        <v>37</v>
      </c>
      <c r="EI6" t="s">
        <v>37</v>
      </c>
      <c r="EJ6" t="s">
        <v>20</v>
      </c>
      <c r="EK6" t="s">
        <v>2</v>
      </c>
      <c r="EL6" t="s">
        <v>20</v>
      </c>
      <c r="EM6" t="s">
        <v>55</v>
      </c>
      <c r="EN6" t="s">
        <v>37</v>
      </c>
      <c r="EO6" t="s">
        <v>20</v>
      </c>
      <c r="EP6" t="s">
        <v>37</v>
      </c>
      <c r="EQ6" t="s">
        <v>2</v>
      </c>
      <c r="ER6" t="s">
        <v>55</v>
      </c>
      <c r="ES6" t="s">
        <v>55</v>
      </c>
      <c r="ET6" t="s">
        <v>37</v>
      </c>
      <c r="EU6" t="s">
        <v>37</v>
      </c>
      <c r="EV6" t="s">
        <v>37</v>
      </c>
      <c r="EW6" t="s">
        <v>55</v>
      </c>
      <c r="EX6" t="s">
        <v>37</v>
      </c>
      <c r="EY6" t="s">
        <v>20</v>
      </c>
      <c r="EZ6" t="s">
        <v>37</v>
      </c>
      <c r="FA6" t="s">
        <v>55</v>
      </c>
      <c r="FB6" t="s">
        <v>20</v>
      </c>
      <c r="FC6" t="s">
        <v>55</v>
      </c>
      <c r="FD6" t="s">
        <v>55</v>
      </c>
      <c r="FE6" t="s">
        <v>2</v>
      </c>
      <c r="FF6" t="s">
        <v>55</v>
      </c>
      <c r="FG6" t="s">
        <v>37</v>
      </c>
      <c r="FH6" t="s">
        <v>55</v>
      </c>
      <c r="FI6" t="s">
        <v>2</v>
      </c>
      <c r="FJ6" t="s">
        <v>2</v>
      </c>
      <c r="FK6" t="s">
        <v>55</v>
      </c>
      <c r="FL6" t="s">
        <v>37</v>
      </c>
      <c r="FM6" t="s">
        <v>55</v>
      </c>
      <c r="FN6" t="s">
        <v>37</v>
      </c>
      <c r="FO6" t="s">
        <v>37</v>
      </c>
      <c r="FP6" t="s">
        <v>37</v>
      </c>
      <c r="FQ6" t="s">
        <v>37</v>
      </c>
      <c r="FR6" t="s">
        <v>55</v>
      </c>
      <c r="FS6" t="s">
        <v>55</v>
      </c>
      <c r="FT6" t="s">
        <v>2</v>
      </c>
      <c r="FU6" t="s">
        <v>55</v>
      </c>
      <c r="FV6" t="s">
        <v>55</v>
      </c>
      <c r="FW6" t="s">
        <v>37</v>
      </c>
      <c r="FX6" t="s">
        <v>55</v>
      </c>
      <c r="FY6" t="s">
        <v>55</v>
      </c>
      <c r="FZ6" t="s">
        <v>55</v>
      </c>
      <c r="GA6" t="s">
        <v>55</v>
      </c>
      <c r="GB6" t="s">
        <v>55</v>
      </c>
      <c r="GC6" t="s">
        <v>55</v>
      </c>
      <c r="GD6" t="s">
        <v>2</v>
      </c>
      <c r="GE6" t="s">
        <v>37</v>
      </c>
      <c r="GF6" t="s">
        <v>20</v>
      </c>
      <c r="GG6" t="s">
        <v>20</v>
      </c>
      <c r="GH6" t="s">
        <v>55</v>
      </c>
      <c r="GI6" t="s">
        <v>37</v>
      </c>
    </row>
    <row r="7" spans="1:191">
      <c r="A7" t="s">
        <v>204</v>
      </c>
      <c r="B7" t="s">
        <v>141</v>
      </c>
      <c r="C7" t="s">
        <v>140</v>
      </c>
      <c r="D7" t="s">
        <v>139</v>
      </c>
      <c r="E7" t="s">
        <v>92</v>
      </c>
      <c r="F7" t="s">
        <v>125</v>
      </c>
      <c r="G7" t="s">
        <v>137</v>
      </c>
      <c r="H7" t="s">
        <v>163</v>
      </c>
      <c r="I7" t="s">
        <v>192</v>
      </c>
      <c r="J7" t="s">
        <v>184</v>
      </c>
      <c r="K7" t="s">
        <v>156</v>
      </c>
      <c r="L7" t="s">
        <v>145</v>
      </c>
      <c r="M7" t="s">
        <v>155</v>
      </c>
      <c r="N7" t="s">
        <v>157</v>
      </c>
      <c r="O7" t="s">
        <v>194</v>
      </c>
      <c r="P7" t="s">
        <v>196</v>
      </c>
      <c r="Q7" t="s">
        <v>172</v>
      </c>
      <c r="R7" t="s">
        <v>199</v>
      </c>
      <c r="S7" t="s">
        <v>181</v>
      </c>
      <c r="U7">
        <v>79</v>
      </c>
      <c r="V7">
        <v>25</v>
      </c>
      <c r="W7">
        <v>47</v>
      </c>
      <c r="X7">
        <v>34</v>
      </c>
      <c r="Y7">
        <v>0</v>
      </c>
      <c r="Z7">
        <v>56</v>
      </c>
      <c r="AA7">
        <v>0</v>
      </c>
      <c r="AB7">
        <v>0</v>
      </c>
      <c r="AC7">
        <v>28</v>
      </c>
      <c r="AD7">
        <v>67</v>
      </c>
      <c r="AE7">
        <v>15</v>
      </c>
      <c r="AF7">
        <v>28</v>
      </c>
      <c r="AG7">
        <v>73</v>
      </c>
      <c r="AH7">
        <v>42</v>
      </c>
      <c r="AI7">
        <v>38</v>
      </c>
      <c r="AJ7">
        <v>34</v>
      </c>
      <c r="AK7">
        <v>20</v>
      </c>
      <c r="AL7">
        <v>38</v>
      </c>
      <c r="AM7">
        <v>15</v>
      </c>
      <c r="AN7" s="7">
        <v>624</v>
      </c>
      <c r="AO7">
        <v>6</v>
      </c>
      <c r="AP7" s="8">
        <v>41.6</v>
      </c>
      <c r="AQ7" s="8">
        <v>34.666666666666664</v>
      </c>
      <c r="AR7" t="s">
        <v>207</v>
      </c>
      <c r="AT7" s="4" t="s">
        <v>301</v>
      </c>
      <c r="AU7" s="70" t="s">
        <v>104</v>
      </c>
      <c r="AV7" s="65">
        <v>100</v>
      </c>
      <c r="AY7" s="2" t="str">
        <f>IF(HLOOKUP($AW$2,$BU$2:$KG$21,BA7,0)=BB7,"YES","")</f>
        <v/>
      </c>
      <c r="AZ7" t="str">
        <f>LEFT(BB7,1)</f>
        <v>I</v>
      </c>
      <c r="BA7">
        <f>VLOOKUP(AZ7,$BS$25:$BT$42,2,0)</f>
        <v>11</v>
      </c>
      <c r="BB7" t="s">
        <v>60</v>
      </c>
      <c r="BC7">
        <f>VLOOKUP(BD7,golfers!H:I,2,0)</f>
        <v>8</v>
      </c>
      <c r="BD7" s="54" t="s">
        <v>208</v>
      </c>
      <c r="BE7">
        <f>VLOOKUP($BD7,golfers!N:Q,2,0)</f>
        <v>73</v>
      </c>
      <c r="BF7">
        <f>VLOOKUP($BD7,golfers!N:Q,3,0)</f>
        <v>70</v>
      </c>
      <c r="BG7">
        <f>VLOOKUP($BD7,golfers!N:Q,4,0)</f>
        <v>67</v>
      </c>
      <c r="BH7">
        <f t="shared" si="2"/>
        <v>-3</v>
      </c>
      <c r="BI7">
        <f>COUNTIF($B$2:$S$120,BD7)</f>
        <v>46</v>
      </c>
      <c r="BJ7" s="52">
        <f>BI7/COUNTA($A$2:$A$120)</f>
        <v>0.38655462184873951</v>
      </c>
      <c r="BN7" t="str">
        <v>Barrett Robinson</v>
      </c>
      <c r="BO7">
        <f t="shared" si="0"/>
        <v>0</v>
      </c>
      <c r="BP7" t="str">
        <f t="shared" si="1"/>
        <v>Mark Van Goethen</v>
      </c>
      <c r="BU7" t="s">
        <v>38</v>
      </c>
      <c r="BV7" t="s">
        <v>56</v>
      </c>
      <c r="BW7" t="s">
        <v>21</v>
      </c>
      <c r="BX7" t="s">
        <v>21</v>
      </c>
      <c r="BY7" t="s">
        <v>38</v>
      </c>
      <c r="BZ7" t="s">
        <v>3</v>
      </c>
      <c r="CA7" t="s">
        <v>38</v>
      </c>
      <c r="CB7" t="s">
        <v>3</v>
      </c>
      <c r="CC7" t="s">
        <v>56</v>
      </c>
      <c r="CD7" t="s">
        <v>21</v>
      </c>
      <c r="CE7" t="s">
        <v>21</v>
      </c>
      <c r="CF7" t="s">
        <v>38</v>
      </c>
      <c r="CG7" t="s">
        <v>3</v>
      </c>
      <c r="CH7" t="s">
        <v>3</v>
      </c>
      <c r="CI7" t="s">
        <v>21</v>
      </c>
      <c r="CJ7" t="s">
        <v>3</v>
      </c>
      <c r="CK7" t="s">
        <v>38</v>
      </c>
      <c r="CL7" t="s">
        <v>56</v>
      </c>
      <c r="CM7" t="s">
        <v>56</v>
      </c>
      <c r="CN7" t="s">
        <v>3</v>
      </c>
      <c r="CO7" t="s">
        <v>3</v>
      </c>
      <c r="CP7" t="s">
        <v>21</v>
      </c>
      <c r="CQ7" t="s">
        <v>38</v>
      </c>
      <c r="CR7" t="s">
        <v>3</v>
      </c>
      <c r="CS7" t="s">
        <v>3</v>
      </c>
      <c r="CT7" t="s">
        <v>3</v>
      </c>
      <c r="CU7" t="s">
        <v>38</v>
      </c>
      <c r="CV7" t="s">
        <v>38</v>
      </c>
      <c r="CW7" t="s">
        <v>38</v>
      </c>
      <c r="CX7" t="s">
        <v>21</v>
      </c>
      <c r="CY7" t="s">
        <v>21</v>
      </c>
      <c r="CZ7" t="s">
        <v>3</v>
      </c>
      <c r="DA7" t="s">
        <v>21</v>
      </c>
      <c r="DB7" t="s">
        <v>3</v>
      </c>
      <c r="DC7" t="s">
        <v>21</v>
      </c>
      <c r="DD7" t="s">
        <v>21</v>
      </c>
      <c r="DE7" t="s">
        <v>38</v>
      </c>
      <c r="DF7" t="s">
        <v>21</v>
      </c>
      <c r="DG7" t="s">
        <v>21</v>
      </c>
      <c r="DH7" t="s">
        <v>21</v>
      </c>
      <c r="DI7" t="s">
        <v>38</v>
      </c>
      <c r="DJ7" t="s">
        <v>3</v>
      </c>
      <c r="DK7" t="s">
        <v>38</v>
      </c>
      <c r="DL7" t="s">
        <v>3</v>
      </c>
      <c r="DM7" t="s">
        <v>21</v>
      </c>
      <c r="DN7" t="s">
        <v>38</v>
      </c>
      <c r="DO7" t="s">
        <v>21</v>
      </c>
      <c r="DP7" t="s">
        <v>21</v>
      </c>
      <c r="DQ7" t="s">
        <v>21</v>
      </c>
      <c r="DR7" t="s">
        <v>3</v>
      </c>
      <c r="DS7" t="s">
        <v>21</v>
      </c>
      <c r="DT7" t="s">
        <v>21</v>
      </c>
      <c r="DU7" t="s">
        <v>38</v>
      </c>
      <c r="DV7" t="s">
        <v>3</v>
      </c>
      <c r="DW7" t="s">
        <v>21</v>
      </c>
      <c r="DX7" t="s">
        <v>38</v>
      </c>
      <c r="DY7" t="s">
        <v>21</v>
      </c>
      <c r="DZ7" t="s">
        <v>3</v>
      </c>
      <c r="EA7" t="s">
        <v>38</v>
      </c>
      <c r="EB7" t="s">
        <v>56</v>
      </c>
      <c r="EC7" t="s">
        <v>38</v>
      </c>
      <c r="ED7" t="s">
        <v>38</v>
      </c>
      <c r="EE7" t="s">
        <v>38</v>
      </c>
      <c r="EF7" t="s">
        <v>3</v>
      </c>
      <c r="EG7" t="s">
        <v>3</v>
      </c>
      <c r="EH7" t="s">
        <v>21</v>
      </c>
      <c r="EI7" t="s">
        <v>3</v>
      </c>
      <c r="EJ7" t="s">
        <v>21</v>
      </c>
      <c r="EK7" t="s">
        <v>56</v>
      </c>
      <c r="EL7" t="s">
        <v>38</v>
      </c>
      <c r="EM7" t="s">
        <v>3</v>
      </c>
      <c r="EN7" t="s">
        <v>38</v>
      </c>
      <c r="EO7" t="s">
        <v>38</v>
      </c>
      <c r="EP7" t="s">
        <v>3</v>
      </c>
      <c r="EQ7" t="s">
        <v>3</v>
      </c>
      <c r="ER7" t="s">
        <v>38</v>
      </c>
      <c r="ES7" t="s">
        <v>38</v>
      </c>
      <c r="ET7" t="s">
        <v>38</v>
      </c>
      <c r="EU7" t="s">
        <v>38</v>
      </c>
      <c r="EV7" t="s">
        <v>3</v>
      </c>
      <c r="EW7" t="s">
        <v>21</v>
      </c>
      <c r="EX7" t="s">
        <v>3</v>
      </c>
      <c r="EY7" t="s">
        <v>3</v>
      </c>
      <c r="EZ7" t="s">
        <v>21</v>
      </c>
      <c r="FA7" t="s">
        <v>21</v>
      </c>
      <c r="FB7" t="s">
        <v>21</v>
      </c>
      <c r="FC7" t="s">
        <v>56</v>
      </c>
      <c r="FD7" t="s">
        <v>3</v>
      </c>
      <c r="FE7" t="s">
        <v>21</v>
      </c>
      <c r="FF7" t="s">
        <v>3</v>
      </c>
      <c r="FG7" t="s">
        <v>21</v>
      </c>
      <c r="FH7" t="s">
        <v>21</v>
      </c>
      <c r="FI7" t="s">
        <v>3</v>
      </c>
      <c r="FJ7" t="s">
        <v>21</v>
      </c>
      <c r="FK7" t="s">
        <v>21</v>
      </c>
      <c r="FL7" t="s">
        <v>38</v>
      </c>
      <c r="FM7" t="s">
        <v>3</v>
      </c>
      <c r="FN7" t="s">
        <v>21</v>
      </c>
      <c r="FO7" t="s">
        <v>38</v>
      </c>
      <c r="FP7" t="s">
        <v>38</v>
      </c>
      <c r="FQ7" t="s">
        <v>3</v>
      </c>
      <c r="FR7" t="s">
        <v>21</v>
      </c>
      <c r="FS7" t="s">
        <v>21</v>
      </c>
      <c r="FT7" t="s">
        <v>21</v>
      </c>
      <c r="FU7" t="s">
        <v>3</v>
      </c>
      <c r="FV7" t="s">
        <v>38</v>
      </c>
      <c r="FW7" t="s">
        <v>38</v>
      </c>
      <c r="FX7" t="s">
        <v>21</v>
      </c>
      <c r="FY7" t="s">
        <v>21</v>
      </c>
      <c r="FZ7" t="s">
        <v>21</v>
      </c>
      <c r="GA7" t="s">
        <v>3</v>
      </c>
      <c r="GB7" t="s">
        <v>38</v>
      </c>
      <c r="GC7" t="s">
        <v>38</v>
      </c>
      <c r="GD7" t="s">
        <v>38</v>
      </c>
      <c r="GE7" t="s">
        <v>38</v>
      </c>
      <c r="GF7" t="s">
        <v>38</v>
      </c>
      <c r="GG7" t="s">
        <v>21</v>
      </c>
      <c r="GH7" t="s">
        <v>38</v>
      </c>
      <c r="GI7" t="s">
        <v>3</v>
      </c>
    </row>
    <row r="8" spans="1:191" ht="13.5" thickBot="1">
      <c r="A8" t="s">
        <v>327</v>
      </c>
      <c r="B8" t="s">
        <v>96</v>
      </c>
      <c r="C8" t="s">
        <v>140</v>
      </c>
      <c r="D8" t="s">
        <v>126</v>
      </c>
      <c r="E8" t="s">
        <v>92</v>
      </c>
      <c r="F8" t="s">
        <v>127</v>
      </c>
      <c r="G8" t="s">
        <v>123</v>
      </c>
      <c r="H8" t="s">
        <v>147</v>
      </c>
      <c r="I8" t="s">
        <v>192</v>
      </c>
      <c r="J8" t="s">
        <v>208</v>
      </c>
      <c r="K8" t="s">
        <v>156</v>
      </c>
      <c r="L8" t="s">
        <v>145</v>
      </c>
      <c r="M8" t="s">
        <v>186</v>
      </c>
      <c r="N8" t="s">
        <v>171</v>
      </c>
      <c r="O8" t="s">
        <v>194</v>
      </c>
      <c r="P8" t="s">
        <v>213</v>
      </c>
      <c r="Q8" t="s">
        <v>166</v>
      </c>
      <c r="R8" t="s">
        <v>217</v>
      </c>
      <c r="S8" t="s">
        <v>201</v>
      </c>
      <c r="U8">
        <v>28</v>
      </c>
      <c r="V8">
        <v>25</v>
      </c>
      <c r="W8">
        <v>0</v>
      </c>
      <c r="X8">
        <v>34</v>
      </c>
      <c r="Y8">
        <v>0</v>
      </c>
      <c r="Z8">
        <v>56</v>
      </c>
      <c r="AA8">
        <v>56</v>
      </c>
      <c r="AB8">
        <v>0</v>
      </c>
      <c r="AC8">
        <v>67</v>
      </c>
      <c r="AD8">
        <v>67</v>
      </c>
      <c r="AE8">
        <v>15</v>
      </c>
      <c r="AF8">
        <v>56</v>
      </c>
      <c r="AG8">
        <v>67</v>
      </c>
      <c r="AH8">
        <v>42</v>
      </c>
      <c r="AI8">
        <v>47</v>
      </c>
      <c r="AJ8">
        <v>0</v>
      </c>
      <c r="AK8">
        <v>56</v>
      </c>
      <c r="AL8">
        <v>0</v>
      </c>
      <c r="AM8">
        <v>13</v>
      </c>
      <c r="AN8" s="7">
        <v>616</v>
      </c>
      <c r="AO8">
        <v>7</v>
      </c>
      <c r="AP8" s="8">
        <v>47.384615384615387</v>
      </c>
      <c r="AQ8" s="8">
        <v>34.222222222222221</v>
      </c>
      <c r="AR8" t="s">
        <v>334</v>
      </c>
      <c r="AT8" s="4" t="s">
        <v>204</v>
      </c>
      <c r="AU8" s="70" t="s">
        <v>182</v>
      </c>
      <c r="AV8" s="65">
        <v>70</v>
      </c>
      <c r="AW8" s="2" t="str">
        <f>AW2&amp;" Miss Cut"</f>
        <v>John Mattern Miss Cut</v>
      </c>
      <c r="AY8" s="2" t="str">
        <f>IF(HLOOKUP($AW$2,$BU$2:$KG$21,BA8,0)=BB8,"YES","")</f>
        <v/>
      </c>
      <c r="AZ8" t="str">
        <f>LEFT(BB8,1)</f>
        <v>B</v>
      </c>
      <c r="BA8">
        <f>VLOOKUP(AZ8,$BS$25:$BT$42,2,0)</f>
        <v>4</v>
      </c>
      <c r="BB8" t="s">
        <v>19</v>
      </c>
      <c r="BC8">
        <f>VLOOKUP(BD8,golfers!H:I,2,0)</f>
        <v>8</v>
      </c>
      <c r="BD8" s="54" t="s">
        <v>183</v>
      </c>
      <c r="BE8">
        <f>VLOOKUP($BD8,golfers!N:Q,2,0)</f>
        <v>48</v>
      </c>
      <c r="BF8">
        <f>VLOOKUP($BD8,golfers!N:Q,3,0)</f>
        <v>70</v>
      </c>
      <c r="BG8">
        <f>VLOOKUP($BD8,golfers!N:Q,4,0)</f>
        <v>67</v>
      </c>
      <c r="BH8">
        <f t="shared" si="2"/>
        <v>-3</v>
      </c>
      <c r="BI8">
        <f>COUNTIF($B$2:$S$120,BD8)</f>
        <v>14</v>
      </c>
      <c r="BJ8" s="52">
        <f>BI8/COUNTA($A$2:$A$120)</f>
        <v>0.11764705882352941</v>
      </c>
      <c r="BN8" t="str">
        <v>Bobby Schleizer1</v>
      </c>
      <c r="BO8">
        <f t="shared" si="0"/>
        <v>2</v>
      </c>
      <c r="BP8" t="str">
        <f t="shared" si="1"/>
        <v>Eddie Totaro</v>
      </c>
      <c r="BU8" t="s">
        <v>4</v>
      </c>
      <c r="BV8" t="s">
        <v>22</v>
      </c>
      <c r="BW8" t="s">
        <v>39</v>
      </c>
      <c r="BX8" t="s">
        <v>57</v>
      </c>
      <c r="BY8" t="s">
        <v>39</v>
      </c>
      <c r="BZ8" t="s">
        <v>57</v>
      </c>
      <c r="CA8" t="s">
        <v>22</v>
      </c>
      <c r="CB8" t="s">
        <v>4</v>
      </c>
      <c r="CC8" t="s">
        <v>22</v>
      </c>
      <c r="CD8" t="s">
        <v>39</v>
      </c>
      <c r="CE8" t="s">
        <v>4</v>
      </c>
      <c r="CF8" t="s">
        <v>39</v>
      </c>
      <c r="CG8" t="s">
        <v>57</v>
      </c>
      <c r="CH8" t="s">
        <v>22</v>
      </c>
      <c r="CI8" t="s">
        <v>57</v>
      </c>
      <c r="CJ8" t="s">
        <v>22</v>
      </c>
      <c r="CK8" t="s">
        <v>57</v>
      </c>
      <c r="CL8" t="s">
        <v>39</v>
      </c>
      <c r="CM8" t="s">
        <v>4</v>
      </c>
      <c r="CN8" t="s">
        <v>57</v>
      </c>
      <c r="CO8" t="s">
        <v>22</v>
      </c>
      <c r="CP8" t="s">
        <v>4</v>
      </c>
      <c r="CQ8" t="s">
        <v>39</v>
      </c>
      <c r="CR8" t="s">
        <v>39</v>
      </c>
      <c r="CS8" t="s">
        <v>4</v>
      </c>
      <c r="CT8" t="s">
        <v>39</v>
      </c>
      <c r="CU8" t="s">
        <v>22</v>
      </c>
      <c r="CV8" t="s">
        <v>22</v>
      </c>
      <c r="CW8" t="s">
        <v>22</v>
      </c>
      <c r="CX8" t="s">
        <v>39</v>
      </c>
      <c r="CY8" t="s">
        <v>39</v>
      </c>
      <c r="CZ8" t="s">
        <v>57</v>
      </c>
      <c r="DA8" t="s">
        <v>39</v>
      </c>
      <c r="DB8" t="s">
        <v>39</v>
      </c>
      <c r="DC8" t="s">
        <v>39</v>
      </c>
      <c r="DD8" t="s">
        <v>39</v>
      </c>
      <c r="DE8" t="s">
        <v>39</v>
      </c>
      <c r="DF8" t="s">
        <v>39</v>
      </c>
      <c r="DG8" t="s">
        <v>22</v>
      </c>
      <c r="DH8" t="s">
        <v>39</v>
      </c>
      <c r="DI8" t="s">
        <v>22</v>
      </c>
      <c r="DJ8" t="s">
        <v>39</v>
      </c>
      <c r="DK8" t="s">
        <v>57</v>
      </c>
      <c r="DL8" t="s">
        <v>39</v>
      </c>
      <c r="DM8" t="s">
        <v>22</v>
      </c>
      <c r="DN8" t="s">
        <v>39</v>
      </c>
      <c r="DO8" t="s">
        <v>39</v>
      </c>
      <c r="DP8" t="s">
        <v>39</v>
      </c>
      <c r="DQ8" t="s">
        <v>39</v>
      </c>
      <c r="DR8" t="s">
        <v>39</v>
      </c>
      <c r="DS8" t="s">
        <v>39</v>
      </c>
      <c r="DT8" t="s">
        <v>39</v>
      </c>
      <c r="DU8" t="s">
        <v>4</v>
      </c>
      <c r="DV8" t="s">
        <v>57</v>
      </c>
      <c r="DW8" t="s">
        <v>39</v>
      </c>
      <c r="DX8" t="s">
        <v>39</v>
      </c>
      <c r="DY8" t="s">
        <v>57</v>
      </c>
      <c r="DZ8" t="s">
        <v>39</v>
      </c>
      <c r="EA8" t="s">
        <v>39</v>
      </c>
      <c r="EB8" t="s">
        <v>39</v>
      </c>
      <c r="EC8" t="s">
        <v>57</v>
      </c>
      <c r="ED8" t="s">
        <v>39</v>
      </c>
      <c r="EE8" t="s">
        <v>39</v>
      </c>
      <c r="EF8" t="s">
        <v>39</v>
      </c>
      <c r="EG8" t="s">
        <v>39</v>
      </c>
      <c r="EH8" t="s">
        <v>39</v>
      </c>
      <c r="EI8" t="s">
        <v>22</v>
      </c>
      <c r="EJ8" t="s">
        <v>39</v>
      </c>
      <c r="EK8" t="s">
        <v>22</v>
      </c>
      <c r="EL8" t="s">
        <v>39</v>
      </c>
      <c r="EM8" t="s">
        <v>57</v>
      </c>
      <c r="EN8" t="s">
        <v>39</v>
      </c>
      <c r="EO8" t="s">
        <v>22</v>
      </c>
      <c r="EP8" t="s">
        <v>39</v>
      </c>
      <c r="EQ8" t="s">
        <v>4</v>
      </c>
      <c r="ER8" t="s">
        <v>39</v>
      </c>
      <c r="ES8" t="s">
        <v>39</v>
      </c>
      <c r="ET8" t="s">
        <v>39</v>
      </c>
      <c r="EU8" t="s">
        <v>57</v>
      </c>
      <c r="EV8" t="s">
        <v>39</v>
      </c>
      <c r="EW8" t="s">
        <v>22</v>
      </c>
      <c r="EX8" t="s">
        <v>57</v>
      </c>
      <c r="EY8" t="s">
        <v>39</v>
      </c>
      <c r="EZ8" t="s">
        <v>39</v>
      </c>
      <c r="FA8" t="s">
        <v>39</v>
      </c>
      <c r="FB8" t="s">
        <v>57</v>
      </c>
      <c r="FC8" t="s">
        <v>57</v>
      </c>
      <c r="FD8" t="s">
        <v>57</v>
      </c>
      <c r="FE8" t="s">
        <v>22</v>
      </c>
      <c r="FF8" t="s">
        <v>39</v>
      </c>
      <c r="FG8" t="s">
        <v>39</v>
      </c>
      <c r="FH8" t="s">
        <v>57</v>
      </c>
      <c r="FI8" t="s">
        <v>22</v>
      </c>
      <c r="FJ8" t="s">
        <v>39</v>
      </c>
      <c r="FK8" t="s">
        <v>4</v>
      </c>
      <c r="FL8" t="s">
        <v>39</v>
      </c>
      <c r="FM8" t="s">
        <v>22</v>
      </c>
      <c r="FN8" t="s">
        <v>4</v>
      </c>
      <c r="FO8" t="s">
        <v>39</v>
      </c>
      <c r="FP8" t="s">
        <v>22</v>
      </c>
      <c r="FQ8" t="s">
        <v>39</v>
      </c>
      <c r="FR8" t="s">
        <v>39</v>
      </c>
      <c r="FS8" t="s">
        <v>4</v>
      </c>
      <c r="FT8" t="s">
        <v>39</v>
      </c>
      <c r="FU8" t="s">
        <v>39</v>
      </c>
      <c r="FV8" t="s">
        <v>39</v>
      </c>
      <c r="FW8" t="s">
        <v>39</v>
      </c>
      <c r="FX8" t="s">
        <v>57</v>
      </c>
      <c r="FY8" t="s">
        <v>57</v>
      </c>
      <c r="FZ8" t="s">
        <v>57</v>
      </c>
      <c r="GA8" t="s">
        <v>57</v>
      </c>
      <c r="GB8" t="s">
        <v>4</v>
      </c>
      <c r="GC8" t="s">
        <v>4</v>
      </c>
      <c r="GD8" t="s">
        <v>39</v>
      </c>
      <c r="GE8" t="s">
        <v>39</v>
      </c>
      <c r="GF8" t="s">
        <v>39</v>
      </c>
      <c r="GG8" t="s">
        <v>39</v>
      </c>
      <c r="GH8" t="s">
        <v>57</v>
      </c>
      <c r="GI8" t="s">
        <v>39</v>
      </c>
    </row>
    <row r="9" spans="1:191" ht="13.5" thickBot="1">
      <c r="A9" t="s">
        <v>299</v>
      </c>
      <c r="B9" t="s">
        <v>141</v>
      </c>
      <c r="C9" t="s">
        <v>95</v>
      </c>
      <c r="D9" t="s">
        <v>124</v>
      </c>
      <c r="E9" t="s">
        <v>71</v>
      </c>
      <c r="F9" t="s">
        <v>127</v>
      </c>
      <c r="G9" t="s">
        <v>123</v>
      </c>
      <c r="H9" t="s">
        <v>147</v>
      </c>
      <c r="I9" t="s">
        <v>192</v>
      </c>
      <c r="J9" t="s">
        <v>184</v>
      </c>
      <c r="K9" t="s">
        <v>156</v>
      </c>
      <c r="L9" t="s">
        <v>180</v>
      </c>
      <c r="M9" t="s">
        <v>155</v>
      </c>
      <c r="N9" t="s">
        <v>171</v>
      </c>
      <c r="O9" t="s">
        <v>189</v>
      </c>
      <c r="P9" t="s">
        <v>196</v>
      </c>
      <c r="Q9" t="s">
        <v>172</v>
      </c>
      <c r="R9" t="s">
        <v>173</v>
      </c>
      <c r="S9" t="s">
        <v>203</v>
      </c>
      <c r="U9">
        <v>79</v>
      </c>
      <c r="V9">
        <v>0</v>
      </c>
      <c r="W9">
        <v>0</v>
      </c>
      <c r="X9">
        <v>0</v>
      </c>
      <c r="Y9">
        <v>0</v>
      </c>
      <c r="Z9">
        <v>56</v>
      </c>
      <c r="AA9">
        <v>56</v>
      </c>
      <c r="AB9">
        <v>0</v>
      </c>
      <c r="AC9">
        <v>28</v>
      </c>
      <c r="AD9">
        <v>67</v>
      </c>
      <c r="AE9">
        <v>0</v>
      </c>
      <c r="AF9">
        <v>28</v>
      </c>
      <c r="AG9">
        <v>67</v>
      </c>
      <c r="AH9">
        <v>70</v>
      </c>
      <c r="AI9">
        <v>38</v>
      </c>
      <c r="AJ9">
        <v>34</v>
      </c>
      <c r="AK9">
        <v>25</v>
      </c>
      <c r="AL9">
        <v>56</v>
      </c>
      <c r="AM9">
        <v>12</v>
      </c>
      <c r="AN9" s="7">
        <v>604</v>
      </c>
      <c r="AO9">
        <v>8</v>
      </c>
      <c r="AP9" s="8">
        <v>50.333333333333336</v>
      </c>
      <c r="AQ9" s="8">
        <v>33.555555555555557</v>
      </c>
      <c r="AR9" t="s">
        <v>207</v>
      </c>
      <c r="AW9" s="61">
        <f>18-AW6</f>
        <v>5</v>
      </c>
      <c r="AY9" s="2" t="str">
        <f>IF(HLOOKUP($AW$2,$BU$2:$KG$21,BA9,0)=BB9,"YES","")</f>
        <v/>
      </c>
      <c r="AZ9" t="str">
        <f>LEFT(BB9,1)</f>
        <v>L</v>
      </c>
      <c r="BA9">
        <f>VLOOKUP(AZ9,$BS$25:$BT$42,2,0)</f>
        <v>14</v>
      </c>
      <c r="BB9" t="s">
        <v>46</v>
      </c>
      <c r="BC9">
        <f>VLOOKUP(BD9,golfers!H:I,2,0)</f>
        <v>8</v>
      </c>
      <c r="BD9" s="54" t="s">
        <v>174</v>
      </c>
      <c r="BE9">
        <f>VLOOKUP($BD9,golfers!N:Q,2,0)</f>
        <v>73</v>
      </c>
      <c r="BF9">
        <f>VLOOKUP($BD9,golfers!N:Q,3,0)</f>
        <v>67</v>
      </c>
      <c r="BG9">
        <f>VLOOKUP($BD9,golfers!N:Q,4,0)</f>
        <v>67</v>
      </c>
      <c r="BH9">
        <f t="shared" si="2"/>
        <v>0</v>
      </c>
      <c r="BI9">
        <f>COUNTIF($B$2:$S$120,BD9)</f>
        <v>29</v>
      </c>
      <c r="BJ9" s="52">
        <f>BI9/COUNTA($A$2:$A$120)</f>
        <v>0.24369747899159663</v>
      </c>
      <c r="BN9" t="str">
        <v>Bobby Schleizer2</v>
      </c>
      <c r="BO9">
        <f t="shared" si="0"/>
        <v>0</v>
      </c>
      <c r="BP9" t="str">
        <f t="shared" si="1"/>
        <v>Nick Binnendijk</v>
      </c>
      <c r="BU9" t="s">
        <v>5</v>
      </c>
      <c r="BV9" t="s">
        <v>40</v>
      </c>
      <c r="BW9" t="s">
        <v>58</v>
      </c>
      <c r="BX9" t="s">
        <v>40</v>
      </c>
      <c r="BY9" t="s">
        <v>58</v>
      </c>
      <c r="BZ9" t="s">
        <v>5</v>
      </c>
      <c r="CA9" t="s">
        <v>23</v>
      </c>
      <c r="CB9" t="s">
        <v>58</v>
      </c>
      <c r="CC9" t="s">
        <v>40</v>
      </c>
      <c r="CD9" t="s">
        <v>40</v>
      </c>
      <c r="CE9" t="s">
        <v>5</v>
      </c>
      <c r="CF9" t="s">
        <v>40</v>
      </c>
      <c r="CG9" t="s">
        <v>40</v>
      </c>
      <c r="CH9" t="s">
        <v>58</v>
      </c>
      <c r="CI9" t="s">
        <v>40</v>
      </c>
      <c r="CJ9" t="s">
        <v>23</v>
      </c>
      <c r="CK9" t="s">
        <v>5</v>
      </c>
      <c r="CL9" t="s">
        <v>40</v>
      </c>
      <c r="CM9" t="s">
        <v>58</v>
      </c>
      <c r="CN9" t="s">
        <v>5</v>
      </c>
      <c r="CO9" t="s">
        <v>5</v>
      </c>
      <c r="CP9" t="s">
        <v>40</v>
      </c>
      <c r="CQ9" t="s">
        <v>40</v>
      </c>
      <c r="CR9" t="s">
        <v>40</v>
      </c>
      <c r="CS9" t="s">
        <v>23</v>
      </c>
      <c r="CT9" t="s">
        <v>5</v>
      </c>
      <c r="CU9" t="s">
        <v>40</v>
      </c>
      <c r="CV9" t="s">
        <v>40</v>
      </c>
      <c r="CW9" t="s">
        <v>58</v>
      </c>
      <c r="CX9" t="s">
        <v>5</v>
      </c>
      <c r="CY9" t="s">
        <v>5</v>
      </c>
      <c r="CZ9" t="s">
        <v>40</v>
      </c>
      <c r="DA9" t="s">
        <v>5</v>
      </c>
      <c r="DB9" t="s">
        <v>5</v>
      </c>
      <c r="DC9" t="s">
        <v>40</v>
      </c>
      <c r="DD9" t="s">
        <v>5</v>
      </c>
      <c r="DE9" t="s">
        <v>58</v>
      </c>
      <c r="DF9" t="s">
        <v>23</v>
      </c>
      <c r="DG9" t="s">
        <v>40</v>
      </c>
      <c r="DH9" t="s">
        <v>23</v>
      </c>
      <c r="DI9" t="s">
        <v>5</v>
      </c>
      <c r="DJ9" t="s">
        <v>58</v>
      </c>
      <c r="DK9" t="s">
        <v>5</v>
      </c>
      <c r="DL9" t="s">
        <v>40</v>
      </c>
      <c r="DM9" t="s">
        <v>5</v>
      </c>
      <c r="DN9" t="s">
        <v>5</v>
      </c>
      <c r="DO9" t="s">
        <v>5</v>
      </c>
      <c r="DP9" t="s">
        <v>5</v>
      </c>
      <c r="DQ9" t="s">
        <v>23</v>
      </c>
      <c r="DR9" t="s">
        <v>5</v>
      </c>
      <c r="DS9" t="s">
        <v>58</v>
      </c>
      <c r="DT9" t="s">
        <v>58</v>
      </c>
      <c r="DU9" t="s">
        <v>5</v>
      </c>
      <c r="DV9" t="s">
        <v>23</v>
      </c>
      <c r="DW9" t="s">
        <v>40</v>
      </c>
      <c r="DX9" t="s">
        <v>5</v>
      </c>
      <c r="DY9" t="s">
        <v>5</v>
      </c>
      <c r="DZ9" t="s">
        <v>40</v>
      </c>
      <c r="EA9" t="s">
        <v>58</v>
      </c>
      <c r="EB9" t="s">
        <v>5</v>
      </c>
      <c r="EC9" t="s">
        <v>5</v>
      </c>
      <c r="ED9" t="s">
        <v>5</v>
      </c>
      <c r="EE9" t="s">
        <v>5</v>
      </c>
      <c r="EF9" t="s">
        <v>58</v>
      </c>
      <c r="EG9" t="s">
        <v>23</v>
      </c>
      <c r="EH9" t="s">
        <v>5</v>
      </c>
      <c r="EI9" t="s">
        <v>58</v>
      </c>
      <c r="EJ9" t="s">
        <v>5</v>
      </c>
      <c r="EK9" t="s">
        <v>40</v>
      </c>
      <c r="EL9" t="s">
        <v>5</v>
      </c>
      <c r="EM9" t="s">
        <v>58</v>
      </c>
      <c r="EN9" t="s">
        <v>5</v>
      </c>
      <c r="EO9" t="s">
        <v>40</v>
      </c>
      <c r="EP9" t="s">
        <v>58</v>
      </c>
      <c r="EQ9" t="s">
        <v>58</v>
      </c>
      <c r="ER9" t="s">
        <v>58</v>
      </c>
      <c r="ES9" t="s">
        <v>58</v>
      </c>
      <c r="ET9" t="s">
        <v>5</v>
      </c>
      <c r="EU9" t="s">
        <v>5</v>
      </c>
      <c r="EV9" t="s">
        <v>5</v>
      </c>
      <c r="EW9" t="s">
        <v>5</v>
      </c>
      <c r="EX9" t="s">
        <v>5</v>
      </c>
      <c r="EY9" t="s">
        <v>5</v>
      </c>
      <c r="EZ9" t="s">
        <v>58</v>
      </c>
      <c r="FA9" t="s">
        <v>40</v>
      </c>
      <c r="FB9" t="s">
        <v>5</v>
      </c>
      <c r="FC9" t="s">
        <v>40</v>
      </c>
      <c r="FD9" t="s">
        <v>5</v>
      </c>
      <c r="FE9" t="s">
        <v>58</v>
      </c>
      <c r="FF9" t="s">
        <v>40</v>
      </c>
      <c r="FG9" t="s">
        <v>23</v>
      </c>
      <c r="FH9" t="s">
        <v>58</v>
      </c>
      <c r="FI9" t="s">
        <v>23</v>
      </c>
      <c r="FJ9" t="s">
        <v>58</v>
      </c>
      <c r="FK9" t="s">
        <v>5</v>
      </c>
      <c r="FL9" t="s">
        <v>40</v>
      </c>
      <c r="FM9" t="s">
        <v>5</v>
      </c>
      <c r="FN9" t="s">
        <v>58</v>
      </c>
      <c r="FO9" t="s">
        <v>5</v>
      </c>
      <c r="FP9" t="s">
        <v>5</v>
      </c>
      <c r="FQ9" t="s">
        <v>5</v>
      </c>
      <c r="FR9" t="s">
        <v>40</v>
      </c>
      <c r="FS9" t="s">
        <v>23</v>
      </c>
      <c r="FT9" t="s">
        <v>5</v>
      </c>
      <c r="FU9" t="s">
        <v>5</v>
      </c>
      <c r="FV9" t="s">
        <v>40</v>
      </c>
      <c r="FW9" t="s">
        <v>5</v>
      </c>
      <c r="FX9" t="s">
        <v>5</v>
      </c>
      <c r="FY9" t="s">
        <v>5</v>
      </c>
      <c r="FZ9" t="s">
        <v>5</v>
      </c>
      <c r="GA9" t="s">
        <v>5</v>
      </c>
      <c r="GB9" t="s">
        <v>5</v>
      </c>
      <c r="GC9" t="s">
        <v>5</v>
      </c>
      <c r="GD9" t="s">
        <v>58</v>
      </c>
      <c r="GE9" t="s">
        <v>5</v>
      </c>
      <c r="GF9" t="s">
        <v>5</v>
      </c>
      <c r="GG9" t="s">
        <v>40</v>
      </c>
      <c r="GH9" t="s">
        <v>58</v>
      </c>
      <c r="GI9" t="s">
        <v>5</v>
      </c>
    </row>
    <row r="10" spans="1:191">
      <c r="A10" t="s">
        <v>324</v>
      </c>
      <c r="B10" t="s">
        <v>141</v>
      </c>
      <c r="C10" t="s">
        <v>178</v>
      </c>
      <c r="D10" t="s">
        <v>139</v>
      </c>
      <c r="E10" t="s">
        <v>154</v>
      </c>
      <c r="F10" t="s">
        <v>167</v>
      </c>
      <c r="G10" t="s">
        <v>137</v>
      </c>
      <c r="H10" t="s">
        <v>163</v>
      </c>
      <c r="I10" t="s">
        <v>138</v>
      </c>
      <c r="J10" t="s">
        <v>175</v>
      </c>
      <c r="K10" t="s">
        <v>156</v>
      </c>
      <c r="L10" t="s">
        <v>145</v>
      </c>
      <c r="M10" t="s">
        <v>186</v>
      </c>
      <c r="N10" t="s">
        <v>157</v>
      </c>
      <c r="O10" t="s">
        <v>189</v>
      </c>
      <c r="P10" t="s">
        <v>212</v>
      </c>
      <c r="Q10" t="s">
        <v>172</v>
      </c>
      <c r="R10" t="s">
        <v>173</v>
      </c>
      <c r="S10" t="s">
        <v>203</v>
      </c>
      <c r="U10">
        <v>79</v>
      </c>
      <c r="V10">
        <v>0</v>
      </c>
      <c r="W10">
        <v>47</v>
      </c>
      <c r="X10">
        <v>0</v>
      </c>
      <c r="Y10">
        <v>0</v>
      </c>
      <c r="Z10">
        <v>56</v>
      </c>
      <c r="AA10">
        <v>0</v>
      </c>
      <c r="AB10">
        <v>15</v>
      </c>
      <c r="AC10">
        <v>1</v>
      </c>
      <c r="AD10">
        <v>67</v>
      </c>
      <c r="AE10">
        <v>15</v>
      </c>
      <c r="AF10">
        <v>56</v>
      </c>
      <c r="AG10">
        <v>73</v>
      </c>
      <c r="AH10">
        <v>70</v>
      </c>
      <c r="AI10">
        <v>0</v>
      </c>
      <c r="AJ10">
        <v>34</v>
      </c>
      <c r="AK10">
        <v>25</v>
      </c>
      <c r="AL10">
        <v>56</v>
      </c>
      <c r="AM10">
        <v>13</v>
      </c>
      <c r="AN10" s="7">
        <v>594</v>
      </c>
      <c r="AO10">
        <v>9</v>
      </c>
      <c r="AP10" s="8">
        <v>45.692307692307693</v>
      </c>
      <c r="AQ10" s="8">
        <v>33</v>
      </c>
      <c r="AR10" t="s">
        <v>207</v>
      </c>
      <c r="AY10" s="2" t="str">
        <f>IF(HLOOKUP($AW$2,$BU$2:$KG$21,BA10,0)=BB10,"YES","")</f>
        <v/>
      </c>
      <c r="AZ10" t="str">
        <f>LEFT(BB10,1)</f>
        <v>J</v>
      </c>
      <c r="BA10">
        <f>VLOOKUP(AZ10,$BS$25:$BT$42,2,0)</f>
        <v>12</v>
      </c>
      <c r="BB10" t="s">
        <v>27</v>
      </c>
      <c r="BC10">
        <f>VLOOKUP(BD10,golfers!H:I,2,0)</f>
        <v>8</v>
      </c>
      <c r="BD10" s="54" t="s">
        <v>156</v>
      </c>
      <c r="BE10">
        <f>VLOOKUP($BD10,golfers!N:Q,2,0)</f>
        <v>48</v>
      </c>
      <c r="BF10">
        <f>VLOOKUP($BD10,golfers!N:Q,3,0)</f>
        <v>67</v>
      </c>
      <c r="BG10">
        <f>VLOOKUP($BD10,golfers!N:Q,4,0)</f>
        <v>67</v>
      </c>
      <c r="BH10">
        <f t="shared" si="2"/>
        <v>0</v>
      </c>
      <c r="BI10">
        <f>COUNTIF($B$2:$S$120,BD10)</f>
        <v>65</v>
      </c>
      <c r="BJ10" s="52">
        <f>BI10/COUNTA($A$2:$A$120)</f>
        <v>0.54621848739495793</v>
      </c>
      <c r="BN10" t="str">
        <v>Brad Taylor1</v>
      </c>
      <c r="BO10">
        <f t="shared" si="0"/>
        <v>0</v>
      </c>
      <c r="BP10" t="str">
        <f t="shared" si="1"/>
        <v>JR Freidhof</v>
      </c>
      <c r="BU10" t="s">
        <v>6</v>
      </c>
      <c r="BV10" t="s">
        <v>41</v>
      </c>
      <c r="BW10" t="s">
        <v>6</v>
      </c>
      <c r="BX10" t="s">
        <v>41</v>
      </c>
      <c r="BY10" t="s">
        <v>6</v>
      </c>
      <c r="BZ10" t="s">
        <v>59</v>
      </c>
      <c r="CA10" t="s">
        <v>24</v>
      </c>
      <c r="CB10" t="s">
        <v>41</v>
      </c>
      <c r="CC10" t="s">
        <v>41</v>
      </c>
      <c r="CD10" t="s">
        <v>41</v>
      </c>
      <c r="CE10" t="s">
        <v>6</v>
      </c>
      <c r="CF10" t="s">
        <v>6</v>
      </c>
      <c r="CG10" t="s">
        <v>41</v>
      </c>
      <c r="CH10" t="s">
        <v>6</v>
      </c>
      <c r="CI10" t="s">
        <v>59</v>
      </c>
      <c r="CJ10" t="s">
        <v>41</v>
      </c>
      <c r="CK10" t="s">
        <v>6</v>
      </c>
      <c r="CL10" t="s">
        <v>6</v>
      </c>
      <c r="CM10" t="s">
        <v>6</v>
      </c>
      <c r="CN10" t="s">
        <v>6</v>
      </c>
      <c r="CO10" t="s">
        <v>24</v>
      </c>
      <c r="CP10" t="s">
        <v>41</v>
      </c>
      <c r="CQ10" t="s">
        <v>6</v>
      </c>
      <c r="CR10" t="s">
        <v>41</v>
      </c>
      <c r="CS10" t="s">
        <v>59</v>
      </c>
      <c r="CT10" t="s">
        <v>6</v>
      </c>
      <c r="CU10" t="s">
        <v>6</v>
      </c>
      <c r="CV10" t="s">
        <v>59</v>
      </c>
      <c r="CW10" t="s">
        <v>41</v>
      </c>
      <c r="CX10" t="s">
        <v>41</v>
      </c>
      <c r="CY10" t="s">
        <v>41</v>
      </c>
      <c r="CZ10" t="s">
        <v>41</v>
      </c>
      <c r="DA10" t="s">
        <v>41</v>
      </c>
      <c r="DB10" t="s">
        <v>41</v>
      </c>
      <c r="DC10" t="s">
        <v>24</v>
      </c>
      <c r="DD10" t="s">
        <v>41</v>
      </c>
      <c r="DE10" t="s">
        <v>41</v>
      </c>
      <c r="DF10" t="s">
        <v>59</v>
      </c>
      <c r="DG10" t="s">
        <v>6</v>
      </c>
      <c r="DH10" t="s">
        <v>41</v>
      </c>
      <c r="DI10" t="s">
        <v>41</v>
      </c>
      <c r="DJ10" t="s">
        <v>6</v>
      </c>
      <c r="DK10" t="s">
        <v>6</v>
      </c>
      <c r="DL10" t="s">
        <v>6</v>
      </c>
      <c r="DM10" t="s">
        <v>6</v>
      </c>
      <c r="DN10" t="s">
        <v>41</v>
      </c>
      <c r="DO10" t="s">
        <v>6</v>
      </c>
      <c r="DP10" t="s">
        <v>41</v>
      </c>
      <c r="DQ10" t="s">
        <v>41</v>
      </c>
      <c r="DR10" t="s">
        <v>41</v>
      </c>
      <c r="DS10" t="s">
        <v>41</v>
      </c>
      <c r="DT10" t="s">
        <v>41</v>
      </c>
      <c r="DU10" t="s">
        <v>59</v>
      </c>
      <c r="DV10" t="s">
        <v>6</v>
      </c>
      <c r="DW10" t="s">
        <v>6</v>
      </c>
      <c r="DX10" t="s">
        <v>41</v>
      </c>
      <c r="DY10" t="s">
        <v>24</v>
      </c>
      <c r="DZ10" t="s">
        <v>24</v>
      </c>
      <c r="EA10" t="s">
        <v>59</v>
      </c>
      <c r="EB10" t="s">
        <v>41</v>
      </c>
      <c r="EC10" t="s">
        <v>41</v>
      </c>
      <c r="ED10" t="s">
        <v>41</v>
      </c>
      <c r="EE10" t="s">
        <v>6</v>
      </c>
      <c r="EF10" t="s">
        <v>59</v>
      </c>
      <c r="EG10" t="s">
        <v>6</v>
      </c>
      <c r="EH10" t="s">
        <v>24</v>
      </c>
      <c r="EI10" t="s">
        <v>6</v>
      </c>
      <c r="EJ10" t="s">
        <v>41</v>
      </c>
      <c r="EK10" t="s">
        <v>59</v>
      </c>
      <c r="EL10" t="s">
        <v>6</v>
      </c>
      <c r="EM10" t="s">
        <v>24</v>
      </c>
      <c r="EN10" t="s">
        <v>41</v>
      </c>
      <c r="EO10" t="s">
        <v>41</v>
      </c>
      <c r="EP10" t="s">
        <v>41</v>
      </c>
      <c r="EQ10" t="s">
        <v>6</v>
      </c>
      <c r="ER10" t="s">
        <v>41</v>
      </c>
      <c r="ES10" t="s">
        <v>41</v>
      </c>
      <c r="ET10" t="s">
        <v>41</v>
      </c>
      <c r="EU10" t="s">
        <v>41</v>
      </c>
      <c r="EV10" t="s">
        <v>41</v>
      </c>
      <c r="EW10" t="s">
        <v>59</v>
      </c>
      <c r="EX10" t="s">
        <v>41</v>
      </c>
      <c r="EY10" t="s">
        <v>41</v>
      </c>
      <c r="EZ10" t="s">
        <v>24</v>
      </c>
      <c r="FA10" t="s">
        <v>41</v>
      </c>
      <c r="FB10" t="s">
        <v>6</v>
      </c>
      <c r="FC10" t="s">
        <v>41</v>
      </c>
      <c r="FD10" t="s">
        <v>24</v>
      </c>
      <c r="FE10" t="s">
        <v>41</v>
      </c>
      <c r="FF10" t="s">
        <v>41</v>
      </c>
      <c r="FG10" t="s">
        <v>41</v>
      </c>
      <c r="FH10" t="s">
        <v>41</v>
      </c>
      <c r="FI10" t="s">
        <v>6</v>
      </c>
      <c r="FJ10" t="s">
        <v>41</v>
      </c>
      <c r="FK10" t="s">
        <v>59</v>
      </c>
      <c r="FL10" t="s">
        <v>41</v>
      </c>
      <c r="FM10" t="s">
        <v>6</v>
      </c>
      <c r="FN10" t="s">
        <v>41</v>
      </c>
      <c r="FO10" t="s">
        <v>41</v>
      </c>
      <c r="FP10" t="s">
        <v>41</v>
      </c>
      <c r="FQ10" t="s">
        <v>41</v>
      </c>
      <c r="FR10" t="s">
        <v>41</v>
      </c>
      <c r="FS10" t="s">
        <v>59</v>
      </c>
      <c r="FT10" t="s">
        <v>6</v>
      </c>
      <c r="FU10" t="s">
        <v>41</v>
      </c>
      <c r="FV10" t="s">
        <v>59</v>
      </c>
      <c r="FW10" t="s">
        <v>41</v>
      </c>
      <c r="FX10" t="s">
        <v>6</v>
      </c>
      <c r="FY10" t="s">
        <v>41</v>
      </c>
      <c r="FZ10" t="s">
        <v>41</v>
      </c>
      <c r="GA10" t="s">
        <v>6</v>
      </c>
      <c r="GB10" t="s">
        <v>6</v>
      </c>
      <c r="GC10" t="s">
        <v>24</v>
      </c>
      <c r="GD10" t="s">
        <v>24</v>
      </c>
      <c r="GE10" t="s">
        <v>41</v>
      </c>
      <c r="GF10" t="s">
        <v>41</v>
      </c>
      <c r="GG10" t="s">
        <v>41</v>
      </c>
      <c r="GH10" t="s">
        <v>59</v>
      </c>
      <c r="GI10" t="s">
        <v>59</v>
      </c>
    </row>
    <row r="11" spans="1:191" ht="13.5" thickBot="1">
      <c r="A11" t="s">
        <v>325</v>
      </c>
      <c r="B11" t="s">
        <v>141</v>
      </c>
      <c r="C11" t="s">
        <v>178</v>
      </c>
      <c r="D11" t="s">
        <v>139</v>
      </c>
      <c r="E11" t="s">
        <v>92</v>
      </c>
      <c r="F11" t="s">
        <v>125</v>
      </c>
      <c r="G11" t="s">
        <v>137</v>
      </c>
      <c r="H11" t="s">
        <v>163</v>
      </c>
      <c r="I11" t="s">
        <v>138</v>
      </c>
      <c r="J11" t="s">
        <v>184</v>
      </c>
      <c r="K11" t="s">
        <v>156</v>
      </c>
      <c r="L11" t="s">
        <v>145</v>
      </c>
      <c r="M11" t="s">
        <v>174</v>
      </c>
      <c r="N11" t="s">
        <v>157</v>
      </c>
      <c r="O11" t="s">
        <v>211</v>
      </c>
      <c r="P11" t="s">
        <v>196</v>
      </c>
      <c r="Q11" t="s">
        <v>166</v>
      </c>
      <c r="R11" t="s">
        <v>199</v>
      </c>
      <c r="S11" t="s">
        <v>181</v>
      </c>
      <c r="U11">
        <v>79</v>
      </c>
      <c r="V11">
        <v>0</v>
      </c>
      <c r="W11">
        <v>47</v>
      </c>
      <c r="X11">
        <v>34</v>
      </c>
      <c r="Y11">
        <v>0</v>
      </c>
      <c r="Z11">
        <v>56</v>
      </c>
      <c r="AA11">
        <v>0</v>
      </c>
      <c r="AB11">
        <v>15</v>
      </c>
      <c r="AC11">
        <v>28</v>
      </c>
      <c r="AD11">
        <v>67</v>
      </c>
      <c r="AE11">
        <v>15</v>
      </c>
      <c r="AF11">
        <v>67</v>
      </c>
      <c r="AG11">
        <v>73</v>
      </c>
      <c r="AH11">
        <v>15</v>
      </c>
      <c r="AI11">
        <v>38</v>
      </c>
      <c r="AJ11">
        <v>0</v>
      </c>
      <c r="AK11">
        <v>20</v>
      </c>
      <c r="AL11">
        <v>38</v>
      </c>
      <c r="AM11">
        <v>14</v>
      </c>
      <c r="AN11" s="7">
        <v>592</v>
      </c>
      <c r="AO11">
        <v>10</v>
      </c>
      <c r="AP11" s="8">
        <v>42.285714285714285</v>
      </c>
      <c r="AQ11" s="8">
        <v>32.888888888888886</v>
      </c>
      <c r="AR11" t="s">
        <v>207</v>
      </c>
      <c r="AW11" s="2" t="str">
        <f>AW2&amp;" Rank"</f>
        <v>John Mattern Rank</v>
      </c>
      <c r="AY11" s="2" t="str">
        <f>IF(HLOOKUP($AW$2,$BU$2:$KG$21,BA11,0)=BB11,"YES","")</f>
        <v>YES</v>
      </c>
      <c r="AZ11" t="str">
        <f>LEFT(BB11,1)</f>
        <v>M</v>
      </c>
      <c r="BA11">
        <f>VLOOKUP(AZ11,$BS$25:$BT$42,2,0)</f>
        <v>15</v>
      </c>
      <c r="BB11" t="s">
        <v>30</v>
      </c>
      <c r="BC11">
        <f>VLOOKUP(BD11,golfers!H:I,2,0)</f>
        <v>8</v>
      </c>
      <c r="BD11" s="54" t="s">
        <v>171</v>
      </c>
      <c r="BE11">
        <f>VLOOKUP($BD11,golfers!N:Q,2,0)</f>
        <v>68</v>
      </c>
      <c r="BF11">
        <f>VLOOKUP($BD11,golfers!N:Q,3,0)</f>
        <v>58</v>
      </c>
      <c r="BG11">
        <f>VLOOKUP($BD11,golfers!N:Q,4,0)</f>
        <v>67</v>
      </c>
      <c r="BH11">
        <f t="shared" si="2"/>
        <v>9</v>
      </c>
      <c r="BI11">
        <f>COUNTIF($B$2:$S$120,BD11)</f>
        <v>39</v>
      </c>
      <c r="BJ11" s="52">
        <f>BI11/COUNTA($A$2:$A$120)</f>
        <v>0.32773109243697479</v>
      </c>
      <c r="BN11" t="str">
        <v>Brad Taylor2</v>
      </c>
      <c r="BO11">
        <f t="shared" si="0"/>
        <v>0</v>
      </c>
      <c r="BP11" t="str">
        <f t="shared" si="1"/>
        <v>Barrett Robinson</v>
      </c>
      <c r="BU11" t="s">
        <v>42</v>
      </c>
      <c r="BV11" t="s">
        <v>7</v>
      </c>
      <c r="BW11" t="s">
        <v>42</v>
      </c>
      <c r="BX11" t="s">
        <v>25</v>
      </c>
      <c r="BY11" t="s">
        <v>7</v>
      </c>
      <c r="BZ11" t="s">
        <v>7</v>
      </c>
      <c r="CA11" t="s">
        <v>97</v>
      </c>
      <c r="CB11" t="s">
        <v>25</v>
      </c>
      <c r="CC11" t="s">
        <v>97</v>
      </c>
      <c r="CD11" t="s">
        <v>7</v>
      </c>
      <c r="CE11" t="s">
        <v>7</v>
      </c>
      <c r="CF11" t="s">
        <v>7</v>
      </c>
      <c r="CG11" t="s">
        <v>25</v>
      </c>
      <c r="CH11" t="s">
        <v>97</v>
      </c>
      <c r="CI11" t="s">
        <v>42</v>
      </c>
      <c r="CJ11" t="s">
        <v>42</v>
      </c>
      <c r="CK11" t="s">
        <v>25</v>
      </c>
      <c r="CL11" t="s">
        <v>7</v>
      </c>
      <c r="CM11" t="s">
        <v>97</v>
      </c>
      <c r="CN11" t="s">
        <v>7</v>
      </c>
      <c r="CO11" t="s">
        <v>97</v>
      </c>
      <c r="CP11" t="s">
        <v>97</v>
      </c>
      <c r="CQ11" t="s">
        <v>7</v>
      </c>
      <c r="CR11" t="s">
        <v>7</v>
      </c>
      <c r="CS11" t="s">
        <v>25</v>
      </c>
      <c r="CT11" t="s">
        <v>42</v>
      </c>
      <c r="CU11" t="s">
        <v>42</v>
      </c>
      <c r="CV11" t="s">
        <v>97</v>
      </c>
      <c r="CW11" t="s">
        <v>97</v>
      </c>
      <c r="CX11" t="s">
        <v>42</v>
      </c>
      <c r="CY11" t="s">
        <v>42</v>
      </c>
      <c r="CZ11" t="s">
        <v>97</v>
      </c>
      <c r="DA11" t="s">
        <v>7</v>
      </c>
      <c r="DB11" t="s">
        <v>42</v>
      </c>
      <c r="DC11" t="s">
        <v>7</v>
      </c>
      <c r="DD11" t="s">
        <v>42</v>
      </c>
      <c r="DE11" t="s">
        <v>42</v>
      </c>
      <c r="DF11" t="s">
        <v>25</v>
      </c>
      <c r="DG11" t="s">
        <v>25</v>
      </c>
      <c r="DH11" t="s">
        <v>7</v>
      </c>
      <c r="DI11" t="s">
        <v>25</v>
      </c>
      <c r="DJ11" t="s">
        <v>7</v>
      </c>
      <c r="DK11" t="s">
        <v>25</v>
      </c>
      <c r="DL11" t="s">
        <v>7</v>
      </c>
      <c r="DM11" t="s">
        <v>25</v>
      </c>
      <c r="DN11" t="s">
        <v>7</v>
      </c>
      <c r="DO11" t="s">
        <v>7</v>
      </c>
      <c r="DP11" t="s">
        <v>42</v>
      </c>
      <c r="DQ11" t="s">
        <v>97</v>
      </c>
      <c r="DR11" t="s">
        <v>42</v>
      </c>
      <c r="DS11" t="s">
        <v>25</v>
      </c>
      <c r="DT11" t="s">
        <v>25</v>
      </c>
      <c r="DU11" t="s">
        <v>42</v>
      </c>
      <c r="DV11" t="s">
        <v>97</v>
      </c>
      <c r="DW11" t="s">
        <v>42</v>
      </c>
      <c r="DX11" t="s">
        <v>7</v>
      </c>
      <c r="DY11" t="s">
        <v>97</v>
      </c>
      <c r="DZ11" t="s">
        <v>42</v>
      </c>
      <c r="EA11" t="s">
        <v>7</v>
      </c>
      <c r="EB11" t="s">
        <v>25</v>
      </c>
      <c r="EC11" t="s">
        <v>42</v>
      </c>
      <c r="ED11" t="s">
        <v>7</v>
      </c>
      <c r="EE11" t="s">
        <v>42</v>
      </c>
      <c r="EF11" t="s">
        <v>25</v>
      </c>
      <c r="EG11" t="s">
        <v>25</v>
      </c>
      <c r="EH11" t="s">
        <v>25</v>
      </c>
      <c r="EI11" t="s">
        <v>42</v>
      </c>
      <c r="EJ11" t="s">
        <v>42</v>
      </c>
      <c r="EK11" t="s">
        <v>42</v>
      </c>
      <c r="EL11" t="s">
        <v>42</v>
      </c>
      <c r="EM11" t="s">
        <v>25</v>
      </c>
      <c r="EN11" t="s">
        <v>25</v>
      </c>
      <c r="EO11" t="s">
        <v>25</v>
      </c>
      <c r="EP11" t="s">
        <v>7</v>
      </c>
      <c r="EQ11" t="s">
        <v>25</v>
      </c>
      <c r="ER11" t="s">
        <v>25</v>
      </c>
      <c r="ES11" t="s">
        <v>97</v>
      </c>
      <c r="ET11" t="s">
        <v>42</v>
      </c>
      <c r="EU11" t="s">
        <v>7</v>
      </c>
      <c r="EV11" t="s">
        <v>97</v>
      </c>
      <c r="EW11" t="s">
        <v>7</v>
      </c>
      <c r="EX11" t="s">
        <v>7</v>
      </c>
      <c r="EY11" t="s">
        <v>97</v>
      </c>
      <c r="EZ11" t="s">
        <v>42</v>
      </c>
      <c r="FA11" t="s">
        <v>97</v>
      </c>
      <c r="FB11" t="s">
        <v>42</v>
      </c>
      <c r="FC11" t="s">
        <v>42</v>
      </c>
      <c r="FD11" t="s">
        <v>7</v>
      </c>
      <c r="FE11" t="s">
        <v>97</v>
      </c>
      <c r="FF11" t="s">
        <v>7</v>
      </c>
      <c r="FG11" t="s">
        <v>7</v>
      </c>
      <c r="FH11" t="s">
        <v>97</v>
      </c>
      <c r="FI11" t="s">
        <v>7</v>
      </c>
      <c r="FJ11" t="s">
        <v>7</v>
      </c>
      <c r="FK11" t="s">
        <v>42</v>
      </c>
      <c r="FL11" t="s">
        <v>42</v>
      </c>
      <c r="FM11" t="s">
        <v>7</v>
      </c>
      <c r="FN11" t="s">
        <v>25</v>
      </c>
      <c r="FO11" t="s">
        <v>7</v>
      </c>
      <c r="FP11" t="s">
        <v>42</v>
      </c>
      <c r="FQ11" t="s">
        <v>7</v>
      </c>
      <c r="FR11" t="s">
        <v>97</v>
      </c>
      <c r="FS11" t="s">
        <v>42</v>
      </c>
      <c r="FT11" t="s">
        <v>42</v>
      </c>
      <c r="FU11" t="s">
        <v>42</v>
      </c>
      <c r="FV11" t="s">
        <v>97</v>
      </c>
      <c r="FW11" t="s">
        <v>42</v>
      </c>
      <c r="FX11" t="s">
        <v>97</v>
      </c>
      <c r="FY11" t="s">
        <v>7</v>
      </c>
      <c r="FZ11" t="s">
        <v>7</v>
      </c>
      <c r="GA11" t="s">
        <v>25</v>
      </c>
      <c r="GB11" t="s">
        <v>25</v>
      </c>
      <c r="GC11" t="s">
        <v>25</v>
      </c>
      <c r="GD11" t="s">
        <v>42</v>
      </c>
      <c r="GE11" t="s">
        <v>42</v>
      </c>
      <c r="GF11" t="s">
        <v>25</v>
      </c>
      <c r="GG11" t="s">
        <v>7</v>
      </c>
      <c r="GH11" t="s">
        <v>25</v>
      </c>
      <c r="GI11" t="s">
        <v>42</v>
      </c>
    </row>
    <row r="12" spans="1:191" ht="13.5" thickBot="1">
      <c r="A12" t="s">
        <v>220</v>
      </c>
      <c r="B12" t="s">
        <v>96</v>
      </c>
      <c r="C12" t="s">
        <v>178</v>
      </c>
      <c r="D12" t="s">
        <v>139</v>
      </c>
      <c r="E12" t="s">
        <v>92</v>
      </c>
      <c r="F12" t="s">
        <v>127</v>
      </c>
      <c r="G12" t="s">
        <v>123</v>
      </c>
      <c r="H12" t="s">
        <v>163</v>
      </c>
      <c r="I12" t="s">
        <v>72</v>
      </c>
      <c r="J12" t="s">
        <v>184</v>
      </c>
      <c r="K12" t="s">
        <v>156</v>
      </c>
      <c r="L12" t="s">
        <v>187</v>
      </c>
      <c r="M12" t="s">
        <v>155</v>
      </c>
      <c r="N12" t="s">
        <v>157</v>
      </c>
      <c r="O12" t="s">
        <v>189</v>
      </c>
      <c r="P12" t="s">
        <v>200</v>
      </c>
      <c r="Q12" t="s">
        <v>172</v>
      </c>
      <c r="R12" t="s">
        <v>217</v>
      </c>
      <c r="S12" t="s">
        <v>203</v>
      </c>
      <c r="U12">
        <v>28</v>
      </c>
      <c r="V12">
        <v>0</v>
      </c>
      <c r="W12">
        <v>47</v>
      </c>
      <c r="X12">
        <v>34</v>
      </c>
      <c r="Y12">
        <v>0</v>
      </c>
      <c r="Z12">
        <v>56</v>
      </c>
      <c r="AA12">
        <v>0</v>
      </c>
      <c r="AB12">
        <v>0</v>
      </c>
      <c r="AC12">
        <v>28</v>
      </c>
      <c r="AD12">
        <v>67</v>
      </c>
      <c r="AE12">
        <v>0</v>
      </c>
      <c r="AF12">
        <v>28</v>
      </c>
      <c r="AG12">
        <v>73</v>
      </c>
      <c r="AH12">
        <v>70</v>
      </c>
      <c r="AI12">
        <v>5</v>
      </c>
      <c r="AJ12">
        <v>34</v>
      </c>
      <c r="AK12">
        <v>56</v>
      </c>
      <c r="AL12">
        <v>56</v>
      </c>
      <c r="AM12">
        <v>13</v>
      </c>
      <c r="AN12" s="7">
        <v>582</v>
      </c>
      <c r="AO12">
        <v>11</v>
      </c>
      <c r="AP12" s="8">
        <v>44.769230769230766</v>
      </c>
      <c r="AQ12" s="8">
        <v>32.333333333333336</v>
      </c>
      <c r="AR12" t="s">
        <v>207</v>
      </c>
      <c r="AW12" s="60">
        <f>VLOOKUP(AW2,A2:AO120,41,0)</f>
        <v>13</v>
      </c>
      <c r="AY12" s="2" t="str">
        <f>IF(HLOOKUP($AW$2,$BU$2:$KG$21,BA12,0)=BB12,"YES","")</f>
        <v>YES</v>
      </c>
      <c r="AZ12" t="str">
        <f>LEFT(BB12,1)</f>
        <v>P</v>
      </c>
      <c r="BA12">
        <f>VLOOKUP(AZ12,$BS$25:$BT$42,2,0)</f>
        <v>18</v>
      </c>
      <c r="BB12" t="s">
        <v>15</v>
      </c>
      <c r="BC12">
        <f>VLOOKUP(BD12,golfers!H:I,2,0)</f>
        <v>8</v>
      </c>
      <c r="BD12" s="54" t="s">
        <v>214</v>
      </c>
      <c r="BE12">
        <f>VLOOKUP($BD12,golfers!N:Q,2,0)</f>
        <v>58</v>
      </c>
      <c r="BF12">
        <f>VLOOKUP($BD12,golfers!N:Q,3,0)</f>
        <v>52</v>
      </c>
      <c r="BG12">
        <f>VLOOKUP($BD12,golfers!N:Q,4,0)</f>
        <v>67</v>
      </c>
      <c r="BH12">
        <f t="shared" si="2"/>
        <v>15</v>
      </c>
      <c r="BI12">
        <f>COUNTIF($B$2:$S$120,BD12)</f>
        <v>14</v>
      </c>
      <c r="BJ12" s="52">
        <f>BI12/COUNTA($A$2:$A$120)</f>
        <v>0.11764705882352941</v>
      </c>
      <c r="BN12" t="str">
        <v>Braiden Blackwell</v>
      </c>
      <c r="BO12">
        <f t="shared" si="0"/>
        <v>0</v>
      </c>
      <c r="BP12" t="str">
        <f t="shared" si="1"/>
        <v>Kevin Mcginn</v>
      </c>
      <c r="BU12" t="s">
        <v>26</v>
      </c>
      <c r="BV12" t="s">
        <v>60</v>
      </c>
      <c r="BW12" t="s">
        <v>26</v>
      </c>
      <c r="BX12" t="s">
        <v>8</v>
      </c>
      <c r="BY12" t="s">
        <v>26</v>
      </c>
      <c r="BZ12" t="s">
        <v>8</v>
      </c>
      <c r="CA12" t="s">
        <v>8</v>
      </c>
      <c r="CB12" t="s">
        <v>60</v>
      </c>
      <c r="CC12" t="s">
        <v>60</v>
      </c>
      <c r="CD12" t="s">
        <v>60</v>
      </c>
      <c r="CE12" t="s">
        <v>60</v>
      </c>
      <c r="CF12" t="s">
        <v>60</v>
      </c>
      <c r="CG12" t="s">
        <v>60</v>
      </c>
      <c r="CH12" t="s">
        <v>8</v>
      </c>
      <c r="CI12" t="s">
        <v>8</v>
      </c>
      <c r="CJ12" t="s">
        <v>8</v>
      </c>
      <c r="CK12" t="s">
        <v>26</v>
      </c>
      <c r="CL12" t="s">
        <v>60</v>
      </c>
      <c r="CM12" t="s">
        <v>26</v>
      </c>
      <c r="CN12" t="s">
        <v>60</v>
      </c>
      <c r="CO12" t="s">
        <v>8</v>
      </c>
      <c r="CP12" t="s">
        <v>8</v>
      </c>
      <c r="CQ12" t="s">
        <v>26</v>
      </c>
      <c r="CR12" t="s">
        <v>60</v>
      </c>
      <c r="CS12" t="s">
        <v>26</v>
      </c>
      <c r="CT12" t="s">
        <v>26</v>
      </c>
      <c r="CU12" t="s">
        <v>60</v>
      </c>
      <c r="CV12" t="s">
        <v>8</v>
      </c>
      <c r="CW12" t="s">
        <v>60</v>
      </c>
      <c r="CX12" t="s">
        <v>26</v>
      </c>
      <c r="CY12" t="s">
        <v>26</v>
      </c>
      <c r="CZ12" t="s">
        <v>8</v>
      </c>
      <c r="DA12" t="s">
        <v>60</v>
      </c>
      <c r="DB12" t="s">
        <v>60</v>
      </c>
      <c r="DC12" t="s">
        <v>60</v>
      </c>
      <c r="DD12" t="s">
        <v>26</v>
      </c>
      <c r="DE12" t="s">
        <v>60</v>
      </c>
      <c r="DF12" t="s">
        <v>60</v>
      </c>
      <c r="DG12" t="s">
        <v>60</v>
      </c>
      <c r="DH12" t="s">
        <v>8</v>
      </c>
      <c r="DI12" t="s">
        <v>8</v>
      </c>
      <c r="DJ12" t="s">
        <v>26</v>
      </c>
      <c r="DK12" t="s">
        <v>8</v>
      </c>
      <c r="DL12" t="s">
        <v>43</v>
      </c>
      <c r="DM12" t="s">
        <v>60</v>
      </c>
      <c r="DN12" t="s">
        <v>26</v>
      </c>
      <c r="DO12" t="s">
        <v>8</v>
      </c>
      <c r="DP12" t="s">
        <v>26</v>
      </c>
      <c r="DQ12" t="s">
        <v>60</v>
      </c>
      <c r="DR12" t="s">
        <v>26</v>
      </c>
      <c r="DS12" t="s">
        <v>60</v>
      </c>
      <c r="DT12" t="s">
        <v>60</v>
      </c>
      <c r="DU12" t="s">
        <v>26</v>
      </c>
      <c r="DV12" t="s">
        <v>8</v>
      </c>
      <c r="DW12" t="s">
        <v>26</v>
      </c>
      <c r="DX12" t="s">
        <v>60</v>
      </c>
      <c r="DY12" t="s">
        <v>8</v>
      </c>
      <c r="DZ12" t="s">
        <v>60</v>
      </c>
      <c r="EA12" t="s">
        <v>8</v>
      </c>
      <c r="EB12" t="s">
        <v>8</v>
      </c>
      <c r="EC12" t="s">
        <v>26</v>
      </c>
      <c r="ED12" t="s">
        <v>60</v>
      </c>
      <c r="EE12" t="s">
        <v>26</v>
      </c>
      <c r="EF12" t="s">
        <v>60</v>
      </c>
      <c r="EG12" t="s">
        <v>8</v>
      </c>
      <c r="EH12" t="s">
        <v>26</v>
      </c>
      <c r="EI12" t="s">
        <v>60</v>
      </c>
      <c r="EJ12" t="s">
        <v>26</v>
      </c>
      <c r="EK12" t="s">
        <v>8</v>
      </c>
      <c r="EL12" t="s">
        <v>26</v>
      </c>
      <c r="EM12" t="s">
        <v>60</v>
      </c>
      <c r="EN12" t="s">
        <v>8</v>
      </c>
      <c r="EO12" t="s">
        <v>26</v>
      </c>
      <c r="EP12" t="s">
        <v>60</v>
      </c>
      <c r="EQ12" t="s">
        <v>60</v>
      </c>
      <c r="ER12" t="s">
        <v>60</v>
      </c>
      <c r="ES12" t="s">
        <v>43</v>
      </c>
      <c r="ET12" t="s">
        <v>8</v>
      </c>
      <c r="EU12" t="s">
        <v>8</v>
      </c>
      <c r="EV12" t="s">
        <v>26</v>
      </c>
      <c r="EW12" t="s">
        <v>26</v>
      </c>
      <c r="EX12" t="s">
        <v>26</v>
      </c>
      <c r="EY12" t="s">
        <v>60</v>
      </c>
      <c r="EZ12" t="s">
        <v>26</v>
      </c>
      <c r="FA12" t="s">
        <v>8</v>
      </c>
      <c r="FB12" t="s">
        <v>60</v>
      </c>
      <c r="FC12" t="s">
        <v>26</v>
      </c>
      <c r="FD12" t="s">
        <v>8</v>
      </c>
      <c r="FE12" t="s">
        <v>60</v>
      </c>
      <c r="FF12" t="s">
        <v>60</v>
      </c>
      <c r="FG12" t="s">
        <v>26</v>
      </c>
      <c r="FH12" t="s">
        <v>60</v>
      </c>
      <c r="FI12" t="s">
        <v>60</v>
      </c>
      <c r="FJ12" t="s">
        <v>60</v>
      </c>
      <c r="FK12" t="s">
        <v>60</v>
      </c>
      <c r="FL12" t="s">
        <v>26</v>
      </c>
      <c r="FM12" t="s">
        <v>26</v>
      </c>
      <c r="FN12" t="s">
        <v>60</v>
      </c>
      <c r="FO12" t="s">
        <v>26</v>
      </c>
      <c r="FP12" t="s">
        <v>26</v>
      </c>
      <c r="FQ12" t="s">
        <v>26</v>
      </c>
      <c r="FR12" t="s">
        <v>8</v>
      </c>
      <c r="FS12" t="s">
        <v>26</v>
      </c>
      <c r="FT12" t="s">
        <v>8</v>
      </c>
      <c r="FU12" t="s">
        <v>60</v>
      </c>
      <c r="FV12" t="s">
        <v>8</v>
      </c>
      <c r="FW12" t="s">
        <v>26</v>
      </c>
      <c r="FX12" t="s">
        <v>8</v>
      </c>
      <c r="FY12" t="s">
        <v>8</v>
      </c>
      <c r="FZ12" t="s">
        <v>8</v>
      </c>
      <c r="GA12" t="s">
        <v>8</v>
      </c>
      <c r="GB12" t="s">
        <v>26</v>
      </c>
      <c r="GC12" t="s">
        <v>60</v>
      </c>
      <c r="GD12" t="s">
        <v>60</v>
      </c>
      <c r="GE12" t="s">
        <v>26</v>
      </c>
      <c r="GF12" t="s">
        <v>8</v>
      </c>
      <c r="GG12" t="s">
        <v>60</v>
      </c>
      <c r="GH12" t="s">
        <v>60</v>
      </c>
      <c r="GI12" t="s">
        <v>60</v>
      </c>
    </row>
    <row r="13" spans="1:191">
      <c r="A13" t="s">
        <v>240</v>
      </c>
      <c r="B13" t="s">
        <v>141</v>
      </c>
      <c r="C13" t="s">
        <v>140</v>
      </c>
      <c r="D13" t="s">
        <v>139</v>
      </c>
      <c r="E13" t="s">
        <v>154</v>
      </c>
      <c r="F13" t="s">
        <v>125</v>
      </c>
      <c r="G13" t="s">
        <v>70</v>
      </c>
      <c r="H13" t="s">
        <v>179</v>
      </c>
      <c r="I13" t="s">
        <v>138</v>
      </c>
      <c r="J13" t="s">
        <v>184</v>
      </c>
      <c r="K13" t="s">
        <v>156</v>
      </c>
      <c r="L13" t="s">
        <v>145</v>
      </c>
      <c r="M13" t="s">
        <v>174</v>
      </c>
      <c r="N13" t="s">
        <v>171</v>
      </c>
      <c r="O13" t="s">
        <v>189</v>
      </c>
      <c r="P13" t="s">
        <v>200</v>
      </c>
      <c r="Q13" t="s">
        <v>172</v>
      </c>
      <c r="R13" t="s">
        <v>216</v>
      </c>
      <c r="S13" t="s">
        <v>203</v>
      </c>
      <c r="U13">
        <v>79</v>
      </c>
      <c r="V13">
        <v>25</v>
      </c>
      <c r="W13">
        <v>47</v>
      </c>
      <c r="X13">
        <v>0</v>
      </c>
      <c r="Y13">
        <v>0</v>
      </c>
      <c r="Z13">
        <v>0</v>
      </c>
      <c r="AA13">
        <v>0</v>
      </c>
      <c r="AB13">
        <v>15</v>
      </c>
      <c r="AC13">
        <v>28</v>
      </c>
      <c r="AD13">
        <v>67</v>
      </c>
      <c r="AE13">
        <v>15</v>
      </c>
      <c r="AF13">
        <v>67</v>
      </c>
      <c r="AG13">
        <v>67</v>
      </c>
      <c r="AH13">
        <v>70</v>
      </c>
      <c r="AI13">
        <v>5</v>
      </c>
      <c r="AJ13">
        <v>34</v>
      </c>
      <c r="AK13">
        <v>0</v>
      </c>
      <c r="AL13">
        <v>56</v>
      </c>
      <c r="AM13">
        <v>13</v>
      </c>
      <c r="AN13" s="7">
        <v>575</v>
      </c>
      <c r="AO13">
        <v>12</v>
      </c>
      <c r="AP13" s="8">
        <v>44.230769230769234</v>
      </c>
      <c r="AQ13" s="8">
        <v>31.944444444444443</v>
      </c>
      <c r="AR13" t="s">
        <v>207</v>
      </c>
      <c r="AY13" s="2" t="str">
        <f>IF(HLOOKUP($AW$2,$BU$2:$KG$21,BA13,0)=BB13,"YES","")</f>
        <v/>
      </c>
      <c r="AZ13" t="str">
        <f>LEFT(BB13,1)</f>
        <v>C</v>
      </c>
      <c r="BA13">
        <f>VLOOKUP(AZ13,$BS$25:$BT$42,2,0)</f>
        <v>5</v>
      </c>
      <c r="BB13" t="s">
        <v>20</v>
      </c>
      <c r="BC13">
        <f>VLOOKUP(BD13,golfers!H:I,2,0)</f>
        <v>8</v>
      </c>
      <c r="BD13" s="54" t="s">
        <v>185</v>
      </c>
      <c r="BE13">
        <f>VLOOKUP($BD13,golfers!N:Q,2,0)</f>
        <v>39</v>
      </c>
      <c r="BF13">
        <f>VLOOKUP($BD13,golfers!N:Q,3,0)</f>
        <v>44</v>
      </c>
      <c r="BG13">
        <f>VLOOKUP($BD13,golfers!N:Q,4,0)</f>
        <v>67</v>
      </c>
      <c r="BH13">
        <f t="shared" si="2"/>
        <v>23</v>
      </c>
      <c r="BI13">
        <f>COUNTIF($B$2:$S$120,BD13)</f>
        <v>16</v>
      </c>
      <c r="BJ13" s="52">
        <f>BI13/COUNTA($A$2:$A$120)</f>
        <v>0.13445378151260504</v>
      </c>
      <c r="BN13" t="str">
        <v>Branden Rech</v>
      </c>
      <c r="BO13">
        <f t="shared" si="0"/>
        <v>0</v>
      </c>
      <c r="BP13" t="str">
        <f t="shared" si="1"/>
        <v>Jane Mattern</v>
      </c>
      <c r="BU13" t="s">
        <v>27</v>
      </c>
      <c r="BV13" t="s">
        <v>44</v>
      </c>
      <c r="BW13" t="s">
        <v>44</v>
      </c>
      <c r="BX13" t="s">
        <v>27</v>
      </c>
      <c r="BY13" t="s">
        <v>27</v>
      </c>
      <c r="BZ13" t="s">
        <v>9</v>
      </c>
      <c r="CA13" t="s">
        <v>27</v>
      </c>
      <c r="CB13" t="s">
        <v>27</v>
      </c>
      <c r="CC13" t="s">
        <v>27</v>
      </c>
      <c r="CD13" t="s">
        <v>27</v>
      </c>
      <c r="CE13" t="s">
        <v>61</v>
      </c>
      <c r="CF13" t="s">
        <v>27</v>
      </c>
      <c r="CG13" t="s">
        <v>44</v>
      </c>
      <c r="CH13" t="s">
        <v>27</v>
      </c>
      <c r="CI13" t="s">
        <v>9</v>
      </c>
      <c r="CJ13" t="s">
        <v>61</v>
      </c>
      <c r="CK13" t="s">
        <v>44</v>
      </c>
      <c r="CL13" t="s">
        <v>27</v>
      </c>
      <c r="CM13" t="s">
        <v>27</v>
      </c>
      <c r="CN13" t="s">
        <v>44</v>
      </c>
      <c r="CO13" t="s">
        <v>44</v>
      </c>
      <c r="CP13" t="s">
        <v>27</v>
      </c>
      <c r="CQ13" t="s">
        <v>27</v>
      </c>
      <c r="CR13" t="s">
        <v>27</v>
      </c>
      <c r="CS13" t="s">
        <v>27</v>
      </c>
      <c r="CT13" t="s">
        <v>9</v>
      </c>
      <c r="CU13" t="s">
        <v>44</v>
      </c>
      <c r="CV13" t="s">
        <v>27</v>
      </c>
      <c r="CW13" t="s">
        <v>9</v>
      </c>
      <c r="CX13" t="s">
        <v>61</v>
      </c>
      <c r="CY13" t="s">
        <v>44</v>
      </c>
      <c r="CZ13" t="s">
        <v>27</v>
      </c>
      <c r="DA13" t="s">
        <v>27</v>
      </c>
      <c r="DB13" t="s">
        <v>44</v>
      </c>
      <c r="DC13" t="s">
        <v>9</v>
      </c>
      <c r="DD13" t="s">
        <v>27</v>
      </c>
      <c r="DE13" t="s">
        <v>44</v>
      </c>
      <c r="DF13" t="s">
        <v>44</v>
      </c>
      <c r="DG13" t="s">
        <v>27</v>
      </c>
      <c r="DH13" t="s">
        <v>27</v>
      </c>
      <c r="DI13" t="s">
        <v>44</v>
      </c>
      <c r="DJ13" t="s">
        <v>9</v>
      </c>
      <c r="DK13" t="s">
        <v>27</v>
      </c>
      <c r="DL13" t="s">
        <v>27</v>
      </c>
      <c r="DM13" t="s">
        <v>27</v>
      </c>
      <c r="DN13" t="s">
        <v>44</v>
      </c>
      <c r="DO13" t="s">
        <v>9</v>
      </c>
      <c r="DP13" t="s">
        <v>27</v>
      </c>
      <c r="DQ13" t="s">
        <v>44</v>
      </c>
      <c r="DR13" t="s">
        <v>44</v>
      </c>
      <c r="DS13" t="s">
        <v>27</v>
      </c>
      <c r="DT13" t="s">
        <v>27</v>
      </c>
      <c r="DU13" t="s">
        <v>9</v>
      </c>
      <c r="DV13" t="s">
        <v>61</v>
      </c>
      <c r="DW13" t="s">
        <v>44</v>
      </c>
      <c r="DX13" t="s">
        <v>27</v>
      </c>
      <c r="DY13" t="s">
        <v>27</v>
      </c>
      <c r="DZ13" t="s">
        <v>9</v>
      </c>
      <c r="EA13" t="s">
        <v>27</v>
      </c>
      <c r="EB13" t="s">
        <v>9</v>
      </c>
      <c r="EC13" t="s">
        <v>9</v>
      </c>
      <c r="ED13" t="s">
        <v>44</v>
      </c>
      <c r="EE13" t="s">
        <v>27</v>
      </c>
      <c r="EF13" t="s">
        <v>44</v>
      </c>
      <c r="EG13" t="s">
        <v>27</v>
      </c>
      <c r="EH13" t="s">
        <v>44</v>
      </c>
      <c r="EI13" t="s">
        <v>27</v>
      </c>
      <c r="EJ13" t="s">
        <v>44</v>
      </c>
      <c r="EK13" t="s">
        <v>9</v>
      </c>
      <c r="EL13" t="s">
        <v>27</v>
      </c>
      <c r="EM13" t="s">
        <v>27</v>
      </c>
      <c r="EN13" t="s">
        <v>44</v>
      </c>
      <c r="EO13" t="s">
        <v>27</v>
      </c>
      <c r="EP13" t="s">
        <v>27</v>
      </c>
      <c r="EQ13" t="s">
        <v>61</v>
      </c>
      <c r="ER13" t="s">
        <v>27</v>
      </c>
      <c r="ES13" t="s">
        <v>44</v>
      </c>
      <c r="ET13" t="s">
        <v>27</v>
      </c>
      <c r="EU13" t="s">
        <v>9</v>
      </c>
      <c r="EV13" t="s">
        <v>44</v>
      </c>
      <c r="EW13" t="s">
        <v>44</v>
      </c>
      <c r="EX13" t="s">
        <v>27</v>
      </c>
      <c r="EY13" t="s">
        <v>27</v>
      </c>
      <c r="EZ13" t="s">
        <v>27</v>
      </c>
      <c r="FA13" t="s">
        <v>27</v>
      </c>
      <c r="FB13" t="s">
        <v>27</v>
      </c>
      <c r="FC13" t="s">
        <v>27</v>
      </c>
      <c r="FD13" t="s">
        <v>44</v>
      </c>
      <c r="FE13" t="s">
        <v>44</v>
      </c>
      <c r="FF13" t="s">
        <v>27</v>
      </c>
      <c r="FG13" t="s">
        <v>27</v>
      </c>
      <c r="FH13" t="s">
        <v>27</v>
      </c>
      <c r="FI13" t="s">
        <v>27</v>
      </c>
      <c r="FJ13" t="s">
        <v>27</v>
      </c>
      <c r="FK13" t="s">
        <v>44</v>
      </c>
      <c r="FL13" t="s">
        <v>44</v>
      </c>
      <c r="FM13" t="s">
        <v>27</v>
      </c>
      <c r="FN13" t="s">
        <v>61</v>
      </c>
      <c r="FO13" t="s">
        <v>27</v>
      </c>
      <c r="FP13" t="s">
        <v>9</v>
      </c>
      <c r="FQ13" t="s">
        <v>44</v>
      </c>
      <c r="FR13" t="s">
        <v>27</v>
      </c>
      <c r="FS13" t="s">
        <v>9</v>
      </c>
      <c r="FT13" t="s">
        <v>27</v>
      </c>
      <c r="FU13" t="s">
        <v>44</v>
      </c>
      <c r="FV13" t="s">
        <v>44</v>
      </c>
      <c r="FW13" t="s">
        <v>27</v>
      </c>
      <c r="FX13" t="s">
        <v>9</v>
      </c>
      <c r="FY13" t="s">
        <v>27</v>
      </c>
      <c r="FZ13" t="s">
        <v>27</v>
      </c>
      <c r="GA13" t="s">
        <v>27</v>
      </c>
      <c r="GB13" t="s">
        <v>27</v>
      </c>
      <c r="GC13" t="s">
        <v>44</v>
      </c>
      <c r="GD13" t="s">
        <v>27</v>
      </c>
      <c r="GE13" t="s">
        <v>27</v>
      </c>
      <c r="GF13" t="s">
        <v>27</v>
      </c>
      <c r="GG13" t="s">
        <v>27</v>
      </c>
      <c r="GH13" t="s">
        <v>27</v>
      </c>
      <c r="GI13" t="s">
        <v>27</v>
      </c>
    </row>
    <row r="14" spans="1:191" ht="13.5" thickBot="1">
      <c r="A14" t="s">
        <v>206</v>
      </c>
      <c r="B14" t="s">
        <v>153</v>
      </c>
      <c r="C14" t="s">
        <v>140</v>
      </c>
      <c r="D14" t="s">
        <v>139</v>
      </c>
      <c r="E14" t="s">
        <v>154</v>
      </c>
      <c r="F14" t="s">
        <v>167</v>
      </c>
      <c r="G14" t="s">
        <v>137</v>
      </c>
      <c r="H14" t="s">
        <v>147</v>
      </c>
      <c r="I14" t="s">
        <v>72</v>
      </c>
      <c r="J14" t="s">
        <v>175</v>
      </c>
      <c r="K14" t="s">
        <v>195</v>
      </c>
      <c r="L14" t="s">
        <v>187</v>
      </c>
      <c r="M14" t="s">
        <v>155</v>
      </c>
      <c r="N14" t="s">
        <v>171</v>
      </c>
      <c r="O14" t="s">
        <v>188</v>
      </c>
      <c r="P14" t="s">
        <v>213</v>
      </c>
      <c r="Q14" t="s">
        <v>214</v>
      </c>
      <c r="R14" t="s">
        <v>217</v>
      </c>
      <c r="S14" t="s">
        <v>201</v>
      </c>
      <c r="U14">
        <v>73</v>
      </c>
      <c r="V14">
        <v>25</v>
      </c>
      <c r="W14">
        <v>47</v>
      </c>
      <c r="X14">
        <v>0</v>
      </c>
      <c r="Y14">
        <v>0</v>
      </c>
      <c r="Z14">
        <v>56</v>
      </c>
      <c r="AA14">
        <v>56</v>
      </c>
      <c r="AB14">
        <v>0</v>
      </c>
      <c r="AC14">
        <v>1</v>
      </c>
      <c r="AD14">
        <v>42</v>
      </c>
      <c r="AE14">
        <v>0</v>
      </c>
      <c r="AF14">
        <v>28</v>
      </c>
      <c r="AG14">
        <v>67</v>
      </c>
      <c r="AH14">
        <v>8</v>
      </c>
      <c r="AI14">
        <v>47</v>
      </c>
      <c r="AJ14">
        <v>67</v>
      </c>
      <c r="AK14">
        <v>56</v>
      </c>
      <c r="AL14">
        <v>0</v>
      </c>
      <c r="AM14">
        <v>13</v>
      </c>
      <c r="AN14" s="7">
        <v>573</v>
      </c>
      <c r="AO14">
        <v>13</v>
      </c>
      <c r="AP14" s="8">
        <v>44.07692307692308</v>
      </c>
      <c r="AQ14" s="8">
        <v>31.833333333333332</v>
      </c>
      <c r="AR14" t="s">
        <v>207</v>
      </c>
      <c r="AW14" s="2" t="str">
        <f>"Is "&amp;AW$2&amp;" Paid?"</f>
        <v>Is John Mattern Paid?</v>
      </c>
      <c r="AY14" s="2" t="str">
        <f>IF(HLOOKUP($AW$2,$BU$2:$KG$21,BA14,0)=BB14,"YES","")</f>
        <v/>
      </c>
      <c r="AZ14" t="str">
        <f>LEFT(BB14,1)</f>
        <v>F</v>
      </c>
      <c r="BA14">
        <f>VLOOKUP(AZ14,$BS$25:$BT$42,2,0)</f>
        <v>8</v>
      </c>
      <c r="BB14" t="s">
        <v>58</v>
      </c>
      <c r="BC14">
        <f>VLOOKUP(BD14,golfers!H:I,2,0)</f>
        <v>19</v>
      </c>
      <c r="BD14" s="54" t="s">
        <v>123</v>
      </c>
      <c r="BE14">
        <f>VLOOKUP($BD14,golfers!N:Q,2,0)</f>
        <v>58</v>
      </c>
      <c r="BF14">
        <f>VLOOKUP($BD14,golfers!N:Q,3,0)</f>
        <v>67</v>
      </c>
      <c r="BG14">
        <f>VLOOKUP($BD14,golfers!N:Q,4,0)</f>
        <v>56</v>
      </c>
      <c r="BH14">
        <f t="shared" si="2"/>
        <v>-11</v>
      </c>
      <c r="BI14">
        <f>COUNTIF($B$2:$S$120,BD14)</f>
        <v>25</v>
      </c>
      <c r="BJ14" s="52">
        <f>BI14/COUNTA($A$2:$A$120)</f>
        <v>0.21008403361344538</v>
      </c>
      <c r="BN14" t="str">
        <v>Brian Haas</v>
      </c>
      <c r="BO14">
        <f t="shared" si="0"/>
        <v>0</v>
      </c>
      <c r="BP14" t="str">
        <f t="shared" si="1"/>
        <v>John Mattern</v>
      </c>
      <c r="BU14" t="s">
        <v>28</v>
      </c>
      <c r="BV14" t="s">
        <v>28</v>
      </c>
      <c r="BW14" t="s">
        <v>10</v>
      </c>
      <c r="BX14" t="s">
        <v>28</v>
      </c>
      <c r="BY14" t="s">
        <v>45</v>
      </c>
      <c r="BZ14" t="s">
        <v>28</v>
      </c>
      <c r="CA14" t="s">
        <v>62</v>
      </c>
      <c r="CB14" t="s">
        <v>28</v>
      </c>
      <c r="CC14" t="s">
        <v>28</v>
      </c>
      <c r="CD14" t="s">
        <v>10</v>
      </c>
      <c r="CE14" t="s">
        <v>10</v>
      </c>
      <c r="CF14" t="s">
        <v>10</v>
      </c>
      <c r="CG14" t="s">
        <v>28</v>
      </c>
      <c r="CH14" t="s">
        <v>10</v>
      </c>
      <c r="CI14" t="s">
        <v>45</v>
      </c>
      <c r="CJ14" t="s">
        <v>28</v>
      </c>
      <c r="CK14" t="s">
        <v>10</v>
      </c>
      <c r="CL14" t="s">
        <v>10</v>
      </c>
      <c r="CM14" t="s">
        <v>28</v>
      </c>
      <c r="CN14" t="s">
        <v>62</v>
      </c>
      <c r="CO14" t="s">
        <v>62</v>
      </c>
      <c r="CP14" t="s">
        <v>28</v>
      </c>
      <c r="CQ14" t="s">
        <v>10</v>
      </c>
      <c r="CR14" t="s">
        <v>10</v>
      </c>
      <c r="CS14" t="s">
        <v>28</v>
      </c>
      <c r="CT14" t="s">
        <v>10</v>
      </c>
      <c r="CU14" t="s">
        <v>28</v>
      </c>
      <c r="CV14" t="s">
        <v>28</v>
      </c>
      <c r="CW14" t="s">
        <v>28</v>
      </c>
      <c r="CX14" t="s">
        <v>10</v>
      </c>
      <c r="CY14" t="s">
        <v>10</v>
      </c>
      <c r="CZ14" t="s">
        <v>62</v>
      </c>
      <c r="DA14" t="s">
        <v>10</v>
      </c>
      <c r="DB14" t="s">
        <v>10</v>
      </c>
      <c r="DC14" t="s">
        <v>62</v>
      </c>
      <c r="DD14" t="s">
        <v>45</v>
      </c>
      <c r="DE14" t="s">
        <v>28</v>
      </c>
      <c r="DF14" t="s">
        <v>10</v>
      </c>
      <c r="DG14" t="s">
        <v>28</v>
      </c>
      <c r="DH14" t="s">
        <v>10</v>
      </c>
      <c r="DI14" t="s">
        <v>10</v>
      </c>
      <c r="DJ14" t="s">
        <v>28</v>
      </c>
      <c r="DK14" t="s">
        <v>10</v>
      </c>
      <c r="DL14" t="s">
        <v>28</v>
      </c>
      <c r="DM14" t="s">
        <v>45</v>
      </c>
      <c r="DN14" t="s">
        <v>28</v>
      </c>
      <c r="DO14" t="s">
        <v>28</v>
      </c>
      <c r="DP14" t="s">
        <v>28</v>
      </c>
      <c r="DQ14" t="s">
        <v>28</v>
      </c>
      <c r="DR14" t="s">
        <v>10</v>
      </c>
      <c r="DS14" t="s">
        <v>45</v>
      </c>
      <c r="DT14" t="s">
        <v>45</v>
      </c>
      <c r="DU14" t="s">
        <v>10</v>
      </c>
      <c r="DV14" t="s">
        <v>28</v>
      </c>
      <c r="DW14" t="s">
        <v>10</v>
      </c>
      <c r="DX14" t="s">
        <v>10</v>
      </c>
      <c r="DY14" t="s">
        <v>10</v>
      </c>
      <c r="DZ14" t="s">
        <v>10</v>
      </c>
      <c r="EA14" t="s">
        <v>10</v>
      </c>
      <c r="EB14" t="s">
        <v>10</v>
      </c>
      <c r="EC14" t="s">
        <v>28</v>
      </c>
      <c r="ED14" t="s">
        <v>28</v>
      </c>
      <c r="EE14" t="s">
        <v>10</v>
      </c>
      <c r="EF14" t="s">
        <v>28</v>
      </c>
      <c r="EG14" t="s">
        <v>28</v>
      </c>
      <c r="EH14" t="s">
        <v>10</v>
      </c>
      <c r="EI14" t="s">
        <v>10</v>
      </c>
      <c r="EJ14" t="s">
        <v>10</v>
      </c>
      <c r="EK14" t="s">
        <v>28</v>
      </c>
      <c r="EL14" t="s">
        <v>28</v>
      </c>
      <c r="EM14" t="s">
        <v>62</v>
      </c>
      <c r="EN14" t="s">
        <v>28</v>
      </c>
      <c r="EO14" t="s">
        <v>62</v>
      </c>
      <c r="EP14" t="s">
        <v>28</v>
      </c>
      <c r="EQ14" t="s">
        <v>10</v>
      </c>
      <c r="ER14" t="s">
        <v>10</v>
      </c>
      <c r="ES14" t="s">
        <v>28</v>
      </c>
      <c r="ET14" t="s">
        <v>62</v>
      </c>
      <c r="EU14" t="s">
        <v>45</v>
      </c>
      <c r="EV14" t="s">
        <v>28</v>
      </c>
      <c r="EW14" t="s">
        <v>10</v>
      </c>
      <c r="EX14" t="s">
        <v>10</v>
      </c>
      <c r="EY14" t="s">
        <v>28</v>
      </c>
      <c r="EZ14" t="s">
        <v>10</v>
      </c>
      <c r="FA14" t="s">
        <v>10</v>
      </c>
      <c r="FB14" t="s">
        <v>10</v>
      </c>
      <c r="FC14" t="s">
        <v>28</v>
      </c>
      <c r="FD14" t="s">
        <v>45</v>
      </c>
      <c r="FE14" t="s">
        <v>10</v>
      </c>
      <c r="FF14" t="s">
        <v>28</v>
      </c>
      <c r="FG14" t="s">
        <v>62</v>
      </c>
      <c r="FH14" t="s">
        <v>62</v>
      </c>
      <c r="FI14" t="s">
        <v>45</v>
      </c>
      <c r="FJ14" t="s">
        <v>10</v>
      </c>
      <c r="FK14" t="s">
        <v>28</v>
      </c>
      <c r="FL14" t="s">
        <v>28</v>
      </c>
      <c r="FM14" t="s">
        <v>28</v>
      </c>
      <c r="FN14" t="s">
        <v>28</v>
      </c>
      <c r="FO14" t="s">
        <v>62</v>
      </c>
      <c r="FP14" t="s">
        <v>62</v>
      </c>
      <c r="FQ14" t="s">
        <v>10</v>
      </c>
      <c r="FR14" t="s">
        <v>10</v>
      </c>
      <c r="FS14" t="s">
        <v>28</v>
      </c>
      <c r="FT14" t="s">
        <v>45</v>
      </c>
      <c r="FU14" t="s">
        <v>62</v>
      </c>
      <c r="FV14" t="s">
        <v>10</v>
      </c>
      <c r="FW14" t="s">
        <v>45</v>
      </c>
      <c r="FX14" t="s">
        <v>28</v>
      </c>
      <c r="FY14" t="s">
        <v>10</v>
      </c>
      <c r="FZ14" t="s">
        <v>10</v>
      </c>
      <c r="GA14" t="s">
        <v>28</v>
      </c>
      <c r="GB14" t="s">
        <v>28</v>
      </c>
      <c r="GC14" t="s">
        <v>62</v>
      </c>
      <c r="GD14" t="s">
        <v>28</v>
      </c>
      <c r="GE14" t="s">
        <v>10</v>
      </c>
      <c r="GF14" t="s">
        <v>28</v>
      </c>
      <c r="GG14" t="s">
        <v>10</v>
      </c>
      <c r="GH14" t="s">
        <v>28</v>
      </c>
      <c r="GI14" t="s">
        <v>10</v>
      </c>
    </row>
    <row r="15" spans="1:191" ht="13.5" thickBot="1">
      <c r="A15" t="s">
        <v>244</v>
      </c>
      <c r="B15" t="s">
        <v>153</v>
      </c>
      <c r="C15" t="s">
        <v>183</v>
      </c>
      <c r="D15" t="s">
        <v>126</v>
      </c>
      <c r="E15" t="s">
        <v>92</v>
      </c>
      <c r="F15" t="s">
        <v>148</v>
      </c>
      <c r="G15" t="s">
        <v>123</v>
      </c>
      <c r="H15" t="s">
        <v>176</v>
      </c>
      <c r="I15" t="s">
        <v>164</v>
      </c>
      <c r="J15" t="s">
        <v>208</v>
      </c>
      <c r="K15" t="s">
        <v>209</v>
      </c>
      <c r="L15" t="s">
        <v>145</v>
      </c>
      <c r="M15" t="s">
        <v>155</v>
      </c>
      <c r="N15" t="s">
        <v>157</v>
      </c>
      <c r="O15" t="s">
        <v>189</v>
      </c>
      <c r="P15" t="s">
        <v>212</v>
      </c>
      <c r="Q15" t="s">
        <v>166</v>
      </c>
      <c r="R15" t="s">
        <v>173</v>
      </c>
      <c r="S15" t="s">
        <v>203</v>
      </c>
      <c r="U15">
        <v>73</v>
      </c>
      <c r="V15">
        <v>67</v>
      </c>
      <c r="W15">
        <v>0</v>
      </c>
      <c r="X15">
        <v>34</v>
      </c>
      <c r="Y15">
        <v>0</v>
      </c>
      <c r="Z15">
        <v>56</v>
      </c>
      <c r="AA15">
        <v>0</v>
      </c>
      <c r="AB15">
        <v>4</v>
      </c>
      <c r="AC15">
        <v>67</v>
      </c>
      <c r="AD15">
        <v>0</v>
      </c>
      <c r="AE15">
        <v>15</v>
      </c>
      <c r="AF15">
        <v>28</v>
      </c>
      <c r="AG15">
        <v>73</v>
      </c>
      <c r="AH15">
        <v>70</v>
      </c>
      <c r="AI15">
        <v>0</v>
      </c>
      <c r="AJ15">
        <v>0</v>
      </c>
      <c r="AK15">
        <v>25</v>
      </c>
      <c r="AL15">
        <v>56</v>
      </c>
      <c r="AM15">
        <v>12</v>
      </c>
      <c r="AN15" s="7">
        <v>568</v>
      </c>
      <c r="AO15">
        <v>14</v>
      </c>
      <c r="AP15" s="8">
        <v>47.333333333333336</v>
      </c>
      <c r="AQ15" s="8">
        <v>31.555555555555557</v>
      </c>
      <c r="AR15" t="s">
        <v>207</v>
      </c>
      <c r="AW15" s="60" t="str">
        <f>VLOOKUP(AW2,A2:AR120,44,0)</f>
        <v>Yes</v>
      </c>
      <c r="AY15" s="2" t="str">
        <f>IF(HLOOKUP($AW$2,$BU$2:$KG$21,BA15,0)=BB15,"YES","")</f>
        <v/>
      </c>
      <c r="AZ15" t="str">
        <f>LEFT(BB15,1)</f>
        <v>L</v>
      </c>
      <c r="BA15">
        <f>VLOOKUP(AZ15,$BS$25:$BT$42,2,0)</f>
        <v>14</v>
      </c>
      <c r="BB15" t="s">
        <v>11</v>
      </c>
      <c r="BC15">
        <f>VLOOKUP(BD15,golfers!H:I,2,0)</f>
        <v>19</v>
      </c>
      <c r="BD15" s="54" t="s">
        <v>186</v>
      </c>
      <c r="BE15">
        <f>VLOOKUP($BD15,golfers!N:Q,2,0)</f>
        <v>48</v>
      </c>
      <c r="BF15">
        <f>VLOOKUP($BD15,golfers!N:Q,3,0)</f>
        <v>62</v>
      </c>
      <c r="BG15">
        <f>VLOOKUP($BD15,golfers!N:Q,4,0)</f>
        <v>56</v>
      </c>
      <c r="BH15">
        <f t="shared" si="2"/>
        <v>-6</v>
      </c>
      <c r="BI15">
        <f>COUNTIF($B$2:$S$120,BD15)</f>
        <v>14</v>
      </c>
      <c r="BJ15" s="64">
        <f>BI15/COUNTA($A$2:$A$120)</f>
        <v>0.11764705882352941</v>
      </c>
      <c r="BN15" t="str">
        <v>Brian Hill</v>
      </c>
      <c r="BO15">
        <f t="shared" si="0"/>
        <v>2</v>
      </c>
      <c r="BP15" t="str">
        <f t="shared" si="1"/>
        <v>Lonny Montgomery</v>
      </c>
      <c r="BU15" t="s">
        <v>29</v>
      </c>
      <c r="BV15" t="s">
        <v>29</v>
      </c>
      <c r="BW15" t="s">
        <v>46</v>
      </c>
      <c r="BX15" t="s">
        <v>11</v>
      </c>
      <c r="BY15" t="s">
        <v>29</v>
      </c>
      <c r="BZ15" t="s">
        <v>46</v>
      </c>
      <c r="CA15" t="s">
        <v>29</v>
      </c>
      <c r="CB15" t="s">
        <v>63</v>
      </c>
      <c r="CC15" t="s">
        <v>46</v>
      </c>
      <c r="CD15" t="s">
        <v>46</v>
      </c>
      <c r="CE15" t="s">
        <v>63</v>
      </c>
      <c r="CF15" t="s">
        <v>46</v>
      </c>
      <c r="CG15" t="s">
        <v>63</v>
      </c>
      <c r="CH15" t="s">
        <v>46</v>
      </c>
      <c r="CI15" t="s">
        <v>63</v>
      </c>
      <c r="CJ15" t="s">
        <v>46</v>
      </c>
      <c r="CK15" t="s">
        <v>63</v>
      </c>
      <c r="CL15" t="s">
        <v>63</v>
      </c>
      <c r="CM15" t="s">
        <v>46</v>
      </c>
      <c r="CN15" t="s">
        <v>29</v>
      </c>
      <c r="CO15" t="s">
        <v>29</v>
      </c>
      <c r="CP15" t="s">
        <v>63</v>
      </c>
      <c r="CQ15" t="s">
        <v>63</v>
      </c>
      <c r="CR15" t="s">
        <v>63</v>
      </c>
      <c r="CS15" t="s">
        <v>46</v>
      </c>
      <c r="CT15" t="s">
        <v>29</v>
      </c>
      <c r="CU15" t="s">
        <v>29</v>
      </c>
      <c r="CV15" t="s">
        <v>63</v>
      </c>
      <c r="CW15" t="s">
        <v>29</v>
      </c>
      <c r="CX15" t="s">
        <v>63</v>
      </c>
      <c r="CY15" t="s">
        <v>46</v>
      </c>
      <c r="CZ15" t="s">
        <v>11</v>
      </c>
      <c r="DA15" t="s">
        <v>29</v>
      </c>
      <c r="DB15" t="s">
        <v>63</v>
      </c>
      <c r="DC15" t="s">
        <v>29</v>
      </c>
      <c r="DD15" t="s">
        <v>63</v>
      </c>
      <c r="DE15" t="s">
        <v>63</v>
      </c>
      <c r="DF15" t="s">
        <v>63</v>
      </c>
      <c r="DG15" t="s">
        <v>46</v>
      </c>
      <c r="DH15" t="s">
        <v>63</v>
      </c>
      <c r="DI15" t="s">
        <v>63</v>
      </c>
      <c r="DJ15" t="s">
        <v>63</v>
      </c>
      <c r="DK15" t="s">
        <v>11</v>
      </c>
      <c r="DL15" t="s">
        <v>46</v>
      </c>
      <c r="DM15" t="s">
        <v>29</v>
      </c>
      <c r="DN15" t="s">
        <v>46</v>
      </c>
      <c r="DO15" t="s">
        <v>63</v>
      </c>
      <c r="DP15" t="s">
        <v>29</v>
      </c>
      <c r="DQ15" t="s">
        <v>29</v>
      </c>
      <c r="DR15" t="s">
        <v>11</v>
      </c>
      <c r="DS15" t="s">
        <v>63</v>
      </c>
      <c r="DT15" t="s">
        <v>63</v>
      </c>
      <c r="DU15" t="s">
        <v>11</v>
      </c>
      <c r="DV15" t="s">
        <v>46</v>
      </c>
      <c r="DW15" t="s">
        <v>46</v>
      </c>
      <c r="DX15" t="s">
        <v>63</v>
      </c>
      <c r="DY15" t="s">
        <v>46</v>
      </c>
      <c r="DZ15" t="s">
        <v>46</v>
      </c>
      <c r="EA15" t="s">
        <v>46</v>
      </c>
      <c r="EB15" t="s">
        <v>46</v>
      </c>
      <c r="EC15" t="s">
        <v>63</v>
      </c>
      <c r="ED15" t="s">
        <v>63</v>
      </c>
      <c r="EE15" t="s">
        <v>63</v>
      </c>
      <c r="EF15" t="s">
        <v>63</v>
      </c>
      <c r="EG15" t="s">
        <v>63</v>
      </c>
      <c r="EH15" t="s">
        <v>63</v>
      </c>
      <c r="EI15" t="s">
        <v>11</v>
      </c>
      <c r="EJ15" t="s">
        <v>46</v>
      </c>
      <c r="EK15" t="s">
        <v>63</v>
      </c>
      <c r="EL15" t="s">
        <v>29</v>
      </c>
      <c r="EM15" t="s">
        <v>29</v>
      </c>
      <c r="EN15" t="s">
        <v>29</v>
      </c>
      <c r="EO15" t="s">
        <v>63</v>
      </c>
      <c r="EP15" t="s">
        <v>46</v>
      </c>
      <c r="EQ15" t="s">
        <v>63</v>
      </c>
      <c r="ER15" t="s">
        <v>46</v>
      </c>
      <c r="ES15" t="s">
        <v>63</v>
      </c>
      <c r="ET15" t="s">
        <v>46</v>
      </c>
      <c r="EU15" t="s">
        <v>63</v>
      </c>
      <c r="EV15" t="s">
        <v>46</v>
      </c>
      <c r="EW15" t="s">
        <v>29</v>
      </c>
      <c r="EX15" t="s">
        <v>11</v>
      </c>
      <c r="EY15" t="s">
        <v>63</v>
      </c>
      <c r="EZ15" t="s">
        <v>29</v>
      </c>
      <c r="FA15" t="s">
        <v>63</v>
      </c>
      <c r="FB15" t="s">
        <v>11</v>
      </c>
      <c r="FC15" t="s">
        <v>46</v>
      </c>
      <c r="FD15" t="s">
        <v>29</v>
      </c>
      <c r="FE15" t="s">
        <v>29</v>
      </c>
      <c r="FF15" t="s">
        <v>11</v>
      </c>
      <c r="FG15" t="s">
        <v>63</v>
      </c>
      <c r="FH15" t="s">
        <v>29</v>
      </c>
      <c r="FI15" t="s">
        <v>63</v>
      </c>
      <c r="FJ15" t="s">
        <v>29</v>
      </c>
      <c r="FK15" t="s">
        <v>29</v>
      </c>
      <c r="FL15" t="s">
        <v>46</v>
      </c>
      <c r="FM15" t="s">
        <v>11</v>
      </c>
      <c r="FN15" t="s">
        <v>29</v>
      </c>
      <c r="FO15" t="s">
        <v>29</v>
      </c>
      <c r="FP15" t="s">
        <v>29</v>
      </c>
      <c r="FQ15" t="s">
        <v>63</v>
      </c>
      <c r="FR15" t="s">
        <v>29</v>
      </c>
      <c r="FS15" t="s">
        <v>46</v>
      </c>
      <c r="FT15" t="s">
        <v>63</v>
      </c>
      <c r="FU15" t="s">
        <v>29</v>
      </c>
      <c r="FV15" t="s">
        <v>63</v>
      </c>
      <c r="FW15" t="s">
        <v>63</v>
      </c>
      <c r="FX15" t="s">
        <v>63</v>
      </c>
      <c r="FY15" t="s">
        <v>63</v>
      </c>
      <c r="FZ15" t="s">
        <v>63</v>
      </c>
      <c r="GA15" t="s">
        <v>11</v>
      </c>
      <c r="GB15" t="s">
        <v>46</v>
      </c>
      <c r="GC15" t="s">
        <v>29</v>
      </c>
      <c r="GD15" t="s">
        <v>11</v>
      </c>
      <c r="GE15" t="s">
        <v>11</v>
      </c>
      <c r="GF15" t="s">
        <v>29</v>
      </c>
      <c r="GG15" t="s">
        <v>46</v>
      </c>
      <c r="GH15" t="s">
        <v>11</v>
      </c>
      <c r="GI15" t="s">
        <v>63</v>
      </c>
    </row>
    <row r="16" spans="1:191">
      <c r="A16" t="s">
        <v>291</v>
      </c>
      <c r="B16" t="s">
        <v>96</v>
      </c>
      <c r="C16" t="s">
        <v>95</v>
      </c>
      <c r="D16" t="s">
        <v>139</v>
      </c>
      <c r="E16" t="s">
        <v>92</v>
      </c>
      <c r="F16" t="s">
        <v>127</v>
      </c>
      <c r="G16" t="s">
        <v>123</v>
      </c>
      <c r="H16" t="s">
        <v>176</v>
      </c>
      <c r="I16" t="s">
        <v>138</v>
      </c>
      <c r="J16" t="s">
        <v>208</v>
      </c>
      <c r="K16" t="s">
        <v>156</v>
      </c>
      <c r="L16" t="s">
        <v>180</v>
      </c>
      <c r="M16" t="s">
        <v>174</v>
      </c>
      <c r="N16" t="s">
        <v>171</v>
      </c>
      <c r="O16" t="s">
        <v>188</v>
      </c>
      <c r="P16" t="s">
        <v>213</v>
      </c>
      <c r="Q16" t="s">
        <v>215</v>
      </c>
      <c r="R16" t="s">
        <v>173</v>
      </c>
      <c r="S16" t="s">
        <v>181</v>
      </c>
      <c r="U16">
        <v>28</v>
      </c>
      <c r="V16">
        <v>0</v>
      </c>
      <c r="W16">
        <v>47</v>
      </c>
      <c r="X16">
        <v>34</v>
      </c>
      <c r="Y16">
        <v>0</v>
      </c>
      <c r="Z16">
        <v>56</v>
      </c>
      <c r="AA16">
        <v>0</v>
      </c>
      <c r="AB16">
        <v>15</v>
      </c>
      <c r="AC16">
        <v>67</v>
      </c>
      <c r="AD16">
        <v>67</v>
      </c>
      <c r="AE16">
        <v>0</v>
      </c>
      <c r="AF16">
        <v>67</v>
      </c>
      <c r="AG16">
        <v>67</v>
      </c>
      <c r="AH16">
        <v>8</v>
      </c>
      <c r="AI16">
        <v>47</v>
      </c>
      <c r="AJ16">
        <v>0</v>
      </c>
      <c r="AK16">
        <v>25</v>
      </c>
      <c r="AL16">
        <v>38</v>
      </c>
      <c r="AM16">
        <v>13</v>
      </c>
      <c r="AN16" s="7">
        <v>566</v>
      </c>
      <c r="AO16">
        <v>15</v>
      </c>
      <c r="AP16" s="8">
        <v>43.53846153846154</v>
      </c>
      <c r="AQ16" s="8">
        <v>31.444444444444443</v>
      </c>
      <c r="AR16" t="s">
        <v>207</v>
      </c>
      <c r="AY16" s="2" t="str">
        <f>IF(HLOOKUP($AW$2,$BU$2:$KG$21,BA16,0)=BB16,"YES","")</f>
        <v/>
      </c>
      <c r="AZ16" t="str">
        <f>LEFT(BB16,1)</f>
        <v>R</v>
      </c>
      <c r="BA16">
        <f>VLOOKUP(AZ16,$BS$25:$BT$42,2,0)</f>
        <v>20</v>
      </c>
      <c r="BB16" t="s">
        <v>17</v>
      </c>
      <c r="BC16">
        <f>VLOOKUP(BD16,golfers!H:I,2,0)</f>
        <v>19</v>
      </c>
      <c r="BD16" s="54" t="s">
        <v>203</v>
      </c>
      <c r="BE16">
        <f>VLOOKUP($BD16,golfers!N:Q,2,0)</f>
        <v>48</v>
      </c>
      <c r="BF16">
        <f>VLOOKUP($BD16,golfers!N:Q,3,0)</f>
        <v>58</v>
      </c>
      <c r="BG16">
        <f>VLOOKUP($BD16,golfers!N:Q,4,0)</f>
        <v>56</v>
      </c>
      <c r="BH16">
        <f t="shared" si="2"/>
        <v>-2</v>
      </c>
      <c r="BI16">
        <f>COUNTIF($B$2:$S$120,BD16)</f>
        <v>26</v>
      </c>
      <c r="BJ16" s="52">
        <f>BI16/COUNTA($A$2:$A$120)</f>
        <v>0.21848739495798319</v>
      </c>
      <c r="BN16" t="str">
        <v>Brian Schindler1</v>
      </c>
      <c r="BO16">
        <f t="shared" si="0"/>
        <v>0</v>
      </c>
      <c r="BP16" t="str">
        <f t="shared" si="1"/>
        <v>Sharon Haas</v>
      </c>
      <c r="BU16" t="s">
        <v>47</v>
      </c>
      <c r="BV16" t="s">
        <v>64</v>
      </c>
      <c r="BW16" t="s">
        <v>64</v>
      </c>
      <c r="BX16" t="s">
        <v>30</v>
      </c>
      <c r="BY16" t="s">
        <v>47</v>
      </c>
      <c r="BZ16" t="s">
        <v>12</v>
      </c>
      <c r="CA16" t="s">
        <v>30</v>
      </c>
      <c r="CB16" t="s">
        <v>47</v>
      </c>
      <c r="CC16" t="s">
        <v>64</v>
      </c>
      <c r="CD16" t="s">
        <v>64</v>
      </c>
      <c r="CE16" t="s">
        <v>30</v>
      </c>
      <c r="CF16" t="s">
        <v>64</v>
      </c>
      <c r="CG16" t="s">
        <v>64</v>
      </c>
      <c r="CH16" t="s">
        <v>47</v>
      </c>
      <c r="CI16" t="s">
        <v>12</v>
      </c>
      <c r="CJ16" t="s">
        <v>30</v>
      </c>
      <c r="CK16" t="s">
        <v>12</v>
      </c>
      <c r="CL16" t="s">
        <v>30</v>
      </c>
      <c r="CM16" t="s">
        <v>47</v>
      </c>
      <c r="CN16" t="s">
        <v>47</v>
      </c>
      <c r="CO16" t="s">
        <v>64</v>
      </c>
      <c r="CP16" t="s">
        <v>12</v>
      </c>
      <c r="CQ16" t="s">
        <v>47</v>
      </c>
      <c r="CR16" t="s">
        <v>47</v>
      </c>
      <c r="CS16" t="s">
        <v>30</v>
      </c>
      <c r="CT16" t="s">
        <v>64</v>
      </c>
      <c r="CU16" t="s">
        <v>64</v>
      </c>
      <c r="CV16" t="s">
        <v>30</v>
      </c>
      <c r="CW16" t="s">
        <v>47</v>
      </c>
      <c r="CX16" t="s">
        <v>30</v>
      </c>
      <c r="CY16" t="s">
        <v>12</v>
      </c>
      <c r="CZ16" t="s">
        <v>12</v>
      </c>
      <c r="DA16" t="s">
        <v>12</v>
      </c>
      <c r="DB16" t="s">
        <v>30</v>
      </c>
      <c r="DC16" t="s">
        <v>47</v>
      </c>
      <c r="DD16" t="s">
        <v>30</v>
      </c>
      <c r="DE16" t="s">
        <v>30</v>
      </c>
      <c r="DF16" t="s">
        <v>64</v>
      </c>
      <c r="DG16" t="s">
        <v>12</v>
      </c>
      <c r="DH16" t="s">
        <v>30</v>
      </c>
      <c r="DI16" t="s">
        <v>12</v>
      </c>
      <c r="DJ16" t="s">
        <v>30</v>
      </c>
      <c r="DK16" t="s">
        <v>30</v>
      </c>
      <c r="DL16" t="s">
        <v>12</v>
      </c>
      <c r="DM16" t="s">
        <v>12</v>
      </c>
      <c r="DN16" t="s">
        <v>64</v>
      </c>
      <c r="DO16" t="s">
        <v>47</v>
      </c>
      <c r="DP16" t="s">
        <v>30</v>
      </c>
      <c r="DQ16" t="s">
        <v>47</v>
      </c>
      <c r="DR16" t="s">
        <v>30</v>
      </c>
      <c r="DS16" t="s">
        <v>30</v>
      </c>
      <c r="DT16" t="s">
        <v>30</v>
      </c>
      <c r="DU16" t="s">
        <v>30</v>
      </c>
      <c r="DV16" t="s">
        <v>12</v>
      </c>
      <c r="DW16" t="s">
        <v>64</v>
      </c>
      <c r="DX16" t="s">
        <v>12</v>
      </c>
      <c r="DY16" t="s">
        <v>47</v>
      </c>
      <c r="DZ16" t="s">
        <v>47</v>
      </c>
      <c r="EA16" t="s">
        <v>64</v>
      </c>
      <c r="EB16" t="s">
        <v>64</v>
      </c>
      <c r="EC16" t="s">
        <v>47</v>
      </c>
      <c r="ED16" t="s">
        <v>12</v>
      </c>
      <c r="EE16" t="s">
        <v>47</v>
      </c>
      <c r="EF16" t="s">
        <v>64</v>
      </c>
      <c r="EG16" t="s">
        <v>64</v>
      </c>
      <c r="EH16" t="s">
        <v>12</v>
      </c>
      <c r="EI16" t="s">
        <v>64</v>
      </c>
      <c r="EJ16" t="s">
        <v>12</v>
      </c>
      <c r="EK16" t="s">
        <v>30</v>
      </c>
      <c r="EL16" t="s">
        <v>30</v>
      </c>
      <c r="EM16" t="s">
        <v>30</v>
      </c>
      <c r="EN16" t="s">
        <v>30</v>
      </c>
      <c r="EO16" t="s">
        <v>47</v>
      </c>
      <c r="EP16" t="s">
        <v>30</v>
      </c>
      <c r="EQ16" t="s">
        <v>30</v>
      </c>
      <c r="ER16" t="s">
        <v>30</v>
      </c>
      <c r="ES16" t="s">
        <v>47</v>
      </c>
      <c r="ET16" t="s">
        <v>30</v>
      </c>
      <c r="EU16" t="s">
        <v>47</v>
      </c>
      <c r="EV16" t="s">
        <v>47</v>
      </c>
      <c r="EW16" t="s">
        <v>30</v>
      </c>
      <c r="EX16" t="s">
        <v>47</v>
      </c>
      <c r="EY16" t="s">
        <v>12</v>
      </c>
      <c r="EZ16" t="s">
        <v>30</v>
      </c>
      <c r="FA16" t="s">
        <v>30</v>
      </c>
      <c r="FB16" t="s">
        <v>47</v>
      </c>
      <c r="FC16" t="s">
        <v>47</v>
      </c>
      <c r="FD16" t="s">
        <v>30</v>
      </c>
      <c r="FE16" t="s">
        <v>47</v>
      </c>
      <c r="FF16" t="s">
        <v>47</v>
      </c>
      <c r="FG16" t="s">
        <v>47</v>
      </c>
      <c r="FH16" t="s">
        <v>47</v>
      </c>
      <c r="FI16" t="s">
        <v>47</v>
      </c>
      <c r="FJ16" t="s">
        <v>12</v>
      </c>
      <c r="FK16" t="s">
        <v>47</v>
      </c>
      <c r="FL16" t="s">
        <v>47</v>
      </c>
      <c r="FM16" t="s">
        <v>12</v>
      </c>
      <c r="FN16" t="s">
        <v>64</v>
      </c>
      <c r="FO16" t="s">
        <v>47</v>
      </c>
      <c r="FP16" t="s">
        <v>30</v>
      </c>
      <c r="FQ16" t="s">
        <v>12</v>
      </c>
      <c r="FR16" t="s">
        <v>64</v>
      </c>
      <c r="FS16" t="s">
        <v>47</v>
      </c>
      <c r="FT16" t="s">
        <v>30</v>
      </c>
      <c r="FU16" t="s">
        <v>30</v>
      </c>
      <c r="FV16" t="s">
        <v>12</v>
      </c>
      <c r="FW16" t="s">
        <v>12</v>
      </c>
      <c r="FX16" t="s">
        <v>64</v>
      </c>
      <c r="FY16" t="s">
        <v>47</v>
      </c>
      <c r="FZ16" t="s">
        <v>47</v>
      </c>
      <c r="GA16" t="s">
        <v>47</v>
      </c>
      <c r="GB16" t="s">
        <v>47</v>
      </c>
      <c r="GC16" t="s">
        <v>30</v>
      </c>
      <c r="GD16" t="s">
        <v>30</v>
      </c>
      <c r="GE16" t="s">
        <v>30</v>
      </c>
      <c r="GF16" t="s">
        <v>30</v>
      </c>
      <c r="GG16" t="s">
        <v>30</v>
      </c>
      <c r="GH16" t="s">
        <v>12</v>
      </c>
      <c r="GI16" t="s">
        <v>64</v>
      </c>
    </row>
    <row r="17" spans="1:191">
      <c r="A17" t="s">
        <v>330</v>
      </c>
      <c r="B17" t="s">
        <v>153</v>
      </c>
      <c r="C17" t="s">
        <v>95</v>
      </c>
      <c r="D17" t="s">
        <v>139</v>
      </c>
      <c r="E17" t="s">
        <v>71</v>
      </c>
      <c r="F17" t="s">
        <v>167</v>
      </c>
      <c r="G17" t="s">
        <v>123</v>
      </c>
      <c r="H17" t="s">
        <v>176</v>
      </c>
      <c r="I17" t="s">
        <v>164</v>
      </c>
      <c r="J17" t="s">
        <v>208</v>
      </c>
      <c r="K17" t="s">
        <v>156</v>
      </c>
      <c r="L17" t="s">
        <v>197</v>
      </c>
      <c r="M17" t="s">
        <v>155</v>
      </c>
      <c r="N17" t="s">
        <v>157</v>
      </c>
      <c r="O17" t="s">
        <v>188</v>
      </c>
      <c r="P17" t="s">
        <v>212</v>
      </c>
      <c r="Q17" t="s">
        <v>172</v>
      </c>
      <c r="R17" t="s">
        <v>216</v>
      </c>
      <c r="S17" t="s">
        <v>181</v>
      </c>
      <c r="U17">
        <v>73</v>
      </c>
      <c r="V17">
        <v>0</v>
      </c>
      <c r="W17">
        <v>47</v>
      </c>
      <c r="X17">
        <v>0</v>
      </c>
      <c r="Y17">
        <v>0</v>
      </c>
      <c r="Z17">
        <v>56</v>
      </c>
      <c r="AA17">
        <v>0</v>
      </c>
      <c r="AB17">
        <v>4</v>
      </c>
      <c r="AC17">
        <v>67</v>
      </c>
      <c r="AD17">
        <v>67</v>
      </c>
      <c r="AE17">
        <v>70</v>
      </c>
      <c r="AF17">
        <v>28</v>
      </c>
      <c r="AG17">
        <v>73</v>
      </c>
      <c r="AH17">
        <v>8</v>
      </c>
      <c r="AI17">
        <v>0</v>
      </c>
      <c r="AJ17">
        <v>34</v>
      </c>
      <c r="AK17">
        <v>0</v>
      </c>
      <c r="AL17">
        <v>38</v>
      </c>
      <c r="AM17">
        <v>12</v>
      </c>
      <c r="AN17" s="7">
        <v>565</v>
      </c>
      <c r="AO17">
        <v>16</v>
      </c>
      <c r="AP17" s="8">
        <v>47.083333333333336</v>
      </c>
      <c r="AQ17" s="8">
        <v>31.388888888888889</v>
      </c>
      <c r="AR17" t="s">
        <v>207</v>
      </c>
      <c r="AY17" s="2" t="str">
        <f>IF(HLOOKUP($AW$2,$BU$2:$KG$21,BA17,0)=BB17,"YES","")</f>
        <v>YES</v>
      </c>
      <c r="AZ17" t="str">
        <f>LEFT(BB17,1)</f>
        <v>Q</v>
      </c>
      <c r="BA17">
        <f>VLOOKUP(AZ17,$BS$25:$BT$42,2,0)</f>
        <v>19</v>
      </c>
      <c r="BB17" t="s">
        <v>68</v>
      </c>
      <c r="BC17">
        <f>VLOOKUP(BD17,golfers!H:I,2,0)</f>
        <v>19</v>
      </c>
      <c r="BD17" s="54" t="s">
        <v>217</v>
      </c>
      <c r="BE17">
        <f>VLOOKUP($BD17,golfers!N:Q,2,0)</f>
        <v>27</v>
      </c>
      <c r="BF17">
        <f>VLOOKUP($BD17,golfers!N:Q,3,0)</f>
        <v>44</v>
      </c>
      <c r="BG17">
        <f>VLOOKUP($BD17,golfers!N:Q,4,0)</f>
        <v>56</v>
      </c>
      <c r="BH17">
        <f t="shared" si="2"/>
        <v>12</v>
      </c>
      <c r="BI17">
        <f>COUNTIF($B$2:$S$120,BD17)</f>
        <v>14</v>
      </c>
      <c r="BJ17" s="52">
        <f>BI17/COUNTA($A$2:$A$120)</f>
        <v>0.11764705882352941</v>
      </c>
      <c r="BN17" t="str">
        <v>Brian Schindler2</v>
      </c>
      <c r="BO17">
        <f t="shared" si="0"/>
        <v>0</v>
      </c>
      <c r="BP17" t="str">
        <f t="shared" si="1"/>
        <v>Todd Dahlkoetter</v>
      </c>
      <c r="BU17" t="s">
        <v>13</v>
      </c>
      <c r="BV17" t="s">
        <v>65</v>
      </c>
      <c r="BW17" t="s">
        <v>65</v>
      </c>
      <c r="BX17" t="s">
        <v>13</v>
      </c>
      <c r="BY17" t="s">
        <v>48</v>
      </c>
      <c r="BZ17" t="s">
        <v>65</v>
      </c>
      <c r="CA17" t="s">
        <v>31</v>
      </c>
      <c r="CB17" t="s">
        <v>48</v>
      </c>
      <c r="CC17" t="s">
        <v>13</v>
      </c>
      <c r="CD17" t="s">
        <v>65</v>
      </c>
      <c r="CE17" t="s">
        <v>65</v>
      </c>
      <c r="CF17" t="s">
        <v>48</v>
      </c>
      <c r="CG17" t="s">
        <v>48</v>
      </c>
      <c r="CH17" t="s">
        <v>13</v>
      </c>
      <c r="CI17" t="s">
        <v>65</v>
      </c>
      <c r="CJ17" t="s">
        <v>48</v>
      </c>
      <c r="CK17" t="s">
        <v>65</v>
      </c>
      <c r="CL17" t="s">
        <v>48</v>
      </c>
      <c r="CM17" t="s">
        <v>13</v>
      </c>
      <c r="CN17" t="s">
        <v>65</v>
      </c>
      <c r="CO17" t="s">
        <v>65</v>
      </c>
      <c r="CP17" t="s">
        <v>65</v>
      </c>
      <c r="CQ17" t="s">
        <v>48</v>
      </c>
      <c r="CR17" t="s">
        <v>65</v>
      </c>
      <c r="CS17" t="s">
        <v>48</v>
      </c>
      <c r="CT17" t="s">
        <v>13</v>
      </c>
      <c r="CU17" t="s">
        <v>65</v>
      </c>
      <c r="CV17" t="s">
        <v>65</v>
      </c>
      <c r="CW17" t="s">
        <v>48</v>
      </c>
      <c r="CX17" t="s">
        <v>31</v>
      </c>
      <c r="CY17" t="s">
        <v>13</v>
      </c>
      <c r="CZ17" t="s">
        <v>65</v>
      </c>
      <c r="DA17" t="s">
        <v>13</v>
      </c>
      <c r="DB17" t="s">
        <v>13</v>
      </c>
      <c r="DC17" t="s">
        <v>48</v>
      </c>
      <c r="DD17" t="s">
        <v>13</v>
      </c>
      <c r="DE17" t="s">
        <v>48</v>
      </c>
      <c r="DF17" t="s">
        <v>65</v>
      </c>
      <c r="DG17" t="s">
        <v>13</v>
      </c>
      <c r="DH17" t="s">
        <v>13</v>
      </c>
      <c r="DI17" t="s">
        <v>65</v>
      </c>
      <c r="DJ17" t="s">
        <v>13</v>
      </c>
      <c r="DK17" t="s">
        <v>48</v>
      </c>
      <c r="DL17" t="s">
        <v>13</v>
      </c>
      <c r="DM17" t="s">
        <v>31</v>
      </c>
      <c r="DN17" t="s">
        <v>13</v>
      </c>
      <c r="DO17" t="s">
        <v>13</v>
      </c>
      <c r="DP17" t="s">
        <v>65</v>
      </c>
      <c r="DQ17" t="s">
        <v>65</v>
      </c>
      <c r="DR17" t="s">
        <v>65</v>
      </c>
      <c r="DS17" t="s">
        <v>48</v>
      </c>
      <c r="DT17" t="s">
        <v>48</v>
      </c>
      <c r="DU17" t="s">
        <v>13</v>
      </c>
      <c r="DV17" t="s">
        <v>65</v>
      </c>
      <c r="DW17" t="s">
        <v>65</v>
      </c>
      <c r="DX17" t="s">
        <v>13</v>
      </c>
      <c r="DY17" t="s">
        <v>65</v>
      </c>
      <c r="DZ17" t="s">
        <v>13</v>
      </c>
      <c r="EA17" t="s">
        <v>13</v>
      </c>
      <c r="EB17" t="s">
        <v>65</v>
      </c>
      <c r="EC17" t="s">
        <v>48</v>
      </c>
      <c r="ED17" t="s">
        <v>13</v>
      </c>
      <c r="EE17" t="s">
        <v>65</v>
      </c>
      <c r="EF17" t="s">
        <v>48</v>
      </c>
      <c r="EG17" t="s">
        <v>48</v>
      </c>
      <c r="EH17" t="s">
        <v>13</v>
      </c>
      <c r="EI17" t="s">
        <v>48</v>
      </c>
      <c r="EJ17" t="s">
        <v>13</v>
      </c>
      <c r="EK17" t="s">
        <v>48</v>
      </c>
      <c r="EL17" t="s">
        <v>31</v>
      </c>
      <c r="EM17" t="s">
        <v>65</v>
      </c>
      <c r="EN17" t="s">
        <v>13</v>
      </c>
      <c r="EO17" t="s">
        <v>13</v>
      </c>
      <c r="EP17" t="s">
        <v>65</v>
      </c>
      <c r="EQ17" t="s">
        <v>48</v>
      </c>
      <c r="ER17" t="s">
        <v>65</v>
      </c>
      <c r="ES17" t="s">
        <v>13</v>
      </c>
      <c r="ET17" t="s">
        <v>65</v>
      </c>
      <c r="EU17" t="s">
        <v>13</v>
      </c>
      <c r="EV17" t="s">
        <v>13</v>
      </c>
      <c r="EW17" t="s">
        <v>31</v>
      </c>
      <c r="EX17" t="s">
        <v>65</v>
      </c>
      <c r="EY17" t="s">
        <v>65</v>
      </c>
      <c r="EZ17" t="s">
        <v>48</v>
      </c>
      <c r="FA17" t="s">
        <v>48</v>
      </c>
      <c r="FB17" t="s">
        <v>13</v>
      </c>
      <c r="FC17" t="s">
        <v>13</v>
      </c>
      <c r="FD17" t="s">
        <v>65</v>
      </c>
      <c r="FE17" t="s">
        <v>31</v>
      </c>
      <c r="FF17" t="s">
        <v>65</v>
      </c>
      <c r="FG17" t="s">
        <v>65</v>
      </c>
      <c r="FH17" t="s">
        <v>65</v>
      </c>
      <c r="FI17" t="s">
        <v>13</v>
      </c>
      <c r="FJ17" t="s">
        <v>13</v>
      </c>
      <c r="FK17" t="s">
        <v>13</v>
      </c>
      <c r="FL17" t="s">
        <v>48</v>
      </c>
      <c r="FM17" t="s">
        <v>13</v>
      </c>
      <c r="FN17" t="s">
        <v>65</v>
      </c>
      <c r="FO17" t="s">
        <v>13</v>
      </c>
      <c r="FP17" t="s">
        <v>31</v>
      </c>
      <c r="FQ17" t="s">
        <v>13</v>
      </c>
      <c r="FR17" t="s">
        <v>65</v>
      </c>
      <c r="FS17" t="s">
        <v>65</v>
      </c>
      <c r="FT17" t="s">
        <v>13</v>
      </c>
      <c r="FU17" t="s">
        <v>65</v>
      </c>
      <c r="FV17" t="s">
        <v>65</v>
      </c>
      <c r="FW17" t="s">
        <v>13</v>
      </c>
      <c r="FX17" t="s">
        <v>13</v>
      </c>
      <c r="FY17" t="s">
        <v>13</v>
      </c>
      <c r="FZ17" t="s">
        <v>13</v>
      </c>
      <c r="GA17" t="s">
        <v>48</v>
      </c>
      <c r="GB17" t="s">
        <v>31</v>
      </c>
      <c r="GC17" t="s">
        <v>13</v>
      </c>
      <c r="GD17" t="s">
        <v>13</v>
      </c>
      <c r="GE17" t="s">
        <v>65</v>
      </c>
      <c r="GF17" t="s">
        <v>13</v>
      </c>
      <c r="GG17" t="s">
        <v>48</v>
      </c>
      <c r="GH17" t="s">
        <v>65</v>
      </c>
      <c r="GI17" t="s">
        <v>65</v>
      </c>
    </row>
    <row r="18" spans="1:191">
      <c r="A18" t="s">
        <v>274</v>
      </c>
      <c r="B18" t="s">
        <v>153</v>
      </c>
      <c r="C18" t="s">
        <v>140</v>
      </c>
      <c r="D18" t="s">
        <v>139</v>
      </c>
      <c r="E18" t="s">
        <v>92</v>
      </c>
      <c r="F18" t="s">
        <v>127</v>
      </c>
      <c r="G18" t="s">
        <v>123</v>
      </c>
      <c r="H18" t="s">
        <v>179</v>
      </c>
      <c r="I18" t="s">
        <v>72</v>
      </c>
      <c r="J18" t="s">
        <v>175</v>
      </c>
      <c r="K18" t="s">
        <v>156</v>
      </c>
      <c r="L18" t="s">
        <v>180</v>
      </c>
      <c r="M18" t="s">
        <v>174</v>
      </c>
      <c r="N18" t="s">
        <v>198</v>
      </c>
      <c r="O18" t="s">
        <v>194</v>
      </c>
      <c r="P18" t="s">
        <v>196</v>
      </c>
      <c r="Q18" t="s">
        <v>215</v>
      </c>
      <c r="R18" t="s">
        <v>217</v>
      </c>
      <c r="S18" t="s">
        <v>203</v>
      </c>
      <c r="U18">
        <v>73</v>
      </c>
      <c r="V18">
        <v>25</v>
      </c>
      <c r="W18">
        <v>47</v>
      </c>
      <c r="X18">
        <v>34</v>
      </c>
      <c r="Y18">
        <v>0</v>
      </c>
      <c r="Z18">
        <v>56</v>
      </c>
      <c r="AA18">
        <v>0</v>
      </c>
      <c r="AB18">
        <v>0</v>
      </c>
      <c r="AC18">
        <v>1</v>
      </c>
      <c r="AD18">
        <v>67</v>
      </c>
      <c r="AE18">
        <v>0</v>
      </c>
      <c r="AF18">
        <v>67</v>
      </c>
      <c r="AG18">
        <v>0</v>
      </c>
      <c r="AH18">
        <v>42</v>
      </c>
      <c r="AI18">
        <v>38</v>
      </c>
      <c r="AJ18">
        <v>0</v>
      </c>
      <c r="AK18">
        <v>56</v>
      </c>
      <c r="AL18">
        <v>56</v>
      </c>
      <c r="AM18">
        <v>12</v>
      </c>
      <c r="AN18" s="7">
        <v>562</v>
      </c>
      <c r="AO18">
        <v>17</v>
      </c>
      <c r="AP18" s="8">
        <v>46.833333333333336</v>
      </c>
      <c r="AQ18" s="8">
        <v>31.222222222222221</v>
      </c>
      <c r="AR18" t="s">
        <v>207</v>
      </c>
      <c r="AY18" s="2" t="str">
        <f>IF(HLOOKUP($AW$2,$BU$2:$KG$21,BA18,0)=BB18,"YES","")</f>
        <v/>
      </c>
      <c r="AZ18" t="str">
        <f>LEFT(BB18,1)</f>
        <v>M</v>
      </c>
      <c r="BA18">
        <f>VLOOKUP(AZ18,$BS$25:$BT$42,2,0)</f>
        <v>15</v>
      </c>
      <c r="BB18" t="s">
        <v>12</v>
      </c>
      <c r="BC18">
        <f>VLOOKUP(BD18,golfers!H:I,2,0)</f>
        <v>19</v>
      </c>
      <c r="BD18" s="54" t="s">
        <v>193</v>
      </c>
      <c r="BE18">
        <f>VLOOKUP($BD18,golfers!N:Q,2,0)</f>
        <v>58</v>
      </c>
      <c r="BF18">
        <f>VLOOKUP($BD18,golfers!N:Q,3,0)</f>
        <v>39</v>
      </c>
      <c r="BG18">
        <f>VLOOKUP($BD18,golfers!N:Q,4,0)</f>
        <v>56</v>
      </c>
      <c r="BH18">
        <f t="shared" si="2"/>
        <v>17</v>
      </c>
      <c r="BI18">
        <f>COUNTIF($B$2:$S$120,BD18)</f>
        <v>23</v>
      </c>
      <c r="BJ18" s="52">
        <f>BI18/COUNTA($A$2:$A$120)</f>
        <v>0.19327731092436976</v>
      </c>
      <c r="BN18" t="str">
        <v>Chad Templeman</v>
      </c>
      <c r="BO18">
        <f t="shared" si="0"/>
        <v>0</v>
      </c>
      <c r="BP18" t="str">
        <f t="shared" si="1"/>
        <v>Braiden Blackwell</v>
      </c>
      <c r="BU18" t="s">
        <v>32</v>
      </c>
      <c r="BV18" t="s">
        <v>49</v>
      </c>
      <c r="BW18" t="s">
        <v>49</v>
      </c>
      <c r="BX18" t="s">
        <v>14</v>
      </c>
      <c r="BY18" t="s">
        <v>66</v>
      </c>
      <c r="BZ18" t="s">
        <v>49</v>
      </c>
      <c r="CA18" t="s">
        <v>66</v>
      </c>
      <c r="CB18" t="s">
        <v>32</v>
      </c>
      <c r="CC18" t="s">
        <v>32</v>
      </c>
      <c r="CD18" t="s">
        <v>14</v>
      </c>
      <c r="CE18" t="s">
        <v>32</v>
      </c>
      <c r="CF18" t="s">
        <v>32</v>
      </c>
      <c r="CG18" t="s">
        <v>66</v>
      </c>
      <c r="CH18" t="s">
        <v>14</v>
      </c>
      <c r="CI18" t="s">
        <v>66</v>
      </c>
      <c r="CJ18" t="s">
        <v>66</v>
      </c>
      <c r="CK18" t="s">
        <v>14</v>
      </c>
      <c r="CL18" t="s">
        <v>14</v>
      </c>
      <c r="CM18" t="s">
        <v>66</v>
      </c>
      <c r="CN18" t="s">
        <v>66</v>
      </c>
      <c r="CO18" t="s">
        <v>66</v>
      </c>
      <c r="CP18" t="s">
        <v>66</v>
      </c>
      <c r="CQ18" t="s">
        <v>32</v>
      </c>
      <c r="CR18" t="s">
        <v>14</v>
      </c>
      <c r="CS18" t="s">
        <v>66</v>
      </c>
      <c r="CT18" t="s">
        <v>32</v>
      </c>
      <c r="CU18" t="s">
        <v>32</v>
      </c>
      <c r="CV18" t="s">
        <v>14</v>
      </c>
      <c r="CW18" t="s">
        <v>14</v>
      </c>
      <c r="CX18" t="s">
        <v>32</v>
      </c>
      <c r="CY18" t="s">
        <v>66</v>
      </c>
      <c r="CZ18" t="s">
        <v>32</v>
      </c>
      <c r="DA18" t="s">
        <v>14</v>
      </c>
      <c r="DB18" t="s">
        <v>14</v>
      </c>
      <c r="DC18" t="s">
        <v>66</v>
      </c>
      <c r="DD18" t="s">
        <v>32</v>
      </c>
      <c r="DE18" t="s">
        <v>14</v>
      </c>
      <c r="DF18" t="s">
        <v>32</v>
      </c>
      <c r="DG18" t="s">
        <v>66</v>
      </c>
      <c r="DH18" t="s">
        <v>66</v>
      </c>
      <c r="DI18" t="s">
        <v>49</v>
      </c>
      <c r="DJ18" t="s">
        <v>66</v>
      </c>
      <c r="DK18" t="s">
        <v>66</v>
      </c>
      <c r="DL18" t="s">
        <v>66</v>
      </c>
      <c r="DM18" t="s">
        <v>66</v>
      </c>
      <c r="DN18" t="s">
        <v>66</v>
      </c>
      <c r="DO18" t="s">
        <v>32</v>
      </c>
      <c r="DP18" t="s">
        <v>14</v>
      </c>
      <c r="DQ18" t="s">
        <v>66</v>
      </c>
      <c r="DR18" t="s">
        <v>14</v>
      </c>
      <c r="DS18" t="s">
        <v>32</v>
      </c>
      <c r="DT18" t="s">
        <v>32</v>
      </c>
      <c r="DU18" t="s">
        <v>66</v>
      </c>
      <c r="DV18" t="s">
        <v>32</v>
      </c>
      <c r="DW18" t="s">
        <v>32</v>
      </c>
      <c r="DX18" t="s">
        <v>66</v>
      </c>
      <c r="DY18" t="s">
        <v>14</v>
      </c>
      <c r="DZ18" t="s">
        <v>66</v>
      </c>
      <c r="EA18" t="s">
        <v>32</v>
      </c>
      <c r="EB18" t="s">
        <v>49</v>
      </c>
      <c r="EC18" t="s">
        <v>49</v>
      </c>
      <c r="ED18" t="s">
        <v>66</v>
      </c>
      <c r="EE18" t="s">
        <v>14</v>
      </c>
      <c r="EF18" t="s">
        <v>49</v>
      </c>
      <c r="EG18" t="s">
        <v>49</v>
      </c>
      <c r="EH18" t="s">
        <v>49</v>
      </c>
      <c r="EI18" t="s">
        <v>32</v>
      </c>
      <c r="EJ18" t="s">
        <v>14</v>
      </c>
      <c r="EK18" t="s">
        <v>66</v>
      </c>
      <c r="EL18" t="s">
        <v>32</v>
      </c>
      <c r="EM18" t="s">
        <v>32</v>
      </c>
      <c r="EN18" t="s">
        <v>14</v>
      </c>
      <c r="EO18" t="s">
        <v>14</v>
      </c>
      <c r="EP18" t="s">
        <v>14</v>
      </c>
      <c r="EQ18" t="s">
        <v>32</v>
      </c>
      <c r="ER18" t="s">
        <v>49</v>
      </c>
      <c r="ES18" t="s">
        <v>14</v>
      </c>
      <c r="ET18" t="s">
        <v>49</v>
      </c>
      <c r="EU18" t="s">
        <v>32</v>
      </c>
      <c r="EV18" t="s">
        <v>14</v>
      </c>
      <c r="EW18" t="s">
        <v>14</v>
      </c>
      <c r="EX18" t="s">
        <v>49</v>
      </c>
      <c r="EY18" t="s">
        <v>66</v>
      </c>
      <c r="EZ18" t="s">
        <v>32</v>
      </c>
      <c r="FA18" t="s">
        <v>14</v>
      </c>
      <c r="FB18" t="s">
        <v>32</v>
      </c>
      <c r="FC18" t="s">
        <v>49</v>
      </c>
      <c r="FD18" t="s">
        <v>49</v>
      </c>
      <c r="FE18" t="s">
        <v>49</v>
      </c>
      <c r="FF18" t="s">
        <v>14</v>
      </c>
      <c r="FG18" t="s">
        <v>14</v>
      </c>
      <c r="FH18" t="s">
        <v>14</v>
      </c>
      <c r="FI18" t="s">
        <v>14</v>
      </c>
      <c r="FJ18" t="s">
        <v>14</v>
      </c>
      <c r="FK18" t="s">
        <v>66</v>
      </c>
      <c r="FL18" t="s">
        <v>49</v>
      </c>
      <c r="FM18" t="s">
        <v>32</v>
      </c>
      <c r="FN18" t="s">
        <v>32</v>
      </c>
      <c r="FO18" t="s">
        <v>14</v>
      </c>
      <c r="FP18" t="s">
        <v>14</v>
      </c>
      <c r="FQ18" t="s">
        <v>32</v>
      </c>
      <c r="FR18" t="s">
        <v>49</v>
      </c>
      <c r="FS18" t="s">
        <v>32</v>
      </c>
      <c r="FT18" t="s">
        <v>66</v>
      </c>
      <c r="FU18" t="s">
        <v>49</v>
      </c>
      <c r="FV18" t="s">
        <v>49</v>
      </c>
      <c r="FW18" t="s">
        <v>32</v>
      </c>
      <c r="FX18" t="s">
        <v>14</v>
      </c>
      <c r="FY18" t="s">
        <v>14</v>
      </c>
      <c r="FZ18" t="s">
        <v>14</v>
      </c>
      <c r="GA18" t="s">
        <v>14</v>
      </c>
      <c r="GB18" t="s">
        <v>32</v>
      </c>
      <c r="GC18" t="s">
        <v>49</v>
      </c>
      <c r="GD18" t="s">
        <v>49</v>
      </c>
      <c r="GE18" t="s">
        <v>14</v>
      </c>
      <c r="GF18" t="s">
        <v>14</v>
      </c>
      <c r="GG18" t="s">
        <v>66</v>
      </c>
      <c r="GH18" t="s">
        <v>66</v>
      </c>
      <c r="GI18" t="s">
        <v>14</v>
      </c>
    </row>
    <row r="19" spans="1:191">
      <c r="A19" t="s">
        <v>252</v>
      </c>
      <c r="B19" t="s">
        <v>141</v>
      </c>
      <c r="C19" t="s">
        <v>95</v>
      </c>
      <c r="D19" t="s">
        <v>124</v>
      </c>
      <c r="E19" t="s">
        <v>92</v>
      </c>
      <c r="F19" t="s">
        <v>127</v>
      </c>
      <c r="G19" t="s">
        <v>123</v>
      </c>
      <c r="H19" t="s">
        <v>176</v>
      </c>
      <c r="I19" t="s">
        <v>192</v>
      </c>
      <c r="J19" t="s">
        <v>208</v>
      </c>
      <c r="K19" t="s">
        <v>195</v>
      </c>
      <c r="L19" t="s">
        <v>145</v>
      </c>
      <c r="M19" t="s">
        <v>210</v>
      </c>
      <c r="N19" t="s">
        <v>171</v>
      </c>
      <c r="O19" t="s">
        <v>189</v>
      </c>
      <c r="P19" t="s">
        <v>212</v>
      </c>
      <c r="Q19" t="s">
        <v>172</v>
      </c>
      <c r="R19" t="s">
        <v>217</v>
      </c>
      <c r="S19" t="s">
        <v>181</v>
      </c>
      <c r="U19">
        <v>79</v>
      </c>
      <c r="V19">
        <v>0</v>
      </c>
      <c r="W19">
        <v>0</v>
      </c>
      <c r="X19">
        <v>34</v>
      </c>
      <c r="Y19">
        <v>0</v>
      </c>
      <c r="Z19">
        <v>56</v>
      </c>
      <c r="AA19">
        <v>0</v>
      </c>
      <c r="AB19">
        <v>0</v>
      </c>
      <c r="AC19">
        <v>67</v>
      </c>
      <c r="AD19">
        <v>42</v>
      </c>
      <c r="AE19">
        <v>15</v>
      </c>
      <c r="AF19">
        <v>0</v>
      </c>
      <c r="AG19">
        <v>67</v>
      </c>
      <c r="AH19">
        <v>70</v>
      </c>
      <c r="AI19">
        <v>0</v>
      </c>
      <c r="AJ19">
        <v>34</v>
      </c>
      <c r="AK19">
        <v>56</v>
      </c>
      <c r="AL19">
        <v>38</v>
      </c>
      <c r="AM19">
        <v>11</v>
      </c>
      <c r="AN19" s="7">
        <v>558</v>
      </c>
      <c r="AO19">
        <v>18</v>
      </c>
      <c r="AP19" s="8">
        <v>50.727272727272727</v>
      </c>
      <c r="AQ19" s="8">
        <v>31</v>
      </c>
      <c r="AR19" t="s">
        <v>207</v>
      </c>
      <c r="AU19">
        <f>MAX(AM2:AM120)</f>
        <v>16</v>
      </c>
      <c r="AV19" t="s">
        <v>112</v>
      </c>
      <c r="AY19" s="2" t="str">
        <f>IF(HLOOKUP($AW$2,$BU$2:$KG$21,BA19,0)=BB19,"YES","")</f>
        <v>YES</v>
      </c>
      <c r="AZ19" t="str">
        <f>LEFT(BB19,1)</f>
        <v>F</v>
      </c>
      <c r="BA19">
        <f>VLOOKUP(AZ19,$BS$25:$BT$42,2,0)</f>
        <v>8</v>
      </c>
      <c r="BB19" t="s">
        <v>5</v>
      </c>
      <c r="BC19">
        <f>VLOOKUP(BD19,golfers!H:I,2,0)</f>
        <v>19</v>
      </c>
      <c r="BD19" s="54" t="s">
        <v>137</v>
      </c>
      <c r="BE19">
        <f>VLOOKUP($BD19,golfers!N:Q,2,0)</f>
        <v>39</v>
      </c>
      <c r="BF19">
        <f>VLOOKUP($BD19,golfers!N:Q,3,0)</f>
        <v>26</v>
      </c>
      <c r="BG19">
        <f>VLOOKUP($BD19,golfers!N:Q,4,0)</f>
        <v>56</v>
      </c>
      <c r="BH19">
        <f t="shared" si="2"/>
        <v>30</v>
      </c>
      <c r="BI19">
        <f>COUNTIF($B$2:$S$120,BD19)</f>
        <v>55</v>
      </c>
      <c r="BJ19" s="52">
        <f>BI19/COUNTA($A$2:$A$120)</f>
        <v>0.46218487394957986</v>
      </c>
      <c r="BN19" t="str">
        <v>Chris Eastridge</v>
      </c>
      <c r="BO19">
        <f t="shared" si="0"/>
        <v>0</v>
      </c>
      <c r="BP19" t="str">
        <f t="shared" si="1"/>
        <v>Mike Pelzl</v>
      </c>
      <c r="BU19" t="s">
        <v>50</v>
      </c>
      <c r="BV19" t="s">
        <v>67</v>
      </c>
      <c r="BW19" t="s">
        <v>67</v>
      </c>
      <c r="BX19" t="s">
        <v>50</v>
      </c>
      <c r="BY19" t="s">
        <v>50</v>
      </c>
      <c r="BZ19" t="s">
        <v>50</v>
      </c>
      <c r="CA19" t="s">
        <v>33</v>
      </c>
      <c r="CB19" t="s">
        <v>15</v>
      </c>
      <c r="CC19" t="s">
        <v>67</v>
      </c>
      <c r="CD19" t="s">
        <v>33</v>
      </c>
      <c r="CE19" t="s">
        <v>67</v>
      </c>
      <c r="CF19" t="s">
        <v>67</v>
      </c>
      <c r="CG19" t="s">
        <v>15</v>
      </c>
      <c r="CH19" t="s">
        <v>50</v>
      </c>
      <c r="CI19" t="s">
        <v>50</v>
      </c>
      <c r="CJ19" t="s">
        <v>50</v>
      </c>
      <c r="CK19" t="s">
        <v>33</v>
      </c>
      <c r="CL19" t="s">
        <v>67</v>
      </c>
      <c r="CM19" t="s">
        <v>67</v>
      </c>
      <c r="CN19" t="s">
        <v>33</v>
      </c>
      <c r="CO19" t="s">
        <v>50</v>
      </c>
      <c r="CP19" t="s">
        <v>50</v>
      </c>
      <c r="CQ19" t="s">
        <v>50</v>
      </c>
      <c r="CR19" t="s">
        <v>33</v>
      </c>
      <c r="CS19" t="s">
        <v>50</v>
      </c>
      <c r="CT19" t="s">
        <v>50</v>
      </c>
      <c r="CU19" t="s">
        <v>67</v>
      </c>
      <c r="CV19" t="s">
        <v>15</v>
      </c>
      <c r="CW19" t="s">
        <v>67</v>
      </c>
      <c r="CX19" t="s">
        <v>15</v>
      </c>
      <c r="CY19" t="s">
        <v>50</v>
      </c>
      <c r="CZ19" t="s">
        <v>33</v>
      </c>
      <c r="DA19" t="s">
        <v>67</v>
      </c>
      <c r="DB19" t="s">
        <v>67</v>
      </c>
      <c r="DC19" t="s">
        <v>15</v>
      </c>
      <c r="DD19" t="s">
        <v>15</v>
      </c>
      <c r="DE19" t="s">
        <v>50</v>
      </c>
      <c r="DF19" t="s">
        <v>50</v>
      </c>
      <c r="DG19" t="s">
        <v>15</v>
      </c>
      <c r="DH19" t="s">
        <v>33</v>
      </c>
      <c r="DI19" t="s">
        <v>67</v>
      </c>
      <c r="DJ19" t="s">
        <v>33</v>
      </c>
      <c r="DK19" t="s">
        <v>33</v>
      </c>
      <c r="DL19" t="s">
        <v>67</v>
      </c>
      <c r="DM19" t="s">
        <v>33</v>
      </c>
      <c r="DN19" t="s">
        <v>50</v>
      </c>
      <c r="DO19" t="s">
        <v>50</v>
      </c>
      <c r="DP19" t="s">
        <v>67</v>
      </c>
      <c r="DQ19" t="s">
        <v>50</v>
      </c>
      <c r="DR19" t="s">
        <v>50</v>
      </c>
      <c r="DS19" t="s">
        <v>50</v>
      </c>
      <c r="DT19" t="s">
        <v>50</v>
      </c>
      <c r="DU19" t="s">
        <v>67</v>
      </c>
      <c r="DV19" t="s">
        <v>15</v>
      </c>
      <c r="DW19" t="s">
        <v>50</v>
      </c>
      <c r="DX19" t="s">
        <v>50</v>
      </c>
      <c r="DY19" t="s">
        <v>33</v>
      </c>
      <c r="DZ19" t="s">
        <v>33</v>
      </c>
      <c r="EA19" t="s">
        <v>33</v>
      </c>
      <c r="EB19" t="s">
        <v>33</v>
      </c>
      <c r="EC19" t="s">
        <v>33</v>
      </c>
      <c r="ED19" t="s">
        <v>50</v>
      </c>
      <c r="EE19" t="s">
        <v>67</v>
      </c>
      <c r="EF19" t="s">
        <v>50</v>
      </c>
      <c r="EG19" t="s">
        <v>67</v>
      </c>
      <c r="EH19" t="s">
        <v>33</v>
      </c>
      <c r="EI19" t="s">
        <v>50</v>
      </c>
      <c r="EJ19" t="s">
        <v>33</v>
      </c>
      <c r="EK19" t="s">
        <v>15</v>
      </c>
      <c r="EL19" t="s">
        <v>33</v>
      </c>
      <c r="EM19" t="s">
        <v>50</v>
      </c>
      <c r="EN19" t="s">
        <v>15</v>
      </c>
      <c r="EO19" t="s">
        <v>67</v>
      </c>
      <c r="EP19" t="s">
        <v>50</v>
      </c>
      <c r="EQ19" t="s">
        <v>67</v>
      </c>
      <c r="ER19" t="s">
        <v>33</v>
      </c>
      <c r="ES19" t="s">
        <v>33</v>
      </c>
      <c r="ET19" t="s">
        <v>67</v>
      </c>
      <c r="EU19" t="s">
        <v>33</v>
      </c>
      <c r="EV19" t="s">
        <v>33</v>
      </c>
      <c r="EW19" t="s">
        <v>50</v>
      </c>
      <c r="EX19" t="s">
        <v>67</v>
      </c>
      <c r="EY19" t="s">
        <v>50</v>
      </c>
      <c r="EZ19" t="s">
        <v>50</v>
      </c>
      <c r="FA19" t="s">
        <v>33</v>
      </c>
      <c r="FB19" t="s">
        <v>50</v>
      </c>
      <c r="FC19" t="s">
        <v>33</v>
      </c>
      <c r="FD19" t="s">
        <v>15</v>
      </c>
      <c r="FE19" t="s">
        <v>15</v>
      </c>
      <c r="FF19" t="s">
        <v>67</v>
      </c>
      <c r="FG19" t="s">
        <v>67</v>
      </c>
      <c r="FH19" t="s">
        <v>50</v>
      </c>
      <c r="FI19" t="s">
        <v>67</v>
      </c>
      <c r="FJ19" t="s">
        <v>33</v>
      </c>
      <c r="FK19" t="s">
        <v>50</v>
      </c>
      <c r="FL19" t="s">
        <v>50</v>
      </c>
      <c r="FM19" t="s">
        <v>67</v>
      </c>
      <c r="FN19" t="s">
        <v>33</v>
      </c>
      <c r="FO19" t="s">
        <v>33</v>
      </c>
      <c r="FP19" t="s">
        <v>33</v>
      </c>
      <c r="FQ19" t="s">
        <v>67</v>
      </c>
      <c r="FR19" t="s">
        <v>50</v>
      </c>
      <c r="FS19" t="s">
        <v>50</v>
      </c>
      <c r="FT19" t="s">
        <v>50</v>
      </c>
      <c r="FU19" t="s">
        <v>50</v>
      </c>
      <c r="FV19" t="s">
        <v>50</v>
      </c>
      <c r="FW19" t="s">
        <v>15</v>
      </c>
      <c r="FX19" t="s">
        <v>67</v>
      </c>
      <c r="FY19" t="s">
        <v>50</v>
      </c>
      <c r="FZ19" t="s">
        <v>50</v>
      </c>
      <c r="GA19" t="s">
        <v>50</v>
      </c>
      <c r="GB19" t="s">
        <v>67</v>
      </c>
      <c r="GC19" t="s">
        <v>33</v>
      </c>
      <c r="GD19" t="s">
        <v>67</v>
      </c>
      <c r="GE19" t="s">
        <v>67</v>
      </c>
      <c r="GF19" t="s">
        <v>67</v>
      </c>
      <c r="GG19" t="s">
        <v>33</v>
      </c>
      <c r="GH19" t="s">
        <v>15</v>
      </c>
      <c r="GI19" t="s">
        <v>50</v>
      </c>
    </row>
    <row r="20" spans="1:191">
      <c r="A20" t="s">
        <v>302</v>
      </c>
      <c r="B20" t="s">
        <v>141</v>
      </c>
      <c r="C20" t="s">
        <v>95</v>
      </c>
      <c r="D20" t="s">
        <v>139</v>
      </c>
      <c r="E20" t="s">
        <v>170</v>
      </c>
      <c r="F20" t="s">
        <v>167</v>
      </c>
      <c r="G20" t="s">
        <v>162</v>
      </c>
      <c r="H20" t="s">
        <v>176</v>
      </c>
      <c r="I20" t="s">
        <v>192</v>
      </c>
      <c r="J20" t="s">
        <v>184</v>
      </c>
      <c r="K20" t="s">
        <v>156</v>
      </c>
      <c r="L20" t="s">
        <v>145</v>
      </c>
      <c r="M20" t="s">
        <v>174</v>
      </c>
      <c r="N20" t="s">
        <v>157</v>
      </c>
      <c r="O20" t="s">
        <v>194</v>
      </c>
      <c r="P20" t="s">
        <v>213</v>
      </c>
      <c r="Q20" t="s">
        <v>215</v>
      </c>
      <c r="R20" t="s">
        <v>173</v>
      </c>
      <c r="S20" t="s">
        <v>181</v>
      </c>
      <c r="U20">
        <v>79</v>
      </c>
      <c r="V20">
        <v>0</v>
      </c>
      <c r="W20">
        <v>47</v>
      </c>
      <c r="X20">
        <v>25</v>
      </c>
      <c r="Y20">
        <v>0</v>
      </c>
      <c r="Z20">
        <v>0</v>
      </c>
      <c r="AA20">
        <v>0</v>
      </c>
      <c r="AB20">
        <v>0</v>
      </c>
      <c r="AC20">
        <v>28</v>
      </c>
      <c r="AD20">
        <v>67</v>
      </c>
      <c r="AE20">
        <v>15</v>
      </c>
      <c r="AF20">
        <v>67</v>
      </c>
      <c r="AG20">
        <v>73</v>
      </c>
      <c r="AH20">
        <v>42</v>
      </c>
      <c r="AI20">
        <v>47</v>
      </c>
      <c r="AJ20">
        <v>0</v>
      </c>
      <c r="AK20">
        <v>25</v>
      </c>
      <c r="AL20">
        <v>38</v>
      </c>
      <c r="AM20">
        <v>12</v>
      </c>
      <c r="AN20" s="7">
        <v>553</v>
      </c>
      <c r="AO20">
        <v>19</v>
      </c>
      <c r="AP20" s="8">
        <v>46.083333333333336</v>
      </c>
      <c r="AQ20" s="8">
        <v>30.722222222222221</v>
      </c>
      <c r="AR20" t="s">
        <v>207</v>
      </c>
      <c r="AU20">
        <f>MIN(AM2:AM120)</f>
        <v>7</v>
      </c>
      <c r="AV20" t="s">
        <v>113</v>
      </c>
      <c r="AY20" s="2" t="str">
        <f>IF(HLOOKUP($AW$2,$BU$2:$KG$21,BA20,0)=BB20,"YES","")</f>
        <v>YES</v>
      </c>
      <c r="AZ20" t="str">
        <f>LEFT(BB20,1)</f>
        <v>G</v>
      </c>
      <c r="BA20">
        <f>VLOOKUP(AZ20,$BS$25:$BT$42,2,0)</f>
        <v>9</v>
      </c>
      <c r="BB20" t="s">
        <v>24</v>
      </c>
      <c r="BC20">
        <f>VLOOKUP(BD20,golfers!H:I,2,0)</f>
        <v>19</v>
      </c>
      <c r="BD20" s="54" t="s">
        <v>147</v>
      </c>
      <c r="BE20">
        <f>VLOOKUP($BD20,golfers!N:Q,2,0)</f>
        <v>13</v>
      </c>
      <c r="BF20">
        <f>VLOOKUP($BD20,golfers!N:Q,3,0)</f>
        <v>26</v>
      </c>
      <c r="BG20">
        <f>VLOOKUP($BD20,golfers!N:Q,4,0)</f>
        <v>56</v>
      </c>
      <c r="BH20">
        <f t="shared" si="2"/>
        <v>30</v>
      </c>
      <c r="BI20">
        <f>COUNTIF($B$2:$S$120,BD20)</f>
        <v>11</v>
      </c>
      <c r="BJ20" s="52">
        <f>BI20/COUNTA($A$2:$A$120)</f>
        <v>9.2436974789915971E-2</v>
      </c>
      <c r="BN20" t="str">
        <v>Chuck Taylor</v>
      </c>
      <c r="BO20">
        <f t="shared" si="0"/>
        <v>2</v>
      </c>
      <c r="BP20" t="str">
        <f t="shared" si="1"/>
        <v>Bobby Schleizer</v>
      </c>
      <c r="BU20" t="s">
        <v>51</v>
      </c>
      <c r="BV20" t="s">
        <v>68</v>
      </c>
      <c r="BW20" t="s">
        <v>51</v>
      </c>
      <c r="BX20" t="s">
        <v>68</v>
      </c>
      <c r="BY20" t="s">
        <v>68</v>
      </c>
      <c r="BZ20" t="s">
        <v>51</v>
      </c>
      <c r="CA20" t="s">
        <v>34</v>
      </c>
      <c r="CB20" t="s">
        <v>16</v>
      </c>
      <c r="CC20" t="s">
        <v>16</v>
      </c>
      <c r="CD20" t="s">
        <v>68</v>
      </c>
      <c r="CE20" t="s">
        <v>16</v>
      </c>
      <c r="CF20" t="s">
        <v>51</v>
      </c>
      <c r="CG20" t="s">
        <v>51</v>
      </c>
      <c r="CH20" t="s">
        <v>34</v>
      </c>
      <c r="CI20" t="s">
        <v>34</v>
      </c>
      <c r="CJ20" t="s">
        <v>34</v>
      </c>
      <c r="CK20" t="s">
        <v>34</v>
      </c>
      <c r="CL20" t="s">
        <v>34</v>
      </c>
      <c r="CM20" t="s">
        <v>16</v>
      </c>
      <c r="CN20" t="s">
        <v>34</v>
      </c>
      <c r="CO20" t="s">
        <v>34</v>
      </c>
      <c r="CP20" t="s">
        <v>34</v>
      </c>
      <c r="CQ20" t="s">
        <v>16</v>
      </c>
      <c r="CR20" t="s">
        <v>16</v>
      </c>
      <c r="CS20" t="s">
        <v>34</v>
      </c>
      <c r="CT20" t="s">
        <v>16</v>
      </c>
      <c r="CU20" t="s">
        <v>34</v>
      </c>
      <c r="CV20" t="s">
        <v>51</v>
      </c>
      <c r="CW20" t="s">
        <v>16</v>
      </c>
      <c r="CX20" t="s">
        <v>34</v>
      </c>
      <c r="CY20" t="s">
        <v>51</v>
      </c>
      <c r="CZ20" t="s">
        <v>34</v>
      </c>
      <c r="DA20" t="s">
        <v>34</v>
      </c>
      <c r="DB20" t="s">
        <v>34</v>
      </c>
      <c r="DC20" t="s">
        <v>68</v>
      </c>
      <c r="DD20" t="s">
        <v>34</v>
      </c>
      <c r="DE20" t="s">
        <v>68</v>
      </c>
      <c r="DF20" t="s">
        <v>34</v>
      </c>
      <c r="DG20" t="s">
        <v>34</v>
      </c>
      <c r="DH20" t="s">
        <v>34</v>
      </c>
      <c r="DI20" t="s">
        <v>34</v>
      </c>
      <c r="DJ20" t="s">
        <v>34</v>
      </c>
      <c r="DK20" t="s">
        <v>16</v>
      </c>
      <c r="DL20" t="s">
        <v>51</v>
      </c>
      <c r="DM20" t="s">
        <v>16</v>
      </c>
      <c r="DN20" t="s">
        <v>51</v>
      </c>
      <c r="DO20" t="s">
        <v>16</v>
      </c>
      <c r="DP20" t="s">
        <v>34</v>
      </c>
      <c r="DQ20" t="s">
        <v>16</v>
      </c>
      <c r="DR20" t="s">
        <v>34</v>
      </c>
      <c r="DS20" t="s">
        <v>51</v>
      </c>
      <c r="DT20" t="s">
        <v>51</v>
      </c>
      <c r="DU20" t="s">
        <v>34</v>
      </c>
      <c r="DV20" t="s">
        <v>68</v>
      </c>
      <c r="DW20" t="s">
        <v>16</v>
      </c>
      <c r="DX20" t="s">
        <v>34</v>
      </c>
      <c r="DY20" t="s">
        <v>34</v>
      </c>
      <c r="DZ20" t="s">
        <v>34</v>
      </c>
      <c r="EA20" t="s">
        <v>68</v>
      </c>
      <c r="EB20" t="s">
        <v>68</v>
      </c>
      <c r="EC20" t="s">
        <v>34</v>
      </c>
      <c r="ED20" t="s">
        <v>34</v>
      </c>
      <c r="EE20" t="s">
        <v>16</v>
      </c>
      <c r="EF20" t="s">
        <v>16</v>
      </c>
      <c r="EG20" t="s">
        <v>51</v>
      </c>
      <c r="EH20" t="s">
        <v>68</v>
      </c>
      <c r="EI20" t="s">
        <v>34</v>
      </c>
      <c r="EJ20" t="s">
        <v>34</v>
      </c>
      <c r="EK20" t="s">
        <v>51</v>
      </c>
      <c r="EL20" t="s">
        <v>34</v>
      </c>
      <c r="EM20" t="s">
        <v>51</v>
      </c>
      <c r="EN20" t="s">
        <v>34</v>
      </c>
      <c r="EO20" t="s">
        <v>68</v>
      </c>
      <c r="EP20" t="s">
        <v>51</v>
      </c>
      <c r="EQ20" t="s">
        <v>51</v>
      </c>
      <c r="ER20" t="s">
        <v>16</v>
      </c>
      <c r="ES20" t="s">
        <v>34</v>
      </c>
      <c r="ET20" t="s">
        <v>34</v>
      </c>
      <c r="EU20" t="s">
        <v>34</v>
      </c>
      <c r="EV20" t="s">
        <v>34</v>
      </c>
      <c r="EW20" t="s">
        <v>34</v>
      </c>
      <c r="EX20" t="s">
        <v>16</v>
      </c>
      <c r="EY20" t="s">
        <v>51</v>
      </c>
      <c r="EZ20" t="s">
        <v>16</v>
      </c>
      <c r="FA20" t="s">
        <v>34</v>
      </c>
      <c r="FB20" t="s">
        <v>16</v>
      </c>
      <c r="FC20" t="s">
        <v>16</v>
      </c>
      <c r="FD20" t="s">
        <v>68</v>
      </c>
      <c r="FE20" t="s">
        <v>34</v>
      </c>
      <c r="FF20" t="s">
        <v>16</v>
      </c>
      <c r="FG20" t="s">
        <v>16</v>
      </c>
      <c r="FH20" t="s">
        <v>34</v>
      </c>
      <c r="FI20" t="s">
        <v>51</v>
      </c>
      <c r="FJ20" t="s">
        <v>34</v>
      </c>
      <c r="FK20" t="s">
        <v>34</v>
      </c>
      <c r="FL20" t="s">
        <v>51</v>
      </c>
      <c r="FM20" t="s">
        <v>51</v>
      </c>
      <c r="FN20" t="s">
        <v>16</v>
      </c>
      <c r="FO20" t="s">
        <v>34</v>
      </c>
      <c r="FP20" t="s">
        <v>34</v>
      </c>
      <c r="FQ20" t="s">
        <v>16</v>
      </c>
      <c r="FR20" t="s">
        <v>51</v>
      </c>
      <c r="FS20" t="s">
        <v>16</v>
      </c>
      <c r="FT20" t="s">
        <v>34</v>
      </c>
      <c r="FU20" t="s">
        <v>34</v>
      </c>
      <c r="FV20" t="s">
        <v>16</v>
      </c>
      <c r="FW20" t="s">
        <v>34</v>
      </c>
      <c r="FX20" t="s">
        <v>34</v>
      </c>
      <c r="FY20" t="s">
        <v>51</v>
      </c>
      <c r="FZ20" t="s">
        <v>51</v>
      </c>
      <c r="GA20" t="s">
        <v>16</v>
      </c>
      <c r="GB20" t="s">
        <v>51</v>
      </c>
      <c r="GC20" t="s">
        <v>68</v>
      </c>
      <c r="GD20" t="s">
        <v>68</v>
      </c>
      <c r="GE20" t="s">
        <v>34</v>
      </c>
      <c r="GF20" t="s">
        <v>34</v>
      </c>
      <c r="GG20" t="s">
        <v>51</v>
      </c>
      <c r="GH20" t="s">
        <v>16</v>
      </c>
      <c r="GI20" t="s">
        <v>34</v>
      </c>
    </row>
    <row r="21" spans="1:191">
      <c r="A21" t="s">
        <v>266</v>
      </c>
      <c r="B21" t="s">
        <v>141</v>
      </c>
      <c r="C21" t="s">
        <v>178</v>
      </c>
      <c r="D21" t="s">
        <v>124</v>
      </c>
      <c r="E21" t="s">
        <v>71</v>
      </c>
      <c r="F21" t="s">
        <v>127</v>
      </c>
      <c r="G21" t="s">
        <v>123</v>
      </c>
      <c r="H21" t="s">
        <v>176</v>
      </c>
      <c r="I21" t="s">
        <v>138</v>
      </c>
      <c r="J21" t="s">
        <v>208</v>
      </c>
      <c r="K21" t="s">
        <v>156</v>
      </c>
      <c r="L21" t="s">
        <v>187</v>
      </c>
      <c r="M21" t="s">
        <v>210</v>
      </c>
      <c r="N21" t="s">
        <v>171</v>
      </c>
      <c r="O21" t="s">
        <v>189</v>
      </c>
      <c r="P21" t="s">
        <v>196</v>
      </c>
      <c r="Q21" t="s">
        <v>172</v>
      </c>
      <c r="R21" t="s">
        <v>199</v>
      </c>
      <c r="S21" t="s">
        <v>181</v>
      </c>
      <c r="U21">
        <v>79</v>
      </c>
      <c r="V21">
        <v>0</v>
      </c>
      <c r="W21">
        <v>0</v>
      </c>
      <c r="X21">
        <v>0</v>
      </c>
      <c r="Y21">
        <v>0</v>
      </c>
      <c r="Z21">
        <v>56</v>
      </c>
      <c r="AA21">
        <v>0</v>
      </c>
      <c r="AB21">
        <v>15</v>
      </c>
      <c r="AC21">
        <v>67</v>
      </c>
      <c r="AD21">
        <v>67</v>
      </c>
      <c r="AE21">
        <v>0</v>
      </c>
      <c r="AF21">
        <v>0</v>
      </c>
      <c r="AG21">
        <v>67</v>
      </c>
      <c r="AH21">
        <v>70</v>
      </c>
      <c r="AI21">
        <v>38</v>
      </c>
      <c r="AJ21">
        <v>34</v>
      </c>
      <c r="AK21">
        <v>20</v>
      </c>
      <c r="AL21">
        <v>38</v>
      </c>
      <c r="AM21">
        <v>11</v>
      </c>
      <c r="AN21" s="7">
        <v>551</v>
      </c>
      <c r="AO21">
        <v>20</v>
      </c>
      <c r="AP21" s="8">
        <v>50.090909090909093</v>
      </c>
      <c r="AQ21" s="8">
        <v>30.611111111111111</v>
      </c>
      <c r="AR21" t="s">
        <v>207</v>
      </c>
      <c r="AU21" s="11">
        <f>MAX(U122:AL122)</f>
        <v>6894</v>
      </c>
      <c r="AV21" t="s">
        <v>129</v>
      </c>
      <c r="AY21" s="2" t="str">
        <f>IF(HLOOKUP($AW$2,$BU$2:$KG$21,BA21,0)=BB21,"YES","")</f>
        <v>YES</v>
      </c>
      <c r="AZ21" t="str">
        <f>LEFT(BB21,1)</f>
        <v>O</v>
      </c>
      <c r="BA21">
        <f>VLOOKUP(AZ21,$BS$25:$BT$42,2,0)</f>
        <v>17</v>
      </c>
      <c r="BB21" t="s">
        <v>49</v>
      </c>
      <c r="BC21">
        <f>VLOOKUP(BD21,golfers!H:I,2,0)</f>
        <v>28</v>
      </c>
      <c r="BD21" s="54" t="s">
        <v>213</v>
      </c>
      <c r="BE21">
        <f>VLOOKUP($BD21,golfers!N:Q,2,0)</f>
        <v>68</v>
      </c>
      <c r="BF21">
        <f>VLOOKUP($BD21,golfers!N:Q,3,0)</f>
        <v>58</v>
      </c>
      <c r="BG21">
        <f>VLOOKUP($BD21,golfers!N:Q,4,0)</f>
        <v>47</v>
      </c>
      <c r="BH21">
        <f t="shared" si="2"/>
        <v>-11</v>
      </c>
      <c r="BI21">
        <f>COUNTIF($B$2:$S$120,BD21)</f>
        <v>21</v>
      </c>
      <c r="BJ21" s="52">
        <f>BI21/COUNTA($A$2:$A$120)</f>
        <v>0.17647058823529413</v>
      </c>
      <c r="BN21" t="str">
        <v>Colin Chatfield</v>
      </c>
      <c r="BO21">
        <f t="shared" si="0"/>
        <v>2</v>
      </c>
      <c r="BP21" t="str">
        <f t="shared" si="1"/>
        <v>Todd Anderson</v>
      </c>
      <c r="BU21" t="s">
        <v>52</v>
      </c>
      <c r="BV21" t="s">
        <v>17</v>
      </c>
      <c r="BW21" t="s">
        <v>17</v>
      </c>
      <c r="BX21" t="s">
        <v>52</v>
      </c>
      <c r="BY21" t="s">
        <v>17</v>
      </c>
      <c r="BZ21" t="s">
        <v>69</v>
      </c>
      <c r="CA21" t="s">
        <v>17</v>
      </c>
      <c r="CB21" t="s">
        <v>35</v>
      </c>
      <c r="CC21" t="s">
        <v>52</v>
      </c>
      <c r="CD21" t="s">
        <v>52</v>
      </c>
      <c r="CE21" t="s">
        <v>35</v>
      </c>
      <c r="CF21" t="s">
        <v>17</v>
      </c>
      <c r="CG21" t="s">
        <v>17</v>
      </c>
      <c r="CH21" t="s">
        <v>52</v>
      </c>
      <c r="CI21" t="s">
        <v>17</v>
      </c>
      <c r="CJ21" t="s">
        <v>17</v>
      </c>
      <c r="CK21" t="s">
        <v>52</v>
      </c>
      <c r="CL21" t="s">
        <v>17</v>
      </c>
      <c r="CM21" t="s">
        <v>52</v>
      </c>
      <c r="CN21" t="s">
        <v>69</v>
      </c>
      <c r="CO21" t="s">
        <v>69</v>
      </c>
      <c r="CP21" t="s">
        <v>17</v>
      </c>
      <c r="CQ21" t="s">
        <v>52</v>
      </c>
      <c r="CR21" t="s">
        <v>17</v>
      </c>
      <c r="CS21" t="s">
        <v>17</v>
      </c>
      <c r="CT21" t="s">
        <v>17</v>
      </c>
      <c r="CU21" t="s">
        <v>52</v>
      </c>
      <c r="CV21" t="s">
        <v>52</v>
      </c>
      <c r="CW21" t="s">
        <v>17</v>
      </c>
      <c r="CX21" t="s">
        <v>52</v>
      </c>
      <c r="CY21" t="s">
        <v>52</v>
      </c>
      <c r="CZ21" t="s">
        <v>52</v>
      </c>
      <c r="DA21" t="s">
        <v>69</v>
      </c>
      <c r="DB21" t="s">
        <v>69</v>
      </c>
      <c r="DC21" t="s">
        <v>35</v>
      </c>
      <c r="DD21" t="s">
        <v>69</v>
      </c>
      <c r="DE21" t="s">
        <v>52</v>
      </c>
      <c r="DF21" t="s">
        <v>69</v>
      </c>
      <c r="DG21" t="s">
        <v>69</v>
      </c>
      <c r="DH21" t="s">
        <v>35</v>
      </c>
      <c r="DI21" t="s">
        <v>69</v>
      </c>
      <c r="DJ21" t="s">
        <v>52</v>
      </c>
      <c r="DK21" t="s">
        <v>52</v>
      </c>
      <c r="DL21" t="s">
        <v>35</v>
      </c>
      <c r="DM21" t="s">
        <v>35</v>
      </c>
      <c r="DN21" t="s">
        <v>69</v>
      </c>
      <c r="DO21" t="s">
        <v>35</v>
      </c>
      <c r="DP21" t="s">
        <v>17</v>
      </c>
      <c r="DQ21" t="s">
        <v>17</v>
      </c>
      <c r="DR21" t="s">
        <v>17</v>
      </c>
      <c r="DS21" t="s">
        <v>52</v>
      </c>
      <c r="DT21" t="s">
        <v>52</v>
      </c>
      <c r="DU21" t="s">
        <v>69</v>
      </c>
      <c r="DV21" t="s">
        <v>17</v>
      </c>
      <c r="DW21" t="s">
        <v>69</v>
      </c>
      <c r="DX21" t="s">
        <v>52</v>
      </c>
      <c r="DY21" t="s">
        <v>69</v>
      </c>
      <c r="DZ21" t="s">
        <v>52</v>
      </c>
      <c r="EA21" t="s">
        <v>17</v>
      </c>
      <c r="EB21" t="s">
        <v>69</v>
      </c>
      <c r="EC21" t="s">
        <v>69</v>
      </c>
      <c r="ED21" t="s">
        <v>69</v>
      </c>
      <c r="EE21" t="s">
        <v>69</v>
      </c>
      <c r="EF21" t="s">
        <v>69</v>
      </c>
      <c r="EG21" t="s">
        <v>17</v>
      </c>
      <c r="EH21" t="s">
        <v>52</v>
      </c>
      <c r="EI21" t="s">
        <v>52</v>
      </c>
      <c r="EJ21" t="s">
        <v>52</v>
      </c>
      <c r="EK21" t="s">
        <v>17</v>
      </c>
      <c r="EL21" t="s">
        <v>35</v>
      </c>
      <c r="EM21" t="s">
        <v>35</v>
      </c>
      <c r="EN21" t="s">
        <v>52</v>
      </c>
      <c r="EO21" t="s">
        <v>69</v>
      </c>
      <c r="EP21" t="s">
        <v>69</v>
      </c>
      <c r="EQ21" t="s">
        <v>52</v>
      </c>
      <c r="ER21" t="s">
        <v>52</v>
      </c>
      <c r="ES21" t="s">
        <v>52</v>
      </c>
      <c r="ET21" t="s">
        <v>69</v>
      </c>
      <c r="EU21" t="s">
        <v>52</v>
      </c>
      <c r="EV21" t="s">
        <v>69</v>
      </c>
      <c r="EW21" t="s">
        <v>35</v>
      </c>
      <c r="EX21" t="s">
        <v>69</v>
      </c>
      <c r="EY21" t="s">
        <v>35</v>
      </c>
      <c r="EZ21" t="s">
        <v>17</v>
      </c>
      <c r="FA21" t="s">
        <v>52</v>
      </c>
      <c r="FB21" t="s">
        <v>52</v>
      </c>
      <c r="FC21" t="s">
        <v>52</v>
      </c>
      <c r="FD21" t="s">
        <v>69</v>
      </c>
      <c r="FE21" t="s">
        <v>35</v>
      </c>
      <c r="FF21" t="s">
        <v>52</v>
      </c>
      <c r="FG21" t="s">
        <v>52</v>
      </c>
      <c r="FH21" t="s">
        <v>52</v>
      </c>
      <c r="FI21" t="s">
        <v>17</v>
      </c>
      <c r="FJ21" t="s">
        <v>69</v>
      </c>
      <c r="FK21" t="s">
        <v>69</v>
      </c>
      <c r="FL21" t="s">
        <v>52</v>
      </c>
      <c r="FM21" t="s">
        <v>69</v>
      </c>
      <c r="FN21" t="s">
        <v>52</v>
      </c>
      <c r="FO21" t="s">
        <v>52</v>
      </c>
      <c r="FP21" t="s">
        <v>69</v>
      </c>
      <c r="FQ21" t="s">
        <v>69</v>
      </c>
      <c r="FR21" t="s">
        <v>17</v>
      </c>
      <c r="FS21" t="s">
        <v>69</v>
      </c>
      <c r="FT21" t="s">
        <v>52</v>
      </c>
      <c r="FU21" t="s">
        <v>69</v>
      </c>
      <c r="FV21" t="s">
        <v>52</v>
      </c>
      <c r="FW21" t="s">
        <v>69</v>
      </c>
      <c r="FX21" t="s">
        <v>52</v>
      </c>
      <c r="FY21" t="s">
        <v>35</v>
      </c>
      <c r="FZ21" t="s">
        <v>35</v>
      </c>
      <c r="GA21" t="s">
        <v>17</v>
      </c>
      <c r="GB21" t="s">
        <v>52</v>
      </c>
      <c r="GC21" t="s">
        <v>52</v>
      </c>
      <c r="GD21" t="s">
        <v>69</v>
      </c>
      <c r="GE21" t="s">
        <v>35</v>
      </c>
      <c r="GF21" t="s">
        <v>52</v>
      </c>
      <c r="GG21" t="s">
        <v>52</v>
      </c>
      <c r="GH21" t="s">
        <v>17</v>
      </c>
      <c r="GI21" t="s">
        <v>35</v>
      </c>
    </row>
    <row r="22" spans="1:191">
      <c r="A22" t="s">
        <v>260</v>
      </c>
      <c r="B22" t="s">
        <v>141</v>
      </c>
      <c r="C22" t="s">
        <v>183</v>
      </c>
      <c r="D22" t="s">
        <v>139</v>
      </c>
      <c r="E22" t="s">
        <v>71</v>
      </c>
      <c r="F22" t="s">
        <v>148</v>
      </c>
      <c r="G22" t="s">
        <v>137</v>
      </c>
      <c r="H22" t="s">
        <v>163</v>
      </c>
      <c r="I22" t="s">
        <v>138</v>
      </c>
      <c r="J22" t="s">
        <v>208</v>
      </c>
      <c r="K22" t="s">
        <v>156</v>
      </c>
      <c r="L22" t="s">
        <v>187</v>
      </c>
      <c r="M22" t="s">
        <v>155</v>
      </c>
      <c r="N22" t="s">
        <v>193</v>
      </c>
      <c r="O22" t="s">
        <v>211</v>
      </c>
      <c r="P22" t="s">
        <v>200</v>
      </c>
      <c r="Q22" t="s">
        <v>215</v>
      </c>
      <c r="R22" t="s">
        <v>173</v>
      </c>
      <c r="S22" t="s">
        <v>202</v>
      </c>
      <c r="U22">
        <v>79</v>
      </c>
      <c r="V22">
        <v>67</v>
      </c>
      <c r="W22">
        <v>47</v>
      </c>
      <c r="X22">
        <v>0</v>
      </c>
      <c r="Y22">
        <v>0</v>
      </c>
      <c r="Z22">
        <v>56</v>
      </c>
      <c r="AA22">
        <v>0</v>
      </c>
      <c r="AB22">
        <v>15</v>
      </c>
      <c r="AC22">
        <v>67</v>
      </c>
      <c r="AD22">
        <v>67</v>
      </c>
      <c r="AE22">
        <v>0</v>
      </c>
      <c r="AF22">
        <v>28</v>
      </c>
      <c r="AG22">
        <v>56</v>
      </c>
      <c r="AH22">
        <v>15</v>
      </c>
      <c r="AI22">
        <v>5</v>
      </c>
      <c r="AJ22">
        <v>0</v>
      </c>
      <c r="AK22">
        <v>25</v>
      </c>
      <c r="AL22">
        <v>20</v>
      </c>
      <c r="AM22">
        <v>13</v>
      </c>
      <c r="AN22" s="7">
        <v>547</v>
      </c>
      <c r="AO22">
        <v>21</v>
      </c>
      <c r="AP22" s="8">
        <v>42.07692307692308</v>
      </c>
      <c r="AQ22" s="8">
        <v>30.388888888888889</v>
      </c>
      <c r="AR22" t="s">
        <v>207</v>
      </c>
      <c r="AU22" s="11">
        <f>MIN(U122:AL122)</f>
        <v>0</v>
      </c>
      <c r="AV22" t="s">
        <v>130</v>
      </c>
      <c r="AY22" s="2" t="str">
        <f>IF(HLOOKUP($AW$2,$BU$2:$KG$21,BA22,0)=BB22,"YES","")</f>
        <v>YES</v>
      </c>
      <c r="AZ22" t="str">
        <f>LEFT(BB22,1)</f>
        <v>C</v>
      </c>
      <c r="BA22">
        <f>VLOOKUP(AZ22,$BS$25:$BT$42,2,0)</f>
        <v>5</v>
      </c>
      <c r="BB22" t="s">
        <v>55</v>
      </c>
      <c r="BC22">
        <f>VLOOKUP(BD22,golfers!H:I,2,0)</f>
        <v>28</v>
      </c>
      <c r="BD22" s="54" t="s">
        <v>139</v>
      </c>
      <c r="BE22">
        <f>VLOOKUP($BD22,golfers!N:Q,2,0)</f>
        <v>48</v>
      </c>
      <c r="BF22">
        <f>VLOOKUP($BD22,golfers!N:Q,3,0)</f>
        <v>44</v>
      </c>
      <c r="BG22">
        <f>VLOOKUP($BD22,golfers!N:Q,4,0)</f>
        <v>47</v>
      </c>
      <c r="BH22">
        <f t="shared" si="2"/>
        <v>3</v>
      </c>
      <c r="BI22">
        <f>COUNTIF($B$2:$S$120,BD22)</f>
        <v>46</v>
      </c>
      <c r="BJ22" s="52">
        <f>BI22/COUNTA($A$2:$A$120)</f>
        <v>0.38655462184873951</v>
      </c>
      <c r="BN22" t="str">
        <v>Dan Chatfield</v>
      </c>
      <c r="BO22">
        <f t="shared" si="0"/>
        <v>2</v>
      </c>
      <c r="BP22" t="str">
        <f t="shared" si="1"/>
        <v>Brad Taylor</v>
      </c>
    </row>
    <row r="23" spans="1:191">
      <c r="A23" t="s">
        <v>309</v>
      </c>
      <c r="B23" t="s">
        <v>141</v>
      </c>
      <c r="C23" t="s">
        <v>95</v>
      </c>
      <c r="D23" t="s">
        <v>124</v>
      </c>
      <c r="E23" t="s">
        <v>92</v>
      </c>
      <c r="F23" t="s">
        <v>127</v>
      </c>
      <c r="G23" t="s">
        <v>162</v>
      </c>
      <c r="H23" t="s">
        <v>176</v>
      </c>
      <c r="I23" t="s">
        <v>192</v>
      </c>
      <c r="J23" t="s">
        <v>184</v>
      </c>
      <c r="K23" t="s">
        <v>195</v>
      </c>
      <c r="L23" t="s">
        <v>145</v>
      </c>
      <c r="M23" t="s">
        <v>174</v>
      </c>
      <c r="N23" t="s">
        <v>157</v>
      </c>
      <c r="O23" t="s">
        <v>189</v>
      </c>
      <c r="P23" t="s">
        <v>213</v>
      </c>
      <c r="Q23" t="s">
        <v>172</v>
      </c>
      <c r="R23" t="s">
        <v>199</v>
      </c>
      <c r="S23" t="s">
        <v>181</v>
      </c>
      <c r="U23">
        <v>79</v>
      </c>
      <c r="V23">
        <v>0</v>
      </c>
      <c r="W23">
        <v>0</v>
      </c>
      <c r="X23">
        <v>34</v>
      </c>
      <c r="Y23">
        <v>0</v>
      </c>
      <c r="Z23">
        <v>0</v>
      </c>
      <c r="AA23">
        <v>0</v>
      </c>
      <c r="AB23">
        <v>0</v>
      </c>
      <c r="AC23">
        <v>28</v>
      </c>
      <c r="AD23">
        <v>42</v>
      </c>
      <c r="AE23">
        <v>15</v>
      </c>
      <c r="AF23">
        <v>67</v>
      </c>
      <c r="AG23">
        <v>73</v>
      </c>
      <c r="AH23">
        <v>70</v>
      </c>
      <c r="AI23">
        <v>47</v>
      </c>
      <c r="AJ23">
        <v>34</v>
      </c>
      <c r="AK23">
        <v>20</v>
      </c>
      <c r="AL23">
        <v>38</v>
      </c>
      <c r="AM23">
        <v>12</v>
      </c>
      <c r="AN23" s="7">
        <v>547</v>
      </c>
      <c r="AO23">
        <v>21</v>
      </c>
      <c r="AP23" s="8">
        <v>45.583333333333336</v>
      </c>
      <c r="AQ23" s="8">
        <v>30.388888888888889</v>
      </c>
      <c r="AR23" t="s">
        <v>207</v>
      </c>
      <c r="AY23" s="2" t="str">
        <f>IF(HLOOKUP($AW$2,$BU$2:$KG$21,BA23,0)=BB23,"YES","")</f>
        <v/>
      </c>
      <c r="AZ23" t="str">
        <f>LEFT(BB23,1)</f>
        <v>A</v>
      </c>
      <c r="BA23">
        <f>VLOOKUP(AZ23,$BS$25:$BT$42,2,0)</f>
        <v>3</v>
      </c>
      <c r="BB23" t="s">
        <v>53</v>
      </c>
      <c r="BC23">
        <f>VLOOKUP(BD23,golfers!H:I,2,0)</f>
        <v>28</v>
      </c>
      <c r="BD23" s="54" t="s">
        <v>109</v>
      </c>
      <c r="BE23">
        <f>VLOOKUP($BD23,golfers!N:Q,2,0)</f>
        <v>13</v>
      </c>
      <c r="BF23">
        <f>VLOOKUP($BD23,golfers!N:Q,3,0)</f>
        <v>26</v>
      </c>
      <c r="BG23">
        <f>VLOOKUP($BD23,golfers!N:Q,4,0)</f>
        <v>47</v>
      </c>
      <c r="BH23">
        <f t="shared" si="2"/>
        <v>21</v>
      </c>
      <c r="BI23">
        <f>COUNTIF($B$2:$S$120,BD23)</f>
        <v>7</v>
      </c>
      <c r="BJ23" s="64">
        <f>BI23/COUNTA($A$2:$A$120)</f>
        <v>5.8823529411764705E-2</v>
      </c>
      <c r="BN23" t="str">
        <v>Dan Coffey1</v>
      </c>
      <c r="BO23">
        <f t="shared" si="0"/>
        <v>0</v>
      </c>
      <c r="BP23" t="str">
        <f t="shared" si="1"/>
        <v>Tim Brousseau</v>
      </c>
    </row>
    <row r="24" spans="1:191">
      <c r="A24" t="s">
        <v>331</v>
      </c>
      <c r="B24" t="s">
        <v>141</v>
      </c>
      <c r="C24" t="s">
        <v>178</v>
      </c>
      <c r="D24" t="s">
        <v>185</v>
      </c>
      <c r="E24" t="s">
        <v>71</v>
      </c>
      <c r="F24" t="s">
        <v>127</v>
      </c>
      <c r="G24" t="s">
        <v>162</v>
      </c>
      <c r="H24" t="s">
        <v>176</v>
      </c>
      <c r="I24" t="s">
        <v>72</v>
      </c>
      <c r="J24" t="s">
        <v>208</v>
      </c>
      <c r="K24" t="s">
        <v>156</v>
      </c>
      <c r="L24" t="s">
        <v>180</v>
      </c>
      <c r="M24" t="s">
        <v>174</v>
      </c>
      <c r="N24" t="s">
        <v>171</v>
      </c>
      <c r="O24" t="s">
        <v>189</v>
      </c>
      <c r="P24" t="s">
        <v>200</v>
      </c>
      <c r="Q24" t="s">
        <v>215</v>
      </c>
      <c r="R24" t="s">
        <v>199</v>
      </c>
      <c r="S24" t="s">
        <v>181</v>
      </c>
      <c r="U24">
        <v>79</v>
      </c>
      <c r="V24">
        <v>0</v>
      </c>
      <c r="W24">
        <v>67</v>
      </c>
      <c r="X24">
        <v>0</v>
      </c>
      <c r="Y24">
        <v>0</v>
      </c>
      <c r="Z24">
        <v>0</v>
      </c>
      <c r="AA24">
        <v>0</v>
      </c>
      <c r="AB24">
        <v>0</v>
      </c>
      <c r="AC24">
        <v>67</v>
      </c>
      <c r="AD24">
        <v>67</v>
      </c>
      <c r="AE24">
        <v>0</v>
      </c>
      <c r="AF24">
        <v>67</v>
      </c>
      <c r="AG24">
        <v>67</v>
      </c>
      <c r="AH24">
        <v>70</v>
      </c>
      <c r="AI24">
        <v>5</v>
      </c>
      <c r="AJ24">
        <v>0</v>
      </c>
      <c r="AK24">
        <v>20</v>
      </c>
      <c r="AL24">
        <v>38</v>
      </c>
      <c r="AM24">
        <v>10</v>
      </c>
      <c r="AN24" s="7">
        <v>547</v>
      </c>
      <c r="AO24">
        <v>21</v>
      </c>
      <c r="AP24" s="8">
        <v>54.7</v>
      </c>
      <c r="AQ24" s="8">
        <v>30.388888888888889</v>
      </c>
      <c r="AR24" t="s">
        <v>207</v>
      </c>
      <c r="AY24" s="2" t="str">
        <f>IF(HLOOKUP($AW$2,$BU$2:$KG$21,BA24,0)=BB24,"YES","")</f>
        <v>YES</v>
      </c>
      <c r="AZ24" t="str">
        <f>LEFT(BB24,1)</f>
        <v>J</v>
      </c>
      <c r="BA24">
        <f>VLOOKUP(AZ24,$BS$25:$BT$42,2,0)</f>
        <v>12</v>
      </c>
      <c r="BB24" t="s">
        <v>44</v>
      </c>
      <c r="BC24">
        <f>VLOOKUP(BD24,golfers!H:I,2,0)</f>
        <v>33</v>
      </c>
      <c r="BD24" s="54" t="s">
        <v>195</v>
      </c>
      <c r="BE24">
        <f>VLOOKUP($BD24,golfers!N:Q,2,0)</f>
        <v>27</v>
      </c>
      <c r="BF24">
        <f>VLOOKUP($BD24,golfers!N:Q,3,0)</f>
        <v>52</v>
      </c>
      <c r="BG24">
        <f>VLOOKUP($BD24,golfers!N:Q,4,0)</f>
        <v>42</v>
      </c>
      <c r="BH24">
        <f t="shared" si="2"/>
        <v>-10</v>
      </c>
      <c r="BI24">
        <f>COUNTIF($B$2:$S$120,BD24)</f>
        <v>32</v>
      </c>
      <c r="BJ24" s="52">
        <f>BI24/COUNTA($A$2:$A$120)</f>
        <v>0.26890756302521007</v>
      </c>
      <c r="BN24" t="str">
        <v>Darren Merchant</v>
      </c>
      <c r="BO24">
        <f t="shared" si="0"/>
        <v>0</v>
      </c>
      <c r="BP24" t="str">
        <f t="shared" si="1"/>
        <v>Brian Haas</v>
      </c>
    </row>
    <row r="25" spans="1:191">
      <c r="A25" t="s">
        <v>250</v>
      </c>
      <c r="B25" t="s">
        <v>96</v>
      </c>
      <c r="C25" t="s">
        <v>95</v>
      </c>
      <c r="D25" t="s">
        <v>124</v>
      </c>
      <c r="E25" t="s">
        <v>71</v>
      </c>
      <c r="F25" t="s">
        <v>127</v>
      </c>
      <c r="G25" t="s">
        <v>162</v>
      </c>
      <c r="H25" t="s">
        <v>147</v>
      </c>
      <c r="I25" t="s">
        <v>72</v>
      </c>
      <c r="J25" t="s">
        <v>208</v>
      </c>
      <c r="K25" t="s">
        <v>209</v>
      </c>
      <c r="L25" t="s">
        <v>197</v>
      </c>
      <c r="M25" t="s">
        <v>155</v>
      </c>
      <c r="N25" t="s">
        <v>157</v>
      </c>
      <c r="O25" t="s">
        <v>189</v>
      </c>
      <c r="P25" t="s">
        <v>200</v>
      </c>
      <c r="Q25" t="s">
        <v>214</v>
      </c>
      <c r="R25" t="s">
        <v>217</v>
      </c>
      <c r="S25" t="s">
        <v>202</v>
      </c>
      <c r="U25">
        <v>28</v>
      </c>
      <c r="V25">
        <v>0</v>
      </c>
      <c r="W25">
        <v>0</v>
      </c>
      <c r="X25">
        <v>0</v>
      </c>
      <c r="Y25">
        <v>0</v>
      </c>
      <c r="Z25">
        <v>0</v>
      </c>
      <c r="AA25">
        <v>56</v>
      </c>
      <c r="AB25">
        <v>0</v>
      </c>
      <c r="AC25">
        <v>67</v>
      </c>
      <c r="AD25">
        <v>0</v>
      </c>
      <c r="AE25">
        <v>70</v>
      </c>
      <c r="AF25">
        <v>28</v>
      </c>
      <c r="AG25">
        <v>73</v>
      </c>
      <c r="AH25">
        <v>70</v>
      </c>
      <c r="AI25">
        <v>5</v>
      </c>
      <c r="AJ25">
        <v>67</v>
      </c>
      <c r="AK25">
        <v>56</v>
      </c>
      <c r="AL25">
        <v>20</v>
      </c>
      <c r="AM25">
        <v>11</v>
      </c>
      <c r="AN25" s="7">
        <v>540</v>
      </c>
      <c r="AO25">
        <v>24</v>
      </c>
      <c r="AP25" s="8">
        <v>49.090909090909093</v>
      </c>
      <c r="AQ25" s="8">
        <v>30</v>
      </c>
      <c r="AR25" t="s">
        <v>207</v>
      </c>
      <c r="AU25" t="s">
        <v>144</v>
      </c>
      <c r="AY25" s="2" t="str">
        <f>IF(HLOOKUP($AW$2,$BU$2:$KG$21,BA25,0)=BB25,"YES","")</f>
        <v/>
      </c>
      <c r="AZ25" t="str">
        <f>LEFT(BB25,1)</f>
        <v>N</v>
      </c>
      <c r="BA25">
        <f>VLOOKUP(AZ25,$BS$25:$BT$42,2,0)</f>
        <v>16</v>
      </c>
      <c r="BB25" t="s">
        <v>13</v>
      </c>
      <c r="BC25">
        <f>VLOOKUP(BD25,golfers!H:I,2,0)</f>
        <v>33</v>
      </c>
      <c r="BD25" s="54" t="s">
        <v>194</v>
      </c>
      <c r="BE25">
        <f>VLOOKUP($BD25,golfers!N:Q,2,0)</f>
        <v>27</v>
      </c>
      <c r="BF25">
        <f>VLOOKUP($BD25,golfers!N:Q,3,0)</f>
        <v>18</v>
      </c>
      <c r="BG25">
        <f>VLOOKUP($BD25,golfers!N:Q,4,0)</f>
        <v>42</v>
      </c>
      <c r="BH25">
        <f t="shared" si="2"/>
        <v>24</v>
      </c>
      <c r="BI25">
        <f>COUNTIF($B$2:$S$120,BD25)</f>
        <v>44</v>
      </c>
      <c r="BJ25" s="52">
        <f>BI25/COUNTA($A$2:$A$120)</f>
        <v>0.36974789915966388</v>
      </c>
      <c r="BN25" t="str">
        <v>Dave Vontz</v>
      </c>
      <c r="BO25">
        <f t="shared" si="0"/>
        <v>0</v>
      </c>
      <c r="BP25" t="str">
        <f t="shared" si="1"/>
        <v>Robert Ferrier</v>
      </c>
      <c r="BS25" t="s">
        <v>73</v>
      </c>
      <c r="BT25">
        <v>3</v>
      </c>
    </row>
    <row r="26" spans="1:191">
      <c r="A26" t="s">
        <v>318</v>
      </c>
      <c r="B26" t="s">
        <v>153</v>
      </c>
      <c r="C26" t="s">
        <v>95</v>
      </c>
      <c r="D26" t="s">
        <v>139</v>
      </c>
      <c r="E26" t="s">
        <v>154</v>
      </c>
      <c r="F26" t="s">
        <v>127</v>
      </c>
      <c r="G26" t="s">
        <v>137</v>
      </c>
      <c r="H26" t="s">
        <v>176</v>
      </c>
      <c r="I26" t="s">
        <v>192</v>
      </c>
      <c r="J26" t="s">
        <v>208</v>
      </c>
      <c r="K26" t="s">
        <v>195</v>
      </c>
      <c r="L26" t="s">
        <v>197</v>
      </c>
      <c r="M26" t="s">
        <v>155</v>
      </c>
      <c r="N26" t="s">
        <v>171</v>
      </c>
      <c r="O26" t="s">
        <v>188</v>
      </c>
      <c r="P26" t="s">
        <v>213</v>
      </c>
      <c r="Q26" t="s">
        <v>172</v>
      </c>
      <c r="R26" t="s">
        <v>216</v>
      </c>
      <c r="S26" t="s">
        <v>201</v>
      </c>
      <c r="U26">
        <v>73</v>
      </c>
      <c r="V26">
        <v>0</v>
      </c>
      <c r="W26">
        <v>47</v>
      </c>
      <c r="X26">
        <v>0</v>
      </c>
      <c r="Y26">
        <v>0</v>
      </c>
      <c r="Z26">
        <v>56</v>
      </c>
      <c r="AA26">
        <v>0</v>
      </c>
      <c r="AB26">
        <v>0</v>
      </c>
      <c r="AC26">
        <v>67</v>
      </c>
      <c r="AD26">
        <v>42</v>
      </c>
      <c r="AE26">
        <v>70</v>
      </c>
      <c r="AF26">
        <v>28</v>
      </c>
      <c r="AG26">
        <v>67</v>
      </c>
      <c r="AH26">
        <v>8</v>
      </c>
      <c r="AI26">
        <v>47</v>
      </c>
      <c r="AJ26">
        <v>34</v>
      </c>
      <c r="AK26">
        <v>0</v>
      </c>
      <c r="AL26">
        <v>0</v>
      </c>
      <c r="AM26">
        <v>11</v>
      </c>
      <c r="AN26" s="7">
        <v>539</v>
      </c>
      <c r="AO26">
        <v>25</v>
      </c>
      <c r="AP26" s="8">
        <v>49</v>
      </c>
      <c r="AQ26" s="8">
        <v>29.944444444444443</v>
      </c>
      <c r="AR26" t="s">
        <v>207</v>
      </c>
      <c r="AU26" t="s">
        <v>136</v>
      </c>
      <c r="AY26" s="2" t="str">
        <f>IF(HLOOKUP($AW$2,$BU$2:$KG$21,BA26,0)=BB26,"YES","")</f>
        <v/>
      </c>
      <c r="AZ26" t="str">
        <f>LEFT(BB26,1)</f>
        <v>R</v>
      </c>
      <c r="BA26">
        <f>VLOOKUP(AZ26,$BS$25:$BT$42,2,0)</f>
        <v>20</v>
      </c>
      <c r="BB26" t="s">
        <v>52</v>
      </c>
      <c r="BC26">
        <f>VLOOKUP(BD26,golfers!H:I,2,0)</f>
        <v>37</v>
      </c>
      <c r="BD26" s="54" t="s">
        <v>181</v>
      </c>
      <c r="BE26">
        <f>VLOOKUP($BD26,golfers!N:Q,2,0)</f>
        <v>39</v>
      </c>
      <c r="BF26">
        <f>VLOOKUP($BD26,golfers!N:Q,3,0)</f>
        <v>58</v>
      </c>
      <c r="BG26">
        <f>VLOOKUP($BD26,golfers!N:Q,4,0)</f>
        <v>38</v>
      </c>
      <c r="BH26">
        <f t="shared" si="2"/>
        <v>-20</v>
      </c>
      <c r="BI26">
        <f>COUNTIF($B$2:$S$120,BD26)</f>
        <v>44</v>
      </c>
      <c r="BJ26" s="64">
        <f>BI26/COUNTA($A$2:$A$120)</f>
        <v>0.36974789915966388</v>
      </c>
      <c r="BN26" t="str">
        <v>Dick Vaske</v>
      </c>
      <c r="BO26">
        <f t="shared" si="0"/>
        <v>0</v>
      </c>
      <c r="BP26" t="str">
        <f t="shared" si="1"/>
        <v>Rick Roach</v>
      </c>
      <c r="BS26" t="s">
        <v>74</v>
      </c>
      <c r="BT26">
        <v>4</v>
      </c>
    </row>
    <row r="27" spans="1:191">
      <c r="A27" t="s">
        <v>238</v>
      </c>
      <c r="B27" t="s">
        <v>141</v>
      </c>
      <c r="C27" t="s">
        <v>178</v>
      </c>
      <c r="D27" t="s">
        <v>139</v>
      </c>
      <c r="E27" t="s">
        <v>92</v>
      </c>
      <c r="F27" t="s">
        <v>127</v>
      </c>
      <c r="G27" t="s">
        <v>162</v>
      </c>
      <c r="H27" t="s">
        <v>163</v>
      </c>
      <c r="I27" t="s">
        <v>72</v>
      </c>
      <c r="J27" t="s">
        <v>184</v>
      </c>
      <c r="K27" t="s">
        <v>156</v>
      </c>
      <c r="L27" t="s">
        <v>180</v>
      </c>
      <c r="M27" t="s">
        <v>210</v>
      </c>
      <c r="N27" t="s">
        <v>157</v>
      </c>
      <c r="O27" t="s">
        <v>189</v>
      </c>
      <c r="P27" t="s">
        <v>196</v>
      </c>
      <c r="Q27" t="s">
        <v>172</v>
      </c>
      <c r="R27" t="s">
        <v>173</v>
      </c>
      <c r="S27" t="s">
        <v>181</v>
      </c>
      <c r="U27">
        <v>79</v>
      </c>
      <c r="V27">
        <v>0</v>
      </c>
      <c r="W27">
        <v>47</v>
      </c>
      <c r="X27">
        <v>34</v>
      </c>
      <c r="Y27">
        <v>0</v>
      </c>
      <c r="Z27">
        <v>0</v>
      </c>
      <c r="AA27">
        <v>0</v>
      </c>
      <c r="AB27">
        <v>0</v>
      </c>
      <c r="AC27">
        <v>28</v>
      </c>
      <c r="AD27">
        <v>67</v>
      </c>
      <c r="AE27">
        <v>0</v>
      </c>
      <c r="AF27">
        <v>0</v>
      </c>
      <c r="AG27">
        <v>73</v>
      </c>
      <c r="AH27">
        <v>70</v>
      </c>
      <c r="AI27">
        <v>38</v>
      </c>
      <c r="AJ27">
        <v>34</v>
      </c>
      <c r="AK27">
        <v>25</v>
      </c>
      <c r="AL27">
        <v>38</v>
      </c>
      <c r="AM27">
        <v>11</v>
      </c>
      <c r="AN27" s="7">
        <v>533</v>
      </c>
      <c r="AO27">
        <v>26</v>
      </c>
      <c r="AP27" s="8">
        <v>48.454545454545453</v>
      </c>
      <c r="AQ27" s="8">
        <v>29.611111111111111</v>
      </c>
      <c r="AR27" t="s">
        <v>207</v>
      </c>
      <c r="AU27" t="s">
        <v>135</v>
      </c>
      <c r="AY27" s="2" t="str">
        <f>IF(HLOOKUP($AW$2,$BU$2:$KG$21,BA27,0)=BB27,"YES","")</f>
        <v/>
      </c>
      <c r="AZ27" t="str">
        <f>LEFT(BB27,1)</f>
        <v>O</v>
      </c>
      <c r="BA27">
        <f>VLOOKUP(AZ27,$BS$25:$BT$42,2,0)</f>
        <v>17</v>
      </c>
      <c r="BB27" t="s">
        <v>32</v>
      </c>
      <c r="BC27">
        <f>VLOOKUP(BD27,golfers!H:I,2,0)</f>
        <v>37</v>
      </c>
      <c r="BD27" s="54" t="s">
        <v>196</v>
      </c>
      <c r="BE27">
        <f>VLOOKUP($BD27,golfers!N:Q,2,0)</f>
        <v>58</v>
      </c>
      <c r="BF27">
        <f>VLOOKUP($BD27,golfers!N:Q,3,0)</f>
        <v>52</v>
      </c>
      <c r="BG27">
        <f>VLOOKUP($BD27,golfers!N:Q,4,0)</f>
        <v>38</v>
      </c>
      <c r="BH27">
        <f t="shared" si="2"/>
        <v>-14</v>
      </c>
      <c r="BI27">
        <f>COUNTIF($B$2:$S$120,BD27)</f>
        <v>31</v>
      </c>
      <c r="BJ27" s="52">
        <f>BI27/COUNTA($A$2:$A$120)</f>
        <v>0.26050420168067229</v>
      </c>
      <c r="BN27" t="str">
        <v>Doug Cook1</v>
      </c>
      <c r="BO27">
        <f t="shared" si="0"/>
        <v>0</v>
      </c>
      <c r="BP27" t="str">
        <f t="shared" si="1"/>
        <v>Skyler Delph</v>
      </c>
      <c r="BS27" t="s">
        <v>75</v>
      </c>
      <c r="BT27">
        <v>5</v>
      </c>
    </row>
    <row r="28" spans="1:191" ht="13.5" thickBot="1">
      <c r="A28" t="s">
        <v>288</v>
      </c>
      <c r="B28" t="s">
        <v>141</v>
      </c>
      <c r="C28" t="s">
        <v>178</v>
      </c>
      <c r="D28" t="s">
        <v>185</v>
      </c>
      <c r="E28" t="s">
        <v>92</v>
      </c>
      <c r="F28" t="s">
        <v>148</v>
      </c>
      <c r="G28" t="s">
        <v>162</v>
      </c>
      <c r="H28" t="s">
        <v>176</v>
      </c>
      <c r="I28" t="s">
        <v>138</v>
      </c>
      <c r="J28" t="s">
        <v>184</v>
      </c>
      <c r="K28" t="s">
        <v>156</v>
      </c>
      <c r="L28" t="s">
        <v>197</v>
      </c>
      <c r="M28" t="s">
        <v>210</v>
      </c>
      <c r="N28" t="s">
        <v>157</v>
      </c>
      <c r="O28" t="s">
        <v>194</v>
      </c>
      <c r="P28" t="s">
        <v>212</v>
      </c>
      <c r="Q28" t="s">
        <v>166</v>
      </c>
      <c r="R28" t="s">
        <v>217</v>
      </c>
      <c r="S28" t="s">
        <v>201</v>
      </c>
      <c r="U28">
        <v>79</v>
      </c>
      <c r="V28">
        <v>0</v>
      </c>
      <c r="W28">
        <v>67</v>
      </c>
      <c r="X28">
        <v>34</v>
      </c>
      <c r="Y28">
        <v>0</v>
      </c>
      <c r="Z28">
        <v>0</v>
      </c>
      <c r="AA28">
        <v>0</v>
      </c>
      <c r="AB28">
        <v>15</v>
      </c>
      <c r="AC28">
        <v>28</v>
      </c>
      <c r="AD28">
        <v>67</v>
      </c>
      <c r="AE28">
        <v>70</v>
      </c>
      <c r="AF28">
        <v>0</v>
      </c>
      <c r="AG28">
        <v>73</v>
      </c>
      <c r="AH28">
        <v>42</v>
      </c>
      <c r="AI28">
        <v>0</v>
      </c>
      <c r="AJ28">
        <v>0</v>
      </c>
      <c r="AK28">
        <v>56</v>
      </c>
      <c r="AL28">
        <v>0</v>
      </c>
      <c r="AM28">
        <v>10</v>
      </c>
      <c r="AN28" s="7">
        <v>531</v>
      </c>
      <c r="AO28">
        <v>27</v>
      </c>
      <c r="AP28" s="8">
        <v>53.1</v>
      </c>
      <c r="AQ28" s="8">
        <v>29.5</v>
      </c>
      <c r="AR28" t="s">
        <v>207</v>
      </c>
      <c r="AY28" s="2" t="str">
        <f>IF(HLOOKUP($AW$2,$BU$2:$KG$21,BA28,0)=BB28,"YES","")</f>
        <v/>
      </c>
      <c r="AZ28" t="str">
        <f>LEFT(BB28,1)</f>
        <v>D</v>
      </c>
      <c r="BA28">
        <f>VLOOKUP(AZ28,$BS$25:$BT$42,2,0)</f>
        <v>6</v>
      </c>
      <c r="BB28" t="s">
        <v>38</v>
      </c>
      <c r="BC28">
        <f>VLOOKUP(BD28,golfers!H:I,2,0)</f>
        <v>41</v>
      </c>
      <c r="BD28" s="54" t="s">
        <v>92</v>
      </c>
      <c r="BE28">
        <f>VLOOKUP($BD28,golfers!N:Q,2,0)</f>
        <v>48</v>
      </c>
      <c r="BF28">
        <f>VLOOKUP($BD28,golfers!N:Q,3,0)</f>
        <v>18</v>
      </c>
      <c r="BG28">
        <f>VLOOKUP($BD28,golfers!N:Q,4,0)</f>
        <v>34</v>
      </c>
      <c r="BH28">
        <f t="shared" si="2"/>
        <v>16</v>
      </c>
      <c r="BI28">
        <f>COUNTIF($B$2:$S$120,BD28)</f>
        <v>37</v>
      </c>
      <c r="BJ28" s="52">
        <f>BI28/COUNTA($A$2:$A$120)</f>
        <v>0.31092436974789917</v>
      </c>
      <c r="BN28" t="str">
        <v>Doug Cook2</v>
      </c>
      <c r="BO28">
        <f t="shared" si="0"/>
        <v>0</v>
      </c>
      <c r="BP28" t="str">
        <f t="shared" si="1"/>
        <v>Tony Venturini</v>
      </c>
      <c r="BS28" t="s">
        <v>76</v>
      </c>
      <c r="BT28">
        <v>6</v>
      </c>
    </row>
    <row r="29" spans="1:191" ht="13.5" thickBot="1">
      <c r="A29" t="s">
        <v>285</v>
      </c>
      <c r="B29" t="s">
        <v>96</v>
      </c>
      <c r="C29" t="s">
        <v>183</v>
      </c>
      <c r="D29" t="s">
        <v>185</v>
      </c>
      <c r="E29" t="s">
        <v>92</v>
      </c>
      <c r="F29" t="s">
        <v>127</v>
      </c>
      <c r="G29" t="s">
        <v>137</v>
      </c>
      <c r="H29" t="s">
        <v>163</v>
      </c>
      <c r="I29" t="s">
        <v>192</v>
      </c>
      <c r="J29" t="s">
        <v>184</v>
      </c>
      <c r="K29" t="s">
        <v>156</v>
      </c>
      <c r="L29" t="s">
        <v>145</v>
      </c>
      <c r="M29" t="s">
        <v>155</v>
      </c>
      <c r="N29" t="s">
        <v>171</v>
      </c>
      <c r="O29" t="s">
        <v>211</v>
      </c>
      <c r="P29" t="s">
        <v>196</v>
      </c>
      <c r="Q29" t="s">
        <v>215</v>
      </c>
      <c r="R29" t="s">
        <v>216</v>
      </c>
      <c r="S29" t="s">
        <v>202</v>
      </c>
      <c r="U29">
        <v>28</v>
      </c>
      <c r="V29">
        <v>67</v>
      </c>
      <c r="W29">
        <v>67</v>
      </c>
      <c r="X29">
        <v>34</v>
      </c>
      <c r="Y29">
        <v>0</v>
      </c>
      <c r="Z29">
        <v>56</v>
      </c>
      <c r="AA29">
        <v>0</v>
      </c>
      <c r="AB29">
        <v>0</v>
      </c>
      <c r="AC29">
        <v>28</v>
      </c>
      <c r="AD29">
        <v>67</v>
      </c>
      <c r="AE29">
        <v>15</v>
      </c>
      <c r="AF29">
        <v>28</v>
      </c>
      <c r="AG29">
        <v>67</v>
      </c>
      <c r="AH29">
        <v>15</v>
      </c>
      <c r="AI29">
        <v>38</v>
      </c>
      <c r="AJ29">
        <v>0</v>
      </c>
      <c r="AK29">
        <v>0</v>
      </c>
      <c r="AL29">
        <v>20</v>
      </c>
      <c r="AM29">
        <v>13</v>
      </c>
      <c r="AN29" s="7">
        <v>530</v>
      </c>
      <c r="AO29">
        <v>28</v>
      </c>
      <c r="AP29" s="8">
        <v>40.769230769230766</v>
      </c>
      <c r="AQ29" s="8">
        <v>29.444444444444443</v>
      </c>
      <c r="AR29" t="s">
        <v>334</v>
      </c>
      <c r="AU29" s="38">
        <v>74</v>
      </c>
      <c r="AY29" s="2" t="str">
        <f>IF(HLOOKUP($AW$2,$BU$2:$KG$21,BA29,0)=BB29,"YES","")</f>
        <v/>
      </c>
      <c r="AZ29" t="str">
        <f>LEFT(BB29,1)</f>
        <v>P</v>
      </c>
      <c r="BA29">
        <f>VLOOKUP(AZ29,$BS$25:$BT$42,2,0)</f>
        <v>18</v>
      </c>
      <c r="BB29" t="s">
        <v>50</v>
      </c>
      <c r="BC29">
        <f>VLOOKUP(BD29,golfers!H:I,2,0)</f>
        <v>41</v>
      </c>
      <c r="BD29" s="54" t="s">
        <v>172</v>
      </c>
      <c r="BE29">
        <f>VLOOKUP($BD29,golfers!N:Q,2,0)</f>
        <v>39</v>
      </c>
      <c r="BF29">
        <f>VLOOKUP($BD29,golfers!N:Q,3,0)</f>
        <v>12</v>
      </c>
      <c r="BG29">
        <f>VLOOKUP($BD29,golfers!N:Q,4,0)</f>
        <v>34</v>
      </c>
      <c r="BH29">
        <f t="shared" si="2"/>
        <v>22</v>
      </c>
      <c r="BI29">
        <f>COUNTIF($B$2:$S$120,BD29)</f>
        <v>44</v>
      </c>
      <c r="BJ29" s="52">
        <f>BI29/COUNTA($A$2:$A$120)</f>
        <v>0.36974789915966388</v>
      </c>
      <c r="BN29" t="str">
        <v>Ed Hengemuehler</v>
      </c>
      <c r="BO29">
        <f t="shared" si="0"/>
        <v>1</v>
      </c>
      <c r="BP29" t="str">
        <f t="shared" si="1"/>
        <v>Doug Cook</v>
      </c>
      <c r="BS29" t="s">
        <v>77</v>
      </c>
      <c r="BT29">
        <v>7</v>
      </c>
    </row>
    <row r="30" spans="1:191">
      <c r="A30" t="s">
        <v>258</v>
      </c>
      <c r="B30" t="s">
        <v>109</v>
      </c>
      <c r="C30" t="s">
        <v>95</v>
      </c>
      <c r="D30" t="s">
        <v>139</v>
      </c>
      <c r="E30" t="s">
        <v>92</v>
      </c>
      <c r="F30" t="s">
        <v>167</v>
      </c>
      <c r="G30" t="s">
        <v>137</v>
      </c>
      <c r="H30" t="s">
        <v>163</v>
      </c>
      <c r="I30" t="s">
        <v>138</v>
      </c>
      <c r="J30" t="s">
        <v>175</v>
      </c>
      <c r="K30" t="s">
        <v>156</v>
      </c>
      <c r="L30" t="s">
        <v>180</v>
      </c>
      <c r="M30" t="s">
        <v>186</v>
      </c>
      <c r="N30" t="s">
        <v>171</v>
      </c>
      <c r="O30" t="s">
        <v>189</v>
      </c>
      <c r="P30" t="s">
        <v>200</v>
      </c>
      <c r="Q30" t="s">
        <v>215</v>
      </c>
      <c r="R30" t="s">
        <v>173</v>
      </c>
      <c r="S30" t="s">
        <v>181</v>
      </c>
      <c r="U30">
        <v>47</v>
      </c>
      <c r="V30">
        <v>0</v>
      </c>
      <c r="W30">
        <v>47</v>
      </c>
      <c r="X30">
        <v>34</v>
      </c>
      <c r="Y30">
        <v>0</v>
      </c>
      <c r="Z30">
        <v>56</v>
      </c>
      <c r="AA30">
        <v>0</v>
      </c>
      <c r="AB30">
        <v>15</v>
      </c>
      <c r="AC30">
        <v>1</v>
      </c>
      <c r="AD30">
        <v>67</v>
      </c>
      <c r="AE30">
        <v>0</v>
      </c>
      <c r="AF30">
        <v>56</v>
      </c>
      <c r="AG30">
        <v>67</v>
      </c>
      <c r="AH30">
        <v>70</v>
      </c>
      <c r="AI30">
        <v>5</v>
      </c>
      <c r="AJ30">
        <v>0</v>
      </c>
      <c r="AK30">
        <v>25</v>
      </c>
      <c r="AL30">
        <v>38</v>
      </c>
      <c r="AM30">
        <v>13</v>
      </c>
      <c r="AN30" s="7">
        <v>528</v>
      </c>
      <c r="AO30">
        <v>29</v>
      </c>
      <c r="AP30" s="8">
        <v>40.615384615384613</v>
      </c>
      <c r="AQ30" s="8">
        <v>29.333333333333332</v>
      </c>
      <c r="AR30" t="s">
        <v>207</v>
      </c>
      <c r="AU30" t="s">
        <v>336</v>
      </c>
      <c r="AY30" s="2" t="str">
        <f>IF(HLOOKUP($AW$2,$BU$2:$KG$21,BA30,0)=BB30,"YES","")</f>
        <v/>
      </c>
      <c r="AZ30" t="str">
        <f>LEFT(BB30,1)</f>
        <v>I</v>
      </c>
      <c r="BA30">
        <f>VLOOKUP(AZ30,$BS$25:$BT$42,2,0)</f>
        <v>11</v>
      </c>
      <c r="BB30" t="s">
        <v>26</v>
      </c>
      <c r="BC30">
        <f>VLOOKUP(BD30,golfers!H:I,2,0)</f>
        <v>47</v>
      </c>
      <c r="BD30" s="54" t="s">
        <v>184</v>
      </c>
      <c r="BE30">
        <f>VLOOKUP($BD30,golfers!N:Q,2,0)</f>
        <v>68</v>
      </c>
      <c r="BF30">
        <f>VLOOKUP($BD30,golfers!N:Q,3,0)</f>
        <v>52</v>
      </c>
      <c r="BG30">
        <f>VLOOKUP($BD30,golfers!N:Q,4,0)</f>
        <v>28</v>
      </c>
      <c r="BH30">
        <f t="shared" si="2"/>
        <v>-24</v>
      </c>
      <c r="BI30">
        <f>COUNTIF($B$2:$S$120,BD30)</f>
        <v>38</v>
      </c>
      <c r="BJ30" s="52">
        <f>BI30/COUNTA($A$2:$A$120)</f>
        <v>0.31932773109243695</v>
      </c>
      <c r="BN30" t="str">
        <v>Eddie Totaro1</v>
      </c>
      <c r="BO30">
        <f t="shared" si="0"/>
        <v>0</v>
      </c>
      <c r="BP30" t="str">
        <f t="shared" si="1"/>
        <v>Jim Biscardi</v>
      </c>
      <c r="BS30" t="s">
        <v>78</v>
      </c>
      <c r="BT30">
        <v>8</v>
      </c>
    </row>
    <row r="31" spans="1:191">
      <c r="A31" t="s">
        <v>254</v>
      </c>
      <c r="B31" t="s">
        <v>141</v>
      </c>
      <c r="C31" t="s">
        <v>95</v>
      </c>
      <c r="D31" t="s">
        <v>139</v>
      </c>
      <c r="E31" t="s">
        <v>71</v>
      </c>
      <c r="F31" t="s">
        <v>148</v>
      </c>
      <c r="G31" t="s">
        <v>162</v>
      </c>
      <c r="H31" t="s">
        <v>163</v>
      </c>
      <c r="I31" t="s">
        <v>138</v>
      </c>
      <c r="J31" t="s">
        <v>208</v>
      </c>
      <c r="K31" t="s">
        <v>156</v>
      </c>
      <c r="L31" t="s">
        <v>145</v>
      </c>
      <c r="M31" t="s">
        <v>174</v>
      </c>
      <c r="N31" t="s">
        <v>193</v>
      </c>
      <c r="O31" t="s">
        <v>194</v>
      </c>
      <c r="P31" t="s">
        <v>200</v>
      </c>
      <c r="Q31" t="s">
        <v>214</v>
      </c>
      <c r="R31" t="s">
        <v>216</v>
      </c>
      <c r="S31" t="s">
        <v>201</v>
      </c>
      <c r="U31">
        <v>79</v>
      </c>
      <c r="V31">
        <v>0</v>
      </c>
      <c r="W31">
        <v>47</v>
      </c>
      <c r="X31">
        <v>0</v>
      </c>
      <c r="Y31">
        <v>0</v>
      </c>
      <c r="Z31">
        <v>0</v>
      </c>
      <c r="AA31">
        <v>0</v>
      </c>
      <c r="AB31">
        <v>15</v>
      </c>
      <c r="AC31">
        <v>67</v>
      </c>
      <c r="AD31">
        <v>67</v>
      </c>
      <c r="AE31">
        <v>15</v>
      </c>
      <c r="AF31">
        <v>67</v>
      </c>
      <c r="AG31">
        <v>56</v>
      </c>
      <c r="AH31">
        <v>42</v>
      </c>
      <c r="AI31">
        <v>5</v>
      </c>
      <c r="AJ31">
        <v>67</v>
      </c>
      <c r="AK31">
        <v>0</v>
      </c>
      <c r="AL31">
        <v>0</v>
      </c>
      <c r="AM31">
        <v>11</v>
      </c>
      <c r="AN31" s="7">
        <v>527</v>
      </c>
      <c r="AO31">
        <v>30</v>
      </c>
      <c r="AP31" s="8">
        <v>47.909090909090907</v>
      </c>
      <c r="AQ31" s="8">
        <v>29.277777777777779</v>
      </c>
      <c r="AR31" t="s">
        <v>207</v>
      </c>
      <c r="AU31" t="s">
        <v>337</v>
      </c>
      <c r="AY31" s="2" t="str">
        <f>IF(HLOOKUP($AW$2,$BU$2:$KG$21,BA31,0)=BB31,"YES","")</f>
        <v>YES</v>
      </c>
      <c r="AZ31" t="str">
        <f>LEFT(BB31,1)</f>
        <v>L</v>
      </c>
      <c r="BA31">
        <f>VLOOKUP(AZ31,$BS$25:$BT$42,2,0)</f>
        <v>14</v>
      </c>
      <c r="BB31" t="s">
        <v>29</v>
      </c>
      <c r="BC31">
        <f>VLOOKUP(BD31,golfers!H:I,2,0)</f>
        <v>47</v>
      </c>
      <c r="BD31" s="54" t="s">
        <v>155</v>
      </c>
      <c r="BE31">
        <f>VLOOKUP($BD31,golfers!N:Q,2,0)</f>
        <v>27</v>
      </c>
      <c r="BF31">
        <f>VLOOKUP($BD31,golfers!N:Q,3,0)</f>
        <v>39</v>
      </c>
      <c r="BG31">
        <f>VLOOKUP($BD31,golfers!N:Q,4,0)</f>
        <v>28</v>
      </c>
      <c r="BH31">
        <f t="shared" si="2"/>
        <v>-11</v>
      </c>
      <c r="BI31">
        <f>COUNTIF($B$2:$S$120,BD31)</f>
        <v>31</v>
      </c>
      <c r="BJ31" s="52">
        <f>BI31/COUNTA($A$2:$A$120)</f>
        <v>0.26050420168067229</v>
      </c>
      <c r="BN31" t="str">
        <v>Eddie Totaro2</v>
      </c>
      <c r="BO31">
        <f t="shared" si="0"/>
        <v>2</v>
      </c>
      <c r="BP31" t="str">
        <f t="shared" si="1"/>
        <v>Steve Davey</v>
      </c>
      <c r="BS31" t="s">
        <v>79</v>
      </c>
      <c r="BT31">
        <v>9</v>
      </c>
    </row>
    <row r="32" spans="1:191" ht="13.5" thickBot="1">
      <c r="A32" t="s">
        <v>234</v>
      </c>
      <c r="B32" t="s">
        <v>141</v>
      </c>
      <c r="C32" t="s">
        <v>178</v>
      </c>
      <c r="D32" t="s">
        <v>124</v>
      </c>
      <c r="E32" t="s">
        <v>170</v>
      </c>
      <c r="F32" t="s">
        <v>125</v>
      </c>
      <c r="G32" t="s">
        <v>123</v>
      </c>
      <c r="H32" t="s">
        <v>163</v>
      </c>
      <c r="I32" t="s">
        <v>164</v>
      </c>
      <c r="J32" t="s">
        <v>184</v>
      </c>
      <c r="K32" t="s">
        <v>156</v>
      </c>
      <c r="L32" t="s">
        <v>145</v>
      </c>
      <c r="M32" t="s">
        <v>174</v>
      </c>
      <c r="N32" t="s">
        <v>157</v>
      </c>
      <c r="O32" t="s">
        <v>194</v>
      </c>
      <c r="P32" t="s">
        <v>200</v>
      </c>
      <c r="Q32" t="s">
        <v>166</v>
      </c>
      <c r="R32" t="s">
        <v>173</v>
      </c>
      <c r="S32" t="s">
        <v>181</v>
      </c>
      <c r="U32">
        <v>79</v>
      </c>
      <c r="V32">
        <v>0</v>
      </c>
      <c r="W32">
        <v>0</v>
      </c>
      <c r="X32">
        <v>25</v>
      </c>
      <c r="Y32">
        <v>0</v>
      </c>
      <c r="Z32">
        <v>56</v>
      </c>
      <c r="AA32">
        <v>0</v>
      </c>
      <c r="AB32">
        <v>4</v>
      </c>
      <c r="AC32">
        <v>28</v>
      </c>
      <c r="AD32">
        <v>67</v>
      </c>
      <c r="AE32">
        <v>15</v>
      </c>
      <c r="AF32">
        <v>67</v>
      </c>
      <c r="AG32">
        <v>73</v>
      </c>
      <c r="AH32">
        <v>42</v>
      </c>
      <c r="AI32">
        <v>5</v>
      </c>
      <c r="AJ32">
        <v>0</v>
      </c>
      <c r="AK32">
        <v>25</v>
      </c>
      <c r="AL32">
        <v>38</v>
      </c>
      <c r="AM32">
        <v>13</v>
      </c>
      <c r="AN32" s="7">
        <v>524</v>
      </c>
      <c r="AO32">
        <v>31</v>
      </c>
      <c r="AP32" s="8">
        <v>40.307692307692307</v>
      </c>
      <c r="AQ32" s="8">
        <v>29.111111111111111</v>
      </c>
      <c r="AR32" t="s">
        <v>207</v>
      </c>
      <c r="AY32" s="2" t="str">
        <f>IF(HLOOKUP($AW$2,$BU$2:$KG$21,BA32,0)=BB32,"YES","")</f>
        <v/>
      </c>
      <c r="AZ32" t="str">
        <f>LEFT(BB32,1)</f>
        <v>A</v>
      </c>
      <c r="BA32">
        <f>VLOOKUP(AZ32,$BS$25:$BT$42,2,0)</f>
        <v>3</v>
      </c>
      <c r="BB32" t="s">
        <v>18</v>
      </c>
      <c r="BC32">
        <f>VLOOKUP(BD32,golfers!H:I,2,0)</f>
        <v>47</v>
      </c>
      <c r="BD32" s="54" t="s">
        <v>96</v>
      </c>
      <c r="BE32">
        <f>VLOOKUP($BD32,golfers!N:Q,2,0)</f>
        <v>13</v>
      </c>
      <c r="BF32">
        <f>VLOOKUP($BD32,golfers!N:Q,3,0)</f>
        <v>26</v>
      </c>
      <c r="BG32">
        <f>VLOOKUP($BD32,golfers!N:Q,4,0)</f>
        <v>28</v>
      </c>
      <c r="BH32">
        <f t="shared" si="2"/>
        <v>2</v>
      </c>
      <c r="BI32">
        <f>COUNTIF($B$2:$S$120,BD32)</f>
        <v>43</v>
      </c>
      <c r="BJ32" s="52">
        <f>BI32/COUNTA($A$2:$A$120)</f>
        <v>0.36134453781512604</v>
      </c>
      <c r="BN32" t="str">
        <v>Erik Mockelstrom</v>
      </c>
      <c r="BO32">
        <f t="shared" si="0"/>
        <v>0</v>
      </c>
      <c r="BP32" t="str">
        <f t="shared" si="1"/>
        <v>Ryan Plattenberger</v>
      </c>
      <c r="BS32" t="s">
        <v>80</v>
      </c>
      <c r="BT32">
        <v>10</v>
      </c>
    </row>
    <row r="33" spans="1:72" ht="13.5" thickBot="1">
      <c r="A33" t="s">
        <v>298</v>
      </c>
      <c r="B33" t="s">
        <v>141</v>
      </c>
      <c r="C33" t="s">
        <v>140</v>
      </c>
      <c r="D33" t="s">
        <v>185</v>
      </c>
      <c r="E33" t="s">
        <v>154</v>
      </c>
      <c r="F33" t="s">
        <v>127</v>
      </c>
      <c r="G33" t="s">
        <v>137</v>
      </c>
      <c r="H33" t="s">
        <v>176</v>
      </c>
      <c r="I33" t="s">
        <v>164</v>
      </c>
      <c r="J33" t="s">
        <v>208</v>
      </c>
      <c r="K33" t="s">
        <v>156</v>
      </c>
      <c r="L33" t="s">
        <v>145</v>
      </c>
      <c r="M33" t="s">
        <v>210</v>
      </c>
      <c r="N33" t="s">
        <v>193</v>
      </c>
      <c r="O33" t="s">
        <v>188</v>
      </c>
      <c r="P33" t="s">
        <v>200</v>
      </c>
      <c r="Q33" t="s">
        <v>172</v>
      </c>
      <c r="R33" t="s">
        <v>199</v>
      </c>
      <c r="S33" t="s">
        <v>202</v>
      </c>
      <c r="U33">
        <v>79</v>
      </c>
      <c r="V33">
        <v>25</v>
      </c>
      <c r="W33">
        <v>67</v>
      </c>
      <c r="X33">
        <v>0</v>
      </c>
      <c r="Y33">
        <v>0</v>
      </c>
      <c r="Z33">
        <v>56</v>
      </c>
      <c r="AA33">
        <v>0</v>
      </c>
      <c r="AB33">
        <v>4</v>
      </c>
      <c r="AC33">
        <v>67</v>
      </c>
      <c r="AD33">
        <v>67</v>
      </c>
      <c r="AE33">
        <v>15</v>
      </c>
      <c r="AF33">
        <v>0</v>
      </c>
      <c r="AG33">
        <v>56</v>
      </c>
      <c r="AH33">
        <v>8</v>
      </c>
      <c r="AI33">
        <v>5</v>
      </c>
      <c r="AJ33">
        <v>34</v>
      </c>
      <c r="AK33">
        <v>20</v>
      </c>
      <c r="AL33">
        <v>20</v>
      </c>
      <c r="AM33">
        <v>14</v>
      </c>
      <c r="AN33" s="7">
        <v>523</v>
      </c>
      <c r="AO33">
        <v>32</v>
      </c>
      <c r="AP33" s="8">
        <v>37.357142857142854</v>
      </c>
      <c r="AQ33" s="8">
        <v>29.055555555555557</v>
      </c>
      <c r="AR33" t="s">
        <v>207</v>
      </c>
      <c r="AU33" s="49">
        <f>SUM(AM2:AM120)</f>
        <v>1262</v>
      </c>
      <c r="AV33" t="s">
        <v>149</v>
      </c>
      <c r="AY33" s="2" t="str">
        <f>IF(HLOOKUP($AW$2,$BU$2:$KG$21,BA33,0)=BB33,"YES","")</f>
        <v/>
      </c>
      <c r="AZ33" t="str">
        <f>LEFT(BB33,1)</f>
        <v>D</v>
      </c>
      <c r="BA33">
        <f>VLOOKUP(AZ33,$BS$25:$BT$42,2,0)</f>
        <v>6</v>
      </c>
      <c r="BB33" t="s">
        <v>56</v>
      </c>
      <c r="BC33">
        <f>VLOOKUP(BD33,golfers!H:I,2,0)</f>
        <v>50</v>
      </c>
      <c r="BD33" s="54" t="s">
        <v>170</v>
      </c>
      <c r="BE33">
        <f>VLOOKUP($BD33,golfers!N:Q,2,0)</f>
        <v>39</v>
      </c>
      <c r="BF33">
        <f>VLOOKUP($BD33,golfers!N:Q,3,0)</f>
        <v>31</v>
      </c>
      <c r="BG33">
        <f>VLOOKUP($BD33,golfers!N:Q,4,0)</f>
        <v>25</v>
      </c>
      <c r="BH33">
        <f t="shared" si="2"/>
        <v>-6</v>
      </c>
      <c r="BI33">
        <f>COUNTIF($B$2:$S$120,BD33)</f>
        <v>7</v>
      </c>
      <c r="BJ33" s="52">
        <f>BI33/COUNTA($A$2:$A$120)</f>
        <v>5.8823529411764705E-2</v>
      </c>
      <c r="BN33" t="str">
        <v>Gerard Adams</v>
      </c>
      <c r="BO33">
        <f t="shared" si="0"/>
        <v>0</v>
      </c>
      <c r="BP33" t="str">
        <f t="shared" si="1"/>
        <v>Ryan O'Kief</v>
      </c>
      <c r="BS33" t="s">
        <v>81</v>
      </c>
      <c r="BT33">
        <v>11</v>
      </c>
    </row>
    <row r="34" spans="1:72" ht="13.5" thickBot="1">
      <c r="A34" s="66" t="s">
        <v>219</v>
      </c>
      <c r="B34" t="s">
        <v>141</v>
      </c>
      <c r="C34" t="s">
        <v>95</v>
      </c>
      <c r="D34" t="s">
        <v>139</v>
      </c>
      <c r="E34" t="s">
        <v>71</v>
      </c>
      <c r="F34" t="s">
        <v>167</v>
      </c>
      <c r="G34" t="s">
        <v>162</v>
      </c>
      <c r="H34" t="s">
        <v>176</v>
      </c>
      <c r="I34" t="s">
        <v>138</v>
      </c>
      <c r="J34" t="s">
        <v>175</v>
      </c>
      <c r="K34" t="s">
        <v>156</v>
      </c>
      <c r="L34" t="s">
        <v>145</v>
      </c>
      <c r="M34" t="s">
        <v>186</v>
      </c>
      <c r="N34" t="s">
        <v>171</v>
      </c>
      <c r="O34" t="s">
        <v>194</v>
      </c>
      <c r="P34" t="s">
        <v>212</v>
      </c>
      <c r="Q34" t="s">
        <v>172</v>
      </c>
      <c r="R34" t="s">
        <v>217</v>
      </c>
      <c r="S34" t="s">
        <v>181</v>
      </c>
      <c r="U34">
        <v>79</v>
      </c>
      <c r="V34">
        <v>0</v>
      </c>
      <c r="W34">
        <v>47</v>
      </c>
      <c r="X34">
        <v>0</v>
      </c>
      <c r="Y34">
        <v>0</v>
      </c>
      <c r="Z34">
        <v>0</v>
      </c>
      <c r="AA34">
        <v>0</v>
      </c>
      <c r="AB34">
        <v>15</v>
      </c>
      <c r="AC34">
        <v>1</v>
      </c>
      <c r="AD34">
        <v>67</v>
      </c>
      <c r="AE34">
        <v>15</v>
      </c>
      <c r="AF34">
        <v>56</v>
      </c>
      <c r="AG34">
        <v>67</v>
      </c>
      <c r="AH34">
        <v>42</v>
      </c>
      <c r="AI34">
        <v>0</v>
      </c>
      <c r="AJ34">
        <v>34</v>
      </c>
      <c r="AK34">
        <v>56</v>
      </c>
      <c r="AL34">
        <v>38</v>
      </c>
      <c r="AM34">
        <v>12</v>
      </c>
      <c r="AN34" s="7">
        <v>517</v>
      </c>
      <c r="AO34">
        <v>33</v>
      </c>
      <c r="AP34" s="8">
        <v>43.083333333333336</v>
      </c>
      <c r="AQ34" s="8">
        <v>28.722222222222221</v>
      </c>
      <c r="AR34" t="s">
        <v>207</v>
      </c>
      <c r="AU34" s="49">
        <f>COUNTA(A2:A120)*18</f>
        <v>2142</v>
      </c>
      <c r="AV34" t="s">
        <v>169</v>
      </c>
      <c r="AY34" s="2" t="str">
        <f>IF(HLOOKUP($AW$2,$BU$2:$KG$21,BA34,0)=BB34,"YES","")</f>
        <v/>
      </c>
      <c r="AZ34" t="str">
        <f>LEFT(BB34,1)</f>
        <v>Q</v>
      </c>
      <c r="BA34">
        <f>VLOOKUP(AZ34,$BS$25:$BT$42,2,0)</f>
        <v>19</v>
      </c>
      <c r="BB34" t="s">
        <v>16</v>
      </c>
      <c r="BC34">
        <f>VLOOKUP(BD34,golfers!H:I,2,0)</f>
        <v>50</v>
      </c>
      <c r="BD34" s="54" t="s">
        <v>173</v>
      </c>
      <c r="BE34">
        <f>VLOOKUP($BD34,golfers!N:Q,2,0)</f>
        <v>68</v>
      </c>
      <c r="BF34">
        <f>VLOOKUP($BD34,golfers!N:Q,3,0)</f>
        <v>26</v>
      </c>
      <c r="BG34">
        <f>VLOOKUP($BD34,golfers!N:Q,4,0)</f>
        <v>25</v>
      </c>
      <c r="BH34">
        <f t="shared" si="2"/>
        <v>-1</v>
      </c>
      <c r="BI34">
        <f>COUNTIF($B$2:$S$120,BD34)</f>
        <v>28</v>
      </c>
      <c r="BJ34" s="52">
        <f>BI34/COUNTA($A$2:$A$120)</f>
        <v>0.23529411764705882</v>
      </c>
      <c r="BN34" t="str">
        <v>Heath Blackwell</v>
      </c>
      <c r="BO34">
        <f t="shared" ref="BO34:BO65" si="3">IFERROR(RIGHT(A34,1)*1,0)</f>
        <v>2</v>
      </c>
      <c r="BP34" t="str">
        <f t="shared" ref="BP34:BP65" si="4">IFERROR(LEFT(A34,IFERROR(SEARCH(BO34,A34,1)-1,A34)),A34)</f>
        <v>Leo Stillmock</v>
      </c>
      <c r="BS34" t="s">
        <v>82</v>
      </c>
      <c r="BT34">
        <v>12</v>
      </c>
    </row>
    <row r="35" spans="1:72" ht="13.5" thickBot="1">
      <c r="A35" t="s">
        <v>227</v>
      </c>
      <c r="B35" t="s">
        <v>96</v>
      </c>
      <c r="C35" t="s">
        <v>178</v>
      </c>
      <c r="D35" t="s">
        <v>185</v>
      </c>
      <c r="E35" t="s">
        <v>92</v>
      </c>
      <c r="F35" t="s">
        <v>127</v>
      </c>
      <c r="G35" t="s">
        <v>162</v>
      </c>
      <c r="H35" t="s">
        <v>163</v>
      </c>
      <c r="I35" t="s">
        <v>72</v>
      </c>
      <c r="J35" t="s">
        <v>208</v>
      </c>
      <c r="K35" t="s">
        <v>156</v>
      </c>
      <c r="L35" t="s">
        <v>180</v>
      </c>
      <c r="M35" t="s">
        <v>174</v>
      </c>
      <c r="N35" t="s">
        <v>198</v>
      </c>
      <c r="O35" t="s">
        <v>189</v>
      </c>
      <c r="P35" t="s">
        <v>196</v>
      </c>
      <c r="Q35" t="s">
        <v>166</v>
      </c>
      <c r="R35" t="s">
        <v>199</v>
      </c>
      <c r="S35" t="s">
        <v>203</v>
      </c>
      <c r="U35">
        <v>28</v>
      </c>
      <c r="V35">
        <v>0</v>
      </c>
      <c r="W35">
        <v>67</v>
      </c>
      <c r="X35">
        <v>34</v>
      </c>
      <c r="Y35">
        <v>0</v>
      </c>
      <c r="Z35">
        <v>0</v>
      </c>
      <c r="AA35">
        <v>0</v>
      </c>
      <c r="AB35">
        <v>0</v>
      </c>
      <c r="AC35">
        <v>67</v>
      </c>
      <c r="AD35">
        <v>67</v>
      </c>
      <c r="AE35">
        <v>0</v>
      </c>
      <c r="AF35">
        <v>67</v>
      </c>
      <c r="AG35">
        <v>0</v>
      </c>
      <c r="AH35">
        <v>70</v>
      </c>
      <c r="AI35">
        <v>38</v>
      </c>
      <c r="AJ35">
        <v>0</v>
      </c>
      <c r="AK35">
        <v>20</v>
      </c>
      <c r="AL35">
        <v>56</v>
      </c>
      <c r="AM35">
        <v>10</v>
      </c>
      <c r="AN35" s="7">
        <v>514</v>
      </c>
      <c r="AO35">
        <v>34</v>
      </c>
      <c r="AP35" s="8">
        <v>51.4</v>
      </c>
      <c r="AQ35" s="8">
        <v>28.555555555555557</v>
      </c>
      <c r="AR35" t="s">
        <v>207</v>
      </c>
      <c r="AU35" s="50">
        <f>AU33/AU34</f>
        <v>0.58916900093370683</v>
      </c>
      <c r="AV35" t="s">
        <v>150</v>
      </c>
      <c r="AY35" s="2" t="str">
        <f>IF(HLOOKUP($AW$2,$BU$2:$KG$21,BA35,0)=BB35,"YES","")</f>
        <v>YES</v>
      </c>
      <c r="AZ35" t="str">
        <f>LEFT(BB35,1)</f>
        <v>B</v>
      </c>
      <c r="BA35">
        <f>VLOOKUP(AZ35,$BS$25:$BT$42,2,0)</f>
        <v>4</v>
      </c>
      <c r="BB35" t="s">
        <v>1</v>
      </c>
      <c r="BC35">
        <f>VLOOKUP(BD35,golfers!H:I,2,0)</f>
        <v>50</v>
      </c>
      <c r="BD35" s="54" t="s">
        <v>140</v>
      </c>
      <c r="BE35">
        <f>VLOOKUP($BD35,golfers!N:Q,2,0)</f>
        <v>27</v>
      </c>
      <c r="BF35">
        <f>VLOOKUP($BD35,golfers!N:Q,3,0)</f>
        <v>18</v>
      </c>
      <c r="BG35">
        <f>VLOOKUP($BD35,golfers!N:Q,4,0)</f>
        <v>25</v>
      </c>
      <c r="BH35">
        <f t="shared" si="2"/>
        <v>7</v>
      </c>
      <c r="BI35">
        <f>COUNTIF($B$2:$S$120,BD35)</f>
        <v>19</v>
      </c>
      <c r="BJ35" s="52">
        <f>BI35/COUNTA($A$2:$A$120)</f>
        <v>0.15966386554621848</v>
      </c>
      <c r="BN35" t="str">
        <v>Hubert Ban</v>
      </c>
      <c r="BO35">
        <f t="shared" si="3"/>
        <v>0</v>
      </c>
      <c r="BP35" t="str">
        <f t="shared" si="4"/>
        <v>Jill Circo</v>
      </c>
      <c r="BS35" t="s">
        <v>83</v>
      </c>
      <c r="BT35">
        <v>13</v>
      </c>
    </row>
    <row r="36" spans="1:72">
      <c r="A36" t="s">
        <v>245</v>
      </c>
      <c r="B36" t="s">
        <v>141</v>
      </c>
      <c r="C36" t="s">
        <v>183</v>
      </c>
      <c r="D36" t="s">
        <v>139</v>
      </c>
      <c r="E36" t="s">
        <v>71</v>
      </c>
      <c r="F36" t="s">
        <v>127</v>
      </c>
      <c r="G36" t="s">
        <v>137</v>
      </c>
      <c r="H36" t="s">
        <v>176</v>
      </c>
      <c r="I36" t="s">
        <v>192</v>
      </c>
      <c r="J36" t="s">
        <v>184</v>
      </c>
      <c r="K36" t="s">
        <v>191</v>
      </c>
      <c r="L36" t="s">
        <v>180</v>
      </c>
      <c r="M36" t="s">
        <v>210</v>
      </c>
      <c r="N36" t="s">
        <v>171</v>
      </c>
      <c r="O36" t="s">
        <v>211</v>
      </c>
      <c r="P36" t="s">
        <v>196</v>
      </c>
      <c r="Q36" t="s">
        <v>214</v>
      </c>
      <c r="R36" t="s">
        <v>216</v>
      </c>
      <c r="S36" t="s">
        <v>181</v>
      </c>
      <c r="U36">
        <v>79</v>
      </c>
      <c r="V36">
        <v>67</v>
      </c>
      <c r="W36">
        <v>47</v>
      </c>
      <c r="X36">
        <v>0</v>
      </c>
      <c r="Y36">
        <v>0</v>
      </c>
      <c r="Z36">
        <v>56</v>
      </c>
      <c r="AA36">
        <v>0</v>
      </c>
      <c r="AB36">
        <v>0</v>
      </c>
      <c r="AC36">
        <v>28</v>
      </c>
      <c r="AD36">
        <v>8</v>
      </c>
      <c r="AE36">
        <v>0</v>
      </c>
      <c r="AF36">
        <v>0</v>
      </c>
      <c r="AG36">
        <v>67</v>
      </c>
      <c r="AH36">
        <v>15</v>
      </c>
      <c r="AI36">
        <v>38</v>
      </c>
      <c r="AJ36">
        <v>67</v>
      </c>
      <c r="AK36">
        <v>0</v>
      </c>
      <c r="AL36">
        <v>38</v>
      </c>
      <c r="AM36">
        <v>11</v>
      </c>
      <c r="AN36" s="7">
        <v>510</v>
      </c>
      <c r="AO36">
        <v>35</v>
      </c>
      <c r="AP36" s="8">
        <v>46.363636363636367</v>
      </c>
      <c r="AQ36" s="8">
        <v>28.333333333333332</v>
      </c>
      <c r="AR36" t="s">
        <v>207</v>
      </c>
      <c r="AU36" s="2"/>
      <c r="AY36" s="2" t="str">
        <f>IF(HLOOKUP($AW$2,$BU$2:$KG$21,BA36,0)=BB36,"YES","")</f>
        <v/>
      </c>
      <c r="AZ36" t="str">
        <f>LEFT(BB36,1)</f>
        <v>Q</v>
      </c>
      <c r="BA36">
        <f>VLOOKUP(AZ36,$BS$25:$BT$42,2,0)</f>
        <v>19</v>
      </c>
      <c r="BB36" t="s">
        <v>51</v>
      </c>
      <c r="BC36">
        <f>VLOOKUP(BD36,golfers!H:I,2,0)</f>
        <v>55</v>
      </c>
      <c r="BD36" s="54" t="s">
        <v>199</v>
      </c>
      <c r="BE36">
        <f>VLOOKUP($BD36,golfers!N:Q,2,0)</f>
        <v>13</v>
      </c>
      <c r="BF36">
        <f>VLOOKUP($BD36,golfers!N:Q,3,0)</f>
        <v>12</v>
      </c>
      <c r="BG36">
        <f>VLOOKUP($BD36,golfers!N:Q,4,0)</f>
        <v>20</v>
      </c>
      <c r="BH36">
        <f t="shared" si="2"/>
        <v>8</v>
      </c>
      <c r="BI36">
        <f>COUNTIF($B$2:$S$120,BD36)</f>
        <v>25</v>
      </c>
      <c r="BJ36" s="52">
        <f>BI36/COUNTA($A$2:$A$120)</f>
        <v>0.21008403361344538</v>
      </c>
      <c r="BN36" t="str">
        <v>Isidro Rodriguez</v>
      </c>
      <c r="BO36">
        <f t="shared" si="3"/>
        <v>1</v>
      </c>
      <c r="BP36" t="str">
        <f t="shared" si="4"/>
        <v>Lonny Montgomery</v>
      </c>
      <c r="BS36" t="s">
        <v>84</v>
      </c>
      <c r="BT36">
        <v>14</v>
      </c>
    </row>
    <row r="37" spans="1:72">
      <c r="A37" t="s">
        <v>246</v>
      </c>
      <c r="B37" t="s">
        <v>96</v>
      </c>
      <c r="C37" t="s">
        <v>140</v>
      </c>
      <c r="D37" t="s">
        <v>185</v>
      </c>
      <c r="E37" t="s">
        <v>71</v>
      </c>
      <c r="F37" t="s">
        <v>127</v>
      </c>
      <c r="G37" t="s">
        <v>137</v>
      </c>
      <c r="H37" t="s">
        <v>176</v>
      </c>
      <c r="I37" t="s">
        <v>192</v>
      </c>
      <c r="J37" t="s">
        <v>184</v>
      </c>
      <c r="K37" t="s">
        <v>195</v>
      </c>
      <c r="L37" t="s">
        <v>180</v>
      </c>
      <c r="M37" t="s">
        <v>174</v>
      </c>
      <c r="N37" t="s">
        <v>193</v>
      </c>
      <c r="O37" t="s">
        <v>194</v>
      </c>
      <c r="P37" t="s">
        <v>200</v>
      </c>
      <c r="Q37" t="s">
        <v>172</v>
      </c>
      <c r="R37" t="s">
        <v>199</v>
      </c>
      <c r="S37" t="s">
        <v>181</v>
      </c>
      <c r="U37">
        <v>28</v>
      </c>
      <c r="V37">
        <v>25</v>
      </c>
      <c r="W37">
        <v>67</v>
      </c>
      <c r="X37">
        <v>0</v>
      </c>
      <c r="Y37">
        <v>0</v>
      </c>
      <c r="Z37">
        <v>56</v>
      </c>
      <c r="AA37">
        <v>0</v>
      </c>
      <c r="AB37">
        <v>0</v>
      </c>
      <c r="AC37">
        <v>28</v>
      </c>
      <c r="AD37">
        <v>42</v>
      </c>
      <c r="AE37">
        <v>0</v>
      </c>
      <c r="AF37">
        <v>67</v>
      </c>
      <c r="AG37">
        <v>56</v>
      </c>
      <c r="AH37">
        <v>42</v>
      </c>
      <c r="AI37">
        <v>5</v>
      </c>
      <c r="AJ37">
        <v>34</v>
      </c>
      <c r="AK37">
        <v>20</v>
      </c>
      <c r="AL37">
        <v>38</v>
      </c>
      <c r="AM37">
        <v>13</v>
      </c>
      <c r="AN37" s="7">
        <v>508</v>
      </c>
      <c r="AO37">
        <v>36</v>
      </c>
      <c r="AP37" s="8">
        <v>39.07692307692308</v>
      </c>
      <c r="AQ37" s="8">
        <v>28.222222222222221</v>
      </c>
      <c r="AR37" t="s">
        <v>207</v>
      </c>
      <c r="AY37" s="2" t="str">
        <f>IF(HLOOKUP($AW$2,$BU$2:$KG$21,BA37,0)=BB37,"YES","")</f>
        <v/>
      </c>
      <c r="AZ37" t="str">
        <f>LEFT(BB37,1)</f>
        <v>R</v>
      </c>
      <c r="BA37">
        <f>VLOOKUP(AZ37,$BS$25:$BT$42,2,0)</f>
        <v>20</v>
      </c>
      <c r="BB37" t="s">
        <v>35</v>
      </c>
      <c r="BC37">
        <f>VLOOKUP(BD37,golfers!H:I,2,0)</f>
        <v>55</v>
      </c>
      <c r="BD37" s="54" t="s">
        <v>202</v>
      </c>
      <c r="BE37">
        <f>VLOOKUP($BD37,golfers!N:Q,2,0)</f>
        <v>13</v>
      </c>
      <c r="BF37">
        <f>VLOOKUP($BD37,golfers!N:Q,3,0)</f>
        <v>3</v>
      </c>
      <c r="BG37">
        <f>VLOOKUP($BD37,golfers!N:Q,4,0)</f>
        <v>20</v>
      </c>
      <c r="BH37">
        <f t="shared" si="2"/>
        <v>17</v>
      </c>
      <c r="BI37">
        <f>COUNTIF($B$2:$S$120,BD37)</f>
        <v>16</v>
      </c>
      <c r="BJ37" s="52">
        <f>BI37/COUNTA($A$2:$A$120)</f>
        <v>0.13445378151260504</v>
      </c>
      <c r="BN37" t="str">
        <v>Jane Mattern</v>
      </c>
      <c r="BO37">
        <f t="shared" si="3"/>
        <v>2</v>
      </c>
      <c r="BP37" t="str">
        <f t="shared" si="4"/>
        <v>Terry Miller</v>
      </c>
      <c r="BS37" t="s">
        <v>85</v>
      </c>
      <c r="BT37">
        <v>15</v>
      </c>
    </row>
    <row r="38" spans="1:72">
      <c r="A38" t="s">
        <v>264</v>
      </c>
      <c r="B38" t="s">
        <v>141</v>
      </c>
      <c r="C38" t="s">
        <v>178</v>
      </c>
      <c r="D38" t="s">
        <v>185</v>
      </c>
      <c r="E38" t="s">
        <v>71</v>
      </c>
      <c r="F38" t="s">
        <v>127</v>
      </c>
      <c r="G38" t="s">
        <v>70</v>
      </c>
      <c r="H38" t="s">
        <v>176</v>
      </c>
      <c r="I38" t="s">
        <v>164</v>
      </c>
      <c r="J38" t="s">
        <v>208</v>
      </c>
      <c r="K38" t="s">
        <v>195</v>
      </c>
      <c r="L38" t="s">
        <v>145</v>
      </c>
      <c r="M38" t="s">
        <v>155</v>
      </c>
      <c r="N38" t="s">
        <v>157</v>
      </c>
      <c r="O38" t="s">
        <v>188</v>
      </c>
      <c r="P38" t="s">
        <v>200</v>
      </c>
      <c r="Q38" t="s">
        <v>172</v>
      </c>
      <c r="R38" t="s">
        <v>173</v>
      </c>
      <c r="S38" t="s">
        <v>203</v>
      </c>
      <c r="U38">
        <v>79</v>
      </c>
      <c r="V38">
        <v>0</v>
      </c>
      <c r="W38">
        <v>67</v>
      </c>
      <c r="X38">
        <v>0</v>
      </c>
      <c r="Y38">
        <v>0</v>
      </c>
      <c r="Z38">
        <v>0</v>
      </c>
      <c r="AA38">
        <v>0</v>
      </c>
      <c r="AB38">
        <v>4</v>
      </c>
      <c r="AC38">
        <v>67</v>
      </c>
      <c r="AD38">
        <v>42</v>
      </c>
      <c r="AE38">
        <v>15</v>
      </c>
      <c r="AF38">
        <v>28</v>
      </c>
      <c r="AG38">
        <v>73</v>
      </c>
      <c r="AH38">
        <v>8</v>
      </c>
      <c r="AI38">
        <v>5</v>
      </c>
      <c r="AJ38">
        <v>34</v>
      </c>
      <c r="AK38">
        <v>25</v>
      </c>
      <c r="AL38">
        <v>56</v>
      </c>
      <c r="AM38">
        <v>13</v>
      </c>
      <c r="AN38" s="7">
        <v>503</v>
      </c>
      <c r="AO38">
        <v>37</v>
      </c>
      <c r="AP38" s="8">
        <v>38.692307692307693</v>
      </c>
      <c r="AQ38" s="8">
        <v>27.944444444444443</v>
      </c>
      <c r="AR38" t="s">
        <v>207</v>
      </c>
      <c r="AY38" s="2" t="str">
        <f>IF(HLOOKUP($AW$2,$BU$2:$KG$21,BA38,0)=BB38,"YES","")</f>
        <v/>
      </c>
      <c r="AZ38" t="str">
        <f>LEFT(BB38,1)</f>
        <v>N</v>
      </c>
      <c r="BA38">
        <f>VLOOKUP(AZ38,$BS$25:$BT$42,2,0)</f>
        <v>16</v>
      </c>
      <c r="BB38" t="s">
        <v>31</v>
      </c>
      <c r="BC38">
        <f>VLOOKUP(BD38,golfers!H:I,2,0)</f>
        <v>60</v>
      </c>
      <c r="BD38" s="54" t="s">
        <v>211</v>
      </c>
      <c r="BE38">
        <f>VLOOKUP($BD38,golfers!N:Q,2,0)</f>
        <v>13</v>
      </c>
      <c r="BF38">
        <f>VLOOKUP($BD38,golfers!N:Q,3,0)</f>
        <v>52</v>
      </c>
      <c r="BG38">
        <f>VLOOKUP($BD38,golfers!N:Q,4,0)</f>
        <v>15</v>
      </c>
      <c r="BH38">
        <f t="shared" si="2"/>
        <v>-37</v>
      </c>
      <c r="BI38">
        <f>COUNTIF($B$2:$S$120,BD38)</f>
        <v>8</v>
      </c>
      <c r="BJ38" s="52">
        <f>BI38/COUNTA($A$2:$A$120)</f>
        <v>6.7226890756302518E-2</v>
      </c>
      <c r="BN38" t="str">
        <v>Jason Percha</v>
      </c>
      <c r="BO38">
        <f t="shared" si="3"/>
        <v>0</v>
      </c>
      <c r="BP38" t="str">
        <f t="shared" si="4"/>
        <v>Karen E. Johnson</v>
      </c>
      <c r="BS38" t="s">
        <v>86</v>
      </c>
      <c r="BT38">
        <v>16</v>
      </c>
    </row>
    <row r="39" spans="1:72">
      <c r="A39" t="s">
        <v>267</v>
      </c>
      <c r="B39" t="s">
        <v>96</v>
      </c>
      <c r="C39" t="s">
        <v>178</v>
      </c>
      <c r="D39" t="s">
        <v>124</v>
      </c>
      <c r="E39" t="s">
        <v>71</v>
      </c>
      <c r="F39" t="s">
        <v>127</v>
      </c>
      <c r="G39" t="s">
        <v>123</v>
      </c>
      <c r="H39" t="s">
        <v>176</v>
      </c>
      <c r="I39" t="s">
        <v>138</v>
      </c>
      <c r="J39" t="s">
        <v>208</v>
      </c>
      <c r="K39" t="s">
        <v>156</v>
      </c>
      <c r="L39" t="s">
        <v>187</v>
      </c>
      <c r="M39" t="s">
        <v>210</v>
      </c>
      <c r="N39" t="s">
        <v>171</v>
      </c>
      <c r="O39" t="s">
        <v>189</v>
      </c>
      <c r="P39" t="s">
        <v>196</v>
      </c>
      <c r="Q39" t="s">
        <v>172</v>
      </c>
      <c r="R39" t="s">
        <v>199</v>
      </c>
      <c r="S39" t="s">
        <v>181</v>
      </c>
      <c r="U39">
        <v>28</v>
      </c>
      <c r="V39">
        <v>0</v>
      </c>
      <c r="W39">
        <v>0</v>
      </c>
      <c r="X39">
        <v>0</v>
      </c>
      <c r="Y39">
        <v>0</v>
      </c>
      <c r="Z39">
        <v>56</v>
      </c>
      <c r="AA39">
        <v>0</v>
      </c>
      <c r="AB39">
        <v>15</v>
      </c>
      <c r="AC39">
        <v>67</v>
      </c>
      <c r="AD39">
        <v>67</v>
      </c>
      <c r="AE39">
        <v>0</v>
      </c>
      <c r="AF39">
        <v>0</v>
      </c>
      <c r="AG39">
        <v>67</v>
      </c>
      <c r="AH39">
        <v>70</v>
      </c>
      <c r="AI39">
        <v>38</v>
      </c>
      <c r="AJ39">
        <v>34</v>
      </c>
      <c r="AK39">
        <v>20</v>
      </c>
      <c r="AL39">
        <v>38</v>
      </c>
      <c r="AM39">
        <v>11</v>
      </c>
      <c r="AN39" s="7">
        <v>500</v>
      </c>
      <c r="AO39">
        <v>38</v>
      </c>
      <c r="AP39" s="8">
        <v>45.454545454545453</v>
      </c>
      <c r="AQ39" s="8">
        <v>27.777777777777779</v>
      </c>
      <c r="AR39" t="s">
        <v>207</v>
      </c>
      <c r="AY39" s="2" t="str">
        <f>IF(HLOOKUP($AW$2,$BU$2:$KG$21,BA39,0)=BB39,"YES","")</f>
        <v/>
      </c>
      <c r="AZ39" t="str">
        <f>LEFT(BB39,1)</f>
        <v>H</v>
      </c>
      <c r="BA39">
        <f>VLOOKUP(AZ39,$BS$25:$BT$42,2,0)</f>
        <v>10</v>
      </c>
      <c r="BB39" t="s">
        <v>25</v>
      </c>
      <c r="BC39">
        <f>VLOOKUP(BD39,golfers!H:I,2,0)</f>
        <v>60</v>
      </c>
      <c r="BD39" s="54" t="s">
        <v>138</v>
      </c>
      <c r="BE39">
        <f>VLOOKUP($BD39,golfers!N:Q,2,0)</f>
        <v>70</v>
      </c>
      <c r="BF39">
        <f>VLOOKUP($BD39,golfers!N:Q,3,0)</f>
        <v>39</v>
      </c>
      <c r="BG39">
        <f>VLOOKUP($BD39,golfers!N:Q,4,0)</f>
        <v>15</v>
      </c>
      <c r="BH39">
        <f t="shared" si="2"/>
        <v>-24</v>
      </c>
      <c r="BI39">
        <f>COUNTIF($B$2:$S$120,BD39)</f>
        <v>27</v>
      </c>
      <c r="BJ39" s="52">
        <f>BI39/COUNTA($A$2:$A$120)</f>
        <v>0.22689075630252101</v>
      </c>
      <c r="BN39" t="str">
        <v>Jeff Taylor</v>
      </c>
      <c r="BO39">
        <f t="shared" si="3"/>
        <v>1</v>
      </c>
      <c r="BP39" t="str">
        <f t="shared" si="4"/>
        <v>Todd Anderson</v>
      </c>
      <c r="BS39" t="s">
        <v>87</v>
      </c>
      <c r="BT39">
        <v>17</v>
      </c>
    </row>
    <row r="40" spans="1:72">
      <c r="A40" t="s">
        <v>282</v>
      </c>
      <c r="B40" t="s">
        <v>153</v>
      </c>
      <c r="C40" t="s">
        <v>95</v>
      </c>
      <c r="D40" t="s">
        <v>124</v>
      </c>
      <c r="E40" t="s">
        <v>154</v>
      </c>
      <c r="F40" t="s">
        <v>148</v>
      </c>
      <c r="G40" t="s">
        <v>123</v>
      </c>
      <c r="H40" t="s">
        <v>163</v>
      </c>
      <c r="I40" t="s">
        <v>192</v>
      </c>
      <c r="J40" t="s">
        <v>208</v>
      </c>
      <c r="K40" t="s">
        <v>156</v>
      </c>
      <c r="L40" t="s">
        <v>180</v>
      </c>
      <c r="M40" t="s">
        <v>186</v>
      </c>
      <c r="N40" t="s">
        <v>198</v>
      </c>
      <c r="O40" t="s">
        <v>189</v>
      </c>
      <c r="P40" t="s">
        <v>196</v>
      </c>
      <c r="Q40" t="s">
        <v>172</v>
      </c>
      <c r="R40" t="s">
        <v>216</v>
      </c>
      <c r="S40" t="s">
        <v>181</v>
      </c>
      <c r="U40">
        <v>73</v>
      </c>
      <c r="V40">
        <v>0</v>
      </c>
      <c r="W40">
        <v>0</v>
      </c>
      <c r="X40">
        <v>0</v>
      </c>
      <c r="Y40">
        <v>0</v>
      </c>
      <c r="Z40">
        <v>56</v>
      </c>
      <c r="AA40">
        <v>0</v>
      </c>
      <c r="AB40">
        <v>0</v>
      </c>
      <c r="AC40">
        <v>67</v>
      </c>
      <c r="AD40">
        <v>67</v>
      </c>
      <c r="AE40">
        <v>0</v>
      </c>
      <c r="AF40">
        <v>56</v>
      </c>
      <c r="AG40">
        <v>0</v>
      </c>
      <c r="AH40">
        <v>70</v>
      </c>
      <c r="AI40">
        <v>38</v>
      </c>
      <c r="AJ40">
        <v>34</v>
      </c>
      <c r="AK40">
        <v>0</v>
      </c>
      <c r="AL40">
        <v>38</v>
      </c>
      <c r="AM40">
        <v>9</v>
      </c>
      <c r="AN40" s="7">
        <v>499</v>
      </c>
      <c r="AO40">
        <v>39</v>
      </c>
      <c r="AP40" s="8">
        <v>55.444444444444443</v>
      </c>
      <c r="AQ40" s="8">
        <v>27.722222222222221</v>
      </c>
      <c r="AR40" t="s">
        <v>207</v>
      </c>
      <c r="AY40" s="2" t="str">
        <f>IF(HLOOKUP($AW$2,$BU$2:$KG$21,BA40,0)=BB40,"YES","")</f>
        <v/>
      </c>
      <c r="AZ40" t="str">
        <f>LEFT(BB40,1)</f>
        <v>K</v>
      </c>
      <c r="BA40">
        <f>VLOOKUP(AZ40,$BS$25:$BT$42,2,0)</f>
        <v>13</v>
      </c>
      <c r="BB40" t="s">
        <v>28</v>
      </c>
      <c r="BC40">
        <f>VLOOKUP(BD40,golfers!H:I,2,0)</f>
        <v>60</v>
      </c>
      <c r="BD40" s="54" t="s">
        <v>145</v>
      </c>
      <c r="BE40">
        <f>VLOOKUP($BD40,golfers!N:Q,2,0)</f>
        <v>13</v>
      </c>
      <c r="BF40">
        <f>VLOOKUP($BD40,golfers!N:Q,3,0)</f>
        <v>8</v>
      </c>
      <c r="BG40">
        <f>VLOOKUP($BD40,golfers!N:Q,4,0)</f>
        <v>15</v>
      </c>
      <c r="BH40">
        <f t="shared" si="2"/>
        <v>7</v>
      </c>
      <c r="BI40">
        <f>COUNTIF($B$2:$S$120,BD40)</f>
        <v>47</v>
      </c>
      <c r="BJ40" s="52">
        <f>BI40/COUNTA($A$2:$A$120)</f>
        <v>0.3949579831932773</v>
      </c>
      <c r="BN40" t="str">
        <v>Jeff Vaske</v>
      </c>
      <c r="BO40">
        <f t="shared" si="3"/>
        <v>0</v>
      </c>
      <c r="BP40" t="str">
        <f t="shared" si="4"/>
        <v>Paul Tuel Jr</v>
      </c>
      <c r="BS40" t="s">
        <v>88</v>
      </c>
      <c r="BT40">
        <v>18</v>
      </c>
    </row>
    <row r="41" spans="1:72">
      <c r="A41" t="s">
        <v>303</v>
      </c>
      <c r="B41" t="s">
        <v>141</v>
      </c>
      <c r="C41" t="s">
        <v>178</v>
      </c>
      <c r="D41" t="s">
        <v>126</v>
      </c>
      <c r="E41" t="s">
        <v>71</v>
      </c>
      <c r="F41" t="s">
        <v>148</v>
      </c>
      <c r="G41" t="s">
        <v>123</v>
      </c>
      <c r="H41" t="s">
        <v>176</v>
      </c>
      <c r="I41" t="s">
        <v>164</v>
      </c>
      <c r="J41" t="s">
        <v>208</v>
      </c>
      <c r="K41" t="s">
        <v>195</v>
      </c>
      <c r="L41" t="s">
        <v>180</v>
      </c>
      <c r="M41" t="s">
        <v>155</v>
      </c>
      <c r="N41" t="s">
        <v>157</v>
      </c>
      <c r="O41" t="s">
        <v>211</v>
      </c>
      <c r="P41" t="s">
        <v>213</v>
      </c>
      <c r="Q41" t="s">
        <v>214</v>
      </c>
      <c r="R41" t="s">
        <v>216</v>
      </c>
      <c r="S41" t="s">
        <v>202</v>
      </c>
      <c r="U41">
        <v>79</v>
      </c>
      <c r="V41">
        <v>0</v>
      </c>
      <c r="W41">
        <v>0</v>
      </c>
      <c r="X41">
        <v>0</v>
      </c>
      <c r="Y41">
        <v>0</v>
      </c>
      <c r="Z41">
        <v>56</v>
      </c>
      <c r="AA41">
        <v>0</v>
      </c>
      <c r="AB41">
        <v>4</v>
      </c>
      <c r="AC41">
        <v>67</v>
      </c>
      <c r="AD41">
        <v>42</v>
      </c>
      <c r="AE41">
        <v>0</v>
      </c>
      <c r="AF41">
        <v>28</v>
      </c>
      <c r="AG41">
        <v>73</v>
      </c>
      <c r="AH41">
        <v>15</v>
      </c>
      <c r="AI41">
        <v>47</v>
      </c>
      <c r="AJ41">
        <v>67</v>
      </c>
      <c r="AK41">
        <v>0</v>
      </c>
      <c r="AL41">
        <v>20</v>
      </c>
      <c r="AM41">
        <v>11</v>
      </c>
      <c r="AN41" s="7">
        <v>498</v>
      </c>
      <c r="AO41">
        <v>40</v>
      </c>
      <c r="AP41" s="8">
        <v>45.272727272727273</v>
      </c>
      <c r="AQ41" s="8">
        <v>27.666666666666668</v>
      </c>
      <c r="AR41" t="s">
        <v>207</v>
      </c>
      <c r="AY41" s="2" t="str">
        <f>IF(HLOOKUP($AW$2,$BU$2:$KG$21,BA41,0)=BB41,"YES","")</f>
        <v>YES</v>
      </c>
      <c r="AZ41" t="str">
        <f>LEFT(BB41,1)</f>
        <v>N</v>
      </c>
      <c r="BA41">
        <f>VLOOKUP(AZ41,$BS$25:$BT$42,2,0)</f>
        <v>16</v>
      </c>
      <c r="BB41" t="s">
        <v>65</v>
      </c>
      <c r="BC41">
        <f>VLOOKUP(BD41,golfers!H:I,2,0)</f>
        <v>67</v>
      </c>
      <c r="BD41" s="54" t="s">
        <v>188</v>
      </c>
      <c r="BE41">
        <f>VLOOKUP($BD41,golfers!N:Q,2,0)</f>
        <v>27</v>
      </c>
      <c r="BF41">
        <f>VLOOKUP($BD41,golfers!N:Q,3,0)</f>
        <v>15</v>
      </c>
      <c r="BG41">
        <f>VLOOKUP($BD41,golfers!N:Q,4,0)</f>
        <v>8</v>
      </c>
      <c r="BH41">
        <f t="shared" si="2"/>
        <v>-7</v>
      </c>
      <c r="BI41">
        <f>COUNTIF($B$2:$S$120,BD41)</f>
        <v>42</v>
      </c>
      <c r="BJ41" s="52">
        <f>BI41/COUNTA($A$2:$A$120)</f>
        <v>0.35294117647058826</v>
      </c>
      <c r="BN41" t="str">
        <v>Jess Johnson</v>
      </c>
      <c r="BO41">
        <f t="shared" si="3"/>
        <v>0</v>
      </c>
      <c r="BP41" t="str">
        <f t="shared" si="4"/>
        <v>Matt Hahne</v>
      </c>
      <c r="BS41" t="s">
        <v>89</v>
      </c>
      <c r="BT41">
        <v>19</v>
      </c>
    </row>
    <row r="42" spans="1:72">
      <c r="A42" t="s">
        <v>287</v>
      </c>
      <c r="B42" t="s">
        <v>141</v>
      </c>
      <c r="C42" t="s">
        <v>95</v>
      </c>
      <c r="D42" t="s">
        <v>124</v>
      </c>
      <c r="E42" t="s">
        <v>92</v>
      </c>
      <c r="F42" t="s">
        <v>127</v>
      </c>
      <c r="G42" t="s">
        <v>137</v>
      </c>
      <c r="H42" t="s">
        <v>176</v>
      </c>
      <c r="I42" t="s">
        <v>138</v>
      </c>
      <c r="J42" t="s">
        <v>175</v>
      </c>
      <c r="K42" t="s">
        <v>195</v>
      </c>
      <c r="L42" t="s">
        <v>145</v>
      </c>
      <c r="M42" t="s">
        <v>155</v>
      </c>
      <c r="N42" t="s">
        <v>171</v>
      </c>
      <c r="O42" t="s">
        <v>194</v>
      </c>
      <c r="P42" t="s">
        <v>212</v>
      </c>
      <c r="Q42" t="s">
        <v>214</v>
      </c>
      <c r="R42" t="s">
        <v>216</v>
      </c>
      <c r="S42" t="s">
        <v>181</v>
      </c>
      <c r="U42">
        <v>79</v>
      </c>
      <c r="V42">
        <v>0</v>
      </c>
      <c r="W42">
        <v>0</v>
      </c>
      <c r="X42">
        <v>34</v>
      </c>
      <c r="Y42">
        <v>0</v>
      </c>
      <c r="Z42">
        <v>56</v>
      </c>
      <c r="AA42">
        <v>0</v>
      </c>
      <c r="AB42">
        <v>15</v>
      </c>
      <c r="AC42">
        <v>1</v>
      </c>
      <c r="AD42">
        <v>42</v>
      </c>
      <c r="AE42">
        <v>15</v>
      </c>
      <c r="AF42">
        <v>28</v>
      </c>
      <c r="AG42">
        <v>67</v>
      </c>
      <c r="AH42">
        <v>42</v>
      </c>
      <c r="AI42">
        <v>0</v>
      </c>
      <c r="AJ42">
        <v>67</v>
      </c>
      <c r="AK42">
        <v>0</v>
      </c>
      <c r="AL42">
        <v>38</v>
      </c>
      <c r="AM42">
        <v>12</v>
      </c>
      <c r="AN42" s="7">
        <v>484</v>
      </c>
      <c r="AO42">
        <v>41</v>
      </c>
      <c r="AP42" s="8">
        <v>40.333333333333336</v>
      </c>
      <c r="AQ42" s="8">
        <v>26.888888888888889</v>
      </c>
      <c r="AR42" t="s">
        <v>207</v>
      </c>
      <c r="AY42" s="2" t="str">
        <f>IF(HLOOKUP($AW$2,$BU$2:$KG$21,BA42,0)=BB42,"YES","")</f>
        <v/>
      </c>
      <c r="AZ42" t="str">
        <f>LEFT(BB42,1)</f>
        <v>J</v>
      </c>
      <c r="BA42">
        <f>VLOOKUP(AZ42,$BS$25:$BT$42,2,0)</f>
        <v>12</v>
      </c>
      <c r="BB42" t="s">
        <v>61</v>
      </c>
      <c r="BC42">
        <f>VLOOKUP(BD42,golfers!H:I,2,0)</f>
        <v>67</v>
      </c>
      <c r="BD42" s="54" t="s">
        <v>191</v>
      </c>
      <c r="BE42">
        <f>VLOOKUP($BD42,golfers!N:Q,2,0)</f>
        <v>13</v>
      </c>
      <c r="BF42">
        <f>VLOOKUP($BD42,golfers!N:Q,3,0)</f>
        <v>1</v>
      </c>
      <c r="BG42">
        <f>VLOOKUP($BD42,golfers!N:Q,4,0)</f>
        <v>8</v>
      </c>
      <c r="BH42">
        <f t="shared" si="2"/>
        <v>7</v>
      </c>
      <c r="BI42">
        <f>COUNTIF($B$2:$S$120,BD42)</f>
        <v>6</v>
      </c>
      <c r="BJ42" s="52">
        <f>BI42/COUNTA($A$2:$A$120)</f>
        <v>5.0420168067226892E-2</v>
      </c>
      <c r="BN42" t="str">
        <v>Jill Circo</v>
      </c>
      <c r="BO42">
        <f t="shared" si="3"/>
        <v>0</v>
      </c>
      <c r="BP42" t="str">
        <f t="shared" si="4"/>
        <v>Jon Saxe</v>
      </c>
      <c r="BS42" t="s">
        <v>90</v>
      </c>
      <c r="BT42">
        <v>20</v>
      </c>
    </row>
    <row r="43" spans="1:72">
      <c r="A43" t="s">
        <v>329</v>
      </c>
      <c r="B43" t="s">
        <v>96</v>
      </c>
      <c r="C43" t="s">
        <v>140</v>
      </c>
      <c r="D43" t="s">
        <v>185</v>
      </c>
      <c r="E43" t="s">
        <v>92</v>
      </c>
      <c r="F43" t="s">
        <v>127</v>
      </c>
      <c r="G43" t="s">
        <v>137</v>
      </c>
      <c r="H43" t="s">
        <v>176</v>
      </c>
      <c r="I43" t="s">
        <v>138</v>
      </c>
      <c r="J43" t="s">
        <v>175</v>
      </c>
      <c r="K43" t="s">
        <v>156</v>
      </c>
      <c r="L43" t="s">
        <v>145</v>
      </c>
      <c r="M43" t="s">
        <v>155</v>
      </c>
      <c r="N43" t="s">
        <v>171</v>
      </c>
      <c r="O43" t="s">
        <v>194</v>
      </c>
      <c r="P43" t="s">
        <v>212</v>
      </c>
      <c r="Q43" t="s">
        <v>166</v>
      </c>
      <c r="R43" t="s">
        <v>216</v>
      </c>
      <c r="S43" t="s">
        <v>181</v>
      </c>
      <c r="U43">
        <v>28</v>
      </c>
      <c r="V43">
        <v>25</v>
      </c>
      <c r="W43">
        <v>67</v>
      </c>
      <c r="X43">
        <v>34</v>
      </c>
      <c r="Y43">
        <v>0</v>
      </c>
      <c r="Z43">
        <v>56</v>
      </c>
      <c r="AA43">
        <v>0</v>
      </c>
      <c r="AB43">
        <v>15</v>
      </c>
      <c r="AC43">
        <v>1</v>
      </c>
      <c r="AD43">
        <v>67</v>
      </c>
      <c r="AE43">
        <v>15</v>
      </c>
      <c r="AF43">
        <v>28</v>
      </c>
      <c r="AG43">
        <v>67</v>
      </c>
      <c r="AH43">
        <v>42</v>
      </c>
      <c r="AI43">
        <v>0</v>
      </c>
      <c r="AJ43">
        <v>0</v>
      </c>
      <c r="AK43">
        <v>0</v>
      </c>
      <c r="AL43">
        <v>38</v>
      </c>
      <c r="AM43">
        <v>13</v>
      </c>
      <c r="AN43" s="7">
        <v>483</v>
      </c>
      <c r="AO43">
        <v>42</v>
      </c>
      <c r="AP43" s="8">
        <v>37.153846153846153</v>
      </c>
      <c r="AQ43" s="8">
        <v>26.833333333333332</v>
      </c>
      <c r="AR43" t="s">
        <v>334</v>
      </c>
      <c r="AY43" s="2" t="str">
        <f>IF(HLOOKUP($AW$2,$BU$2:$KG$21,BA43,0)=BB43,"YES","")</f>
        <v/>
      </c>
      <c r="AZ43" t="str">
        <f>LEFT(BB43,1)</f>
        <v>O</v>
      </c>
      <c r="BA43">
        <f>VLOOKUP(AZ43,$BS$25:$BT$42,2,0)</f>
        <v>17</v>
      </c>
      <c r="BB43" t="s">
        <v>66</v>
      </c>
      <c r="BC43">
        <f>VLOOKUP(BD43,golfers!H:I,2,0)</f>
        <v>70</v>
      </c>
      <c r="BD43" s="54" t="s">
        <v>200</v>
      </c>
      <c r="BE43">
        <f>VLOOKUP($BD43,golfers!N:Q,2,0)</f>
        <v>27</v>
      </c>
      <c r="BF43">
        <f>VLOOKUP($BD43,golfers!N:Q,3,0)</f>
        <v>12</v>
      </c>
      <c r="BG43">
        <f>VLOOKUP($BD43,golfers!N:Q,4,0)</f>
        <v>5</v>
      </c>
      <c r="BH43">
        <f t="shared" si="2"/>
        <v>-7</v>
      </c>
      <c r="BI43">
        <f>COUNTIF($B$2:$S$120,BD43)</f>
        <v>30</v>
      </c>
      <c r="BJ43" s="52">
        <f>BI43/COUNTA($A$2:$A$120)</f>
        <v>0.25210084033613445</v>
      </c>
      <c r="BN43" t="str">
        <v>Jim Bailey1</v>
      </c>
      <c r="BO43">
        <f t="shared" si="3"/>
        <v>1</v>
      </c>
      <c r="BP43" t="str">
        <f t="shared" si="4"/>
        <v>Dan Coffey</v>
      </c>
    </row>
    <row r="44" spans="1:72">
      <c r="A44" t="s">
        <v>226</v>
      </c>
      <c r="B44" t="s">
        <v>141</v>
      </c>
      <c r="C44" t="s">
        <v>183</v>
      </c>
      <c r="D44" t="s">
        <v>139</v>
      </c>
      <c r="E44" t="s">
        <v>71</v>
      </c>
      <c r="F44" t="s">
        <v>125</v>
      </c>
      <c r="G44" t="s">
        <v>137</v>
      </c>
      <c r="H44" t="s">
        <v>163</v>
      </c>
      <c r="I44" t="s">
        <v>72</v>
      </c>
      <c r="J44" t="s">
        <v>208</v>
      </c>
      <c r="K44" t="s">
        <v>191</v>
      </c>
      <c r="L44" t="s">
        <v>180</v>
      </c>
      <c r="M44" t="s">
        <v>210</v>
      </c>
      <c r="N44" t="s">
        <v>171</v>
      </c>
      <c r="O44" t="s">
        <v>188</v>
      </c>
      <c r="P44" t="s">
        <v>196</v>
      </c>
      <c r="Q44" t="s">
        <v>166</v>
      </c>
      <c r="R44" t="s">
        <v>173</v>
      </c>
      <c r="S44" t="s">
        <v>202</v>
      </c>
      <c r="U44">
        <v>79</v>
      </c>
      <c r="V44">
        <v>67</v>
      </c>
      <c r="W44">
        <v>47</v>
      </c>
      <c r="X44">
        <v>0</v>
      </c>
      <c r="Y44">
        <v>0</v>
      </c>
      <c r="Z44">
        <v>56</v>
      </c>
      <c r="AA44">
        <v>0</v>
      </c>
      <c r="AB44">
        <v>0</v>
      </c>
      <c r="AC44">
        <v>67</v>
      </c>
      <c r="AD44">
        <v>8</v>
      </c>
      <c r="AE44">
        <v>0</v>
      </c>
      <c r="AF44">
        <v>0</v>
      </c>
      <c r="AG44">
        <v>67</v>
      </c>
      <c r="AH44">
        <v>8</v>
      </c>
      <c r="AI44">
        <v>38</v>
      </c>
      <c r="AJ44">
        <v>0</v>
      </c>
      <c r="AK44">
        <v>25</v>
      </c>
      <c r="AL44">
        <v>20</v>
      </c>
      <c r="AM44">
        <v>11</v>
      </c>
      <c r="AN44" s="7">
        <v>482</v>
      </c>
      <c r="AO44">
        <v>43</v>
      </c>
      <c r="AP44" s="8">
        <v>43.81818181818182</v>
      </c>
      <c r="AQ44" s="8">
        <v>26.777777777777779</v>
      </c>
      <c r="AR44" t="s">
        <v>207</v>
      </c>
      <c r="AY44" s="2" t="str">
        <f>IF(HLOOKUP($AW$2,$BU$2:$KG$21,BA44,0)=BB44,"YES","")</f>
        <v/>
      </c>
      <c r="AZ44" t="str">
        <f>LEFT(BB44,1)</f>
        <v>H</v>
      </c>
      <c r="BA44">
        <f>VLOOKUP(AZ44,$BS$25:$BT$42,2,0)</f>
        <v>10</v>
      </c>
      <c r="BB44" t="s">
        <v>97</v>
      </c>
      <c r="BC44">
        <f>VLOOKUP(BD44,golfers!H:I,2,0)</f>
        <v>71</v>
      </c>
      <c r="BD44" s="54" t="s">
        <v>164</v>
      </c>
      <c r="BE44">
        <f>VLOOKUP($BD44,golfers!N:Q,2,0)</f>
        <v>13</v>
      </c>
      <c r="BF44">
        <f>VLOOKUP($BD44,golfers!N:Q,3,0)</f>
        <v>12</v>
      </c>
      <c r="BG44">
        <f>VLOOKUP($BD44,golfers!N:Q,4,0)</f>
        <v>4</v>
      </c>
      <c r="BH44">
        <f t="shared" si="2"/>
        <v>-8</v>
      </c>
      <c r="BI44">
        <f>COUNTIF($B$2:$S$120,BD44)</f>
        <v>21</v>
      </c>
      <c r="BJ44" s="52">
        <f>BI44/COUNTA($A$2:$A$120)</f>
        <v>0.17647058823529413</v>
      </c>
      <c r="BN44" t="str">
        <v>Jim Bailey2</v>
      </c>
      <c r="BO44">
        <f t="shared" si="3"/>
        <v>0</v>
      </c>
      <c r="BP44" t="str">
        <f t="shared" si="4"/>
        <v>Dick Vaske</v>
      </c>
    </row>
    <row r="45" spans="1:72">
      <c r="A45" t="s">
        <v>289</v>
      </c>
      <c r="B45" t="s">
        <v>141</v>
      </c>
      <c r="C45" t="s">
        <v>95</v>
      </c>
      <c r="D45" t="s">
        <v>124</v>
      </c>
      <c r="E45" t="s">
        <v>154</v>
      </c>
      <c r="F45" t="s">
        <v>127</v>
      </c>
      <c r="G45" t="s">
        <v>123</v>
      </c>
      <c r="H45" t="s">
        <v>176</v>
      </c>
      <c r="I45" t="s">
        <v>72</v>
      </c>
      <c r="J45" t="s">
        <v>208</v>
      </c>
      <c r="K45" t="s">
        <v>156</v>
      </c>
      <c r="L45" t="s">
        <v>145</v>
      </c>
      <c r="M45" t="s">
        <v>174</v>
      </c>
      <c r="N45" t="s">
        <v>171</v>
      </c>
      <c r="O45" t="s">
        <v>188</v>
      </c>
      <c r="P45" t="s">
        <v>212</v>
      </c>
      <c r="Q45" t="s">
        <v>172</v>
      </c>
      <c r="R45" t="s">
        <v>199</v>
      </c>
      <c r="S45" t="s">
        <v>201</v>
      </c>
      <c r="U45">
        <v>79</v>
      </c>
      <c r="V45">
        <v>0</v>
      </c>
      <c r="W45">
        <v>0</v>
      </c>
      <c r="X45">
        <v>0</v>
      </c>
      <c r="Y45">
        <v>0</v>
      </c>
      <c r="Z45">
        <v>56</v>
      </c>
      <c r="AA45">
        <v>0</v>
      </c>
      <c r="AB45">
        <v>0</v>
      </c>
      <c r="AC45">
        <v>67</v>
      </c>
      <c r="AD45">
        <v>67</v>
      </c>
      <c r="AE45">
        <v>15</v>
      </c>
      <c r="AF45">
        <v>67</v>
      </c>
      <c r="AG45">
        <v>67</v>
      </c>
      <c r="AH45">
        <v>8</v>
      </c>
      <c r="AI45">
        <v>0</v>
      </c>
      <c r="AJ45">
        <v>34</v>
      </c>
      <c r="AK45">
        <v>20</v>
      </c>
      <c r="AL45">
        <v>0</v>
      </c>
      <c r="AM45">
        <v>10</v>
      </c>
      <c r="AN45" s="7">
        <v>480</v>
      </c>
      <c r="AO45">
        <v>44</v>
      </c>
      <c r="AP45" s="8">
        <v>48</v>
      </c>
      <c r="AQ45" s="8">
        <v>26.666666666666668</v>
      </c>
      <c r="AR45" t="s">
        <v>207</v>
      </c>
      <c r="AY45" s="2" t="str">
        <f>IF(HLOOKUP($AW$2,$BU$2:$KG$21,BA45,0)=BB45,"YES","")</f>
        <v>YES</v>
      </c>
      <c r="AZ45" t="str">
        <f>LEFT(BB45,1)</f>
        <v>I</v>
      </c>
      <c r="BA45">
        <f>VLOOKUP(AZ45,$BS$25:$BT$42,2,0)</f>
        <v>11</v>
      </c>
      <c r="BB45" t="s">
        <v>8</v>
      </c>
      <c r="BC45">
        <f>VLOOKUP(BD45,golfers!H:I,2,0)</f>
        <v>74</v>
      </c>
      <c r="BD45" s="54" t="s">
        <v>175</v>
      </c>
      <c r="BE45">
        <f>VLOOKUP($BD45,golfers!N:Q,2,0)</f>
        <v>27</v>
      </c>
      <c r="BF45">
        <f>VLOOKUP($BD45,golfers!N:Q,3,0)</f>
        <v>3</v>
      </c>
      <c r="BG45">
        <f>VLOOKUP($BD45,golfers!N:Q,4,0)</f>
        <v>1</v>
      </c>
      <c r="BH45">
        <f t="shared" si="2"/>
        <v>-2</v>
      </c>
      <c r="BI45">
        <f>COUNTIF($B$2:$S$120,BD45)</f>
        <v>33</v>
      </c>
      <c r="BJ45" s="52">
        <f>BI45/COUNTA($A$2:$A$120)</f>
        <v>0.27731092436974791</v>
      </c>
      <c r="BN45" t="str">
        <v>Jim Bailey3</v>
      </c>
      <c r="BO45">
        <f t="shared" si="3"/>
        <v>0</v>
      </c>
      <c r="BP45" t="str">
        <f t="shared" si="4"/>
        <v>Scott Myers</v>
      </c>
    </row>
    <row r="46" spans="1:72">
      <c r="A46" t="s">
        <v>310</v>
      </c>
      <c r="B46" t="s">
        <v>96</v>
      </c>
      <c r="C46" t="s">
        <v>140</v>
      </c>
      <c r="D46" t="s">
        <v>139</v>
      </c>
      <c r="E46" t="s">
        <v>154</v>
      </c>
      <c r="F46" t="s">
        <v>148</v>
      </c>
      <c r="G46" t="s">
        <v>137</v>
      </c>
      <c r="H46" t="s">
        <v>163</v>
      </c>
      <c r="I46" t="s">
        <v>72</v>
      </c>
      <c r="J46" t="s">
        <v>184</v>
      </c>
      <c r="K46" t="s">
        <v>156</v>
      </c>
      <c r="L46" t="s">
        <v>145</v>
      </c>
      <c r="M46" t="s">
        <v>186</v>
      </c>
      <c r="N46" t="s">
        <v>193</v>
      </c>
      <c r="O46" t="s">
        <v>194</v>
      </c>
      <c r="P46" t="s">
        <v>196</v>
      </c>
      <c r="Q46" t="s">
        <v>166</v>
      </c>
      <c r="R46" t="s">
        <v>199</v>
      </c>
      <c r="S46" t="s">
        <v>201</v>
      </c>
      <c r="U46">
        <v>28</v>
      </c>
      <c r="V46">
        <v>25</v>
      </c>
      <c r="W46">
        <v>47</v>
      </c>
      <c r="X46">
        <v>0</v>
      </c>
      <c r="Y46">
        <v>0</v>
      </c>
      <c r="Z46">
        <v>56</v>
      </c>
      <c r="AA46">
        <v>0</v>
      </c>
      <c r="AB46">
        <v>0</v>
      </c>
      <c r="AC46">
        <v>28</v>
      </c>
      <c r="AD46">
        <v>67</v>
      </c>
      <c r="AE46">
        <v>15</v>
      </c>
      <c r="AF46">
        <v>56</v>
      </c>
      <c r="AG46">
        <v>56</v>
      </c>
      <c r="AH46">
        <v>42</v>
      </c>
      <c r="AI46">
        <v>38</v>
      </c>
      <c r="AJ46">
        <v>0</v>
      </c>
      <c r="AK46">
        <v>20</v>
      </c>
      <c r="AL46">
        <v>0</v>
      </c>
      <c r="AM46">
        <v>12</v>
      </c>
      <c r="AN46" s="7">
        <v>478</v>
      </c>
      <c r="AO46">
        <v>45</v>
      </c>
      <c r="AP46" s="8">
        <v>39.833333333333336</v>
      </c>
      <c r="AQ46" s="8">
        <v>26.555555555555557</v>
      </c>
      <c r="AR46" t="s">
        <v>207</v>
      </c>
      <c r="AY46" s="2" t="str">
        <f>IF(HLOOKUP($AW$2,$BU$2:$KG$21,BA46,0)=BB46,"YES","")</f>
        <v/>
      </c>
      <c r="AZ46" t="str">
        <f>LEFT(BB46,1)</f>
        <v>B</v>
      </c>
      <c r="BA46">
        <f>VLOOKUP(AZ46,$BS$25:$BT$42,2,0)</f>
        <v>4</v>
      </c>
      <c r="BB46" s="59" t="s">
        <v>143</v>
      </c>
      <c r="BC46" s="59" t="str">
        <f>VLOOKUP(BD46,golfers!H:I,2,0)</f>
        <v>cut</v>
      </c>
      <c r="BD46" s="71" t="s">
        <v>95</v>
      </c>
      <c r="BE46" s="59">
        <f>VLOOKUP($BD46,golfers!N:Q,2,0)</f>
        <v>0</v>
      </c>
      <c r="BF46" s="59">
        <f>VLOOKUP($BD46,golfers!N:Q,3,0)</f>
        <v>0</v>
      </c>
      <c r="BG46" s="59">
        <f>VLOOKUP($BD46,golfers!N:Q,4,0)</f>
        <v>0</v>
      </c>
      <c r="BH46">
        <f t="shared" si="2"/>
        <v>0</v>
      </c>
      <c r="BI46" s="59">
        <f>COUNTIF($B$2:$S$120,BD46)</f>
        <v>54</v>
      </c>
      <c r="BJ46" s="72">
        <f>BI46/COUNTA($A$2:$A$120)</f>
        <v>0.45378151260504201</v>
      </c>
      <c r="BN46" t="str">
        <v>Jim Biscardi</v>
      </c>
      <c r="BO46">
        <f t="shared" si="3"/>
        <v>0</v>
      </c>
      <c r="BP46" t="str">
        <f t="shared" si="4"/>
        <v>Ari Goetz</v>
      </c>
    </row>
    <row r="47" spans="1:72">
      <c r="A47" t="s">
        <v>221</v>
      </c>
      <c r="B47" t="s">
        <v>141</v>
      </c>
      <c r="C47" t="s">
        <v>140</v>
      </c>
      <c r="D47" t="s">
        <v>185</v>
      </c>
      <c r="E47" t="s">
        <v>154</v>
      </c>
      <c r="F47" t="s">
        <v>167</v>
      </c>
      <c r="G47" t="s">
        <v>137</v>
      </c>
      <c r="H47" t="s">
        <v>179</v>
      </c>
      <c r="I47" t="s">
        <v>72</v>
      </c>
      <c r="J47" t="s">
        <v>175</v>
      </c>
      <c r="K47" t="s">
        <v>209</v>
      </c>
      <c r="L47" t="s">
        <v>145</v>
      </c>
      <c r="M47" t="s">
        <v>174</v>
      </c>
      <c r="N47" t="s">
        <v>193</v>
      </c>
      <c r="O47" t="s">
        <v>188</v>
      </c>
      <c r="P47" t="s">
        <v>213</v>
      </c>
      <c r="Q47" t="s">
        <v>172</v>
      </c>
      <c r="R47" t="s">
        <v>199</v>
      </c>
      <c r="S47" t="s">
        <v>201</v>
      </c>
      <c r="U47">
        <v>79</v>
      </c>
      <c r="V47">
        <v>25</v>
      </c>
      <c r="W47">
        <v>67</v>
      </c>
      <c r="X47">
        <v>0</v>
      </c>
      <c r="Y47">
        <v>0</v>
      </c>
      <c r="Z47">
        <v>56</v>
      </c>
      <c r="AA47">
        <v>0</v>
      </c>
      <c r="AB47">
        <v>0</v>
      </c>
      <c r="AC47">
        <v>1</v>
      </c>
      <c r="AD47">
        <v>0</v>
      </c>
      <c r="AE47">
        <v>15</v>
      </c>
      <c r="AF47">
        <v>67</v>
      </c>
      <c r="AG47">
        <v>56</v>
      </c>
      <c r="AH47">
        <v>8</v>
      </c>
      <c r="AI47">
        <v>47</v>
      </c>
      <c r="AJ47">
        <v>34</v>
      </c>
      <c r="AK47">
        <v>20</v>
      </c>
      <c r="AL47">
        <v>0</v>
      </c>
      <c r="AM47">
        <v>12</v>
      </c>
      <c r="AN47" s="7">
        <v>475</v>
      </c>
      <c r="AO47">
        <v>46</v>
      </c>
      <c r="AP47" s="8">
        <v>39.583333333333336</v>
      </c>
      <c r="AQ47" s="8">
        <v>26.388888888888889</v>
      </c>
      <c r="AR47" t="s">
        <v>207</v>
      </c>
      <c r="AY47" s="2" t="str">
        <f>IF(HLOOKUP($AW$2,$BU$2:$KG$21,BA47,0)=BB47,"YES","")</f>
        <v/>
      </c>
      <c r="AZ47" t="str">
        <f>LEFT(BB47,1)</f>
        <v>B</v>
      </c>
      <c r="BA47">
        <f>VLOOKUP(AZ47,$BS$25:$BT$42,2,0)</f>
        <v>4</v>
      </c>
      <c r="BB47" t="s">
        <v>54</v>
      </c>
      <c r="BC47" t="str">
        <f>VLOOKUP(BD47,golfers!H:I,2,0)</f>
        <v>cut</v>
      </c>
      <c r="BD47" s="54" t="s">
        <v>178</v>
      </c>
      <c r="BE47">
        <f>VLOOKUP($BD47,golfers!N:Q,2,0)</f>
        <v>0</v>
      </c>
      <c r="BF47">
        <f>VLOOKUP($BD47,golfers!N:Q,3,0)</f>
        <v>0</v>
      </c>
      <c r="BG47">
        <f>VLOOKUP($BD47,golfers!N:Q,4,0)</f>
        <v>0</v>
      </c>
      <c r="BH47">
        <f t="shared" si="2"/>
        <v>0</v>
      </c>
      <c r="BI47">
        <f>COUNTIF($B$2:$S$120,BD47)</f>
        <v>32</v>
      </c>
      <c r="BJ47" s="52">
        <f>BI47/COUNTA($A$2:$A$120)</f>
        <v>0.26890756302521007</v>
      </c>
      <c r="BN47" t="str">
        <v>Jim Mclaughlin</v>
      </c>
      <c r="BO47">
        <f t="shared" si="3"/>
        <v>3</v>
      </c>
      <c r="BP47" t="str">
        <f t="shared" si="4"/>
        <v>Jim Bailey</v>
      </c>
    </row>
    <row r="48" spans="1:72">
      <c r="A48" t="s">
        <v>316</v>
      </c>
      <c r="B48" t="s">
        <v>153</v>
      </c>
      <c r="C48" t="s">
        <v>183</v>
      </c>
      <c r="D48" t="s">
        <v>139</v>
      </c>
      <c r="E48" t="s">
        <v>71</v>
      </c>
      <c r="F48" t="s">
        <v>125</v>
      </c>
      <c r="G48" t="s">
        <v>70</v>
      </c>
      <c r="H48" t="s">
        <v>179</v>
      </c>
      <c r="I48" t="s">
        <v>192</v>
      </c>
      <c r="J48" t="s">
        <v>184</v>
      </c>
      <c r="K48" t="s">
        <v>209</v>
      </c>
      <c r="L48" t="s">
        <v>145</v>
      </c>
      <c r="M48" t="s">
        <v>174</v>
      </c>
      <c r="N48" t="s">
        <v>157</v>
      </c>
      <c r="O48" t="s">
        <v>188</v>
      </c>
      <c r="P48" t="s">
        <v>196</v>
      </c>
      <c r="Q48" t="s">
        <v>172</v>
      </c>
      <c r="R48" t="s">
        <v>173</v>
      </c>
      <c r="S48" t="s">
        <v>201</v>
      </c>
      <c r="U48">
        <v>73</v>
      </c>
      <c r="V48">
        <v>67</v>
      </c>
      <c r="W48">
        <v>47</v>
      </c>
      <c r="X48">
        <v>0</v>
      </c>
      <c r="Y48">
        <v>0</v>
      </c>
      <c r="Z48">
        <v>0</v>
      </c>
      <c r="AA48">
        <v>0</v>
      </c>
      <c r="AB48">
        <v>0</v>
      </c>
      <c r="AC48">
        <v>28</v>
      </c>
      <c r="AD48">
        <v>0</v>
      </c>
      <c r="AE48">
        <v>15</v>
      </c>
      <c r="AF48">
        <v>67</v>
      </c>
      <c r="AG48">
        <v>73</v>
      </c>
      <c r="AH48">
        <v>8</v>
      </c>
      <c r="AI48">
        <v>38</v>
      </c>
      <c r="AJ48">
        <v>34</v>
      </c>
      <c r="AK48">
        <v>25</v>
      </c>
      <c r="AL48">
        <v>0</v>
      </c>
      <c r="AM48">
        <v>11</v>
      </c>
      <c r="AN48" s="7">
        <v>475</v>
      </c>
      <c r="AO48">
        <v>46</v>
      </c>
      <c r="AP48" s="8">
        <v>43.18181818181818</v>
      </c>
      <c r="AQ48" s="8">
        <v>26.388888888888889</v>
      </c>
      <c r="AR48" t="s">
        <v>334</v>
      </c>
      <c r="AY48" s="2" t="str">
        <f>IF(HLOOKUP($AW$2,$BU$2:$KG$21,BA48,0)=BB48,"YES","")</f>
        <v/>
      </c>
      <c r="AZ48" t="str">
        <f>LEFT(BB48,1)</f>
        <v>C</v>
      </c>
      <c r="BA48">
        <f>VLOOKUP(AZ48,$BS$25:$BT$42,2,0)</f>
        <v>5</v>
      </c>
      <c r="BB48" t="s">
        <v>2</v>
      </c>
      <c r="BC48" t="str">
        <f>VLOOKUP(BD48,golfers!H:I,2,0)</f>
        <v>cut</v>
      </c>
      <c r="BD48" s="54" t="s">
        <v>126</v>
      </c>
      <c r="BE48">
        <f>VLOOKUP($BD48,golfers!N:Q,2,0)</f>
        <v>0</v>
      </c>
      <c r="BF48">
        <f>VLOOKUP($BD48,golfers!N:Q,3,0)</f>
        <v>0</v>
      </c>
      <c r="BG48">
        <f>VLOOKUP($BD48,golfers!N:Q,4,0)</f>
        <v>0</v>
      </c>
      <c r="BH48">
        <f t="shared" si="2"/>
        <v>0</v>
      </c>
      <c r="BI48">
        <f>COUNTIF($B$2:$S$120,BD48)</f>
        <v>20</v>
      </c>
      <c r="BJ48" s="52">
        <f>BI48/COUNTA($A$2:$A$120)</f>
        <v>0.16806722689075632</v>
      </c>
      <c r="BN48" t="str">
        <v>John Blubaugh1</v>
      </c>
      <c r="BO48">
        <f t="shared" si="3"/>
        <v>0</v>
      </c>
      <c r="BP48" t="str">
        <f t="shared" si="4"/>
        <v>Stacy Ban</v>
      </c>
    </row>
    <row r="49" spans="1:68">
      <c r="A49" t="s">
        <v>284</v>
      </c>
      <c r="B49" t="s">
        <v>141</v>
      </c>
      <c r="C49" t="s">
        <v>183</v>
      </c>
      <c r="D49" t="s">
        <v>126</v>
      </c>
      <c r="E49" t="s">
        <v>170</v>
      </c>
      <c r="F49" t="s">
        <v>148</v>
      </c>
      <c r="G49" t="s">
        <v>162</v>
      </c>
      <c r="H49" t="s">
        <v>179</v>
      </c>
      <c r="I49" t="s">
        <v>192</v>
      </c>
      <c r="J49" t="s">
        <v>175</v>
      </c>
      <c r="K49" t="s">
        <v>209</v>
      </c>
      <c r="L49" t="s">
        <v>145</v>
      </c>
      <c r="M49" t="s">
        <v>210</v>
      </c>
      <c r="N49" t="s">
        <v>171</v>
      </c>
      <c r="O49" t="s">
        <v>189</v>
      </c>
      <c r="P49" t="s">
        <v>200</v>
      </c>
      <c r="Q49" t="s">
        <v>214</v>
      </c>
      <c r="R49" t="s">
        <v>199</v>
      </c>
      <c r="S49" t="s">
        <v>203</v>
      </c>
      <c r="U49">
        <v>79</v>
      </c>
      <c r="V49">
        <v>67</v>
      </c>
      <c r="W49">
        <v>0</v>
      </c>
      <c r="X49">
        <v>25</v>
      </c>
      <c r="Y49">
        <v>0</v>
      </c>
      <c r="Z49">
        <v>0</v>
      </c>
      <c r="AA49">
        <v>0</v>
      </c>
      <c r="AB49">
        <v>0</v>
      </c>
      <c r="AC49">
        <v>1</v>
      </c>
      <c r="AD49">
        <v>0</v>
      </c>
      <c r="AE49">
        <v>15</v>
      </c>
      <c r="AF49">
        <v>0</v>
      </c>
      <c r="AG49">
        <v>67</v>
      </c>
      <c r="AH49">
        <v>70</v>
      </c>
      <c r="AI49">
        <v>5</v>
      </c>
      <c r="AJ49">
        <v>67</v>
      </c>
      <c r="AK49">
        <v>20</v>
      </c>
      <c r="AL49">
        <v>56</v>
      </c>
      <c r="AM49">
        <v>11</v>
      </c>
      <c r="AN49" s="7">
        <v>472</v>
      </c>
      <c r="AO49">
        <v>48</v>
      </c>
      <c r="AP49" s="8">
        <v>42.909090909090907</v>
      </c>
      <c r="AQ49" s="8">
        <v>26.222222222222221</v>
      </c>
      <c r="AR49" t="s">
        <v>207</v>
      </c>
      <c r="AY49" s="2" t="str">
        <f>IF(HLOOKUP($AW$2,$BU$2:$KG$21,BA49,0)=BB49,"YES","")</f>
        <v/>
      </c>
      <c r="AZ49" t="str">
        <f>LEFT(BB49,1)</f>
        <v>C</v>
      </c>
      <c r="BA49">
        <f>VLOOKUP(AZ49,$BS$25:$BT$42,2,0)</f>
        <v>5</v>
      </c>
      <c r="BB49" t="s">
        <v>37</v>
      </c>
      <c r="BC49" t="str">
        <f>VLOOKUP(BD49,golfers!H:I,2,0)</f>
        <v>cut</v>
      </c>
      <c r="BD49" s="54" t="s">
        <v>124</v>
      </c>
      <c r="BE49">
        <f>VLOOKUP($BD49,golfers!N:Q,2,0)</f>
        <v>0</v>
      </c>
      <c r="BF49">
        <f>VLOOKUP($BD49,golfers!N:Q,3,0)</f>
        <v>0</v>
      </c>
      <c r="BG49">
        <f>VLOOKUP($BD49,golfers!N:Q,4,0)</f>
        <v>0</v>
      </c>
      <c r="BH49">
        <f t="shared" si="2"/>
        <v>0</v>
      </c>
      <c r="BI49">
        <f>COUNTIF($B$2:$S$120,BD49)</f>
        <v>37</v>
      </c>
      <c r="BJ49" s="52">
        <f>BI49/COUNTA($A$2:$A$120)</f>
        <v>0.31092436974789917</v>
      </c>
      <c r="BN49" t="str">
        <v>John Blubaugh2</v>
      </c>
      <c r="BO49">
        <f t="shared" si="3"/>
        <v>0</v>
      </c>
      <c r="BP49" t="str">
        <f t="shared" si="4"/>
        <v>Nancy Vontz</v>
      </c>
    </row>
    <row r="50" spans="1:68">
      <c r="A50" t="s">
        <v>279</v>
      </c>
      <c r="B50" t="s">
        <v>96</v>
      </c>
      <c r="C50" t="s">
        <v>140</v>
      </c>
      <c r="D50" t="s">
        <v>139</v>
      </c>
      <c r="E50" t="s">
        <v>154</v>
      </c>
      <c r="F50" t="s">
        <v>127</v>
      </c>
      <c r="G50" t="s">
        <v>123</v>
      </c>
      <c r="H50" t="s">
        <v>179</v>
      </c>
      <c r="I50" t="s">
        <v>138</v>
      </c>
      <c r="J50" t="s">
        <v>208</v>
      </c>
      <c r="K50" t="s">
        <v>195</v>
      </c>
      <c r="L50" t="s">
        <v>145</v>
      </c>
      <c r="M50" t="s">
        <v>210</v>
      </c>
      <c r="N50" t="s">
        <v>198</v>
      </c>
      <c r="O50" t="s">
        <v>189</v>
      </c>
      <c r="P50" t="s">
        <v>213</v>
      </c>
      <c r="Q50" t="s">
        <v>172</v>
      </c>
      <c r="R50" t="s">
        <v>173</v>
      </c>
      <c r="S50" t="s">
        <v>201</v>
      </c>
      <c r="U50">
        <v>28</v>
      </c>
      <c r="V50">
        <v>25</v>
      </c>
      <c r="W50">
        <v>47</v>
      </c>
      <c r="X50">
        <v>0</v>
      </c>
      <c r="Y50">
        <v>0</v>
      </c>
      <c r="Z50">
        <v>56</v>
      </c>
      <c r="AA50">
        <v>0</v>
      </c>
      <c r="AB50">
        <v>15</v>
      </c>
      <c r="AC50">
        <v>67</v>
      </c>
      <c r="AD50">
        <v>42</v>
      </c>
      <c r="AE50">
        <v>15</v>
      </c>
      <c r="AF50">
        <v>0</v>
      </c>
      <c r="AG50">
        <v>0</v>
      </c>
      <c r="AH50">
        <v>70</v>
      </c>
      <c r="AI50">
        <v>47</v>
      </c>
      <c r="AJ50">
        <v>34</v>
      </c>
      <c r="AK50">
        <v>25</v>
      </c>
      <c r="AL50">
        <v>0</v>
      </c>
      <c r="AM50">
        <v>12</v>
      </c>
      <c r="AN50" s="7">
        <v>471</v>
      </c>
      <c r="AO50">
        <v>49</v>
      </c>
      <c r="AP50" s="8">
        <v>39.25</v>
      </c>
      <c r="AQ50" s="8">
        <v>26.166666666666668</v>
      </c>
      <c r="AR50" t="s">
        <v>207</v>
      </c>
      <c r="AY50" s="2" t="str">
        <f>IF(HLOOKUP($AW$2,$BU$2:$KG$21,BA50,0)=BB50,"YES","")</f>
        <v>YES</v>
      </c>
      <c r="AZ50" t="str">
        <f>LEFT(BB50,1)</f>
        <v>D</v>
      </c>
      <c r="BA50">
        <f>VLOOKUP(AZ50,$BS$25:$BT$42,2,0)</f>
        <v>6</v>
      </c>
      <c r="BB50" t="s">
        <v>3</v>
      </c>
      <c r="BC50" t="str">
        <f>VLOOKUP(BD50,golfers!H:I,2,0)</f>
        <v>cut</v>
      </c>
      <c r="BD50" s="54" t="s">
        <v>154</v>
      </c>
      <c r="BE50">
        <f>VLOOKUP($BD50,golfers!N:Q,2,0)</f>
        <v>0</v>
      </c>
      <c r="BF50">
        <f>VLOOKUP($BD50,golfers!N:Q,3,0)</f>
        <v>0</v>
      </c>
      <c r="BG50">
        <f>VLOOKUP($BD50,golfers!N:Q,4,0)</f>
        <v>0</v>
      </c>
      <c r="BH50">
        <f t="shared" si="2"/>
        <v>0</v>
      </c>
      <c r="BI50">
        <f>COUNTIF($B$2:$S$120,BD50)</f>
        <v>34</v>
      </c>
      <c r="BJ50" s="52">
        <f>BI50/COUNTA($A$2:$A$120)</f>
        <v>0.2857142857142857</v>
      </c>
      <c r="BN50" t="str">
        <v>John Mattern</v>
      </c>
      <c r="BO50">
        <f t="shared" si="3"/>
        <v>0</v>
      </c>
      <c r="BP50" t="str">
        <f t="shared" si="4"/>
        <v>Paul Tuel Sr</v>
      </c>
    </row>
    <row r="51" spans="1:68">
      <c r="A51" t="s">
        <v>320</v>
      </c>
      <c r="B51" t="s">
        <v>141</v>
      </c>
      <c r="C51" t="s">
        <v>95</v>
      </c>
      <c r="D51" t="s">
        <v>124</v>
      </c>
      <c r="E51" t="s">
        <v>92</v>
      </c>
      <c r="F51" t="s">
        <v>127</v>
      </c>
      <c r="G51" t="s">
        <v>137</v>
      </c>
      <c r="H51" t="s">
        <v>176</v>
      </c>
      <c r="I51" t="s">
        <v>192</v>
      </c>
      <c r="J51" t="s">
        <v>184</v>
      </c>
      <c r="K51" t="s">
        <v>156</v>
      </c>
      <c r="L51" t="s">
        <v>187</v>
      </c>
      <c r="M51" t="s">
        <v>210</v>
      </c>
      <c r="N51" t="s">
        <v>193</v>
      </c>
      <c r="O51" t="s">
        <v>194</v>
      </c>
      <c r="P51" t="s">
        <v>196</v>
      </c>
      <c r="Q51" t="s">
        <v>214</v>
      </c>
      <c r="R51" t="s">
        <v>216</v>
      </c>
      <c r="S51" t="s">
        <v>201</v>
      </c>
      <c r="U51">
        <v>79</v>
      </c>
      <c r="V51">
        <v>0</v>
      </c>
      <c r="W51">
        <v>0</v>
      </c>
      <c r="X51">
        <v>34</v>
      </c>
      <c r="Y51">
        <v>0</v>
      </c>
      <c r="Z51">
        <v>56</v>
      </c>
      <c r="AA51">
        <v>0</v>
      </c>
      <c r="AB51">
        <v>0</v>
      </c>
      <c r="AC51">
        <v>28</v>
      </c>
      <c r="AD51">
        <v>67</v>
      </c>
      <c r="AE51">
        <v>0</v>
      </c>
      <c r="AF51">
        <v>0</v>
      </c>
      <c r="AG51">
        <v>56</v>
      </c>
      <c r="AH51">
        <v>42</v>
      </c>
      <c r="AI51">
        <v>38</v>
      </c>
      <c r="AJ51">
        <v>67</v>
      </c>
      <c r="AK51">
        <v>0</v>
      </c>
      <c r="AL51">
        <v>0</v>
      </c>
      <c r="AM51">
        <v>9</v>
      </c>
      <c r="AN51" s="7">
        <v>467</v>
      </c>
      <c r="AO51">
        <v>50</v>
      </c>
      <c r="AP51" s="8">
        <v>51.888888888888886</v>
      </c>
      <c r="AQ51" s="8">
        <v>25.944444444444443</v>
      </c>
      <c r="AR51" t="s">
        <v>207</v>
      </c>
      <c r="AY51" s="2" t="str">
        <f>IF(HLOOKUP($AW$2,$BU$2:$KG$21,BA51,0)=BB51,"YES","")</f>
        <v/>
      </c>
      <c r="AZ51" t="str">
        <f>LEFT(BB51,1)</f>
        <v>D</v>
      </c>
      <c r="BA51">
        <f>VLOOKUP(AZ51,$BS$25:$BT$42,2,0)</f>
        <v>6</v>
      </c>
      <c r="BB51" t="s">
        <v>21</v>
      </c>
      <c r="BC51" t="str">
        <f>VLOOKUP(BD51,golfers!H:I,2,0)</f>
        <v>cut</v>
      </c>
      <c r="BD51" s="54" t="s">
        <v>71</v>
      </c>
      <c r="BE51">
        <f>VLOOKUP($BD51,golfers!N:Q,2,0)</f>
        <v>0</v>
      </c>
      <c r="BF51">
        <f>VLOOKUP($BD51,golfers!N:Q,3,0)</f>
        <v>0</v>
      </c>
      <c r="BG51">
        <f>VLOOKUP($BD51,golfers!N:Q,4,0)</f>
        <v>0</v>
      </c>
      <c r="BH51">
        <f t="shared" si="2"/>
        <v>0</v>
      </c>
      <c r="BI51">
        <f>COUNTIF($B$2:$S$120,BD51)</f>
        <v>41</v>
      </c>
      <c r="BJ51" s="52">
        <f>BI51/COUNTA($A$2:$A$120)</f>
        <v>0.34453781512605042</v>
      </c>
      <c r="BN51" t="str">
        <v>Jon Saxe</v>
      </c>
      <c r="BO51">
        <f t="shared" si="3"/>
        <v>0</v>
      </c>
      <c r="BP51" t="str">
        <f t="shared" si="4"/>
        <v>Ed Hengemuehler</v>
      </c>
    </row>
    <row r="52" spans="1:68">
      <c r="A52" t="s">
        <v>205</v>
      </c>
      <c r="B52" t="s">
        <v>153</v>
      </c>
      <c r="C52" t="s">
        <v>95</v>
      </c>
      <c r="D52" t="s">
        <v>139</v>
      </c>
      <c r="E52" t="s">
        <v>170</v>
      </c>
      <c r="F52" t="s">
        <v>148</v>
      </c>
      <c r="G52" t="s">
        <v>162</v>
      </c>
      <c r="H52" t="s">
        <v>176</v>
      </c>
      <c r="I52" t="s">
        <v>72</v>
      </c>
      <c r="J52" t="s">
        <v>208</v>
      </c>
      <c r="K52" t="s">
        <v>195</v>
      </c>
      <c r="L52" t="s">
        <v>145</v>
      </c>
      <c r="M52" t="s">
        <v>155</v>
      </c>
      <c r="N52" t="s">
        <v>198</v>
      </c>
      <c r="O52" t="s">
        <v>188</v>
      </c>
      <c r="P52" t="s">
        <v>213</v>
      </c>
      <c r="Q52" t="s">
        <v>166</v>
      </c>
      <c r="R52" t="s">
        <v>217</v>
      </c>
      <c r="S52" t="s">
        <v>203</v>
      </c>
      <c r="U52">
        <v>73</v>
      </c>
      <c r="V52">
        <v>0</v>
      </c>
      <c r="W52">
        <v>47</v>
      </c>
      <c r="X52">
        <v>25</v>
      </c>
      <c r="Y52">
        <v>0</v>
      </c>
      <c r="Z52">
        <v>0</v>
      </c>
      <c r="AA52">
        <v>0</v>
      </c>
      <c r="AB52">
        <v>0</v>
      </c>
      <c r="AC52">
        <v>67</v>
      </c>
      <c r="AD52">
        <v>42</v>
      </c>
      <c r="AE52">
        <v>15</v>
      </c>
      <c r="AF52">
        <v>28</v>
      </c>
      <c r="AG52">
        <v>0</v>
      </c>
      <c r="AH52">
        <v>8</v>
      </c>
      <c r="AI52">
        <v>47</v>
      </c>
      <c r="AJ52">
        <v>0</v>
      </c>
      <c r="AK52">
        <v>56</v>
      </c>
      <c r="AL52">
        <v>56</v>
      </c>
      <c r="AM52">
        <v>11</v>
      </c>
      <c r="AN52" s="7">
        <v>464</v>
      </c>
      <c r="AO52">
        <v>51</v>
      </c>
      <c r="AP52" s="8">
        <v>42.18181818181818</v>
      </c>
      <c r="AQ52" s="8">
        <v>25.777777777777779</v>
      </c>
      <c r="AR52" t="s">
        <v>207</v>
      </c>
      <c r="AY52" s="2" t="str">
        <f>IF(HLOOKUP($AW$2,$BU$2:$KG$21,BA52,0)=BB52,"YES","")</f>
        <v/>
      </c>
      <c r="AZ52" t="str">
        <f>LEFT(BB52,1)</f>
        <v>E</v>
      </c>
      <c r="BA52">
        <f>VLOOKUP(AZ52,$BS$25:$BT$42,2,0)</f>
        <v>7</v>
      </c>
      <c r="BB52" t="s">
        <v>4</v>
      </c>
      <c r="BC52" t="str">
        <f>VLOOKUP(BD52,golfers!H:I,2,0)</f>
        <v>cut</v>
      </c>
      <c r="BD52" s="54" t="s">
        <v>125</v>
      </c>
      <c r="BE52">
        <f>VLOOKUP($BD52,golfers!N:Q,2,0)</f>
        <v>0</v>
      </c>
      <c r="BF52">
        <f>VLOOKUP($BD52,golfers!N:Q,3,0)</f>
        <v>0</v>
      </c>
      <c r="BG52">
        <f>VLOOKUP($BD52,golfers!N:Q,4,0)</f>
        <v>0</v>
      </c>
      <c r="BH52">
        <f t="shared" si="2"/>
        <v>0</v>
      </c>
      <c r="BI52">
        <f>COUNTIF($B$2:$S$120,BD52)</f>
        <v>13</v>
      </c>
      <c r="BJ52" s="52">
        <f>BI52/COUNTA($A$2:$A$120)</f>
        <v>0.1092436974789916</v>
      </c>
      <c r="BN52" t="str">
        <v>Jordan Ashford1</v>
      </c>
      <c r="BO52">
        <f t="shared" si="3"/>
        <v>0</v>
      </c>
      <c r="BP52" t="str">
        <f t="shared" si="4"/>
        <v>Rick Garinger</v>
      </c>
    </row>
    <row r="53" spans="1:68">
      <c r="A53" t="s">
        <v>281</v>
      </c>
      <c r="B53" t="s">
        <v>96</v>
      </c>
      <c r="C53" t="s">
        <v>178</v>
      </c>
      <c r="D53" t="s">
        <v>124</v>
      </c>
      <c r="E53" t="s">
        <v>71</v>
      </c>
      <c r="F53" t="s">
        <v>127</v>
      </c>
      <c r="G53" t="s">
        <v>137</v>
      </c>
      <c r="H53" t="s">
        <v>147</v>
      </c>
      <c r="I53" t="s">
        <v>138</v>
      </c>
      <c r="J53" t="s">
        <v>184</v>
      </c>
      <c r="K53" t="s">
        <v>195</v>
      </c>
      <c r="L53" t="s">
        <v>180</v>
      </c>
      <c r="M53" t="s">
        <v>210</v>
      </c>
      <c r="N53" t="s">
        <v>193</v>
      </c>
      <c r="O53" t="s">
        <v>194</v>
      </c>
      <c r="P53" t="s">
        <v>213</v>
      </c>
      <c r="Q53" t="s">
        <v>215</v>
      </c>
      <c r="R53" t="s">
        <v>217</v>
      </c>
      <c r="S53" t="s">
        <v>181</v>
      </c>
      <c r="U53">
        <v>28</v>
      </c>
      <c r="V53">
        <v>0</v>
      </c>
      <c r="W53">
        <v>0</v>
      </c>
      <c r="X53">
        <v>0</v>
      </c>
      <c r="Y53">
        <v>0</v>
      </c>
      <c r="Z53">
        <v>56</v>
      </c>
      <c r="AA53">
        <v>56</v>
      </c>
      <c r="AB53">
        <v>15</v>
      </c>
      <c r="AC53">
        <v>28</v>
      </c>
      <c r="AD53">
        <v>42</v>
      </c>
      <c r="AE53">
        <v>0</v>
      </c>
      <c r="AF53">
        <v>0</v>
      </c>
      <c r="AG53">
        <v>56</v>
      </c>
      <c r="AH53">
        <v>42</v>
      </c>
      <c r="AI53">
        <v>47</v>
      </c>
      <c r="AJ53">
        <v>0</v>
      </c>
      <c r="AK53">
        <v>56</v>
      </c>
      <c r="AL53">
        <v>38</v>
      </c>
      <c r="AM53">
        <v>11</v>
      </c>
      <c r="AN53" s="7">
        <v>464</v>
      </c>
      <c r="AO53">
        <v>51</v>
      </c>
      <c r="AP53" s="8">
        <v>42.18181818181818</v>
      </c>
      <c r="AQ53" s="8">
        <v>25.777777777777779</v>
      </c>
      <c r="AR53" t="s">
        <v>207</v>
      </c>
      <c r="AY53" s="2" t="str">
        <f>IF(HLOOKUP($AW$2,$BU$2:$KG$21,BA53,0)=BB53,"YES","")</f>
        <v/>
      </c>
      <c r="AZ53" t="str">
        <f>LEFT(BB53,1)</f>
        <v>E</v>
      </c>
      <c r="BA53">
        <f>VLOOKUP(AZ53,$BS$25:$BT$42,2,0)</f>
        <v>7</v>
      </c>
      <c r="BB53" t="s">
        <v>22</v>
      </c>
      <c r="BC53" t="str">
        <f>VLOOKUP(BD53,golfers!H:I,2,0)</f>
        <v>cut</v>
      </c>
      <c r="BD53" s="54" t="s">
        <v>148</v>
      </c>
      <c r="BE53">
        <f>VLOOKUP($BD53,golfers!N:Q,2,0)</f>
        <v>0</v>
      </c>
      <c r="BF53">
        <f>VLOOKUP($BD53,golfers!N:Q,3,0)</f>
        <v>0</v>
      </c>
      <c r="BG53">
        <f>VLOOKUP($BD53,golfers!N:Q,4,0)</f>
        <v>0</v>
      </c>
      <c r="BH53">
        <f t="shared" si="2"/>
        <v>0</v>
      </c>
      <c r="BI53">
        <f>COUNTIF($B$2:$S$120,BD53)</f>
        <v>20</v>
      </c>
      <c r="BJ53" s="52">
        <f>BI53/COUNTA($A$2:$A$120)</f>
        <v>0.16806722689075632</v>
      </c>
      <c r="BN53" t="str">
        <v>Jordan Ashford2</v>
      </c>
      <c r="BO53">
        <f t="shared" si="3"/>
        <v>0</v>
      </c>
      <c r="BP53" t="str">
        <f t="shared" si="4"/>
        <v>Rob Tuel</v>
      </c>
    </row>
    <row r="54" spans="1:68">
      <c r="A54" t="s">
        <v>312</v>
      </c>
      <c r="B54" t="s">
        <v>96</v>
      </c>
      <c r="C54" t="s">
        <v>95</v>
      </c>
      <c r="D54" t="s">
        <v>124</v>
      </c>
      <c r="E54" t="s">
        <v>92</v>
      </c>
      <c r="F54" t="s">
        <v>127</v>
      </c>
      <c r="G54" t="s">
        <v>137</v>
      </c>
      <c r="H54" t="s">
        <v>176</v>
      </c>
      <c r="I54" t="s">
        <v>72</v>
      </c>
      <c r="J54" t="s">
        <v>184</v>
      </c>
      <c r="K54" t="s">
        <v>156</v>
      </c>
      <c r="L54" t="s">
        <v>197</v>
      </c>
      <c r="M54" t="s">
        <v>155</v>
      </c>
      <c r="N54" t="s">
        <v>157</v>
      </c>
      <c r="O54" t="s">
        <v>194</v>
      </c>
      <c r="P54" t="s">
        <v>212</v>
      </c>
      <c r="Q54" t="s">
        <v>215</v>
      </c>
      <c r="R54" t="s">
        <v>216</v>
      </c>
      <c r="S54" t="s">
        <v>181</v>
      </c>
      <c r="U54">
        <v>28</v>
      </c>
      <c r="V54">
        <v>0</v>
      </c>
      <c r="W54">
        <v>0</v>
      </c>
      <c r="X54">
        <v>34</v>
      </c>
      <c r="Y54">
        <v>0</v>
      </c>
      <c r="Z54">
        <v>56</v>
      </c>
      <c r="AA54">
        <v>0</v>
      </c>
      <c r="AB54">
        <v>0</v>
      </c>
      <c r="AC54">
        <v>28</v>
      </c>
      <c r="AD54">
        <v>67</v>
      </c>
      <c r="AE54">
        <v>70</v>
      </c>
      <c r="AF54">
        <v>28</v>
      </c>
      <c r="AG54">
        <v>73</v>
      </c>
      <c r="AH54">
        <v>42</v>
      </c>
      <c r="AI54">
        <v>0</v>
      </c>
      <c r="AJ54">
        <v>0</v>
      </c>
      <c r="AK54">
        <v>0</v>
      </c>
      <c r="AL54">
        <v>38</v>
      </c>
      <c r="AM54">
        <v>10</v>
      </c>
      <c r="AN54" s="7">
        <v>464</v>
      </c>
      <c r="AO54">
        <v>51</v>
      </c>
      <c r="AP54" s="8">
        <v>46.4</v>
      </c>
      <c r="AQ54" s="8">
        <v>25.777777777777779</v>
      </c>
      <c r="AR54" t="s">
        <v>207</v>
      </c>
      <c r="AY54" s="2" t="str">
        <f>IF(HLOOKUP($AW$2,$BU$2:$KG$21,BA54,0)=BB54,"YES","")</f>
        <v/>
      </c>
      <c r="AZ54" t="str">
        <f>LEFT(BB54,1)</f>
        <v>E</v>
      </c>
      <c r="BA54">
        <f>VLOOKUP(AZ54,$BS$25:$BT$42,2,0)</f>
        <v>7</v>
      </c>
      <c r="BB54" t="s">
        <v>39</v>
      </c>
      <c r="BC54" t="str">
        <f>VLOOKUP(BD54,golfers!H:I,2,0)</f>
        <v>cut</v>
      </c>
      <c r="BD54" s="54" t="s">
        <v>127</v>
      </c>
      <c r="BE54">
        <f>VLOOKUP($BD54,golfers!N:Q,2,0)</f>
        <v>0</v>
      </c>
      <c r="BF54">
        <f>VLOOKUP($BD54,golfers!N:Q,3,0)</f>
        <v>0</v>
      </c>
      <c r="BG54">
        <f>VLOOKUP($BD54,golfers!N:Q,4,0)</f>
        <v>0</v>
      </c>
      <c r="BH54">
        <f t="shared" si="2"/>
        <v>0</v>
      </c>
      <c r="BI54">
        <f>COUNTIF($B$2:$S$120,BD54)</f>
        <v>63</v>
      </c>
      <c r="BJ54" s="52">
        <f>BI54/COUNTA($A$2:$A$120)</f>
        <v>0.52941176470588236</v>
      </c>
      <c r="BN54" t="str">
        <v>JR Freidhof</v>
      </c>
      <c r="BO54">
        <f t="shared" si="3"/>
        <v>1</v>
      </c>
      <c r="BP54" t="str">
        <f t="shared" si="4"/>
        <v>Austin Miller</v>
      </c>
    </row>
    <row r="55" spans="1:68">
      <c r="A55" t="s">
        <v>224</v>
      </c>
      <c r="B55" t="s">
        <v>96</v>
      </c>
      <c r="C55" t="s">
        <v>95</v>
      </c>
      <c r="D55" t="s">
        <v>139</v>
      </c>
      <c r="E55" t="s">
        <v>170</v>
      </c>
      <c r="F55" t="s">
        <v>148</v>
      </c>
      <c r="G55" t="s">
        <v>162</v>
      </c>
      <c r="H55" t="s">
        <v>176</v>
      </c>
      <c r="I55" t="s">
        <v>164</v>
      </c>
      <c r="J55" t="s">
        <v>208</v>
      </c>
      <c r="K55" t="s">
        <v>156</v>
      </c>
      <c r="L55" t="s">
        <v>145</v>
      </c>
      <c r="M55" t="s">
        <v>174</v>
      </c>
      <c r="N55" t="s">
        <v>198</v>
      </c>
      <c r="O55" t="s">
        <v>194</v>
      </c>
      <c r="P55" t="s">
        <v>196</v>
      </c>
      <c r="Q55" t="s">
        <v>166</v>
      </c>
      <c r="R55" t="s">
        <v>173</v>
      </c>
      <c r="S55" t="s">
        <v>181</v>
      </c>
      <c r="U55">
        <v>28</v>
      </c>
      <c r="V55">
        <v>0</v>
      </c>
      <c r="W55">
        <v>47</v>
      </c>
      <c r="X55">
        <v>25</v>
      </c>
      <c r="Y55">
        <v>0</v>
      </c>
      <c r="Z55">
        <v>0</v>
      </c>
      <c r="AA55">
        <v>0</v>
      </c>
      <c r="AB55">
        <v>4</v>
      </c>
      <c r="AC55">
        <v>67</v>
      </c>
      <c r="AD55">
        <v>67</v>
      </c>
      <c r="AE55">
        <v>15</v>
      </c>
      <c r="AF55">
        <v>67</v>
      </c>
      <c r="AG55">
        <v>0</v>
      </c>
      <c r="AH55">
        <v>42</v>
      </c>
      <c r="AI55">
        <v>38</v>
      </c>
      <c r="AJ55">
        <v>0</v>
      </c>
      <c r="AK55">
        <v>25</v>
      </c>
      <c r="AL55">
        <v>38</v>
      </c>
      <c r="AM55">
        <v>12</v>
      </c>
      <c r="AN55" s="7">
        <v>463</v>
      </c>
      <c r="AO55">
        <v>54</v>
      </c>
      <c r="AP55" s="8">
        <v>38.583333333333336</v>
      </c>
      <c r="AQ55" s="8">
        <v>25.722222222222221</v>
      </c>
      <c r="AR55" t="s">
        <v>207</v>
      </c>
      <c r="AY55" s="2" t="str">
        <f>IF(HLOOKUP($AW$2,$BU$2:$KG$21,BA55,0)=BB55,"YES","")</f>
        <v>YES</v>
      </c>
      <c r="AZ55" t="str">
        <f>LEFT(BB55,1)</f>
        <v>E</v>
      </c>
      <c r="BA55">
        <f>VLOOKUP(AZ55,$BS$25:$BT$42,2,0)</f>
        <v>7</v>
      </c>
      <c r="BB55" t="s">
        <v>57</v>
      </c>
      <c r="BC55" t="str">
        <f>VLOOKUP(BD55,golfers!H:I,2,0)</f>
        <v>cut</v>
      </c>
      <c r="BD55" s="54" t="s">
        <v>167</v>
      </c>
      <c r="BE55">
        <f>VLOOKUP($BD55,golfers!N:Q,2,0)</f>
        <v>0</v>
      </c>
      <c r="BF55">
        <f>VLOOKUP($BD55,golfers!N:Q,3,0)</f>
        <v>0</v>
      </c>
      <c r="BG55">
        <f>VLOOKUP($BD55,golfers!N:Q,4,0)</f>
        <v>0</v>
      </c>
      <c r="BH55">
        <f t="shared" si="2"/>
        <v>0</v>
      </c>
      <c r="BI55">
        <f>COUNTIF($B$2:$S$120,BD55)</f>
        <v>23</v>
      </c>
      <c r="BJ55" s="52">
        <f>BI55/COUNTA($A$2:$A$120)</f>
        <v>0.19327731092436976</v>
      </c>
      <c r="BN55" t="str">
        <v>Karen E. Johnson</v>
      </c>
      <c r="BO55">
        <f t="shared" si="3"/>
        <v>0</v>
      </c>
      <c r="BP55" t="str">
        <f t="shared" si="4"/>
        <v>Sarah Percha</v>
      </c>
    </row>
    <row r="56" spans="1:68">
      <c r="A56" t="s">
        <v>248</v>
      </c>
      <c r="B56" t="s">
        <v>141</v>
      </c>
      <c r="C56" t="s">
        <v>95</v>
      </c>
      <c r="D56" t="s">
        <v>185</v>
      </c>
      <c r="E56" t="s">
        <v>71</v>
      </c>
      <c r="F56" t="s">
        <v>127</v>
      </c>
      <c r="G56" t="s">
        <v>137</v>
      </c>
      <c r="H56" t="s">
        <v>176</v>
      </c>
      <c r="I56" t="s">
        <v>72</v>
      </c>
      <c r="J56" t="s">
        <v>208</v>
      </c>
      <c r="K56" t="s">
        <v>156</v>
      </c>
      <c r="L56" t="s">
        <v>180</v>
      </c>
      <c r="M56" t="s">
        <v>155</v>
      </c>
      <c r="N56" t="s">
        <v>193</v>
      </c>
      <c r="O56" t="s">
        <v>194</v>
      </c>
      <c r="P56" t="s">
        <v>212</v>
      </c>
      <c r="Q56" t="s">
        <v>166</v>
      </c>
      <c r="R56" t="s">
        <v>216</v>
      </c>
      <c r="S56" t="s">
        <v>201</v>
      </c>
      <c r="U56">
        <v>79</v>
      </c>
      <c r="V56">
        <v>0</v>
      </c>
      <c r="W56">
        <v>67</v>
      </c>
      <c r="X56">
        <v>0</v>
      </c>
      <c r="Y56">
        <v>0</v>
      </c>
      <c r="Z56">
        <v>56</v>
      </c>
      <c r="AA56">
        <v>0</v>
      </c>
      <c r="AB56">
        <v>0</v>
      </c>
      <c r="AC56">
        <v>67</v>
      </c>
      <c r="AD56">
        <v>67</v>
      </c>
      <c r="AE56">
        <v>0</v>
      </c>
      <c r="AF56">
        <v>28</v>
      </c>
      <c r="AG56">
        <v>56</v>
      </c>
      <c r="AH56">
        <v>42</v>
      </c>
      <c r="AI56">
        <v>0</v>
      </c>
      <c r="AJ56">
        <v>0</v>
      </c>
      <c r="AK56">
        <v>0</v>
      </c>
      <c r="AL56">
        <v>0</v>
      </c>
      <c r="AM56">
        <v>8</v>
      </c>
      <c r="AN56" s="7">
        <v>462</v>
      </c>
      <c r="AO56">
        <v>55</v>
      </c>
      <c r="AP56" s="8">
        <v>57.75</v>
      </c>
      <c r="AQ56" s="8">
        <v>25.666666666666668</v>
      </c>
      <c r="AR56" t="s">
        <v>207</v>
      </c>
      <c r="AY56" s="2" t="str">
        <f>IF(HLOOKUP($AW$2,$BU$2:$KG$21,BA56,0)=BB56,"YES","")</f>
        <v/>
      </c>
      <c r="AZ56" t="str">
        <f>LEFT(BB56,1)</f>
        <v>F</v>
      </c>
      <c r="BA56">
        <f>VLOOKUP(AZ56,$BS$25:$BT$42,2,0)</f>
        <v>8</v>
      </c>
      <c r="BB56" t="s">
        <v>23</v>
      </c>
      <c r="BC56" t="str">
        <f>VLOOKUP(BD56,golfers!H:I,2,0)</f>
        <v>cut</v>
      </c>
      <c r="BD56" s="54" t="s">
        <v>70</v>
      </c>
      <c r="BE56">
        <f>VLOOKUP($BD56,golfers!N:Q,2,0)</f>
        <v>0</v>
      </c>
      <c r="BF56">
        <f>VLOOKUP($BD56,golfers!N:Q,3,0)</f>
        <v>0</v>
      </c>
      <c r="BG56">
        <f>VLOOKUP($BD56,golfers!N:Q,4,0)</f>
        <v>0</v>
      </c>
      <c r="BH56">
        <f t="shared" si="2"/>
        <v>0</v>
      </c>
      <c r="BI56">
        <f>COUNTIF($B$2:$S$120,BD56)</f>
        <v>11</v>
      </c>
      <c r="BJ56" s="52">
        <f>BI56/COUNTA($A$2:$A$120)</f>
        <v>9.2436974789915971E-2</v>
      </c>
      <c r="BN56" t="str">
        <v>Ken Haas</v>
      </c>
      <c r="BO56">
        <f t="shared" si="3"/>
        <v>1</v>
      </c>
      <c r="BP56" t="str">
        <f t="shared" si="4"/>
        <v>Jordan Ashford</v>
      </c>
    </row>
    <row r="57" spans="1:68">
      <c r="A57" t="s">
        <v>229</v>
      </c>
      <c r="B57" t="s">
        <v>141</v>
      </c>
      <c r="C57" t="s">
        <v>95</v>
      </c>
      <c r="D57" t="s">
        <v>126</v>
      </c>
      <c r="E57" t="s">
        <v>154</v>
      </c>
      <c r="F57" t="s">
        <v>148</v>
      </c>
      <c r="G57" t="s">
        <v>123</v>
      </c>
      <c r="H57" t="s">
        <v>163</v>
      </c>
      <c r="I57" t="s">
        <v>164</v>
      </c>
      <c r="J57" t="s">
        <v>175</v>
      </c>
      <c r="K57" t="s">
        <v>156</v>
      </c>
      <c r="L57" t="s">
        <v>180</v>
      </c>
      <c r="M57" t="s">
        <v>174</v>
      </c>
      <c r="N57" t="s">
        <v>157</v>
      </c>
      <c r="O57" t="s">
        <v>194</v>
      </c>
      <c r="P57" t="s">
        <v>212</v>
      </c>
      <c r="Q57" t="s">
        <v>172</v>
      </c>
      <c r="R57" t="s">
        <v>216</v>
      </c>
      <c r="S57" t="s">
        <v>181</v>
      </c>
      <c r="U57">
        <v>79</v>
      </c>
      <c r="V57">
        <v>0</v>
      </c>
      <c r="W57">
        <v>0</v>
      </c>
      <c r="X57">
        <v>0</v>
      </c>
      <c r="Y57">
        <v>0</v>
      </c>
      <c r="Z57">
        <v>56</v>
      </c>
      <c r="AA57">
        <v>0</v>
      </c>
      <c r="AB57">
        <v>4</v>
      </c>
      <c r="AC57">
        <v>1</v>
      </c>
      <c r="AD57">
        <v>67</v>
      </c>
      <c r="AE57">
        <v>0</v>
      </c>
      <c r="AF57">
        <v>67</v>
      </c>
      <c r="AG57">
        <v>73</v>
      </c>
      <c r="AH57">
        <v>42</v>
      </c>
      <c r="AI57">
        <v>0</v>
      </c>
      <c r="AJ57">
        <v>34</v>
      </c>
      <c r="AK57">
        <v>0</v>
      </c>
      <c r="AL57">
        <v>38</v>
      </c>
      <c r="AM57">
        <v>10</v>
      </c>
      <c r="AN57" s="7">
        <v>461</v>
      </c>
      <c r="AO57">
        <v>56</v>
      </c>
      <c r="AP57" s="8">
        <v>46.1</v>
      </c>
      <c r="AQ57" s="8">
        <v>25.611111111111111</v>
      </c>
      <c r="AR57" t="s">
        <v>207</v>
      </c>
      <c r="AY57" s="2" t="str">
        <f>IF(HLOOKUP($AW$2,$BU$2:$KG$21,BA57,0)=BB57,"YES","")</f>
        <v/>
      </c>
      <c r="AZ57" t="str">
        <f>LEFT(BB57,1)</f>
        <v>F</v>
      </c>
      <c r="BA57">
        <f>VLOOKUP(AZ57,$BS$25:$BT$42,2,0)</f>
        <v>8</v>
      </c>
      <c r="BB57" t="s">
        <v>40</v>
      </c>
      <c r="BC57" t="str">
        <f>VLOOKUP(BD57,golfers!H:I,2,0)</f>
        <v>cut</v>
      </c>
      <c r="BD57" s="54" t="s">
        <v>162</v>
      </c>
      <c r="BE57">
        <f>VLOOKUP($BD57,golfers!N:Q,2,0)</f>
        <v>0</v>
      </c>
      <c r="BF57">
        <f>VLOOKUP($BD57,golfers!N:Q,3,0)</f>
        <v>0</v>
      </c>
      <c r="BG57">
        <f>VLOOKUP($BD57,golfers!N:Q,4,0)</f>
        <v>0</v>
      </c>
      <c r="BH57">
        <f t="shared" si="2"/>
        <v>0</v>
      </c>
      <c r="BI57">
        <f>COUNTIF($B$2:$S$120,BD57)</f>
        <v>28</v>
      </c>
      <c r="BJ57" s="52">
        <f>BI57/COUNTA($A$2:$A$120)</f>
        <v>0.23529411764705882</v>
      </c>
      <c r="BN57" t="str">
        <v>Kenzie Blackwell</v>
      </c>
      <c r="BO57">
        <f t="shared" si="3"/>
        <v>1</v>
      </c>
      <c r="BP57" t="str">
        <f t="shared" si="4"/>
        <v>Nate Frantz</v>
      </c>
    </row>
    <row r="58" spans="1:68">
      <c r="A58" t="s">
        <v>269</v>
      </c>
      <c r="B58" t="s">
        <v>96</v>
      </c>
      <c r="C58" t="s">
        <v>95</v>
      </c>
      <c r="D58" t="s">
        <v>139</v>
      </c>
      <c r="E58" t="s">
        <v>154</v>
      </c>
      <c r="F58" t="s">
        <v>167</v>
      </c>
      <c r="G58" t="s">
        <v>70</v>
      </c>
      <c r="H58" t="s">
        <v>163</v>
      </c>
      <c r="I58" t="s">
        <v>164</v>
      </c>
      <c r="J58" t="s">
        <v>175</v>
      </c>
      <c r="K58" t="s">
        <v>191</v>
      </c>
      <c r="L58" t="s">
        <v>145</v>
      </c>
      <c r="M58" t="s">
        <v>174</v>
      </c>
      <c r="N58" t="s">
        <v>193</v>
      </c>
      <c r="O58" t="s">
        <v>188</v>
      </c>
      <c r="P58" t="s">
        <v>196</v>
      </c>
      <c r="Q58" t="s">
        <v>214</v>
      </c>
      <c r="R58" t="s">
        <v>217</v>
      </c>
      <c r="S58" t="s">
        <v>203</v>
      </c>
      <c r="U58">
        <v>28</v>
      </c>
      <c r="V58">
        <v>0</v>
      </c>
      <c r="W58">
        <v>47</v>
      </c>
      <c r="X58">
        <v>0</v>
      </c>
      <c r="Y58">
        <v>0</v>
      </c>
      <c r="Z58">
        <v>0</v>
      </c>
      <c r="AA58">
        <v>0</v>
      </c>
      <c r="AB58">
        <v>4</v>
      </c>
      <c r="AC58">
        <v>1</v>
      </c>
      <c r="AD58">
        <v>8</v>
      </c>
      <c r="AE58">
        <v>15</v>
      </c>
      <c r="AF58">
        <v>67</v>
      </c>
      <c r="AG58">
        <v>56</v>
      </c>
      <c r="AH58">
        <v>8</v>
      </c>
      <c r="AI58">
        <v>38</v>
      </c>
      <c r="AJ58">
        <v>67</v>
      </c>
      <c r="AK58">
        <v>56</v>
      </c>
      <c r="AL58">
        <v>56</v>
      </c>
      <c r="AM58">
        <v>13</v>
      </c>
      <c r="AN58" s="7">
        <v>451</v>
      </c>
      <c r="AO58">
        <v>57</v>
      </c>
      <c r="AP58" s="8">
        <v>34.692307692307693</v>
      </c>
      <c r="AQ58" s="8">
        <v>25.055555555555557</v>
      </c>
      <c r="AR58" t="s">
        <v>207</v>
      </c>
      <c r="AY58" s="2" t="str">
        <f>IF(HLOOKUP($AW$2,$BU$2:$KG$21,BA58,0)=BB58,"YES","")</f>
        <v/>
      </c>
      <c r="AZ58" t="str">
        <f>LEFT(BB58,1)</f>
        <v>G</v>
      </c>
      <c r="BA58">
        <f>VLOOKUP(AZ58,$BS$25:$BT$42,2,0)</f>
        <v>9</v>
      </c>
      <c r="BB58" t="s">
        <v>6</v>
      </c>
      <c r="BC58" t="str">
        <f>VLOOKUP(BD58,golfers!H:I,2,0)</f>
        <v>cut</v>
      </c>
      <c r="BD58" s="54" t="s">
        <v>163</v>
      </c>
      <c r="BE58">
        <f>VLOOKUP($BD58,golfers!N:Q,2,0)</f>
        <v>0</v>
      </c>
      <c r="BF58">
        <f>VLOOKUP($BD58,golfers!N:Q,3,0)</f>
        <v>0</v>
      </c>
      <c r="BG58">
        <f>VLOOKUP($BD58,golfers!N:Q,4,0)</f>
        <v>0</v>
      </c>
      <c r="BH58">
        <f t="shared" si="2"/>
        <v>0</v>
      </c>
      <c r="BI58">
        <f>COUNTIF($B$2:$S$120,BD58)</f>
        <v>33</v>
      </c>
      <c r="BJ58" s="52">
        <f>BI58/COUNTA($A$2:$A$120)</f>
        <v>0.27731092436974791</v>
      </c>
      <c r="BN58" t="str">
        <v>Kevin Mcginn</v>
      </c>
      <c r="BO58">
        <f t="shared" si="3"/>
        <v>3</v>
      </c>
      <c r="BP58" t="str">
        <f t="shared" si="4"/>
        <v>Todd Anderson</v>
      </c>
    </row>
    <row r="59" spans="1:68">
      <c r="A59" t="s">
        <v>328</v>
      </c>
      <c r="B59" t="s">
        <v>109</v>
      </c>
      <c r="C59" t="s">
        <v>183</v>
      </c>
      <c r="D59" t="s">
        <v>124</v>
      </c>
      <c r="E59" t="s">
        <v>92</v>
      </c>
      <c r="F59" t="s">
        <v>127</v>
      </c>
      <c r="G59" t="s">
        <v>137</v>
      </c>
      <c r="H59" t="s">
        <v>176</v>
      </c>
      <c r="I59" t="s">
        <v>192</v>
      </c>
      <c r="J59" t="s">
        <v>184</v>
      </c>
      <c r="K59" t="s">
        <v>156</v>
      </c>
      <c r="L59" t="s">
        <v>180</v>
      </c>
      <c r="M59" t="s">
        <v>186</v>
      </c>
      <c r="N59" t="s">
        <v>171</v>
      </c>
      <c r="O59" t="s">
        <v>188</v>
      </c>
      <c r="P59" t="s">
        <v>212</v>
      </c>
      <c r="Q59" t="s">
        <v>166</v>
      </c>
      <c r="R59" t="s">
        <v>216</v>
      </c>
      <c r="S59" t="s">
        <v>202</v>
      </c>
      <c r="U59">
        <v>47</v>
      </c>
      <c r="V59">
        <v>67</v>
      </c>
      <c r="W59">
        <v>0</v>
      </c>
      <c r="X59">
        <v>34</v>
      </c>
      <c r="Y59">
        <v>0</v>
      </c>
      <c r="Z59">
        <v>56</v>
      </c>
      <c r="AA59">
        <v>0</v>
      </c>
      <c r="AB59">
        <v>0</v>
      </c>
      <c r="AC59">
        <v>28</v>
      </c>
      <c r="AD59">
        <v>67</v>
      </c>
      <c r="AE59">
        <v>0</v>
      </c>
      <c r="AF59">
        <v>56</v>
      </c>
      <c r="AG59">
        <v>67</v>
      </c>
      <c r="AH59">
        <v>8</v>
      </c>
      <c r="AI59">
        <v>0</v>
      </c>
      <c r="AJ59">
        <v>0</v>
      </c>
      <c r="AK59">
        <v>0</v>
      </c>
      <c r="AL59">
        <v>20</v>
      </c>
      <c r="AM59">
        <v>10</v>
      </c>
      <c r="AN59" s="7">
        <v>450</v>
      </c>
      <c r="AO59">
        <v>58</v>
      </c>
      <c r="AP59" s="8">
        <v>45</v>
      </c>
      <c r="AQ59" s="8">
        <v>25</v>
      </c>
      <c r="AR59" t="s">
        <v>334</v>
      </c>
      <c r="AY59" s="2" t="str">
        <f>IF(HLOOKUP($AW$2,$BU$2:$KG$21,BA59,0)=BB59,"YES","")</f>
        <v/>
      </c>
      <c r="AZ59" t="str">
        <f>LEFT(BB59,1)</f>
        <v>G</v>
      </c>
      <c r="BA59">
        <f>VLOOKUP(AZ59,$BS$25:$BT$42,2,0)</f>
        <v>9</v>
      </c>
      <c r="BB59" t="s">
        <v>41</v>
      </c>
      <c r="BC59" t="str">
        <f>VLOOKUP(BD59,golfers!H:I,2,0)</f>
        <v>cut</v>
      </c>
      <c r="BD59" s="54" t="s">
        <v>176</v>
      </c>
      <c r="BE59">
        <f>VLOOKUP($BD59,golfers!N:Q,2,0)</f>
        <v>0</v>
      </c>
      <c r="BF59">
        <f>VLOOKUP($BD59,golfers!N:Q,3,0)</f>
        <v>0</v>
      </c>
      <c r="BG59">
        <f>VLOOKUP($BD59,golfers!N:Q,4,0)</f>
        <v>0</v>
      </c>
      <c r="BH59">
        <f t="shared" si="2"/>
        <v>0</v>
      </c>
      <c r="BI59">
        <f>COUNTIF($B$2:$S$120,BD59)</f>
        <v>60</v>
      </c>
      <c r="BJ59" s="52">
        <f>BI59/COUNTA($A$2:$A$120)</f>
        <v>0.50420168067226889</v>
      </c>
      <c r="BN59" t="str">
        <v>Kris Tuel</v>
      </c>
      <c r="BO59">
        <f t="shared" si="3"/>
        <v>0</v>
      </c>
      <c r="BP59" t="str">
        <f t="shared" si="4"/>
        <v>Mark Moreland</v>
      </c>
    </row>
    <row r="60" spans="1:68">
      <c r="A60" t="s">
        <v>243</v>
      </c>
      <c r="B60" t="s">
        <v>141</v>
      </c>
      <c r="C60" t="s">
        <v>95</v>
      </c>
      <c r="D60" t="s">
        <v>139</v>
      </c>
      <c r="E60" t="s">
        <v>92</v>
      </c>
      <c r="F60" t="s">
        <v>148</v>
      </c>
      <c r="G60" t="s">
        <v>162</v>
      </c>
      <c r="H60" t="s">
        <v>179</v>
      </c>
      <c r="I60" t="s">
        <v>164</v>
      </c>
      <c r="J60" t="s">
        <v>175</v>
      </c>
      <c r="K60" t="s">
        <v>156</v>
      </c>
      <c r="L60" t="s">
        <v>145</v>
      </c>
      <c r="M60" t="s">
        <v>210</v>
      </c>
      <c r="N60" t="s">
        <v>171</v>
      </c>
      <c r="O60" t="s">
        <v>188</v>
      </c>
      <c r="P60" t="s">
        <v>212</v>
      </c>
      <c r="Q60" t="s">
        <v>214</v>
      </c>
      <c r="R60" t="s">
        <v>199</v>
      </c>
      <c r="S60" t="s">
        <v>181</v>
      </c>
      <c r="U60">
        <v>79</v>
      </c>
      <c r="V60">
        <v>0</v>
      </c>
      <c r="W60">
        <v>47</v>
      </c>
      <c r="X60">
        <v>34</v>
      </c>
      <c r="Y60">
        <v>0</v>
      </c>
      <c r="Z60">
        <v>0</v>
      </c>
      <c r="AA60">
        <v>0</v>
      </c>
      <c r="AB60">
        <v>4</v>
      </c>
      <c r="AC60">
        <v>1</v>
      </c>
      <c r="AD60">
        <v>67</v>
      </c>
      <c r="AE60">
        <v>15</v>
      </c>
      <c r="AF60">
        <v>0</v>
      </c>
      <c r="AG60">
        <v>67</v>
      </c>
      <c r="AH60">
        <v>8</v>
      </c>
      <c r="AI60">
        <v>0</v>
      </c>
      <c r="AJ60">
        <v>67</v>
      </c>
      <c r="AK60">
        <v>20</v>
      </c>
      <c r="AL60">
        <v>38</v>
      </c>
      <c r="AM60">
        <v>12</v>
      </c>
      <c r="AN60" s="7">
        <v>447</v>
      </c>
      <c r="AO60">
        <v>59</v>
      </c>
      <c r="AP60" s="8">
        <v>37.25</v>
      </c>
      <c r="AQ60" s="8">
        <v>24.833333333333332</v>
      </c>
      <c r="AR60" t="s">
        <v>207</v>
      </c>
      <c r="AY60" s="2" t="str">
        <f>IF(HLOOKUP($AW$2,$BU$2:$KG$21,BA60,0)=BB60,"YES","")</f>
        <v/>
      </c>
      <c r="AZ60" t="str">
        <f>LEFT(BB60,1)</f>
        <v>G</v>
      </c>
      <c r="BA60">
        <f>VLOOKUP(AZ60,$BS$25:$BT$42,2,0)</f>
        <v>9</v>
      </c>
      <c r="BB60" t="s">
        <v>59</v>
      </c>
      <c r="BC60" t="str">
        <f>VLOOKUP(BD60,golfers!H:I,2,0)</f>
        <v>cut</v>
      </c>
      <c r="BD60" s="54" t="s">
        <v>179</v>
      </c>
      <c r="BE60">
        <f>VLOOKUP($BD60,golfers!N:Q,2,0)</f>
        <v>0</v>
      </c>
      <c r="BF60">
        <f>VLOOKUP($BD60,golfers!N:Q,3,0)</f>
        <v>0</v>
      </c>
      <c r="BG60">
        <f>VLOOKUP($BD60,golfers!N:Q,4,0)</f>
        <v>0</v>
      </c>
      <c r="BH60">
        <f t="shared" si="2"/>
        <v>0</v>
      </c>
      <c r="BI60">
        <f>COUNTIF($B$2:$S$120,BD60)</f>
        <v>15</v>
      </c>
      <c r="BJ60" s="52">
        <f>BI60/COUNTA($A$2:$A$120)</f>
        <v>0.12605042016806722</v>
      </c>
      <c r="BN60" t="str">
        <v>Kyle Heberly</v>
      </c>
      <c r="BO60">
        <f t="shared" si="3"/>
        <v>0</v>
      </c>
      <c r="BP60" t="str">
        <f t="shared" si="4"/>
        <v>Marcy Early</v>
      </c>
    </row>
    <row r="61" spans="1:68">
      <c r="A61" t="s">
        <v>236</v>
      </c>
      <c r="B61" t="s">
        <v>96</v>
      </c>
      <c r="C61" t="s">
        <v>183</v>
      </c>
      <c r="D61" t="s">
        <v>139</v>
      </c>
      <c r="E61" t="s">
        <v>154</v>
      </c>
      <c r="F61" t="s">
        <v>148</v>
      </c>
      <c r="G61" t="s">
        <v>137</v>
      </c>
      <c r="H61" t="s">
        <v>147</v>
      </c>
      <c r="I61" t="s">
        <v>164</v>
      </c>
      <c r="J61" t="s">
        <v>175</v>
      </c>
      <c r="K61" t="s">
        <v>195</v>
      </c>
      <c r="L61" t="s">
        <v>197</v>
      </c>
      <c r="M61" t="s">
        <v>155</v>
      </c>
      <c r="N61" t="s">
        <v>198</v>
      </c>
      <c r="O61" t="s">
        <v>188</v>
      </c>
      <c r="P61" t="s">
        <v>200</v>
      </c>
      <c r="Q61" t="s">
        <v>172</v>
      </c>
      <c r="R61" t="s">
        <v>216</v>
      </c>
      <c r="S61" t="s">
        <v>201</v>
      </c>
      <c r="U61">
        <v>28</v>
      </c>
      <c r="V61">
        <v>67</v>
      </c>
      <c r="W61">
        <v>47</v>
      </c>
      <c r="X61">
        <v>0</v>
      </c>
      <c r="Y61">
        <v>0</v>
      </c>
      <c r="Z61">
        <v>56</v>
      </c>
      <c r="AA61">
        <v>56</v>
      </c>
      <c r="AB61">
        <v>4</v>
      </c>
      <c r="AC61">
        <v>1</v>
      </c>
      <c r="AD61">
        <v>42</v>
      </c>
      <c r="AE61">
        <v>70</v>
      </c>
      <c r="AF61">
        <v>28</v>
      </c>
      <c r="AG61">
        <v>0</v>
      </c>
      <c r="AH61">
        <v>8</v>
      </c>
      <c r="AI61">
        <v>5</v>
      </c>
      <c r="AJ61">
        <v>34</v>
      </c>
      <c r="AK61">
        <v>0</v>
      </c>
      <c r="AL61">
        <v>0</v>
      </c>
      <c r="AM61">
        <v>13</v>
      </c>
      <c r="AN61" s="7">
        <v>446</v>
      </c>
      <c r="AO61">
        <v>60</v>
      </c>
      <c r="AP61" s="8">
        <v>34.307692307692307</v>
      </c>
      <c r="AQ61" s="8">
        <v>24.777777777777779</v>
      </c>
      <c r="AR61" t="s">
        <v>207</v>
      </c>
      <c r="AY61" s="2" t="str">
        <f>IF(HLOOKUP($AW$2,$BU$2:$KG$21,BA61,0)=BB61,"YES","")</f>
        <v>YES</v>
      </c>
      <c r="AZ61" s="59" t="str">
        <f>LEFT(BB61,1)</f>
        <v>H</v>
      </c>
      <c r="BA61" s="59">
        <f>VLOOKUP(AZ61,$BS$25:$BT$42,2,0)</f>
        <v>10</v>
      </c>
      <c r="BB61" t="s">
        <v>7</v>
      </c>
      <c r="BC61" t="str">
        <f>VLOOKUP(BD61,golfers!H:I,2,0)</f>
        <v>cut</v>
      </c>
      <c r="BD61" s="54" t="s">
        <v>72</v>
      </c>
      <c r="BE61">
        <f>VLOOKUP($BD61,golfers!N:Q,2,0)</f>
        <v>0</v>
      </c>
      <c r="BF61">
        <f>VLOOKUP($BD61,golfers!N:Q,3,0)</f>
        <v>0</v>
      </c>
      <c r="BG61">
        <f>VLOOKUP($BD61,golfers!N:Q,4,0)</f>
        <v>0</v>
      </c>
      <c r="BH61">
        <f t="shared" si="2"/>
        <v>0</v>
      </c>
      <c r="BI61">
        <f>COUNTIF($B$2:$S$120,BD61)</f>
        <v>35</v>
      </c>
      <c r="BJ61" s="52">
        <f>BI61/COUNTA($A$2:$A$120)</f>
        <v>0.29411764705882354</v>
      </c>
      <c r="BN61" t="str">
        <v>Landon Chatfield</v>
      </c>
      <c r="BO61">
        <f t="shared" si="3"/>
        <v>2</v>
      </c>
      <c r="BP61" t="str">
        <f t="shared" si="4"/>
        <v>Brian Schindler</v>
      </c>
    </row>
    <row r="62" spans="1:68">
      <c r="A62" t="s">
        <v>293</v>
      </c>
      <c r="B62" t="s">
        <v>96</v>
      </c>
      <c r="C62" t="s">
        <v>178</v>
      </c>
      <c r="D62" t="s">
        <v>124</v>
      </c>
      <c r="E62" t="s">
        <v>92</v>
      </c>
      <c r="F62" t="s">
        <v>127</v>
      </c>
      <c r="G62" t="s">
        <v>137</v>
      </c>
      <c r="H62" t="s">
        <v>176</v>
      </c>
      <c r="I62" t="s">
        <v>192</v>
      </c>
      <c r="J62" t="s">
        <v>175</v>
      </c>
      <c r="K62" t="s">
        <v>156</v>
      </c>
      <c r="L62" t="s">
        <v>197</v>
      </c>
      <c r="M62" t="s">
        <v>174</v>
      </c>
      <c r="N62" t="s">
        <v>171</v>
      </c>
      <c r="O62" t="s">
        <v>188</v>
      </c>
      <c r="P62" t="s">
        <v>213</v>
      </c>
      <c r="Q62" t="s">
        <v>166</v>
      </c>
      <c r="R62" t="s">
        <v>216</v>
      </c>
      <c r="S62" t="s">
        <v>201</v>
      </c>
      <c r="U62">
        <v>28</v>
      </c>
      <c r="V62">
        <v>0</v>
      </c>
      <c r="W62">
        <v>0</v>
      </c>
      <c r="X62">
        <v>34</v>
      </c>
      <c r="Y62">
        <v>0</v>
      </c>
      <c r="Z62">
        <v>56</v>
      </c>
      <c r="AA62">
        <v>0</v>
      </c>
      <c r="AB62">
        <v>0</v>
      </c>
      <c r="AC62">
        <v>1</v>
      </c>
      <c r="AD62">
        <v>67</v>
      </c>
      <c r="AE62">
        <v>70</v>
      </c>
      <c r="AF62">
        <v>67</v>
      </c>
      <c r="AG62">
        <v>67</v>
      </c>
      <c r="AH62">
        <v>8</v>
      </c>
      <c r="AI62">
        <v>47</v>
      </c>
      <c r="AJ62">
        <v>0</v>
      </c>
      <c r="AK62">
        <v>0</v>
      </c>
      <c r="AL62">
        <v>0</v>
      </c>
      <c r="AM62">
        <v>10</v>
      </c>
      <c r="AN62" s="7">
        <v>445</v>
      </c>
      <c r="AO62">
        <v>61</v>
      </c>
      <c r="AP62" s="8">
        <v>44.5</v>
      </c>
      <c r="AQ62" s="8">
        <v>24.722222222222221</v>
      </c>
      <c r="AR62" t="s">
        <v>207</v>
      </c>
      <c r="AY62" s="2" t="str">
        <f>IF(HLOOKUP($AW$2,$BU$2:$KG$21,BA62,0)=BB62,"YES","")</f>
        <v/>
      </c>
      <c r="AZ62" t="str">
        <f>LEFT(BB62,1)</f>
        <v>H</v>
      </c>
      <c r="BA62">
        <f>VLOOKUP(AZ62,$BS$25:$BT$42,2,0)</f>
        <v>10</v>
      </c>
      <c r="BB62" t="s">
        <v>42</v>
      </c>
      <c r="BC62" t="str">
        <f>VLOOKUP(BD62,golfers!H:I,2,0)</f>
        <v>cut</v>
      </c>
      <c r="BD62" s="54" t="s">
        <v>192</v>
      </c>
      <c r="BE62">
        <f>VLOOKUP($BD62,golfers!N:Q,2,0)</f>
        <v>0</v>
      </c>
      <c r="BF62">
        <f>VLOOKUP($BD62,golfers!N:Q,3,0)</f>
        <v>0</v>
      </c>
      <c r="BG62">
        <f>VLOOKUP($BD62,golfers!N:Q,4,0)</f>
        <v>0</v>
      </c>
      <c r="BH62">
        <f t="shared" si="2"/>
        <v>0</v>
      </c>
      <c r="BI62">
        <f>COUNTIF($B$2:$S$120,BD62)</f>
        <v>36</v>
      </c>
      <c r="BJ62" s="52">
        <f>BI62/COUNTA($A$2:$A$120)</f>
        <v>0.30252100840336132</v>
      </c>
      <c r="BN62" t="str">
        <v>Leo Stillmock1</v>
      </c>
      <c r="BO62">
        <f t="shared" si="3"/>
        <v>0</v>
      </c>
      <c r="BP62" t="str">
        <f t="shared" si="4"/>
        <v>Marc Claude</v>
      </c>
    </row>
    <row r="63" spans="1:68">
      <c r="A63" t="s">
        <v>239</v>
      </c>
      <c r="B63" t="s">
        <v>141</v>
      </c>
      <c r="C63" t="s">
        <v>178</v>
      </c>
      <c r="D63" t="s">
        <v>185</v>
      </c>
      <c r="E63" t="s">
        <v>154</v>
      </c>
      <c r="F63" t="s">
        <v>127</v>
      </c>
      <c r="G63" t="s">
        <v>162</v>
      </c>
      <c r="H63" t="s">
        <v>176</v>
      </c>
      <c r="I63" t="s">
        <v>72</v>
      </c>
      <c r="J63" t="s">
        <v>208</v>
      </c>
      <c r="K63" t="s">
        <v>156</v>
      </c>
      <c r="L63" t="s">
        <v>180</v>
      </c>
      <c r="M63" t="s">
        <v>210</v>
      </c>
      <c r="N63" t="s">
        <v>157</v>
      </c>
      <c r="O63" t="s">
        <v>188</v>
      </c>
      <c r="P63" t="s">
        <v>212</v>
      </c>
      <c r="Q63" t="s">
        <v>215</v>
      </c>
      <c r="R63" t="s">
        <v>173</v>
      </c>
      <c r="S63" t="s">
        <v>203</v>
      </c>
      <c r="U63">
        <v>79</v>
      </c>
      <c r="V63">
        <v>0</v>
      </c>
      <c r="W63">
        <v>67</v>
      </c>
      <c r="X63">
        <v>0</v>
      </c>
      <c r="Y63">
        <v>0</v>
      </c>
      <c r="Z63">
        <v>0</v>
      </c>
      <c r="AA63">
        <v>0</v>
      </c>
      <c r="AB63">
        <v>0</v>
      </c>
      <c r="AC63">
        <v>67</v>
      </c>
      <c r="AD63">
        <v>67</v>
      </c>
      <c r="AE63">
        <v>0</v>
      </c>
      <c r="AF63">
        <v>0</v>
      </c>
      <c r="AG63">
        <v>73</v>
      </c>
      <c r="AH63">
        <v>8</v>
      </c>
      <c r="AI63">
        <v>0</v>
      </c>
      <c r="AJ63">
        <v>0</v>
      </c>
      <c r="AK63">
        <v>25</v>
      </c>
      <c r="AL63">
        <v>56</v>
      </c>
      <c r="AM63">
        <v>8</v>
      </c>
      <c r="AN63" s="7">
        <v>442</v>
      </c>
      <c r="AO63">
        <v>62</v>
      </c>
      <c r="AP63" s="8">
        <v>55.25</v>
      </c>
      <c r="AQ63" s="8">
        <v>24.555555555555557</v>
      </c>
      <c r="AR63" t="s">
        <v>207</v>
      </c>
      <c r="AY63" s="2" t="str">
        <f>IF(HLOOKUP($AW$2,$BU$2:$KG$21,BA63,0)=BB63,"YES","")</f>
        <v/>
      </c>
      <c r="AZ63" t="str">
        <f>LEFT(BB63,1)</f>
        <v>I</v>
      </c>
      <c r="BA63">
        <f>VLOOKUP(AZ63,$BS$25:$BT$42,2,0)</f>
        <v>11</v>
      </c>
      <c r="BB63" t="s">
        <v>43</v>
      </c>
      <c r="BC63" t="str">
        <f>VLOOKUP(BD63,golfers!H:I,2,0)</f>
        <v>cut</v>
      </c>
      <c r="BD63" s="54" t="s">
        <v>165</v>
      </c>
      <c r="BE63">
        <f>VLOOKUP($BD63,golfers!N:Q,2,0)</f>
        <v>0</v>
      </c>
      <c r="BF63">
        <f>VLOOKUP($BD63,golfers!N:Q,3,0)</f>
        <v>0</v>
      </c>
      <c r="BG63">
        <f>VLOOKUP($BD63,golfers!N:Q,4,0)</f>
        <v>0</v>
      </c>
      <c r="BH63">
        <f t="shared" si="2"/>
        <v>0</v>
      </c>
      <c r="BI63">
        <f>COUNTIF($B$2:$S$120,BD63)</f>
        <v>2</v>
      </c>
      <c r="BJ63" s="64">
        <f>BI63/COUNTA($A$2:$A$120)</f>
        <v>1.680672268907563E-2</v>
      </c>
      <c r="BN63" t="str">
        <v>Leo Stillmock2</v>
      </c>
      <c r="BO63">
        <f t="shared" si="3"/>
        <v>0</v>
      </c>
      <c r="BP63" t="str">
        <f t="shared" si="4"/>
        <v>Jess Johnson</v>
      </c>
    </row>
    <row r="64" spans="1:68">
      <c r="A64" t="s">
        <v>297</v>
      </c>
      <c r="B64" t="s">
        <v>141</v>
      </c>
      <c r="C64" t="s">
        <v>95</v>
      </c>
      <c r="D64" t="s">
        <v>124</v>
      </c>
      <c r="E64" t="s">
        <v>154</v>
      </c>
      <c r="F64" t="s">
        <v>167</v>
      </c>
      <c r="G64" t="s">
        <v>137</v>
      </c>
      <c r="H64" t="s">
        <v>176</v>
      </c>
      <c r="I64" t="s">
        <v>72</v>
      </c>
      <c r="J64" t="s">
        <v>184</v>
      </c>
      <c r="K64" t="s">
        <v>156</v>
      </c>
      <c r="L64" t="s">
        <v>180</v>
      </c>
      <c r="M64" t="s">
        <v>186</v>
      </c>
      <c r="N64" t="s">
        <v>157</v>
      </c>
      <c r="O64" t="s">
        <v>188</v>
      </c>
      <c r="P64" t="s">
        <v>213</v>
      </c>
      <c r="Q64" t="s">
        <v>166</v>
      </c>
      <c r="R64" t="s">
        <v>173</v>
      </c>
      <c r="S64" t="s">
        <v>201</v>
      </c>
      <c r="U64">
        <v>79</v>
      </c>
      <c r="V64">
        <v>0</v>
      </c>
      <c r="W64">
        <v>0</v>
      </c>
      <c r="X64">
        <v>0</v>
      </c>
      <c r="Y64">
        <v>0</v>
      </c>
      <c r="Z64">
        <v>56</v>
      </c>
      <c r="AA64">
        <v>0</v>
      </c>
      <c r="AB64">
        <v>0</v>
      </c>
      <c r="AC64">
        <v>28</v>
      </c>
      <c r="AD64">
        <v>67</v>
      </c>
      <c r="AE64">
        <v>0</v>
      </c>
      <c r="AF64">
        <v>56</v>
      </c>
      <c r="AG64">
        <v>73</v>
      </c>
      <c r="AH64">
        <v>8</v>
      </c>
      <c r="AI64">
        <v>47</v>
      </c>
      <c r="AJ64">
        <v>0</v>
      </c>
      <c r="AK64">
        <v>25</v>
      </c>
      <c r="AL64">
        <v>0</v>
      </c>
      <c r="AM64">
        <v>9</v>
      </c>
      <c r="AN64" s="7">
        <v>439</v>
      </c>
      <c r="AO64">
        <v>63</v>
      </c>
      <c r="AP64" s="8">
        <v>48.777777777777779</v>
      </c>
      <c r="AQ64" s="8">
        <v>24.388888888888889</v>
      </c>
      <c r="AR64" t="s">
        <v>207</v>
      </c>
      <c r="AY64" s="2" t="str">
        <f>IF(HLOOKUP($AW$2,$BU$2:$KG$21,BA64,0)=BB64,"YES","")</f>
        <v/>
      </c>
      <c r="AZ64" t="str">
        <f>LEFT(BB64,1)</f>
        <v>J</v>
      </c>
      <c r="BA64">
        <f>VLOOKUP(AZ64,$BS$25:$BT$42,2,0)</f>
        <v>12</v>
      </c>
      <c r="BB64" t="s">
        <v>9</v>
      </c>
      <c r="BC64" t="str">
        <f>VLOOKUP(BD64,golfers!H:I,2,0)</f>
        <v>cut</v>
      </c>
      <c r="BD64" s="54" t="s">
        <v>209</v>
      </c>
      <c r="BE64">
        <f>VLOOKUP($BD64,golfers!N:Q,2,0)</f>
        <v>0</v>
      </c>
      <c r="BF64">
        <f>VLOOKUP($BD64,golfers!N:Q,3,0)</f>
        <v>0</v>
      </c>
      <c r="BG64">
        <f>VLOOKUP($BD64,golfers!N:Q,4,0)</f>
        <v>0</v>
      </c>
      <c r="BH64">
        <f t="shared" si="2"/>
        <v>0</v>
      </c>
      <c r="BI64">
        <f>COUNTIF($B$2:$S$120,BD64)</f>
        <v>16</v>
      </c>
      <c r="BJ64" s="52">
        <f>BI64/COUNTA($A$2:$A$120)</f>
        <v>0.13445378151260504</v>
      </c>
      <c r="BN64" t="str">
        <v>Leo Venturini1</v>
      </c>
      <c r="BO64">
        <f t="shared" si="3"/>
        <v>0</v>
      </c>
      <c r="BP64" t="str">
        <f t="shared" si="4"/>
        <v>Rick Straub</v>
      </c>
    </row>
    <row r="65" spans="1:68">
      <c r="A65" t="s">
        <v>251</v>
      </c>
      <c r="B65" t="s">
        <v>153</v>
      </c>
      <c r="C65" t="s">
        <v>95</v>
      </c>
      <c r="D65" t="s">
        <v>124</v>
      </c>
      <c r="E65" t="s">
        <v>71</v>
      </c>
      <c r="F65" t="s">
        <v>127</v>
      </c>
      <c r="G65" t="s">
        <v>137</v>
      </c>
      <c r="H65" t="s">
        <v>176</v>
      </c>
      <c r="I65" t="s">
        <v>192</v>
      </c>
      <c r="J65" t="s">
        <v>184</v>
      </c>
      <c r="K65" t="s">
        <v>156</v>
      </c>
      <c r="L65" t="s">
        <v>187</v>
      </c>
      <c r="M65" t="s">
        <v>210</v>
      </c>
      <c r="N65" t="s">
        <v>171</v>
      </c>
      <c r="O65" t="s">
        <v>194</v>
      </c>
      <c r="P65" t="s">
        <v>196</v>
      </c>
      <c r="Q65" t="s">
        <v>214</v>
      </c>
      <c r="R65" t="s">
        <v>216</v>
      </c>
      <c r="S65" t="s">
        <v>201</v>
      </c>
      <c r="U65">
        <v>73</v>
      </c>
      <c r="V65">
        <v>0</v>
      </c>
      <c r="W65">
        <v>0</v>
      </c>
      <c r="X65">
        <v>0</v>
      </c>
      <c r="Y65">
        <v>0</v>
      </c>
      <c r="Z65">
        <v>56</v>
      </c>
      <c r="AA65">
        <v>0</v>
      </c>
      <c r="AB65">
        <v>0</v>
      </c>
      <c r="AC65">
        <v>28</v>
      </c>
      <c r="AD65">
        <v>67</v>
      </c>
      <c r="AE65">
        <v>0</v>
      </c>
      <c r="AF65">
        <v>0</v>
      </c>
      <c r="AG65">
        <v>67</v>
      </c>
      <c r="AH65">
        <v>42</v>
      </c>
      <c r="AI65">
        <v>38</v>
      </c>
      <c r="AJ65">
        <v>67</v>
      </c>
      <c r="AK65">
        <v>0</v>
      </c>
      <c r="AL65">
        <v>0</v>
      </c>
      <c r="AM65">
        <v>8</v>
      </c>
      <c r="AN65" s="7">
        <v>438</v>
      </c>
      <c r="AO65">
        <v>64</v>
      </c>
      <c r="AP65" s="8">
        <v>54.75</v>
      </c>
      <c r="AQ65" s="8">
        <v>24.333333333333332</v>
      </c>
      <c r="AR65" t="s">
        <v>207</v>
      </c>
      <c r="AY65" s="2" t="str">
        <f>IF(HLOOKUP($AW$2,$BU$2:$KG$21,BA65,0)=BB65,"YES","")</f>
        <v/>
      </c>
      <c r="AZ65" t="str">
        <f>LEFT(BB65,1)</f>
        <v>K</v>
      </c>
      <c r="BA65">
        <f>VLOOKUP(AZ65,$BS$25:$BT$42,2,0)</f>
        <v>13</v>
      </c>
      <c r="BB65" t="s">
        <v>10</v>
      </c>
      <c r="BC65" t="str">
        <f>VLOOKUP(BD65,golfers!H:I,2,0)</f>
        <v>cut</v>
      </c>
      <c r="BD65" s="54" t="s">
        <v>180</v>
      </c>
      <c r="BE65">
        <f>VLOOKUP($BD65,golfers!N:Q,2,0)</f>
        <v>0</v>
      </c>
      <c r="BF65">
        <f>VLOOKUP($BD65,golfers!N:Q,3,0)</f>
        <v>0</v>
      </c>
      <c r="BG65">
        <f>VLOOKUP($BD65,golfers!N:Q,4,0)</f>
        <v>0</v>
      </c>
      <c r="BH65">
        <f t="shared" si="2"/>
        <v>0</v>
      </c>
      <c r="BI65">
        <f>COUNTIF($B$2:$S$120,BD65)</f>
        <v>47</v>
      </c>
      <c r="BJ65" s="52">
        <f>BI65/COUNTA($A$2:$A$120)</f>
        <v>0.3949579831932773</v>
      </c>
      <c r="BN65" t="str">
        <v>Leo Venturini2</v>
      </c>
      <c r="BO65">
        <f t="shared" si="3"/>
        <v>0</v>
      </c>
      <c r="BP65" t="str">
        <f t="shared" si="4"/>
        <v>Kyle Heberly</v>
      </c>
    </row>
    <row r="66" spans="1:68">
      <c r="A66" t="s">
        <v>308</v>
      </c>
      <c r="B66" t="s">
        <v>96</v>
      </c>
      <c r="C66" t="s">
        <v>95</v>
      </c>
      <c r="D66" t="s">
        <v>139</v>
      </c>
      <c r="E66" t="s">
        <v>71</v>
      </c>
      <c r="F66" t="s">
        <v>125</v>
      </c>
      <c r="G66" t="s">
        <v>137</v>
      </c>
      <c r="H66" t="s">
        <v>179</v>
      </c>
      <c r="I66" t="s">
        <v>192</v>
      </c>
      <c r="J66" t="s">
        <v>208</v>
      </c>
      <c r="K66" t="s">
        <v>195</v>
      </c>
      <c r="L66" t="s">
        <v>145</v>
      </c>
      <c r="M66" t="s">
        <v>155</v>
      </c>
      <c r="N66" t="s">
        <v>157</v>
      </c>
      <c r="O66" t="s">
        <v>194</v>
      </c>
      <c r="P66" t="s">
        <v>200</v>
      </c>
      <c r="Q66" t="s">
        <v>172</v>
      </c>
      <c r="R66" t="s">
        <v>216</v>
      </c>
      <c r="S66" t="s">
        <v>201</v>
      </c>
      <c r="U66">
        <v>28</v>
      </c>
      <c r="V66">
        <v>0</v>
      </c>
      <c r="W66">
        <v>47</v>
      </c>
      <c r="X66">
        <v>0</v>
      </c>
      <c r="Y66">
        <v>0</v>
      </c>
      <c r="Z66">
        <v>56</v>
      </c>
      <c r="AA66">
        <v>0</v>
      </c>
      <c r="AB66">
        <v>0</v>
      </c>
      <c r="AC66">
        <v>67</v>
      </c>
      <c r="AD66">
        <v>42</v>
      </c>
      <c r="AE66">
        <v>15</v>
      </c>
      <c r="AF66">
        <v>28</v>
      </c>
      <c r="AG66">
        <v>73</v>
      </c>
      <c r="AH66">
        <v>42</v>
      </c>
      <c r="AI66">
        <v>5</v>
      </c>
      <c r="AJ66">
        <v>34</v>
      </c>
      <c r="AK66">
        <v>0</v>
      </c>
      <c r="AL66">
        <v>0</v>
      </c>
      <c r="AM66">
        <v>11</v>
      </c>
      <c r="AN66" s="7">
        <v>437</v>
      </c>
      <c r="AO66">
        <v>65</v>
      </c>
      <c r="AP66" s="8">
        <v>39.727272727272727</v>
      </c>
      <c r="AQ66" s="8">
        <v>24.277777777777779</v>
      </c>
      <c r="AR66" t="s">
        <v>207</v>
      </c>
      <c r="AY66" s="2" t="str">
        <f>IF(HLOOKUP($AW$2,$BU$2:$KG$21,BA66,0)=BB66,"YES","")</f>
        <v>YES</v>
      </c>
      <c r="AZ66" t="str">
        <f>LEFT(BB66,1)</f>
        <v>K</v>
      </c>
      <c r="BA66">
        <f>VLOOKUP(AZ66,$BS$25:$BT$42,2,0)</f>
        <v>13</v>
      </c>
      <c r="BB66" t="s">
        <v>45</v>
      </c>
      <c r="BC66" t="str">
        <f>VLOOKUP(BD66,golfers!H:I,2,0)</f>
        <v>cut</v>
      </c>
      <c r="BD66" s="54" t="s">
        <v>187</v>
      </c>
      <c r="BE66">
        <f>VLOOKUP($BD66,golfers!N:Q,2,0)</f>
        <v>0</v>
      </c>
      <c r="BF66">
        <f>VLOOKUP($BD66,golfers!N:Q,3,0)</f>
        <v>0</v>
      </c>
      <c r="BG66">
        <f>VLOOKUP($BD66,golfers!N:Q,4,0)</f>
        <v>0</v>
      </c>
      <c r="BH66">
        <f t="shared" si="2"/>
        <v>0</v>
      </c>
      <c r="BI66">
        <f>COUNTIF($B$2:$S$120,BD66)</f>
        <v>11</v>
      </c>
      <c r="BJ66" s="52">
        <f>BI66/COUNTA($A$2:$A$120)</f>
        <v>9.2436974789915971E-2</v>
      </c>
      <c r="BN66" t="str">
        <v>Linda Furey</v>
      </c>
      <c r="BO66">
        <f t="shared" ref="BO66:BO97" si="5">IFERROR(RIGHT(A66,1)*1,0)</f>
        <v>0</v>
      </c>
      <c r="BP66" t="str">
        <f t="shared" ref="BP66:BP97" si="6">IFERROR(LEFT(A66,IFERROR(SEARCH(BO66,A66,1)-1,A66)),A66)</f>
        <v>Linda Furey</v>
      </c>
    </row>
    <row r="67" spans="1:68">
      <c r="A67" t="s">
        <v>268</v>
      </c>
      <c r="B67" t="s">
        <v>141</v>
      </c>
      <c r="C67" t="s">
        <v>183</v>
      </c>
      <c r="D67" t="s">
        <v>126</v>
      </c>
      <c r="E67" t="s">
        <v>92</v>
      </c>
      <c r="F67" t="s">
        <v>125</v>
      </c>
      <c r="G67" t="s">
        <v>137</v>
      </c>
      <c r="H67" t="s">
        <v>179</v>
      </c>
      <c r="I67" t="s">
        <v>192</v>
      </c>
      <c r="J67" t="s">
        <v>184</v>
      </c>
      <c r="K67" t="s">
        <v>209</v>
      </c>
      <c r="L67" t="s">
        <v>180</v>
      </c>
      <c r="M67" t="s">
        <v>186</v>
      </c>
      <c r="N67" t="s">
        <v>171</v>
      </c>
      <c r="O67" t="s">
        <v>194</v>
      </c>
      <c r="P67" t="s">
        <v>200</v>
      </c>
      <c r="Q67" t="s">
        <v>166</v>
      </c>
      <c r="R67" t="s">
        <v>216</v>
      </c>
      <c r="S67" t="s">
        <v>201</v>
      </c>
      <c r="U67">
        <v>79</v>
      </c>
      <c r="V67">
        <v>67</v>
      </c>
      <c r="W67">
        <v>0</v>
      </c>
      <c r="X67">
        <v>34</v>
      </c>
      <c r="Y67">
        <v>0</v>
      </c>
      <c r="Z67">
        <v>56</v>
      </c>
      <c r="AA67">
        <v>0</v>
      </c>
      <c r="AB67">
        <v>0</v>
      </c>
      <c r="AC67">
        <v>28</v>
      </c>
      <c r="AD67">
        <v>0</v>
      </c>
      <c r="AE67">
        <v>0</v>
      </c>
      <c r="AF67">
        <v>56</v>
      </c>
      <c r="AG67">
        <v>67</v>
      </c>
      <c r="AH67">
        <v>42</v>
      </c>
      <c r="AI67">
        <v>5</v>
      </c>
      <c r="AJ67">
        <v>0</v>
      </c>
      <c r="AK67">
        <v>0</v>
      </c>
      <c r="AL67">
        <v>0</v>
      </c>
      <c r="AM67">
        <v>9</v>
      </c>
      <c r="AN67" s="7">
        <v>434</v>
      </c>
      <c r="AO67">
        <v>66</v>
      </c>
      <c r="AP67" s="8">
        <v>48.222222222222221</v>
      </c>
      <c r="AQ67" s="8">
        <v>24.111111111111111</v>
      </c>
      <c r="AR67" t="s">
        <v>207</v>
      </c>
      <c r="AY67" s="2" t="str">
        <f>IF(HLOOKUP($AW$2,$BU$2:$KG$21,BA67,0)=BB67,"YES","")</f>
        <v/>
      </c>
      <c r="AZ67" t="str">
        <f>LEFT(BB67,1)</f>
        <v>L</v>
      </c>
      <c r="BA67">
        <f>VLOOKUP(AZ67,$BS$25:$BT$42,2,0)</f>
        <v>14</v>
      </c>
      <c r="BB67" t="s">
        <v>63</v>
      </c>
      <c r="BC67" t="str">
        <f>VLOOKUP(BD67,golfers!H:I,2,0)</f>
        <v>cut</v>
      </c>
      <c r="BD67" s="54" t="s">
        <v>210</v>
      </c>
      <c r="BE67">
        <f>VLOOKUP($BD67,golfers!N:Q,2,0)</f>
        <v>0</v>
      </c>
      <c r="BF67">
        <f>VLOOKUP($BD67,golfers!N:Q,3,0)</f>
        <v>0</v>
      </c>
      <c r="BG67">
        <f>VLOOKUP($BD67,golfers!N:Q,4,0)</f>
        <v>0</v>
      </c>
      <c r="BH67">
        <f t="shared" ref="BH67:BH73" si="7">BG67-BF67</f>
        <v>0</v>
      </c>
      <c r="BI67">
        <f>COUNTIF($B$2:$S$120,BD67)</f>
        <v>45</v>
      </c>
      <c r="BJ67" s="64">
        <f>BI67/COUNTA($A$2:$A$120)</f>
        <v>0.37815126050420167</v>
      </c>
      <c r="BN67" t="str">
        <v>Lisa Foreman</v>
      </c>
      <c r="BO67">
        <f t="shared" si="5"/>
        <v>4</v>
      </c>
      <c r="BP67" t="str">
        <f t="shared" si="6"/>
        <v>Todd Anderson</v>
      </c>
    </row>
    <row r="68" spans="1:68">
      <c r="A68" t="s">
        <v>222</v>
      </c>
      <c r="B68" t="s">
        <v>96</v>
      </c>
      <c r="C68" t="s">
        <v>95</v>
      </c>
      <c r="D68" t="s">
        <v>124</v>
      </c>
      <c r="E68" t="s">
        <v>92</v>
      </c>
      <c r="F68" t="s">
        <v>148</v>
      </c>
      <c r="G68" t="s">
        <v>70</v>
      </c>
      <c r="H68" t="s">
        <v>147</v>
      </c>
      <c r="I68" t="s">
        <v>164</v>
      </c>
      <c r="J68" t="s">
        <v>175</v>
      </c>
      <c r="K68" t="s">
        <v>156</v>
      </c>
      <c r="L68" t="s">
        <v>197</v>
      </c>
      <c r="M68" t="s">
        <v>155</v>
      </c>
      <c r="N68" t="s">
        <v>171</v>
      </c>
      <c r="O68" t="s">
        <v>211</v>
      </c>
      <c r="P68" t="s">
        <v>200</v>
      </c>
      <c r="Q68" t="s">
        <v>215</v>
      </c>
      <c r="R68" t="s">
        <v>216</v>
      </c>
      <c r="S68" t="s">
        <v>203</v>
      </c>
      <c r="U68">
        <v>28</v>
      </c>
      <c r="V68">
        <v>0</v>
      </c>
      <c r="W68">
        <v>0</v>
      </c>
      <c r="X68">
        <v>34</v>
      </c>
      <c r="Y68">
        <v>0</v>
      </c>
      <c r="Z68">
        <v>0</v>
      </c>
      <c r="AA68">
        <v>56</v>
      </c>
      <c r="AB68">
        <v>4</v>
      </c>
      <c r="AC68">
        <v>1</v>
      </c>
      <c r="AD68">
        <v>67</v>
      </c>
      <c r="AE68">
        <v>70</v>
      </c>
      <c r="AF68">
        <v>28</v>
      </c>
      <c r="AG68">
        <v>67</v>
      </c>
      <c r="AH68">
        <v>15</v>
      </c>
      <c r="AI68">
        <v>5</v>
      </c>
      <c r="AJ68">
        <v>0</v>
      </c>
      <c r="AK68">
        <v>0</v>
      </c>
      <c r="AL68">
        <v>56</v>
      </c>
      <c r="AM68">
        <v>12</v>
      </c>
      <c r="AN68" s="7">
        <v>431</v>
      </c>
      <c r="AO68">
        <v>67</v>
      </c>
      <c r="AP68" s="8">
        <v>35.916666666666664</v>
      </c>
      <c r="AQ68" s="8">
        <v>23.944444444444443</v>
      </c>
      <c r="AR68" t="s">
        <v>207</v>
      </c>
      <c r="AY68" s="2" t="str">
        <f>IF(HLOOKUP($AW$2,$BU$2:$KG$21,BA68,0)=BB68,"YES","")</f>
        <v/>
      </c>
      <c r="AZ68" t="str">
        <f>LEFT(BB68,1)</f>
        <v>M</v>
      </c>
      <c r="BA68">
        <f>VLOOKUP(AZ68,$BS$25:$BT$42,2,0)</f>
        <v>15</v>
      </c>
      <c r="BB68" t="s">
        <v>64</v>
      </c>
      <c r="BC68" t="str">
        <f>VLOOKUP(BD68,golfers!H:I,2,0)</f>
        <v>cut</v>
      </c>
      <c r="BD68" s="54" t="s">
        <v>198</v>
      </c>
      <c r="BE68">
        <f>VLOOKUP($BD68,golfers!N:Q,2,0)</f>
        <v>0</v>
      </c>
      <c r="BF68">
        <f>VLOOKUP($BD68,golfers!N:Q,3,0)</f>
        <v>0</v>
      </c>
      <c r="BG68">
        <f>VLOOKUP($BD68,golfers!N:Q,4,0)</f>
        <v>0</v>
      </c>
      <c r="BH68">
        <f t="shared" si="7"/>
        <v>0</v>
      </c>
      <c r="BI68">
        <f>COUNTIF($B$2:$S$120,BD68)</f>
        <v>21</v>
      </c>
      <c r="BJ68" s="52">
        <f>BI68/COUNTA($A$2:$A$120)</f>
        <v>0.17647058823529413</v>
      </c>
      <c r="BN68" t="str">
        <v>Lonny Montgomery1</v>
      </c>
      <c r="BO68">
        <f t="shared" si="5"/>
        <v>2</v>
      </c>
      <c r="BP68" t="str">
        <f t="shared" si="6"/>
        <v>Jim Bailey</v>
      </c>
    </row>
    <row r="69" spans="1:68">
      <c r="A69" t="s">
        <v>233</v>
      </c>
      <c r="B69" t="s">
        <v>141</v>
      </c>
      <c r="C69" t="s">
        <v>178</v>
      </c>
      <c r="D69" t="s">
        <v>126</v>
      </c>
      <c r="E69" t="s">
        <v>170</v>
      </c>
      <c r="F69" t="s">
        <v>127</v>
      </c>
      <c r="G69" t="s">
        <v>162</v>
      </c>
      <c r="H69" t="s">
        <v>163</v>
      </c>
      <c r="I69" t="s">
        <v>72</v>
      </c>
      <c r="J69" t="s">
        <v>208</v>
      </c>
      <c r="K69" t="s">
        <v>156</v>
      </c>
      <c r="L69" t="s">
        <v>180</v>
      </c>
      <c r="M69" t="s">
        <v>210</v>
      </c>
      <c r="N69" t="s">
        <v>171</v>
      </c>
      <c r="O69" t="s">
        <v>189</v>
      </c>
      <c r="P69" t="s">
        <v>212</v>
      </c>
      <c r="Q69" t="s">
        <v>166</v>
      </c>
      <c r="R69" t="s">
        <v>216</v>
      </c>
      <c r="S69" t="s">
        <v>203</v>
      </c>
      <c r="U69">
        <v>79</v>
      </c>
      <c r="V69">
        <v>0</v>
      </c>
      <c r="W69">
        <v>0</v>
      </c>
      <c r="X69">
        <v>25</v>
      </c>
      <c r="Y69">
        <v>0</v>
      </c>
      <c r="Z69">
        <v>0</v>
      </c>
      <c r="AA69">
        <v>0</v>
      </c>
      <c r="AB69">
        <v>0</v>
      </c>
      <c r="AC69">
        <v>67</v>
      </c>
      <c r="AD69">
        <v>67</v>
      </c>
      <c r="AE69">
        <v>0</v>
      </c>
      <c r="AF69">
        <v>0</v>
      </c>
      <c r="AG69">
        <v>67</v>
      </c>
      <c r="AH69">
        <v>70</v>
      </c>
      <c r="AI69">
        <v>0</v>
      </c>
      <c r="AJ69">
        <v>0</v>
      </c>
      <c r="AK69">
        <v>0</v>
      </c>
      <c r="AL69">
        <v>56</v>
      </c>
      <c r="AM69">
        <v>7</v>
      </c>
      <c r="AN69" s="7">
        <v>431</v>
      </c>
      <c r="AO69">
        <v>67</v>
      </c>
      <c r="AP69" s="8">
        <v>61.571428571428569</v>
      </c>
      <c r="AQ69" s="8">
        <v>23.944444444444443</v>
      </c>
      <c r="AR69" t="s">
        <v>207</v>
      </c>
      <c r="AY69" s="2" t="str">
        <f>IF(HLOOKUP($AW$2,$BU$2:$KG$21,BA69,0)=BB69,"YES","")</f>
        <v/>
      </c>
      <c r="AZ69" t="str">
        <f>LEFT(BB69,1)</f>
        <v>O</v>
      </c>
      <c r="BA69">
        <f>VLOOKUP(AZ69,$BS$25:$BT$42,2,0)</f>
        <v>17</v>
      </c>
      <c r="BB69" t="s">
        <v>14</v>
      </c>
      <c r="BC69" t="str">
        <f>VLOOKUP(BD69,golfers!H:I,2,0)</f>
        <v>cut</v>
      </c>
      <c r="BD69" s="54" t="s">
        <v>212</v>
      </c>
      <c r="BE69">
        <f>VLOOKUP($BD69,golfers!N:Q,2,0)</f>
        <v>0</v>
      </c>
      <c r="BF69">
        <f>VLOOKUP($BD69,golfers!N:Q,3,0)</f>
        <v>0</v>
      </c>
      <c r="BG69">
        <f>VLOOKUP($BD69,golfers!N:Q,4,0)</f>
        <v>0</v>
      </c>
      <c r="BH69">
        <f t="shared" si="7"/>
        <v>0</v>
      </c>
      <c r="BI69">
        <f>COUNTIF($B$2:$S$120,BD69)</f>
        <v>37</v>
      </c>
      <c r="BJ69" s="52">
        <f>BI69/COUNTA($A$2:$A$120)</f>
        <v>0.31092436974789917</v>
      </c>
      <c r="BN69" t="str">
        <v>Lonny Montgomery2</v>
      </c>
      <c r="BO69">
        <f t="shared" si="5"/>
        <v>0</v>
      </c>
      <c r="BP69" t="str">
        <f t="shared" si="6"/>
        <v>Jason Percha</v>
      </c>
    </row>
    <row r="70" spans="1:68">
      <c r="A70" t="s">
        <v>228</v>
      </c>
      <c r="B70" t="s">
        <v>153</v>
      </c>
      <c r="C70" t="s">
        <v>95</v>
      </c>
      <c r="D70" t="s">
        <v>124</v>
      </c>
      <c r="E70" t="s">
        <v>154</v>
      </c>
      <c r="F70" t="s">
        <v>167</v>
      </c>
      <c r="G70" t="s">
        <v>162</v>
      </c>
      <c r="H70" t="s">
        <v>176</v>
      </c>
      <c r="I70" t="s">
        <v>138</v>
      </c>
      <c r="J70" t="s">
        <v>208</v>
      </c>
      <c r="K70" t="s">
        <v>195</v>
      </c>
      <c r="L70" t="s">
        <v>145</v>
      </c>
      <c r="M70" t="s">
        <v>210</v>
      </c>
      <c r="N70" t="s">
        <v>198</v>
      </c>
      <c r="O70" t="s">
        <v>189</v>
      </c>
      <c r="P70" t="s">
        <v>200</v>
      </c>
      <c r="Q70" t="s">
        <v>214</v>
      </c>
      <c r="R70" t="s">
        <v>199</v>
      </c>
      <c r="S70" t="s">
        <v>203</v>
      </c>
      <c r="U70">
        <v>73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15</v>
      </c>
      <c r="AC70">
        <v>67</v>
      </c>
      <c r="AD70">
        <v>42</v>
      </c>
      <c r="AE70">
        <v>15</v>
      </c>
      <c r="AF70">
        <v>0</v>
      </c>
      <c r="AG70">
        <v>0</v>
      </c>
      <c r="AH70">
        <v>70</v>
      </c>
      <c r="AI70">
        <v>5</v>
      </c>
      <c r="AJ70">
        <v>67</v>
      </c>
      <c r="AK70">
        <v>20</v>
      </c>
      <c r="AL70">
        <v>56</v>
      </c>
      <c r="AM70">
        <v>10</v>
      </c>
      <c r="AN70" s="7">
        <v>430</v>
      </c>
      <c r="AO70">
        <v>69</v>
      </c>
      <c r="AP70" s="8">
        <v>43</v>
      </c>
      <c r="AQ70" s="8">
        <v>23.888888888888889</v>
      </c>
      <c r="AR70" t="s">
        <v>207</v>
      </c>
      <c r="AY70" s="2" t="str">
        <f>IF(HLOOKUP($AW$2,$BU$2:$KG$21,BA70,0)=BB70,"YES","")</f>
        <v/>
      </c>
      <c r="AZ70" t="str">
        <f>LEFT(BB70,1)</f>
        <v>P</v>
      </c>
      <c r="BA70">
        <f>VLOOKUP(AZ70,$BS$25:$BT$42,2,0)</f>
        <v>18</v>
      </c>
      <c r="BB70" t="s">
        <v>33</v>
      </c>
      <c r="BC70" t="str">
        <f>VLOOKUP(BD70,golfers!H:I,2,0)</f>
        <v>cut</v>
      </c>
      <c r="BD70" s="54" t="s">
        <v>215</v>
      </c>
      <c r="BE70">
        <f>VLOOKUP($BD70,golfers!N:Q,2,0)</f>
        <v>0</v>
      </c>
      <c r="BF70">
        <f>VLOOKUP($BD70,golfers!N:Q,3,0)</f>
        <v>0</v>
      </c>
      <c r="BG70">
        <f>VLOOKUP($BD70,golfers!N:Q,4,0)</f>
        <v>0</v>
      </c>
      <c r="BH70">
        <f t="shared" si="7"/>
        <v>0</v>
      </c>
      <c r="BI70">
        <f>COUNTIF($B$2:$S$120,BD70)</f>
        <v>30</v>
      </c>
      <c r="BJ70" s="52">
        <f>BI70/COUNTA($A$2:$A$120)</f>
        <v>0.25210084033613445</v>
      </c>
      <c r="BN70" t="str">
        <v>Luna Goetz</v>
      </c>
      <c r="BO70">
        <f t="shared" si="5"/>
        <v>0</v>
      </c>
      <c r="BP70" t="str">
        <f t="shared" si="6"/>
        <v>Jeff Vaske</v>
      </c>
    </row>
    <row r="71" spans="1:68">
      <c r="A71" t="s">
        <v>277</v>
      </c>
      <c r="B71" t="s">
        <v>141</v>
      </c>
      <c r="C71" t="s">
        <v>95</v>
      </c>
      <c r="D71" t="s">
        <v>124</v>
      </c>
      <c r="E71" t="s">
        <v>92</v>
      </c>
      <c r="F71" t="s">
        <v>127</v>
      </c>
      <c r="G71" t="s">
        <v>137</v>
      </c>
      <c r="H71" t="s">
        <v>176</v>
      </c>
      <c r="I71" t="s">
        <v>72</v>
      </c>
      <c r="J71" t="s">
        <v>208</v>
      </c>
      <c r="K71" t="s">
        <v>195</v>
      </c>
      <c r="L71" t="s">
        <v>145</v>
      </c>
      <c r="M71" t="s">
        <v>210</v>
      </c>
      <c r="N71" t="s">
        <v>193</v>
      </c>
      <c r="O71" t="s">
        <v>194</v>
      </c>
      <c r="P71" t="s">
        <v>200</v>
      </c>
      <c r="Q71" t="s">
        <v>172</v>
      </c>
      <c r="R71" t="s">
        <v>216</v>
      </c>
      <c r="S71" t="s">
        <v>201</v>
      </c>
      <c r="U71">
        <v>79</v>
      </c>
      <c r="V71">
        <v>0</v>
      </c>
      <c r="W71">
        <v>0</v>
      </c>
      <c r="X71">
        <v>34</v>
      </c>
      <c r="Y71">
        <v>0</v>
      </c>
      <c r="Z71">
        <v>56</v>
      </c>
      <c r="AA71">
        <v>0</v>
      </c>
      <c r="AB71">
        <v>0</v>
      </c>
      <c r="AC71">
        <v>67</v>
      </c>
      <c r="AD71">
        <v>42</v>
      </c>
      <c r="AE71">
        <v>15</v>
      </c>
      <c r="AF71">
        <v>0</v>
      </c>
      <c r="AG71">
        <v>56</v>
      </c>
      <c r="AH71">
        <v>42</v>
      </c>
      <c r="AI71">
        <v>5</v>
      </c>
      <c r="AJ71">
        <v>34</v>
      </c>
      <c r="AK71">
        <v>0</v>
      </c>
      <c r="AL71">
        <v>0</v>
      </c>
      <c r="AM71">
        <v>10</v>
      </c>
      <c r="AN71" s="7">
        <v>430</v>
      </c>
      <c r="AO71">
        <v>69</v>
      </c>
      <c r="AP71" s="8">
        <v>43</v>
      </c>
      <c r="AQ71" s="8">
        <v>23.888888888888889</v>
      </c>
      <c r="AR71" t="s">
        <v>207</v>
      </c>
      <c r="AY71" s="2" t="str">
        <f>IF(HLOOKUP($AW$2,$BU$2:$KG$21,BA71,0)=BB71,"YES","")</f>
        <v/>
      </c>
      <c r="AZ71" t="str">
        <f>LEFT(BB71,1)</f>
        <v>P</v>
      </c>
      <c r="BA71">
        <f>VLOOKUP(AZ71,$BS$25:$BT$42,2,0)</f>
        <v>18</v>
      </c>
      <c r="BB71" t="s">
        <v>67</v>
      </c>
      <c r="BC71" t="str">
        <f>VLOOKUP(BD71,golfers!H:I,2,0)</f>
        <v>cut</v>
      </c>
      <c r="BD71" s="54" t="s">
        <v>166</v>
      </c>
      <c r="BE71">
        <f>VLOOKUP($BD71,golfers!N:Q,2,0)</f>
        <v>0</v>
      </c>
      <c r="BF71">
        <f>VLOOKUP($BD71,golfers!N:Q,3,0)</f>
        <v>0</v>
      </c>
      <c r="BG71">
        <f>VLOOKUP($BD71,golfers!N:Q,4,0)</f>
        <v>0</v>
      </c>
      <c r="BH71">
        <f t="shared" si="7"/>
        <v>0</v>
      </c>
      <c r="BI71">
        <f>COUNTIF($B$2:$S$120,BD71)</f>
        <v>31</v>
      </c>
      <c r="BJ71" s="52">
        <f>BI71/COUNTA($A$2:$A$120)</f>
        <v>0.26050420168067229</v>
      </c>
      <c r="BN71" t="str">
        <v>Marc Claude</v>
      </c>
      <c r="BO71">
        <f t="shared" si="5"/>
        <v>1</v>
      </c>
      <c r="BP71" t="str">
        <f t="shared" si="6"/>
        <v>Leo Venturini</v>
      </c>
    </row>
    <row r="72" spans="1:68">
      <c r="A72" t="s">
        <v>235</v>
      </c>
      <c r="B72" t="s">
        <v>141</v>
      </c>
      <c r="C72" t="s">
        <v>178</v>
      </c>
      <c r="D72" t="s">
        <v>124</v>
      </c>
      <c r="E72" t="s">
        <v>154</v>
      </c>
      <c r="F72" t="s">
        <v>167</v>
      </c>
      <c r="G72" t="s">
        <v>137</v>
      </c>
      <c r="H72" t="s">
        <v>163</v>
      </c>
      <c r="I72" t="s">
        <v>72</v>
      </c>
      <c r="J72" t="s">
        <v>208</v>
      </c>
      <c r="K72" t="s">
        <v>195</v>
      </c>
      <c r="L72" t="s">
        <v>197</v>
      </c>
      <c r="M72" t="s">
        <v>155</v>
      </c>
      <c r="N72" t="s">
        <v>157</v>
      </c>
      <c r="O72" t="s">
        <v>188</v>
      </c>
      <c r="P72" t="s">
        <v>200</v>
      </c>
      <c r="Q72" t="s">
        <v>215</v>
      </c>
      <c r="R72" t="s">
        <v>216</v>
      </c>
      <c r="S72" t="s">
        <v>201</v>
      </c>
      <c r="U72">
        <v>79</v>
      </c>
      <c r="V72">
        <v>0</v>
      </c>
      <c r="W72">
        <v>0</v>
      </c>
      <c r="X72">
        <v>0</v>
      </c>
      <c r="Y72">
        <v>0</v>
      </c>
      <c r="Z72">
        <v>56</v>
      </c>
      <c r="AA72">
        <v>0</v>
      </c>
      <c r="AB72">
        <v>0</v>
      </c>
      <c r="AC72">
        <v>67</v>
      </c>
      <c r="AD72">
        <v>42</v>
      </c>
      <c r="AE72">
        <v>70</v>
      </c>
      <c r="AF72">
        <v>28</v>
      </c>
      <c r="AG72">
        <v>73</v>
      </c>
      <c r="AH72">
        <v>8</v>
      </c>
      <c r="AI72">
        <v>5</v>
      </c>
      <c r="AJ72">
        <v>0</v>
      </c>
      <c r="AK72">
        <v>0</v>
      </c>
      <c r="AL72">
        <v>0</v>
      </c>
      <c r="AM72">
        <v>9</v>
      </c>
      <c r="AN72" s="7">
        <v>428</v>
      </c>
      <c r="AO72">
        <v>71</v>
      </c>
      <c r="AP72" s="8">
        <v>47.555555555555557</v>
      </c>
      <c r="AQ72" s="8">
        <v>23.777777777777779</v>
      </c>
      <c r="AR72" t="s">
        <v>334</v>
      </c>
      <c r="AY72" s="2" t="str">
        <f>IF(HLOOKUP($AW$2,$BU$2:$KG$21,BA72,0)=BB72,"YES","")</f>
        <v/>
      </c>
      <c r="AZ72" t="str">
        <f>LEFT(BB72,1)</f>
        <v>Q</v>
      </c>
      <c r="BA72">
        <f>VLOOKUP(AZ72,$BS$25:$BT$42,2,0)</f>
        <v>19</v>
      </c>
      <c r="BB72" t="s">
        <v>34</v>
      </c>
      <c r="BC72" t="str">
        <f>VLOOKUP(BD72,golfers!H:I,2,0)</f>
        <v>cut</v>
      </c>
      <c r="BD72" s="54" t="s">
        <v>216</v>
      </c>
      <c r="BE72">
        <f>VLOOKUP($BD72,golfers!N:Q,2,0)</f>
        <v>0</v>
      </c>
      <c r="BF72">
        <f>VLOOKUP($BD72,golfers!N:Q,3,0)</f>
        <v>0</v>
      </c>
      <c r="BG72">
        <f>VLOOKUP($BD72,golfers!N:Q,4,0)</f>
        <v>0</v>
      </c>
      <c r="BH72">
        <f t="shared" si="7"/>
        <v>0</v>
      </c>
      <c r="BI72">
        <f>COUNTIF($B$2:$S$120,BD72)</f>
        <v>52</v>
      </c>
      <c r="BJ72" s="52">
        <f>BI72/COUNTA($A$2:$A$120)</f>
        <v>0.43697478991596639</v>
      </c>
      <c r="BN72" t="str">
        <v>Marcy Early</v>
      </c>
      <c r="BO72">
        <f t="shared" si="5"/>
        <v>0</v>
      </c>
      <c r="BP72" t="str">
        <f t="shared" si="6"/>
        <v>Erik Mockelstrom</v>
      </c>
    </row>
    <row r="73" spans="1:68">
      <c r="A73" t="s">
        <v>271</v>
      </c>
      <c r="B73" t="s">
        <v>96</v>
      </c>
      <c r="C73" t="s">
        <v>95</v>
      </c>
      <c r="D73" t="s">
        <v>126</v>
      </c>
      <c r="E73" t="s">
        <v>92</v>
      </c>
      <c r="F73" t="s">
        <v>127</v>
      </c>
      <c r="G73" t="s">
        <v>137</v>
      </c>
      <c r="H73" t="s">
        <v>176</v>
      </c>
      <c r="I73" t="s">
        <v>72</v>
      </c>
      <c r="J73" t="s">
        <v>208</v>
      </c>
      <c r="K73" t="s">
        <v>156</v>
      </c>
      <c r="L73" t="s">
        <v>180</v>
      </c>
      <c r="M73" t="s">
        <v>210</v>
      </c>
      <c r="N73" t="s">
        <v>193</v>
      </c>
      <c r="O73" t="s">
        <v>194</v>
      </c>
      <c r="P73" t="s">
        <v>200</v>
      </c>
      <c r="Q73" t="s">
        <v>172</v>
      </c>
      <c r="R73" t="s">
        <v>216</v>
      </c>
      <c r="S73" t="s">
        <v>181</v>
      </c>
      <c r="U73">
        <v>28</v>
      </c>
      <c r="V73">
        <v>0</v>
      </c>
      <c r="W73">
        <v>0</v>
      </c>
      <c r="X73">
        <v>34</v>
      </c>
      <c r="Y73">
        <v>0</v>
      </c>
      <c r="Z73">
        <v>56</v>
      </c>
      <c r="AA73">
        <v>0</v>
      </c>
      <c r="AB73">
        <v>0</v>
      </c>
      <c r="AC73">
        <v>67</v>
      </c>
      <c r="AD73">
        <v>67</v>
      </c>
      <c r="AE73">
        <v>0</v>
      </c>
      <c r="AF73">
        <v>0</v>
      </c>
      <c r="AG73">
        <v>56</v>
      </c>
      <c r="AH73">
        <v>42</v>
      </c>
      <c r="AI73">
        <v>5</v>
      </c>
      <c r="AJ73">
        <v>34</v>
      </c>
      <c r="AK73">
        <v>0</v>
      </c>
      <c r="AL73">
        <v>38</v>
      </c>
      <c r="AM73">
        <v>10</v>
      </c>
      <c r="AN73" s="7">
        <v>427</v>
      </c>
      <c r="AO73">
        <v>72</v>
      </c>
      <c r="AP73" s="8">
        <v>42.7</v>
      </c>
      <c r="AQ73" s="8">
        <v>23.722222222222221</v>
      </c>
      <c r="AR73" t="s">
        <v>334</v>
      </c>
      <c r="AY73" s="2" t="str">
        <f>IF(HLOOKUP($AW$2,$BU$2:$KG$21,BA73,0)=BB73,"YES","")</f>
        <v>YES</v>
      </c>
      <c r="AZ73" t="str">
        <f>LEFT(BB73,1)</f>
        <v>R</v>
      </c>
      <c r="BA73">
        <f>VLOOKUP(AZ73,$BS$25:$BT$42,2,0)</f>
        <v>20</v>
      </c>
      <c r="BB73" t="s">
        <v>69</v>
      </c>
      <c r="BC73" t="str">
        <f>VLOOKUP(BD73,golfers!H:I,2,0)</f>
        <v>cut</v>
      </c>
      <c r="BD73" s="54" t="s">
        <v>201</v>
      </c>
      <c r="BE73">
        <f>VLOOKUP($BD73,golfers!N:Q,2,0)</f>
        <v>0</v>
      </c>
      <c r="BF73">
        <f>VLOOKUP($BD73,golfers!N:Q,3,0)</f>
        <v>0</v>
      </c>
      <c r="BG73">
        <f>VLOOKUP($BD73,golfers!N:Q,4,0)</f>
        <v>0</v>
      </c>
      <c r="BH73">
        <f t="shared" si="7"/>
        <v>0</v>
      </c>
      <c r="BI73">
        <f>COUNTIF($B$2:$S$120,BD73)</f>
        <v>33</v>
      </c>
      <c r="BJ73" s="64">
        <f>BI73/COUNTA($A$2:$A$120)</f>
        <v>0.27731092436974791</v>
      </c>
      <c r="BN73" t="str">
        <v>Mark Moreland</v>
      </c>
      <c r="BO73">
        <f t="shared" si="5"/>
        <v>0</v>
      </c>
      <c r="BP73" t="str">
        <f t="shared" si="6"/>
        <v>Landon Chatfield</v>
      </c>
    </row>
    <row r="74" spans="1:68">
      <c r="A74" t="s">
        <v>275</v>
      </c>
      <c r="B74" t="s">
        <v>141</v>
      </c>
      <c r="C74" t="s">
        <v>140</v>
      </c>
      <c r="D74" t="s">
        <v>139</v>
      </c>
      <c r="E74" t="s">
        <v>170</v>
      </c>
      <c r="F74" t="s">
        <v>127</v>
      </c>
      <c r="G74" t="s">
        <v>137</v>
      </c>
      <c r="H74" t="s">
        <v>176</v>
      </c>
      <c r="I74" t="s">
        <v>138</v>
      </c>
      <c r="J74" t="s">
        <v>175</v>
      </c>
      <c r="K74" t="s">
        <v>209</v>
      </c>
      <c r="L74" t="s">
        <v>180</v>
      </c>
      <c r="M74" t="s">
        <v>174</v>
      </c>
      <c r="N74" t="s">
        <v>198</v>
      </c>
      <c r="O74" t="s">
        <v>188</v>
      </c>
      <c r="P74" t="s">
        <v>213</v>
      </c>
      <c r="Q74" t="s">
        <v>215</v>
      </c>
      <c r="R74" t="s">
        <v>217</v>
      </c>
      <c r="S74" t="s">
        <v>201</v>
      </c>
      <c r="U74">
        <v>79</v>
      </c>
      <c r="V74">
        <v>25</v>
      </c>
      <c r="W74">
        <v>47</v>
      </c>
      <c r="X74">
        <v>25</v>
      </c>
      <c r="Y74">
        <v>0</v>
      </c>
      <c r="Z74">
        <v>56</v>
      </c>
      <c r="AA74">
        <v>0</v>
      </c>
      <c r="AB74">
        <v>15</v>
      </c>
      <c r="AC74">
        <v>1</v>
      </c>
      <c r="AD74">
        <v>0</v>
      </c>
      <c r="AE74">
        <v>0</v>
      </c>
      <c r="AF74">
        <v>67</v>
      </c>
      <c r="AG74">
        <v>0</v>
      </c>
      <c r="AH74">
        <v>8</v>
      </c>
      <c r="AI74">
        <v>47</v>
      </c>
      <c r="AJ74">
        <v>0</v>
      </c>
      <c r="AK74">
        <v>56</v>
      </c>
      <c r="AL74">
        <v>0</v>
      </c>
      <c r="AM74">
        <v>11</v>
      </c>
      <c r="AN74" s="7">
        <v>426</v>
      </c>
      <c r="AO74">
        <v>73</v>
      </c>
      <c r="AP74" s="8">
        <v>38.727272727272727</v>
      </c>
      <c r="AQ74" s="8">
        <v>23.666666666666668</v>
      </c>
      <c r="AR74" t="s">
        <v>207</v>
      </c>
      <c r="BJ74" s="52"/>
      <c r="BN74" t="str">
        <v>Mark Van Goethen</v>
      </c>
      <c r="BO74">
        <f t="shared" si="5"/>
        <v>0</v>
      </c>
      <c r="BP74" t="str">
        <f t="shared" si="6"/>
        <v>Heath Blackwell</v>
      </c>
    </row>
    <row r="75" spans="1:68">
      <c r="A75" t="s">
        <v>290</v>
      </c>
      <c r="B75" t="s">
        <v>109</v>
      </c>
      <c r="C75" t="s">
        <v>178</v>
      </c>
      <c r="D75" t="s">
        <v>126</v>
      </c>
      <c r="E75" t="s">
        <v>154</v>
      </c>
      <c r="F75" t="s">
        <v>125</v>
      </c>
      <c r="G75" t="s">
        <v>123</v>
      </c>
      <c r="H75" t="s">
        <v>163</v>
      </c>
      <c r="I75" t="s">
        <v>138</v>
      </c>
      <c r="J75" t="s">
        <v>208</v>
      </c>
      <c r="K75" t="s">
        <v>191</v>
      </c>
      <c r="L75" t="s">
        <v>180</v>
      </c>
      <c r="M75" t="s">
        <v>210</v>
      </c>
      <c r="N75" t="s">
        <v>171</v>
      </c>
      <c r="O75" t="s">
        <v>189</v>
      </c>
      <c r="P75" t="s">
        <v>196</v>
      </c>
      <c r="Q75" t="s">
        <v>166</v>
      </c>
      <c r="R75" t="s">
        <v>199</v>
      </c>
      <c r="S75" t="s">
        <v>181</v>
      </c>
      <c r="U75">
        <v>47</v>
      </c>
      <c r="V75">
        <v>0</v>
      </c>
      <c r="W75">
        <v>0</v>
      </c>
      <c r="X75">
        <v>0</v>
      </c>
      <c r="Y75">
        <v>0</v>
      </c>
      <c r="Z75">
        <v>56</v>
      </c>
      <c r="AA75">
        <v>0</v>
      </c>
      <c r="AB75">
        <v>15</v>
      </c>
      <c r="AC75">
        <v>67</v>
      </c>
      <c r="AD75">
        <v>8</v>
      </c>
      <c r="AE75">
        <v>0</v>
      </c>
      <c r="AF75">
        <v>0</v>
      </c>
      <c r="AG75">
        <v>67</v>
      </c>
      <c r="AH75">
        <v>70</v>
      </c>
      <c r="AI75">
        <v>38</v>
      </c>
      <c r="AJ75">
        <v>0</v>
      </c>
      <c r="AK75">
        <v>20</v>
      </c>
      <c r="AL75">
        <v>38</v>
      </c>
      <c r="AM75">
        <v>10</v>
      </c>
      <c r="AN75" s="7">
        <v>426</v>
      </c>
      <c r="AO75">
        <v>73</v>
      </c>
      <c r="AP75" s="8">
        <v>42.6</v>
      </c>
      <c r="AQ75" s="8">
        <v>23.666666666666668</v>
      </c>
      <c r="AR75" t="s">
        <v>207</v>
      </c>
      <c r="BJ75" s="52"/>
      <c r="BN75" t="str">
        <v>Matt Hahne</v>
      </c>
      <c r="BO75">
        <f t="shared" si="5"/>
        <v>0</v>
      </c>
      <c r="BP75" t="str">
        <f t="shared" si="6"/>
        <v>Ken Haas</v>
      </c>
    </row>
    <row r="76" spans="1:68">
      <c r="A76" t="s">
        <v>283</v>
      </c>
      <c r="B76" t="s">
        <v>96</v>
      </c>
      <c r="C76" t="s">
        <v>95</v>
      </c>
      <c r="D76" t="s">
        <v>185</v>
      </c>
      <c r="E76" t="s">
        <v>71</v>
      </c>
      <c r="F76" t="s">
        <v>127</v>
      </c>
      <c r="G76" t="s">
        <v>137</v>
      </c>
      <c r="H76" t="s">
        <v>176</v>
      </c>
      <c r="I76" t="s">
        <v>192</v>
      </c>
      <c r="J76" t="s">
        <v>184</v>
      </c>
      <c r="K76" t="s">
        <v>195</v>
      </c>
      <c r="L76" t="s">
        <v>180</v>
      </c>
      <c r="M76" t="s">
        <v>174</v>
      </c>
      <c r="N76" t="s">
        <v>193</v>
      </c>
      <c r="O76" t="s">
        <v>194</v>
      </c>
      <c r="P76" t="s">
        <v>212</v>
      </c>
      <c r="Q76" t="s">
        <v>215</v>
      </c>
      <c r="R76" t="s">
        <v>216</v>
      </c>
      <c r="S76" t="s">
        <v>181</v>
      </c>
      <c r="U76">
        <v>28</v>
      </c>
      <c r="V76">
        <v>0</v>
      </c>
      <c r="W76">
        <v>67</v>
      </c>
      <c r="X76">
        <v>0</v>
      </c>
      <c r="Y76">
        <v>0</v>
      </c>
      <c r="Z76">
        <v>56</v>
      </c>
      <c r="AA76">
        <v>0</v>
      </c>
      <c r="AB76">
        <v>0</v>
      </c>
      <c r="AC76">
        <v>28</v>
      </c>
      <c r="AD76">
        <v>42</v>
      </c>
      <c r="AE76">
        <v>0</v>
      </c>
      <c r="AF76">
        <v>67</v>
      </c>
      <c r="AG76">
        <v>56</v>
      </c>
      <c r="AH76">
        <v>42</v>
      </c>
      <c r="AI76">
        <v>0</v>
      </c>
      <c r="AJ76">
        <v>0</v>
      </c>
      <c r="AK76">
        <v>0</v>
      </c>
      <c r="AL76">
        <v>38</v>
      </c>
      <c r="AM76">
        <v>9</v>
      </c>
      <c r="AN76" s="7">
        <v>424</v>
      </c>
      <c r="AO76">
        <v>75</v>
      </c>
      <c r="AP76" s="8">
        <v>47.111111111111114</v>
      </c>
      <c r="AQ76" s="8">
        <v>23.555555555555557</v>
      </c>
      <c r="AR76" t="s">
        <v>207</v>
      </c>
      <c r="BJ76" s="52"/>
      <c r="BN76" t="str">
        <v>Michael Chamberlain</v>
      </c>
      <c r="BO76">
        <f t="shared" si="5"/>
        <v>0</v>
      </c>
      <c r="BP76" t="str">
        <f t="shared" si="6"/>
        <v>Dave Vontz</v>
      </c>
    </row>
    <row r="77" spans="1:68">
      <c r="A77" t="s">
        <v>292</v>
      </c>
      <c r="B77" t="s">
        <v>153</v>
      </c>
      <c r="C77" t="s">
        <v>178</v>
      </c>
      <c r="D77" t="s">
        <v>139</v>
      </c>
      <c r="E77" t="s">
        <v>92</v>
      </c>
      <c r="F77" t="s">
        <v>127</v>
      </c>
      <c r="G77" t="s">
        <v>123</v>
      </c>
      <c r="H77" t="s">
        <v>176</v>
      </c>
      <c r="I77" t="s">
        <v>164</v>
      </c>
      <c r="J77" t="s">
        <v>165</v>
      </c>
      <c r="K77" t="s">
        <v>195</v>
      </c>
      <c r="L77" t="s">
        <v>145</v>
      </c>
      <c r="M77" t="s">
        <v>210</v>
      </c>
      <c r="N77" t="s">
        <v>157</v>
      </c>
      <c r="O77" t="s">
        <v>194</v>
      </c>
      <c r="P77" t="s">
        <v>212</v>
      </c>
      <c r="Q77" t="s">
        <v>215</v>
      </c>
      <c r="R77" t="s">
        <v>216</v>
      </c>
      <c r="S77" t="s">
        <v>181</v>
      </c>
      <c r="U77">
        <v>73</v>
      </c>
      <c r="V77">
        <v>0</v>
      </c>
      <c r="W77">
        <v>47</v>
      </c>
      <c r="X77">
        <v>34</v>
      </c>
      <c r="Y77">
        <v>0</v>
      </c>
      <c r="Z77">
        <v>56</v>
      </c>
      <c r="AA77">
        <v>0</v>
      </c>
      <c r="AB77">
        <v>4</v>
      </c>
      <c r="AC77">
        <v>0</v>
      </c>
      <c r="AD77">
        <v>42</v>
      </c>
      <c r="AE77">
        <v>15</v>
      </c>
      <c r="AF77">
        <v>0</v>
      </c>
      <c r="AG77">
        <v>73</v>
      </c>
      <c r="AH77">
        <v>42</v>
      </c>
      <c r="AI77">
        <v>0</v>
      </c>
      <c r="AJ77">
        <v>0</v>
      </c>
      <c r="AK77">
        <v>0</v>
      </c>
      <c r="AL77">
        <v>38</v>
      </c>
      <c r="AM77">
        <v>10</v>
      </c>
      <c r="AN77" s="7">
        <v>424</v>
      </c>
      <c r="AO77">
        <v>75</v>
      </c>
      <c r="AP77" s="8">
        <v>42.4</v>
      </c>
      <c r="AQ77" s="8">
        <v>23.555555555555557</v>
      </c>
      <c r="AR77" t="s">
        <v>207</v>
      </c>
      <c r="BJ77" s="52"/>
      <c r="BN77" t="str">
        <v>Mike Miller</v>
      </c>
      <c r="BO77">
        <f t="shared" si="5"/>
        <v>0</v>
      </c>
      <c r="BP77" t="str">
        <f t="shared" si="6"/>
        <v>Gerard Adams</v>
      </c>
    </row>
    <row r="78" spans="1:68">
      <c r="A78" t="s">
        <v>304</v>
      </c>
      <c r="B78" t="s">
        <v>96</v>
      </c>
      <c r="C78" t="s">
        <v>95</v>
      </c>
      <c r="D78" t="s">
        <v>139</v>
      </c>
      <c r="E78" t="s">
        <v>154</v>
      </c>
      <c r="F78" t="s">
        <v>127</v>
      </c>
      <c r="G78" t="s">
        <v>162</v>
      </c>
      <c r="H78" t="s">
        <v>176</v>
      </c>
      <c r="I78" t="s">
        <v>72</v>
      </c>
      <c r="J78" t="s">
        <v>208</v>
      </c>
      <c r="K78" t="s">
        <v>156</v>
      </c>
      <c r="L78" t="s">
        <v>145</v>
      </c>
      <c r="M78" t="s">
        <v>186</v>
      </c>
      <c r="N78" t="s">
        <v>157</v>
      </c>
      <c r="O78" t="s">
        <v>188</v>
      </c>
      <c r="P78" t="s">
        <v>212</v>
      </c>
      <c r="Q78" t="s">
        <v>166</v>
      </c>
      <c r="R78" t="s">
        <v>173</v>
      </c>
      <c r="S78" t="s">
        <v>181</v>
      </c>
      <c r="U78">
        <v>28</v>
      </c>
      <c r="V78">
        <v>0</v>
      </c>
      <c r="W78">
        <v>47</v>
      </c>
      <c r="X78">
        <v>0</v>
      </c>
      <c r="Y78">
        <v>0</v>
      </c>
      <c r="Z78">
        <v>0</v>
      </c>
      <c r="AA78">
        <v>0</v>
      </c>
      <c r="AB78">
        <v>0</v>
      </c>
      <c r="AC78">
        <v>67</v>
      </c>
      <c r="AD78">
        <v>67</v>
      </c>
      <c r="AE78">
        <v>15</v>
      </c>
      <c r="AF78">
        <v>56</v>
      </c>
      <c r="AG78">
        <v>73</v>
      </c>
      <c r="AH78">
        <v>8</v>
      </c>
      <c r="AI78">
        <v>0</v>
      </c>
      <c r="AJ78">
        <v>0</v>
      </c>
      <c r="AK78">
        <v>25</v>
      </c>
      <c r="AL78">
        <v>38</v>
      </c>
      <c r="AM78">
        <v>10</v>
      </c>
      <c r="AN78" s="7">
        <v>424</v>
      </c>
      <c r="AO78">
        <v>75</v>
      </c>
      <c r="AP78" s="8">
        <v>42.4</v>
      </c>
      <c r="AQ78" s="8">
        <v>23.555555555555557</v>
      </c>
      <c r="AR78" t="s">
        <v>207</v>
      </c>
      <c r="BJ78" s="52"/>
      <c r="BN78" t="str">
        <v>Mike Pelzl</v>
      </c>
      <c r="BO78">
        <f t="shared" si="5"/>
        <v>1</v>
      </c>
      <c r="BP78" t="str">
        <f t="shared" si="6"/>
        <v>Steven Hansen</v>
      </c>
    </row>
    <row r="79" spans="1:68">
      <c r="A79" t="s">
        <v>225</v>
      </c>
      <c r="B79" t="s">
        <v>153</v>
      </c>
      <c r="C79" t="s">
        <v>95</v>
      </c>
      <c r="D79" t="s">
        <v>139</v>
      </c>
      <c r="E79" t="s">
        <v>71</v>
      </c>
      <c r="F79" t="s">
        <v>127</v>
      </c>
      <c r="G79" t="s">
        <v>162</v>
      </c>
      <c r="H79" t="s">
        <v>176</v>
      </c>
      <c r="I79" t="s">
        <v>72</v>
      </c>
      <c r="J79" t="s">
        <v>208</v>
      </c>
      <c r="K79" t="s">
        <v>156</v>
      </c>
      <c r="L79" t="s">
        <v>180</v>
      </c>
      <c r="M79" t="s">
        <v>174</v>
      </c>
      <c r="N79" t="s">
        <v>198</v>
      </c>
      <c r="O79" t="s">
        <v>188</v>
      </c>
      <c r="P79" t="s">
        <v>212</v>
      </c>
      <c r="Q79" t="s">
        <v>215</v>
      </c>
      <c r="R79" t="s">
        <v>217</v>
      </c>
      <c r="S79" t="s">
        <v>181</v>
      </c>
      <c r="U79">
        <v>73</v>
      </c>
      <c r="V79">
        <v>0</v>
      </c>
      <c r="W79">
        <v>47</v>
      </c>
      <c r="X79">
        <v>0</v>
      </c>
      <c r="Y79">
        <v>0</v>
      </c>
      <c r="Z79">
        <v>0</v>
      </c>
      <c r="AA79">
        <v>0</v>
      </c>
      <c r="AB79">
        <v>0</v>
      </c>
      <c r="AC79">
        <v>67</v>
      </c>
      <c r="AD79">
        <v>67</v>
      </c>
      <c r="AE79">
        <v>0</v>
      </c>
      <c r="AF79">
        <v>67</v>
      </c>
      <c r="AG79">
        <v>0</v>
      </c>
      <c r="AH79">
        <v>8</v>
      </c>
      <c r="AI79">
        <v>0</v>
      </c>
      <c r="AJ79">
        <v>0</v>
      </c>
      <c r="AK79">
        <v>56</v>
      </c>
      <c r="AL79">
        <v>38</v>
      </c>
      <c r="AM79">
        <v>8</v>
      </c>
      <c r="AN79" s="7">
        <v>423</v>
      </c>
      <c r="AO79">
        <v>78</v>
      </c>
      <c r="AP79" s="8">
        <v>52.875</v>
      </c>
      <c r="AQ79" s="8">
        <v>23.5</v>
      </c>
      <c r="AR79" t="s">
        <v>207</v>
      </c>
      <c r="BJ79" s="52"/>
      <c r="BN79" t="str">
        <v>Mitch Griesert</v>
      </c>
      <c r="BO79">
        <f t="shared" si="5"/>
        <v>0</v>
      </c>
      <c r="BP79" t="str">
        <f t="shared" si="6"/>
        <v>Austin Percha</v>
      </c>
    </row>
    <row r="80" spans="1:68">
      <c r="A80" t="s">
        <v>273</v>
      </c>
      <c r="B80" t="s">
        <v>96</v>
      </c>
      <c r="C80" t="s">
        <v>95</v>
      </c>
      <c r="D80" t="s">
        <v>139</v>
      </c>
      <c r="E80" t="s">
        <v>154</v>
      </c>
      <c r="F80" t="s">
        <v>127</v>
      </c>
      <c r="G80" t="s">
        <v>162</v>
      </c>
      <c r="H80" t="s">
        <v>147</v>
      </c>
      <c r="I80" t="s">
        <v>192</v>
      </c>
      <c r="J80" t="s">
        <v>208</v>
      </c>
      <c r="K80" t="s">
        <v>209</v>
      </c>
      <c r="L80" t="s">
        <v>180</v>
      </c>
      <c r="M80" t="s">
        <v>174</v>
      </c>
      <c r="N80" t="s">
        <v>157</v>
      </c>
      <c r="O80" t="s">
        <v>194</v>
      </c>
      <c r="P80" t="s">
        <v>200</v>
      </c>
      <c r="Q80" t="s">
        <v>215</v>
      </c>
      <c r="R80" t="s">
        <v>216</v>
      </c>
      <c r="S80" t="s">
        <v>181</v>
      </c>
      <c r="U80">
        <v>28</v>
      </c>
      <c r="V80">
        <v>0</v>
      </c>
      <c r="W80">
        <v>47</v>
      </c>
      <c r="X80">
        <v>0</v>
      </c>
      <c r="Y80">
        <v>0</v>
      </c>
      <c r="Z80">
        <v>0</v>
      </c>
      <c r="AA80">
        <v>56</v>
      </c>
      <c r="AB80">
        <v>0</v>
      </c>
      <c r="AC80">
        <v>67</v>
      </c>
      <c r="AD80">
        <v>0</v>
      </c>
      <c r="AE80">
        <v>0</v>
      </c>
      <c r="AF80">
        <v>67</v>
      </c>
      <c r="AG80">
        <v>73</v>
      </c>
      <c r="AH80">
        <v>42</v>
      </c>
      <c r="AI80">
        <v>5</v>
      </c>
      <c r="AJ80">
        <v>0</v>
      </c>
      <c r="AK80">
        <v>0</v>
      </c>
      <c r="AL80">
        <v>38</v>
      </c>
      <c r="AM80">
        <v>9</v>
      </c>
      <c r="AN80" s="7">
        <v>423</v>
      </c>
      <c r="AO80">
        <v>78</v>
      </c>
      <c r="AP80" s="8">
        <v>47</v>
      </c>
      <c r="AQ80" s="8">
        <v>23.5</v>
      </c>
      <c r="AR80" t="s">
        <v>207</v>
      </c>
      <c r="BJ80" s="52"/>
      <c r="BN80" t="str">
        <v>Nancy Vontz</v>
      </c>
      <c r="BO80">
        <f t="shared" si="5"/>
        <v>0</v>
      </c>
      <c r="BP80" t="str">
        <f t="shared" si="6"/>
        <v>Jeff Taylor</v>
      </c>
    </row>
    <row r="81" spans="1:68">
      <c r="A81" t="s">
        <v>261</v>
      </c>
      <c r="B81" t="s">
        <v>141</v>
      </c>
      <c r="C81" t="s">
        <v>178</v>
      </c>
      <c r="D81" t="s">
        <v>124</v>
      </c>
      <c r="E81" t="s">
        <v>92</v>
      </c>
      <c r="F81" t="s">
        <v>127</v>
      </c>
      <c r="G81" t="s">
        <v>137</v>
      </c>
      <c r="H81" t="s">
        <v>176</v>
      </c>
      <c r="I81" t="s">
        <v>72</v>
      </c>
      <c r="J81" t="s">
        <v>184</v>
      </c>
      <c r="K81" t="s">
        <v>195</v>
      </c>
      <c r="L81" t="s">
        <v>145</v>
      </c>
      <c r="M81" t="s">
        <v>174</v>
      </c>
      <c r="N81" t="s">
        <v>198</v>
      </c>
      <c r="O81" t="s">
        <v>194</v>
      </c>
      <c r="P81" t="s">
        <v>200</v>
      </c>
      <c r="Q81" t="s">
        <v>172</v>
      </c>
      <c r="R81" t="s">
        <v>199</v>
      </c>
      <c r="S81" t="s">
        <v>201</v>
      </c>
      <c r="U81">
        <v>79</v>
      </c>
      <c r="V81">
        <v>0</v>
      </c>
      <c r="W81">
        <v>0</v>
      </c>
      <c r="X81">
        <v>34</v>
      </c>
      <c r="Y81">
        <v>0</v>
      </c>
      <c r="Z81">
        <v>56</v>
      </c>
      <c r="AA81">
        <v>0</v>
      </c>
      <c r="AB81">
        <v>0</v>
      </c>
      <c r="AC81">
        <v>28</v>
      </c>
      <c r="AD81">
        <v>42</v>
      </c>
      <c r="AE81">
        <v>15</v>
      </c>
      <c r="AF81">
        <v>67</v>
      </c>
      <c r="AG81">
        <v>0</v>
      </c>
      <c r="AH81">
        <v>42</v>
      </c>
      <c r="AI81">
        <v>5</v>
      </c>
      <c r="AJ81">
        <v>34</v>
      </c>
      <c r="AK81">
        <v>20</v>
      </c>
      <c r="AL81">
        <v>0</v>
      </c>
      <c r="AM81">
        <v>11</v>
      </c>
      <c r="AN81" s="7">
        <v>422</v>
      </c>
      <c r="AO81">
        <v>80</v>
      </c>
      <c r="AP81" s="8">
        <v>38.363636363636367</v>
      </c>
      <c r="AQ81" s="8">
        <v>23.444444444444443</v>
      </c>
      <c r="AR81" t="s">
        <v>207</v>
      </c>
      <c r="BJ81" s="52"/>
      <c r="BN81" t="str">
        <v>Nate Frantz1</v>
      </c>
      <c r="BO81">
        <f t="shared" si="5"/>
        <v>0</v>
      </c>
      <c r="BP81" t="str">
        <f t="shared" si="6"/>
        <v>Isidro Rodriguez</v>
      </c>
    </row>
    <row r="82" spans="1:68">
      <c r="A82" t="s">
        <v>306</v>
      </c>
      <c r="B82" t="s">
        <v>96</v>
      </c>
      <c r="C82" t="s">
        <v>183</v>
      </c>
      <c r="D82" t="s">
        <v>126</v>
      </c>
      <c r="E82" t="s">
        <v>154</v>
      </c>
      <c r="F82" t="s">
        <v>148</v>
      </c>
      <c r="G82" t="s">
        <v>70</v>
      </c>
      <c r="H82" t="s">
        <v>163</v>
      </c>
      <c r="I82" t="s">
        <v>72</v>
      </c>
      <c r="J82" t="s">
        <v>208</v>
      </c>
      <c r="K82" t="s">
        <v>156</v>
      </c>
      <c r="L82" t="s">
        <v>187</v>
      </c>
      <c r="M82" t="s">
        <v>210</v>
      </c>
      <c r="N82" t="s">
        <v>157</v>
      </c>
      <c r="O82" t="s">
        <v>194</v>
      </c>
      <c r="P82" t="s">
        <v>212</v>
      </c>
      <c r="Q82" t="s">
        <v>166</v>
      </c>
      <c r="R82" t="s">
        <v>199</v>
      </c>
      <c r="S82" t="s">
        <v>203</v>
      </c>
      <c r="U82">
        <v>28</v>
      </c>
      <c r="V82">
        <v>67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67</v>
      </c>
      <c r="AD82">
        <v>67</v>
      </c>
      <c r="AE82">
        <v>0</v>
      </c>
      <c r="AF82">
        <v>0</v>
      </c>
      <c r="AG82">
        <v>73</v>
      </c>
      <c r="AH82">
        <v>42</v>
      </c>
      <c r="AI82">
        <v>0</v>
      </c>
      <c r="AJ82">
        <v>0</v>
      </c>
      <c r="AK82">
        <v>20</v>
      </c>
      <c r="AL82">
        <v>56</v>
      </c>
      <c r="AM82">
        <v>8</v>
      </c>
      <c r="AN82" s="7">
        <v>420</v>
      </c>
      <c r="AO82">
        <v>81</v>
      </c>
      <c r="AP82" s="8">
        <v>52.5</v>
      </c>
      <c r="AQ82" s="8">
        <v>23.333333333333332</v>
      </c>
      <c r="AR82" t="s">
        <v>207</v>
      </c>
      <c r="BJ82" s="52"/>
      <c r="BN82" t="str">
        <v>Nate Frantz2</v>
      </c>
      <c r="BO82">
        <f t="shared" si="5"/>
        <v>0</v>
      </c>
      <c r="BP82" t="str">
        <f t="shared" si="6"/>
        <v>Tony Krusemark</v>
      </c>
    </row>
    <row r="83" spans="1:68">
      <c r="A83" t="s">
        <v>218</v>
      </c>
      <c r="B83" t="s">
        <v>96</v>
      </c>
      <c r="C83" t="s">
        <v>178</v>
      </c>
      <c r="D83" t="s">
        <v>185</v>
      </c>
      <c r="E83" t="s">
        <v>71</v>
      </c>
      <c r="F83" t="s">
        <v>127</v>
      </c>
      <c r="G83" t="s">
        <v>123</v>
      </c>
      <c r="H83" t="s">
        <v>163</v>
      </c>
      <c r="I83" t="s">
        <v>192</v>
      </c>
      <c r="J83" t="s">
        <v>184</v>
      </c>
      <c r="K83" t="s">
        <v>195</v>
      </c>
      <c r="L83" t="s">
        <v>180</v>
      </c>
      <c r="M83" t="s">
        <v>174</v>
      </c>
      <c r="N83" t="s">
        <v>198</v>
      </c>
      <c r="O83" t="s">
        <v>188</v>
      </c>
      <c r="P83" t="s">
        <v>213</v>
      </c>
      <c r="Q83" t="s">
        <v>166</v>
      </c>
      <c r="R83" t="s">
        <v>199</v>
      </c>
      <c r="S83" t="s">
        <v>203</v>
      </c>
      <c r="U83">
        <v>28</v>
      </c>
      <c r="V83">
        <v>0</v>
      </c>
      <c r="W83">
        <v>67</v>
      </c>
      <c r="X83">
        <v>0</v>
      </c>
      <c r="Y83">
        <v>0</v>
      </c>
      <c r="Z83">
        <v>56</v>
      </c>
      <c r="AA83">
        <v>0</v>
      </c>
      <c r="AB83">
        <v>0</v>
      </c>
      <c r="AC83">
        <v>28</v>
      </c>
      <c r="AD83">
        <v>42</v>
      </c>
      <c r="AE83">
        <v>0</v>
      </c>
      <c r="AF83">
        <v>67</v>
      </c>
      <c r="AG83">
        <v>0</v>
      </c>
      <c r="AH83">
        <v>8</v>
      </c>
      <c r="AI83">
        <v>47</v>
      </c>
      <c r="AJ83">
        <v>0</v>
      </c>
      <c r="AK83">
        <v>20</v>
      </c>
      <c r="AL83">
        <v>56</v>
      </c>
      <c r="AM83">
        <v>10</v>
      </c>
      <c r="AN83" s="7">
        <v>419</v>
      </c>
      <c r="AO83">
        <v>82</v>
      </c>
      <c r="AP83" s="8">
        <v>41.9</v>
      </c>
      <c r="AQ83" s="8">
        <v>23.277777777777779</v>
      </c>
      <c r="AR83" t="s">
        <v>207</v>
      </c>
      <c r="BJ83" s="52"/>
      <c r="BN83" t="str">
        <v>Nathan Day1</v>
      </c>
      <c r="BO83">
        <f t="shared" si="5"/>
        <v>1</v>
      </c>
      <c r="BP83" t="str">
        <f t="shared" si="6"/>
        <v>Leo Stillmock</v>
      </c>
    </row>
    <row r="84" spans="1:68">
      <c r="A84" t="s">
        <v>247</v>
      </c>
      <c r="B84" t="s">
        <v>141</v>
      </c>
      <c r="C84" t="s">
        <v>178</v>
      </c>
      <c r="D84" t="s">
        <v>124</v>
      </c>
      <c r="E84" t="s">
        <v>154</v>
      </c>
      <c r="F84" t="s">
        <v>167</v>
      </c>
      <c r="G84" t="s">
        <v>162</v>
      </c>
      <c r="H84" t="s">
        <v>176</v>
      </c>
      <c r="I84" t="s">
        <v>164</v>
      </c>
      <c r="J84" t="s">
        <v>175</v>
      </c>
      <c r="K84" t="s">
        <v>156</v>
      </c>
      <c r="L84" t="s">
        <v>197</v>
      </c>
      <c r="M84" t="s">
        <v>186</v>
      </c>
      <c r="N84" t="s">
        <v>193</v>
      </c>
      <c r="O84" t="s">
        <v>188</v>
      </c>
      <c r="P84" t="s">
        <v>196</v>
      </c>
      <c r="Q84" t="s">
        <v>215</v>
      </c>
      <c r="R84" t="s">
        <v>216</v>
      </c>
      <c r="S84" t="s">
        <v>181</v>
      </c>
      <c r="U84">
        <v>79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</v>
      </c>
      <c r="AC84">
        <v>1</v>
      </c>
      <c r="AD84">
        <v>67</v>
      </c>
      <c r="AE84">
        <v>70</v>
      </c>
      <c r="AF84">
        <v>56</v>
      </c>
      <c r="AG84">
        <v>56</v>
      </c>
      <c r="AH84">
        <v>8</v>
      </c>
      <c r="AI84">
        <v>38</v>
      </c>
      <c r="AJ84">
        <v>0</v>
      </c>
      <c r="AK84">
        <v>0</v>
      </c>
      <c r="AL84">
        <v>38</v>
      </c>
      <c r="AM84">
        <v>10</v>
      </c>
      <c r="AN84" s="7">
        <v>417</v>
      </c>
      <c r="AO84">
        <v>83</v>
      </c>
      <c r="AP84" s="8">
        <v>41.7</v>
      </c>
      <c r="AQ84" s="8">
        <v>23.166666666666668</v>
      </c>
      <c r="AR84" t="s">
        <v>207</v>
      </c>
      <c r="BJ84" s="52"/>
      <c r="BN84" t="str">
        <v>Nathan Day2</v>
      </c>
      <c r="BO84">
        <f t="shared" si="5"/>
        <v>1</v>
      </c>
      <c r="BP84" t="str">
        <f t="shared" si="6"/>
        <v>Terry Miller</v>
      </c>
    </row>
    <row r="85" spans="1:68">
      <c r="A85" t="s">
        <v>242</v>
      </c>
      <c r="B85" t="s">
        <v>141</v>
      </c>
      <c r="C85" t="s">
        <v>183</v>
      </c>
      <c r="D85" t="s">
        <v>126</v>
      </c>
      <c r="E85" t="s">
        <v>92</v>
      </c>
      <c r="F85" t="s">
        <v>148</v>
      </c>
      <c r="G85" t="s">
        <v>162</v>
      </c>
      <c r="H85" t="s">
        <v>163</v>
      </c>
      <c r="I85" t="s">
        <v>192</v>
      </c>
      <c r="J85" t="s">
        <v>208</v>
      </c>
      <c r="K85" t="s">
        <v>195</v>
      </c>
      <c r="L85" t="s">
        <v>145</v>
      </c>
      <c r="M85" t="s">
        <v>155</v>
      </c>
      <c r="N85" t="s">
        <v>198</v>
      </c>
      <c r="O85" t="s">
        <v>188</v>
      </c>
      <c r="P85" t="s">
        <v>196</v>
      </c>
      <c r="Q85" t="s">
        <v>166</v>
      </c>
      <c r="R85" t="s">
        <v>216</v>
      </c>
      <c r="S85" t="s">
        <v>181</v>
      </c>
      <c r="U85">
        <v>79</v>
      </c>
      <c r="V85">
        <v>67</v>
      </c>
      <c r="W85">
        <v>0</v>
      </c>
      <c r="X85">
        <v>34</v>
      </c>
      <c r="Y85">
        <v>0</v>
      </c>
      <c r="Z85">
        <v>0</v>
      </c>
      <c r="AA85">
        <v>0</v>
      </c>
      <c r="AB85">
        <v>0</v>
      </c>
      <c r="AC85">
        <v>67</v>
      </c>
      <c r="AD85">
        <v>42</v>
      </c>
      <c r="AE85">
        <v>15</v>
      </c>
      <c r="AF85">
        <v>28</v>
      </c>
      <c r="AG85">
        <v>0</v>
      </c>
      <c r="AH85">
        <v>8</v>
      </c>
      <c r="AI85">
        <v>38</v>
      </c>
      <c r="AJ85">
        <v>0</v>
      </c>
      <c r="AK85">
        <v>0</v>
      </c>
      <c r="AL85">
        <v>38</v>
      </c>
      <c r="AM85">
        <v>10</v>
      </c>
      <c r="AN85" s="7">
        <v>416</v>
      </c>
      <c r="AO85">
        <v>84</v>
      </c>
      <c r="AP85" s="8">
        <v>41.6</v>
      </c>
      <c r="AQ85" s="8">
        <v>23.111111111111111</v>
      </c>
      <c r="AR85" t="s">
        <v>207</v>
      </c>
      <c r="BJ85" s="52"/>
      <c r="BN85" t="str">
        <v>Nathan Day3</v>
      </c>
      <c r="BO85">
        <f t="shared" si="5"/>
        <v>0</v>
      </c>
      <c r="BP85" t="str">
        <f t="shared" si="6"/>
        <v>Kris Tuel</v>
      </c>
    </row>
    <row r="86" spans="1:68">
      <c r="A86" t="s">
        <v>272</v>
      </c>
      <c r="B86" t="s">
        <v>141</v>
      </c>
      <c r="C86" t="s">
        <v>95</v>
      </c>
      <c r="D86" t="s">
        <v>124</v>
      </c>
      <c r="E86" t="s">
        <v>71</v>
      </c>
      <c r="F86" t="s">
        <v>167</v>
      </c>
      <c r="G86" t="s">
        <v>137</v>
      </c>
      <c r="H86" t="s">
        <v>147</v>
      </c>
      <c r="I86" t="s">
        <v>164</v>
      </c>
      <c r="J86" t="s">
        <v>175</v>
      </c>
      <c r="K86" t="s">
        <v>156</v>
      </c>
      <c r="L86" t="s">
        <v>180</v>
      </c>
      <c r="M86" t="s">
        <v>174</v>
      </c>
      <c r="N86" t="s">
        <v>157</v>
      </c>
      <c r="O86" t="s">
        <v>188</v>
      </c>
      <c r="P86" t="s">
        <v>212</v>
      </c>
      <c r="Q86" t="s">
        <v>215</v>
      </c>
      <c r="R86" t="s">
        <v>216</v>
      </c>
      <c r="S86" t="s">
        <v>201</v>
      </c>
      <c r="U86">
        <v>79</v>
      </c>
      <c r="V86">
        <v>0</v>
      </c>
      <c r="W86">
        <v>0</v>
      </c>
      <c r="X86">
        <v>0</v>
      </c>
      <c r="Y86">
        <v>0</v>
      </c>
      <c r="Z86">
        <v>56</v>
      </c>
      <c r="AA86">
        <v>56</v>
      </c>
      <c r="AB86">
        <v>4</v>
      </c>
      <c r="AC86">
        <v>1</v>
      </c>
      <c r="AD86">
        <v>67</v>
      </c>
      <c r="AE86">
        <v>0</v>
      </c>
      <c r="AF86">
        <v>67</v>
      </c>
      <c r="AG86">
        <v>73</v>
      </c>
      <c r="AH86">
        <v>8</v>
      </c>
      <c r="AI86">
        <v>0</v>
      </c>
      <c r="AJ86">
        <v>0</v>
      </c>
      <c r="AK86">
        <v>0</v>
      </c>
      <c r="AL86">
        <v>0</v>
      </c>
      <c r="AM86">
        <v>9</v>
      </c>
      <c r="AN86" s="7">
        <v>411</v>
      </c>
      <c r="AO86">
        <v>85</v>
      </c>
      <c r="AP86" s="8">
        <v>45.666666666666664</v>
      </c>
      <c r="AQ86" s="8">
        <v>22.833333333333332</v>
      </c>
      <c r="AR86" t="s">
        <v>334</v>
      </c>
      <c r="BJ86" s="52"/>
      <c r="BN86" t="str">
        <v>Nick Binnendijk</v>
      </c>
      <c r="BO86">
        <f t="shared" si="5"/>
        <v>0</v>
      </c>
      <c r="BP86" t="str">
        <f t="shared" si="6"/>
        <v>Dan Chatfield</v>
      </c>
    </row>
    <row r="87" spans="1:68">
      <c r="A87" t="s">
        <v>295</v>
      </c>
      <c r="B87" t="s">
        <v>141</v>
      </c>
      <c r="C87" t="s">
        <v>95</v>
      </c>
      <c r="D87" t="s">
        <v>124</v>
      </c>
      <c r="E87" t="s">
        <v>154</v>
      </c>
      <c r="F87" t="s">
        <v>127</v>
      </c>
      <c r="G87" t="s">
        <v>137</v>
      </c>
      <c r="H87" t="s">
        <v>176</v>
      </c>
      <c r="I87" t="s">
        <v>164</v>
      </c>
      <c r="J87" t="s">
        <v>184</v>
      </c>
      <c r="K87" t="s">
        <v>195</v>
      </c>
      <c r="L87" t="s">
        <v>145</v>
      </c>
      <c r="M87" t="s">
        <v>174</v>
      </c>
      <c r="N87" t="s">
        <v>157</v>
      </c>
      <c r="O87" t="s">
        <v>194</v>
      </c>
      <c r="P87" t="s">
        <v>212</v>
      </c>
      <c r="Q87" t="s">
        <v>215</v>
      </c>
      <c r="R87" t="s">
        <v>216</v>
      </c>
      <c r="S87" t="s">
        <v>201</v>
      </c>
      <c r="U87">
        <v>79</v>
      </c>
      <c r="V87">
        <v>0</v>
      </c>
      <c r="W87">
        <v>0</v>
      </c>
      <c r="X87">
        <v>0</v>
      </c>
      <c r="Y87">
        <v>0</v>
      </c>
      <c r="Z87">
        <v>56</v>
      </c>
      <c r="AA87">
        <v>0</v>
      </c>
      <c r="AB87">
        <v>4</v>
      </c>
      <c r="AC87">
        <v>28</v>
      </c>
      <c r="AD87">
        <v>42</v>
      </c>
      <c r="AE87">
        <v>15</v>
      </c>
      <c r="AF87">
        <v>67</v>
      </c>
      <c r="AG87">
        <v>73</v>
      </c>
      <c r="AH87">
        <v>42</v>
      </c>
      <c r="AI87">
        <v>0</v>
      </c>
      <c r="AJ87">
        <v>0</v>
      </c>
      <c r="AK87">
        <v>0</v>
      </c>
      <c r="AL87">
        <v>0</v>
      </c>
      <c r="AM87">
        <v>9</v>
      </c>
      <c r="AN87" s="7">
        <v>406</v>
      </c>
      <c r="AO87">
        <v>86</v>
      </c>
      <c r="AP87" s="8">
        <v>45.111111111111114</v>
      </c>
      <c r="AQ87" s="8">
        <v>22.555555555555557</v>
      </c>
      <c r="AR87" t="s">
        <v>334</v>
      </c>
      <c r="BJ87" s="52"/>
      <c r="BN87" t="str">
        <v>Paul Tuel Jr</v>
      </c>
      <c r="BO87">
        <f t="shared" si="5"/>
        <v>0</v>
      </c>
      <c r="BP87" t="str">
        <f t="shared" si="6"/>
        <v>Hubert Ban</v>
      </c>
    </row>
    <row r="88" spans="1:68">
      <c r="A88" t="s">
        <v>231</v>
      </c>
      <c r="B88" t="s">
        <v>141</v>
      </c>
      <c r="C88" t="s">
        <v>95</v>
      </c>
      <c r="D88" t="s">
        <v>124</v>
      </c>
      <c r="E88" t="s">
        <v>154</v>
      </c>
      <c r="F88" t="s">
        <v>148</v>
      </c>
      <c r="G88" t="s">
        <v>70</v>
      </c>
      <c r="H88" t="s">
        <v>176</v>
      </c>
      <c r="I88" t="s">
        <v>192</v>
      </c>
      <c r="J88" t="s">
        <v>175</v>
      </c>
      <c r="K88" t="s">
        <v>191</v>
      </c>
      <c r="L88" t="s">
        <v>145</v>
      </c>
      <c r="M88" t="s">
        <v>174</v>
      </c>
      <c r="N88" t="s">
        <v>171</v>
      </c>
      <c r="O88" t="s">
        <v>189</v>
      </c>
      <c r="P88" t="s">
        <v>200</v>
      </c>
      <c r="Q88" t="s">
        <v>172</v>
      </c>
      <c r="R88" t="s">
        <v>216</v>
      </c>
      <c r="S88" t="s">
        <v>203</v>
      </c>
      <c r="U88">
        <v>79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1</v>
      </c>
      <c r="AD88">
        <v>8</v>
      </c>
      <c r="AE88">
        <v>15</v>
      </c>
      <c r="AF88">
        <v>67</v>
      </c>
      <c r="AG88">
        <v>67</v>
      </c>
      <c r="AH88">
        <v>70</v>
      </c>
      <c r="AI88">
        <v>5</v>
      </c>
      <c r="AJ88">
        <v>34</v>
      </c>
      <c r="AK88">
        <v>0</v>
      </c>
      <c r="AL88">
        <v>56</v>
      </c>
      <c r="AM88">
        <v>10</v>
      </c>
      <c r="AN88" s="7">
        <v>402</v>
      </c>
      <c r="AO88">
        <v>87</v>
      </c>
      <c r="AP88" s="8">
        <v>40.200000000000003</v>
      </c>
      <c r="AQ88" s="8">
        <v>22.333333333333332</v>
      </c>
      <c r="AR88" t="s">
        <v>207</v>
      </c>
      <c r="BJ88" s="52"/>
      <c r="BN88" t="str">
        <v>Paul Tuel Sr</v>
      </c>
      <c r="BO88">
        <f t="shared" si="5"/>
        <v>1</v>
      </c>
      <c r="BP88" t="str">
        <f t="shared" si="6"/>
        <v>John Blubaugh</v>
      </c>
    </row>
    <row r="89" spans="1:68">
      <c r="A89" t="s">
        <v>276</v>
      </c>
      <c r="B89" t="s">
        <v>96</v>
      </c>
      <c r="C89" t="s">
        <v>95</v>
      </c>
      <c r="D89" t="s">
        <v>139</v>
      </c>
      <c r="E89" t="s">
        <v>92</v>
      </c>
      <c r="F89" t="s">
        <v>167</v>
      </c>
      <c r="G89" t="s">
        <v>137</v>
      </c>
      <c r="H89" t="s">
        <v>176</v>
      </c>
      <c r="I89" t="s">
        <v>192</v>
      </c>
      <c r="J89" t="s">
        <v>184</v>
      </c>
      <c r="K89" t="s">
        <v>209</v>
      </c>
      <c r="L89" t="s">
        <v>145</v>
      </c>
      <c r="M89" t="s">
        <v>210</v>
      </c>
      <c r="N89" t="s">
        <v>157</v>
      </c>
      <c r="O89" t="s">
        <v>189</v>
      </c>
      <c r="P89" t="s">
        <v>213</v>
      </c>
      <c r="Q89" t="s">
        <v>215</v>
      </c>
      <c r="R89" t="s">
        <v>216</v>
      </c>
      <c r="S89" t="s">
        <v>201</v>
      </c>
      <c r="U89">
        <v>28</v>
      </c>
      <c r="V89">
        <v>0</v>
      </c>
      <c r="W89">
        <v>47</v>
      </c>
      <c r="X89">
        <v>34</v>
      </c>
      <c r="Y89">
        <v>0</v>
      </c>
      <c r="Z89">
        <v>56</v>
      </c>
      <c r="AA89">
        <v>0</v>
      </c>
      <c r="AB89">
        <v>0</v>
      </c>
      <c r="AC89">
        <v>28</v>
      </c>
      <c r="AD89">
        <v>0</v>
      </c>
      <c r="AE89">
        <v>15</v>
      </c>
      <c r="AF89">
        <v>0</v>
      </c>
      <c r="AG89">
        <v>73</v>
      </c>
      <c r="AH89">
        <v>70</v>
      </c>
      <c r="AI89">
        <v>47</v>
      </c>
      <c r="AJ89">
        <v>0</v>
      </c>
      <c r="AK89">
        <v>0</v>
      </c>
      <c r="AL89">
        <v>0</v>
      </c>
      <c r="AM89">
        <v>9</v>
      </c>
      <c r="AN89" s="7">
        <v>398</v>
      </c>
      <c r="AO89">
        <v>88</v>
      </c>
      <c r="AP89" s="8">
        <v>44.222222222222221</v>
      </c>
      <c r="AQ89" s="8">
        <v>22.111111111111111</v>
      </c>
      <c r="AR89" t="s">
        <v>207</v>
      </c>
      <c r="BJ89" s="52"/>
      <c r="BN89" t="str">
        <v>Randy Geise</v>
      </c>
      <c r="BO89">
        <f t="shared" si="5"/>
        <v>0</v>
      </c>
      <c r="BP89" t="str">
        <f t="shared" si="6"/>
        <v>Kenzie Blackwell</v>
      </c>
    </row>
    <row r="90" spans="1:68">
      <c r="A90" t="s">
        <v>259</v>
      </c>
      <c r="B90" t="s">
        <v>141</v>
      </c>
      <c r="C90" t="s">
        <v>140</v>
      </c>
      <c r="D90" t="s">
        <v>124</v>
      </c>
      <c r="E90" t="s">
        <v>154</v>
      </c>
      <c r="F90" t="s">
        <v>127</v>
      </c>
      <c r="G90" t="s">
        <v>162</v>
      </c>
      <c r="H90" t="s">
        <v>163</v>
      </c>
      <c r="I90" t="s">
        <v>72</v>
      </c>
      <c r="J90" t="s">
        <v>165</v>
      </c>
      <c r="K90" t="s">
        <v>156</v>
      </c>
      <c r="L90" t="s">
        <v>145</v>
      </c>
      <c r="M90" t="s">
        <v>174</v>
      </c>
      <c r="N90" t="s">
        <v>193</v>
      </c>
      <c r="O90" t="s">
        <v>194</v>
      </c>
      <c r="P90" t="s">
        <v>200</v>
      </c>
      <c r="Q90" t="s">
        <v>166</v>
      </c>
      <c r="R90" t="s">
        <v>199</v>
      </c>
      <c r="S90" t="s">
        <v>202</v>
      </c>
      <c r="U90">
        <v>79</v>
      </c>
      <c r="V90">
        <v>25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67</v>
      </c>
      <c r="AE90">
        <v>15</v>
      </c>
      <c r="AF90">
        <v>67</v>
      </c>
      <c r="AG90">
        <v>56</v>
      </c>
      <c r="AH90">
        <v>42</v>
      </c>
      <c r="AI90">
        <v>5</v>
      </c>
      <c r="AJ90">
        <v>0</v>
      </c>
      <c r="AK90">
        <v>20</v>
      </c>
      <c r="AL90">
        <v>20</v>
      </c>
      <c r="AM90">
        <v>10</v>
      </c>
      <c r="AN90" s="7">
        <v>396</v>
      </c>
      <c r="AO90">
        <v>89</v>
      </c>
      <c r="AP90" s="8">
        <v>39.6</v>
      </c>
      <c r="AQ90" s="8">
        <v>22</v>
      </c>
      <c r="AR90" t="s">
        <v>207</v>
      </c>
      <c r="BJ90" s="52"/>
      <c r="BN90" t="str">
        <v>Rick Garinger</v>
      </c>
      <c r="BO90">
        <f t="shared" si="5"/>
        <v>1</v>
      </c>
      <c r="BP90" t="str">
        <f t="shared" si="6"/>
        <v>Brad Taylor</v>
      </c>
    </row>
    <row r="91" spans="1:68">
      <c r="A91" t="s">
        <v>307</v>
      </c>
      <c r="B91" t="s">
        <v>141</v>
      </c>
      <c r="C91" t="s">
        <v>178</v>
      </c>
      <c r="D91" t="s">
        <v>126</v>
      </c>
      <c r="E91" t="s">
        <v>71</v>
      </c>
      <c r="F91" t="s">
        <v>127</v>
      </c>
      <c r="G91" t="s">
        <v>123</v>
      </c>
      <c r="H91" t="s">
        <v>176</v>
      </c>
      <c r="I91" t="s">
        <v>72</v>
      </c>
      <c r="J91" t="s">
        <v>208</v>
      </c>
      <c r="K91" t="s">
        <v>156</v>
      </c>
      <c r="L91" t="s">
        <v>180</v>
      </c>
      <c r="M91" t="s">
        <v>155</v>
      </c>
      <c r="N91" t="s">
        <v>193</v>
      </c>
      <c r="O91" t="s">
        <v>194</v>
      </c>
      <c r="P91" t="s">
        <v>212</v>
      </c>
      <c r="Q91" t="s">
        <v>215</v>
      </c>
      <c r="R91" t="s">
        <v>216</v>
      </c>
      <c r="S91" t="s">
        <v>201</v>
      </c>
      <c r="U91">
        <v>79</v>
      </c>
      <c r="V91">
        <v>0</v>
      </c>
      <c r="W91">
        <v>0</v>
      </c>
      <c r="X91">
        <v>0</v>
      </c>
      <c r="Y91">
        <v>0</v>
      </c>
      <c r="Z91">
        <v>56</v>
      </c>
      <c r="AA91">
        <v>0</v>
      </c>
      <c r="AB91">
        <v>0</v>
      </c>
      <c r="AC91">
        <v>67</v>
      </c>
      <c r="AD91">
        <v>67</v>
      </c>
      <c r="AE91">
        <v>0</v>
      </c>
      <c r="AF91">
        <v>28</v>
      </c>
      <c r="AG91">
        <v>56</v>
      </c>
      <c r="AH91">
        <v>42</v>
      </c>
      <c r="AI91">
        <v>0</v>
      </c>
      <c r="AJ91">
        <v>0</v>
      </c>
      <c r="AK91">
        <v>0</v>
      </c>
      <c r="AL91">
        <v>0</v>
      </c>
      <c r="AM91">
        <v>7</v>
      </c>
      <c r="AN91" s="7">
        <v>395</v>
      </c>
      <c r="AO91">
        <v>90</v>
      </c>
      <c r="AP91" s="8">
        <v>56.428571428571431</v>
      </c>
      <c r="AQ91" s="8">
        <v>21.944444444444443</v>
      </c>
      <c r="AR91" t="s">
        <v>207</v>
      </c>
      <c r="BJ91" s="52"/>
      <c r="BN91" t="str">
        <v>Rick Roach</v>
      </c>
      <c r="BO91">
        <f t="shared" si="5"/>
        <v>0</v>
      </c>
      <c r="BP91" t="str">
        <f t="shared" si="6"/>
        <v>Randy Geise</v>
      </c>
    </row>
    <row r="92" spans="1:68">
      <c r="A92" t="s">
        <v>314</v>
      </c>
      <c r="B92" t="s">
        <v>141</v>
      </c>
      <c r="C92" t="s">
        <v>140</v>
      </c>
      <c r="D92" t="s">
        <v>124</v>
      </c>
      <c r="E92" t="s">
        <v>154</v>
      </c>
      <c r="F92" t="s">
        <v>127</v>
      </c>
      <c r="G92" t="s">
        <v>137</v>
      </c>
      <c r="H92" t="s">
        <v>176</v>
      </c>
      <c r="I92" t="s">
        <v>72</v>
      </c>
      <c r="J92" t="s">
        <v>184</v>
      </c>
      <c r="K92" t="s">
        <v>195</v>
      </c>
      <c r="L92" t="s">
        <v>180</v>
      </c>
      <c r="M92" t="s">
        <v>210</v>
      </c>
      <c r="N92" t="s">
        <v>193</v>
      </c>
      <c r="O92" t="s">
        <v>194</v>
      </c>
      <c r="P92" t="s">
        <v>196</v>
      </c>
      <c r="Q92" t="s">
        <v>166</v>
      </c>
      <c r="R92" t="s">
        <v>173</v>
      </c>
      <c r="S92" t="s">
        <v>201</v>
      </c>
      <c r="U92">
        <v>79</v>
      </c>
      <c r="V92">
        <v>25</v>
      </c>
      <c r="W92">
        <v>0</v>
      </c>
      <c r="X92">
        <v>0</v>
      </c>
      <c r="Y92">
        <v>0</v>
      </c>
      <c r="Z92">
        <v>56</v>
      </c>
      <c r="AA92">
        <v>0</v>
      </c>
      <c r="AB92">
        <v>0</v>
      </c>
      <c r="AC92">
        <v>28</v>
      </c>
      <c r="AD92">
        <v>42</v>
      </c>
      <c r="AE92">
        <v>0</v>
      </c>
      <c r="AF92">
        <v>0</v>
      </c>
      <c r="AG92">
        <v>56</v>
      </c>
      <c r="AH92">
        <v>42</v>
      </c>
      <c r="AI92">
        <v>38</v>
      </c>
      <c r="AJ92">
        <v>0</v>
      </c>
      <c r="AK92">
        <v>25</v>
      </c>
      <c r="AL92">
        <v>0</v>
      </c>
      <c r="AM92">
        <v>9</v>
      </c>
      <c r="AN92" s="7">
        <v>391</v>
      </c>
      <c r="AO92">
        <v>91</v>
      </c>
      <c r="AP92" s="8">
        <v>43.444444444444443</v>
      </c>
      <c r="AQ92" s="8">
        <v>21.722222222222221</v>
      </c>
      <c r="AR92" t="s">
        <v>207</v>
      </c>
      <c r="BJ92" s="52"/>
      <c r="BN92" t="str">
        <v>Rick Straub</v>
      </c>
      <c r="BO92">
        <f t="shared" si="5"/>
        <v>0</v>
      </c>
      <c r="BP92" t="str">
        <f t="shared" si="6"/>
        <v>Jim Mclaughlin</v>
      </c>
    </row>
    <row r="93" spans="1:68">
      <c r="A93" t="s">
        <v>296</v>
      </c>
      <c r="B93" t="s">
        <v>96</v>
      </c>
      <c r="C93" t="s">
        <v>140</v>
      </c>
      <c r="D93" t="s">
        <v>139</v>
      </c>
      <c r="E93" t="s">
        <v>71</v>
      </c>
      <c r="F93" t="s">
        <v>148</v>
      </c>
      <c r="G93" t="s">
        <v>137</v>
      </c>
      <c r="H93" t="s">
        <v>179</v>
      </c>
      <c r="I93" t="s">
        <v>72</v>
      </c>
      <c r="J93" t="s">
        <v>184</v>
      </c>
      <c r="K93" t="s">
        <v>195</v>
      </c>
      <c r="L93" t="s">
        <v>180</v>
      </c>
      <c r="M93" t="s">
        <v>155</v>
      </c>
      <c r="N93" t="s">
        <v>171</v>
      </c>
      <c r="O93" t="s">
        <v>211</v>
      </c>
      <c r="P93" t="s">
        <v>212</v>
      </c>
      <c r="Q93" t="s">
        <v>172</v>
      </c>
      <c r="R93" t="s">
        <v>216</v>
      </c>
      <c r="S93" t="s">
        <v>202</v>
      </c>
      <c r="U93">
        <v>28</v>
      </c>
      <c r="V93">
        <v>25</v>
      </c>
      <c r="W93">
        <v>47</v>
      </c>
      <c r="X93">
        <v>0</v>
      </c>
      <c r="Y93">
        <v>0</v>
      </c>
      <c r="Z93">
        <v>56</v>
      </c>
      <c r="AA93">
        <v>0</v>
      </c>
      <c r="AB93">
        <v>0</v>
      </c>
      <c r="AC93">
        <v>28</v>
      </c>
      <c r="AD93">
        <v>42</v>
      </c>
      <c r="AE93">
        <v>0</v>
      </c>
      <c r="AF93">
        <v>28</v>
      </c>
      <c r="AG93">
        <v>67</v>
      </c>
      <c r="AH93">
        <v>15</v>
      </c>
      <c r="AI93">
        <v>0</v>
      </c>
      <c r="AJ93">
        <v>34</v>
      </c>
      <c r="AK93">
        <v>0</v>
      </c>
      <c r="AL93">
        <v>20</v>
      </c>
      <c r="AM93">
        <v>11</v>
      </c>
      <c r="AN93" s="7">
        <v>390</v>
      </c>
      <c r="AO93">
        <v>92</v>
      </c>
      <c r="AP93" s="8">
        <v>35.454545454545453</v>
      </c>
      <c r="AQ93" s="8">
        <v>21.666666666666668</v>
      </c>
      <c r="AR93" t="s">
        <v>207</v>
      </c>
      <c r="BJ93" s="52"/>
      <c r="BN93" t="str">
        <v>Rob Tuel</v>
      </c>
      <c r="BO93">
        <f t="shared" si="5"/>
        <v>0</v>
      </c>
      <c r="BP93" t="str">
        <f t="shared" si="6"/>
        <v>Darren Merchant</v>
      </c>
    </row>
    <row r="94" spans="1:68">
      <c r="A94" t="s">
        <v>305</v>
      </c>
      <c r="B94" t="s">
        <v>141</v>
      </c>
      <c r="C94" t="s">
        <v>95</v>
      </c>
      <c r="D94" t="s">
        <v>124</v>
      </c>
      <c r="E94" t="s">
        <v>71</v>
      </c>
      <c r="F94" t="s">
        <v>127</v>
      </c>
      <c r="G94" t="s">
        <v>70</v>
      </c>
      <c r="H94" t="s">
        <v>176</v>
      </c>
      <c r="I94" t="s">
        <v>72</v>
      </c>
      <c r="J94" t="s">
        <v>184</v>
      </c>
      <c r="K94" t="s">
        <v>156</v>
      </c>
      <c r="L94" t="s">
        <v>197</v>
      </c>
      <c r="M94" t="s">
        <v>210</v>
      </c>
      <c r="N94" t="s">
        <v>157</v>
      </c>
      <c r="O94" t="s">
        <v>188</v>
      </c>
      <c r="P94" t="s">
        <v>212</v>
      </c>
      <c r="Q94" t="s">
        <v>166</v>
      </c>
      <c r="R94" t="s">
        <v>173</v>
      </c>
      <c r="S94" t="s">
        <v>181</v>
      </c>
      <c r="U94">
        <v>79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28</v>
      </c>
      <c r="AD94">
        <v>67</v>
      </c>
      <c r="AE94">
        <v>70</v>
      </c>
      <c r="AF94">
        <v>0</v>
      </c>
      <c r="AG94">
        <v>73</v>
      </c>
      <c r="AH94">
        <v>8</v>
      </c>
      <c r="AI94">
        <v>0</v>
      </c>
      <c r="AJ94">
        <v>0</v>
      </c>
      <c r="AK94">
        <v>25</v>
      </c>
      <c r="AL94">
        <v>38</v>
      </c>
      <c r="AM94">
        <v>8</v>
      </c>
      <c r="AN94" s="7">
        <v>388</v>
      </c>
      <c r="AO94">
        <v>93</v>
      </c>
      <c r="AP94" s="8">
        <v>48.5</v>
      </c>
      <c r="AQ94" s="8">
        <v>21.555555555555557</v>
      </c>
      <c r="AR94" t="s">
        <v>207</v>
      </c>
      <c r="BJ94" s="52"/>
      <c r="BN94" t="str">
        <v>Robert Ferrier</v>
      </c>
      <c r="BO94">
        <f t="shared" si="5"/>
        <v>2</v>
      </c>
      <c r="BP94" t="str">
        <f t="shared" si="6"/>
        <v>Steven Hansen</v>
      </c>
    </row>
    <row r="95" spans="1:68">
      <c r="A95" t="s">
        <v>322</v>
      </c>
      <c r="B95" t="s">
        <v>96</v>
      </c>
      <c r="C95" t="s">
        <v>95</v>
      </c>
      <c r="D95" t="s">
        <v>139</v>
      </c>
      <c r="E95" t="s">
        <v>71</v>
      </c>
      <c r="F95" t="s">
        <v>167</v>
      </c>
      <c r="G95" t="s">
        <v>137</v>
      </c>
      <c r="H95" t="s">
        <v>176</v>
      </c>
      <c r="I95" t="s">
        <v>72</v>
      </c>
      <c r="J95" t="s">
        <v>175</v>
      </c>
      <c r="K95" t="s">
        <v>156</v>
      </c>
      <c r="L95" t="s">
        <v>180</v>
      </c>
      <c r="M95" t="s">
        <v>210</v>
      </c>
      <c r="N95" t="s">
        <v>157</v>
      </c>
      <c r="O95" t="s">
        <v>194</v>
      </c>
      <c r="P95" t="s">
        <v>212</v>
      </c>
      <c r="Q95" t="s">
        <v>172</v>
      </c>
      <c r="R95" t="s">
        <v>199</v>
      </c>
      <c r="S95" t="s">
        <v>202</v>
      </c>
      <c r="U95">
        <v>28</v>
      </c>
      <c r="V95">
        <v>0</v>
      </c>
      <c r="W95">
        <v>47</v>
      </c>
      <c r="X95">
        <v>0</v>
      </c>
      <c r="Y95">
        <v>0</v>
      </c>
      <c r="Z95">
        <v>56</v>
      </c>
      <c r="AA95">
        <v>0</v>
      </c>
      <c r="AB95">
        <v>0</v>
      </c>
      <c r="AC95">
        <v>1</v>
      </c>
      <c r="AD95">
        <v>67</v>
      </c>
      <c r="AE95">
        <v>0</v>
      </c>
      <c r="AF95">
        <v>0</v>
      </c>
      <c r="AG95">
        <v>73</v>
      </c>
      <c r="AH95">
        <v>42</v>
      </c>
      <c r="AI95">
        <v>0</v>
      </c>
      <c r="AJ95">
        <v>34</v>
      </c>
      <c r="AK95">
        <v>20</v>
      </c>
      <c r="AL95">
        <v>20</v>
      </c>
      <c r="AM95">
        <v>10</v>
      </c>
      <c r="AN95" s="7">
        <v>388</v>
      </c>
      <c r="AO95">
        <v>93</v>
      </c>
      <c r="AP95" s="8">
        <v>38.799999999999997</v>
      </c>
      <c r="AQ95" s="8">
        <v>21.555555555555557</v>
      </c>
      <c r="AR95" t="s">
        <v>207</v>
      </c>
      <c r="BJ95" s="52"/>
      <c r="BN95" t="str">
        <v>Ryan O'Kief</v>
      </c>
      <c r="BO95">
        <f t="shared" si="5"/>
        <v>2</v>
      </c>
      <c r="BP95" t="str">
        <f t="shared" si="6"/>
        <v>Nathan Day</v>
      </c>
    </row>
    <row r="96" spans="1:68">
      <c r="A96" t="s">
        <v>323</v>
      </c>
      <c r="B96" t="s">
        <v>96</v>
      </c>
      <c r="C96" t="s">
        <v>95</v>
      </c>
      <c r="D96" t="s">
        <v>139</v>
      </c>
      <c r="E96" t="s">
        <v>71</v>
      </c>
      <c r="F96" t="s">
        <v>167</v>
      </c>
      <c r="G96" t="s">
        <v>137</v>
      </c>
      <c r="H96" t="s">
        <v>176</v>
      </c>
      <c r="I96" t="s">
        <v>72</v>
      </c>
      <c r="J96" t="s">
        <v>175</v>
      </c>
      <c r="K96" t="s">
        <v>156</v>
      </c>
      <c r="L96" t="s">
        <v>180</v>
      </c>
      <c r="M96" t="s">
        <v>210</v>
      </c>
      <c r="N96" t="s">
        <v>157</v>
      </c>
      <c r="O96" t="s">
        <v>194</v>
      </c>
      <c r="P96" t="s">
        <v>212</v>
      </c>
      <c r="Q96" t="s">
        <v>172</v>
      </c>
      <c r="R96" t="s">
        <v>199</v>
      </c>
      <c r="S96" t="s">
        <v>202</v>
      </c>
      <c r="U96">
        <v>28</v>
      </c>
      <c r="V96">
        <v>0</v>
      </c>
      <c r="W96">
        <v>47</v>
      </c>
      <c r="X96">
        <v>0</v>
      </c>
      <c r="Y96">
        <v>0</v>
      </c>
      <c r="Z96">
        <v>56</v>
      </c>
      <c r="AA96">
        <v>0</v>
      </c>
      <c r="AB96">
        <v>0</v>
      </c>
      <c r="AC96">
        <v>1</v>
      </c>
      <c r="AD96">
        <v>67</v>
      </c>
      <c r="AE96">
        <v>0</v>
      </c>
      <c r="AF96">
        <v>0</v>
      </c>
      <c r="AG96">
        <v>73</v>
      </c>
      <c r="AH96">
        <v>42</v>
      </c>
      <c r="AI96">
        <v>0</v>
      </c>
      <c r="AJ96">
        <v>34</v>
      </c>
      <c r="AK96">
        <v>20</v>
      </c>
      <c r="AL96">
        <v>20</v>
      </c>
      <c r="AM96">
        <v>10</v>
      </c>
      <c r="AN96" s="7">
        <v>388</v>
      </c>
      <c r="AO96">
        <v>93</v>
      </c>
      <c r="AP96" s="8">
        <v>38.799999999999997</v>
      </c>
      <c r="AQ96" s="8">
        <v>21.555555555555557</v>
      </c>
      <c r="AR96" t="s">
        <v>207</v>
      </c>
      <c r="BJ96" s="52"/>
      <c r="BN96" t="str">
        <v>Ryan Plattenberger</v>
      </c>
      <c r="BO96">
        <f t="shared" si="5"/>
        <v>3</v>
      </c>
      <c r="BP96" t="str">
        <f t="shared" si="6"/>
        <v>Nathan Day</v>
      </c>
    </row>
    <row r="97" spans="1:68">
      <c r="A97" t="s">
        <v>241</v>
      </c>
      <c r="B97" t="s">
        <v>141</v>
      </c>
      <c r="C97" t="s">
        <v>95</v>
      </c>
      <c r="D97" t="s">
        <v>126</v>
      </c>
      <c r="E97" t="s">
        <v>154</v>
      </c>
      <c r="F97" t="s">
        <v>127</v>
      </c>
      <c r="G97" t="s">
        <v>137</v>
      </c>
      <c r="H97" t="s">
        <v>163</v>
      </c>
      <c r="I97" t="s">
        <v>192</v>
      </c>
      <c r="J97" t="s">
        <v>184</v>
      </c>
      <c r="K97" t="s">
        <v>209</v>
      </c>
      <c r="L97" t="s">
        <v>180</v>
      </c>
      <c r="M97" t="s">
        <v>155</v>
      </c>
      <c r="N97" t="s">
        <v>198</v>
      </c>
      <c r="O97" t="s">
        <v>194</v>
      </c>
      <c r="P97" t="s">
        <v>196</v>
      </c>
      <c r="Q97" t="s">
        <v>172</v>
      </c>
      <c r="R97" t="s">
        <v>173</v>
      </c>
      <c r="S97" t="s">
        <v>203</v>
      </c>
      <c r="U97">
        <v>79</v>
      </c>
      <c r="V97">
        <v>0</v>
      </c>
      <c r="W97">
        <v>0</v>
      </c>
      <c r="X97">
        <v>0</v>
      </c>
      <c r="Y97">
        <v>0</v>
      </c>
      <c r="Z97">
        <v>56</v>
      </c>
      <c r="AA97">
        <v>0</v>
      </c>
      <c r="AB97">
        <v>0</v>
      </c>
      <c r="AC97">
        <v>28</v>
      </c>
      <c r="AD97">
        <v>0</v>
      </c>
      <c r="AE97">
        <v>0</v>
      </c>
      <c r="AF97">
        <v>28</v>
      </c>
      <c r="AG97">
        <v>0</v>
      </c>
      <c r="AH97">
        <v>42</v>
      </c>
      <c r="AI97">
        <v>38</v>
      </c>
      <c r="AJ97">
        <v>34</v>
      </c>
      <c r="AK97">
        <v>25</v>
      </c>
      <c r="AL97">
        <v>56</v>
      </c>
      <c r="AM97">
        <v>9</v>
      </c>
      <c r="AN97" s="7">
        <v>386</v>
      </c>
      <c r="AO97">
        <v>96</v>
      </c>
      <c r="AP97" s="8">
        <v>42.888888888888886</v>
      </c>
      <c r="AQ97" s="8">
        <v>21.444444444444443</v>
      </c>
      <c r="AR97" t="s">
        <v>207</v>
      </c>
      <c r="BJ97" s="52"/>
      <c r="BN97" t="str">
        <v>Ryan Poehlman</v>
      </c>
      <c r="BO97">
        <f t="shared" si="5"/>
        <v>0</v>
      </c>
      <c r="BP97" t="str">
        <f t="shared" si="6"/>
        <v>Chris Eastridge</v>
      </c>
    </row>
    <row r="98" spans="1:68">
      <c r="A98" t="s">
        <v>262</v>
      </c>
      <c r="B98" t="s">
        <v>141</v>
      </c>
      <c r="C98" t="s">
        <v>95</v>
      </c>
      <c r="D98" t="s">
        <v>126</v>
      </c>
      <c r="E98" t="s">
        <v>71</v>
      </c>
      <c r="F98" t="s">
        <v>127</v>
      </c>
      <c r="G98" t="s">
        <v>137</v>
      </c>
      <c r="H98" t="s">
        <v>163</v>
      </c>
      <c r="I98" t="s">
        <v>72</v>
      </c>
      <c r="J98" t="s">
        <v>175</v>
      </c>
      <c r="K98" t="s">
        <v>209</v>
      </c>
      <c r="L98" t="s">
        <v>145</v>
      </c>
      <c r="M98" t="s">
        <v>210</v>
      </c>
      <c r="N98" t="s">
        <v>157</v>
      </c>
      <c r="O98" t="s">
        <v>194</v>
      </c>
      <c r="P98" t="s">
        <v>196</v>
      </c>
      <c r="Q98" t="s">
        <v>172</v>
      </c>
      <c r="R98" t="s">
        <v>173</v>
      </c>
      <c r="S98" t="s">
        <v>202</v>
      </c>
      <c r="U98">
        <v>79</v>
      </c>
      <c r="V98">
        <v>0</v>
      </c>
      <c r="W98">
        <v>0</v>
      </c>
      <c r="X98">
        <v>0</v>
      </c>
      <c r="Y98">
        <v>0</v>
      </c>
      <c r="Z98">
        <v>56</v>
      </c>
      <c r="AA98">
        <v>0</v>
      </c>
      <c r="AB98">
        <v>0</v>
      </c>
      <c r="AC98">
        <v>1</v>
      </c>
      <c r="AD98">
        <v>0</v>
      </c>
      <c r="AE98">
        <v>15</v>
      </c>
      <c r="AF98">
        <v>0</v>
      </c>
      <c r="AG98">
        <v>73</v>
      </c>
      <c r="AH98">
        <v>42</v>
      </c>
      <c r="AI98">
        <v>38</v>
      </c>
      <c r="AJ98">
        <v>34</v>
      </c>
      <c r="AK98">
        <v>25</v>
      </c>
      <c r="AL98">
        <v>20</v>
      </c>
      <c r="AM98">
        <v>10</v>
      </c>
      <c r="AN98" s="7">
        <v>383</v>
      </c>
      <c r="AO98">
        <v>97</v>
      </c>
      <c r="AP98" s="8">
        <v>38.299999999999997</v>
      </c>
      <c r="AQ98" s="8">
        <v>21.277777777777779</v>
      </c>
      <c r="AR98" t="s">
        <v>207</v>
      </c>
      <c r="BJ98" s="52"/>
      <c r="BN98" t="str">
        <v>Sarah Percha</v>
      </c>
      <c r="BO98">
        <f t="shared" ref="BO98:BO120" si="8">IFERROR(RIGHT(A98,1)*1,0)</f>
        <v>0</v>
      </c>
      <c r="BP98" t="str">
        <f t="shared" ref="BP98:BP120" si="9">IFERROR(LEFT(A98,IFERROR(SEARCH(BO98,A98,1)-1,A98)),A98)</f>
        <v>Michael Chamberlain</v>
      </c>
    </row>
    <row r="99" spans="1:68">
      <c r="A99" t="s">
        <v>249</v>
      </c>
      <c r="B99" t="s">
        <v>141</v>
      </c>
      <c r="C99" t="s">
        <v>140</v>
      </c>
      <c r="D99" t="s">
        <v>126</v>
      </c>
      <c r="E99" t="s">
        <v>154</v>
      </c>
      <c r="F99" t="s">
        <v>127</v>
      </c>
      <c r="G99" t="s">
        <v>137</v>
      </c>
      <c r="H99" t="s">
        <v>176</v>
      </c>
      <c r="I99" t="s">
        <v>192</v>
      </c>
      <c r="J99" t="s">
        <v>208</v>
      </c>
      <c r="K99" t="s">
        <v>195</v>
      </c>
      <c r="L99" t="s">
        <v>180</v>
      </c>
      <c r="M99" t="s">
        <v>210</v>
      </c>
      <c r="N99" t="s">
        <v>171</v>
      </c>
      <c r="O99" t="s">
        <v>194</v>
      </c>
      <c r="P99" t="s">
        <v>212</v>
      </c>
      <c r="Q99" t="s">
        <v>166</v>
      </c>
      <c r="R99" t="s">
        <v>216</v>
      </c>
      <c r="S99" t="s">
        <v>201</v>
      </c>
      <c r="U99">
        <v>79</v>
      </c>
      <c r="V99">
        <v>25</v>
      </c>
      <c r="W99">
        <v>0</v>
      </c>
      <c r="X99">
        <v>0</v>
      </c>
      <c r="Y99">
        <v>0</v>
      </c>
      <c r="Z99">
        <v>56</v>
      </c>
      <c r="AA99">
        <v>0</v>
      </c>
      <c r="AB99">
        <v>0</v>
      </c>
      <c r="AC99">
        <v>67</v>
      </c>
      <c r="AD99">
        <v>42</v>
      </c>
      <c r="AE99">
        <v>0</v>
      </c>
      <c r="AF99">
        <v>0</v>
      </c>
      <c r="AG99">
        <v>67</v>
      </c>
      <c r="AH99">
        <v>42</v>
      </c>
      <c r="AI99">
        <v>0</v>
      </c>
      <c r="AJ99">
        <v>0</v>
      </c>
      <c r="AK99">
        <v>0</v>
      </c>
      <c r="AL99">
        <v>0</v>
      </c>
      <c r="AM99">
        <v>7</v>
      </c>
      <c r="AN99" s="7">
        <v>378</v>
      </c>
      <c r="AO99">
        <v>98</v>
      </c>
      <c r="AP99" s="8">
        <v>54</v>
      </c>
      <c r="AQ99" s="8">
        <v>21</v>
      </c>
      <c r="AR99" t="s">
        <v>207</v>
      </c>
      <c r="BJ99" s="52"/>
      <c r="BN99" t="str">
        <v>Scott Myers</v>
      </c>
      <c r="BO99">
        <f t="shared" si="8"/>
        <v>2</v>
      </c>
      <c r="BP99" t="str">
        <f t="shared" si="9"/>
        <v>Jordan Ashford</v>
      </c>
    </row>
    <row r="100" spans="1:68">
      <c r="A100" t="s">
        <v>265</v>
      </c>
      <c r="B100" t="s">
        <v>96</v>
      </c>
      <c r="C100" t="s">
        <v>95</v>
      </c>
      <c r="D100" t="s">
        <v>126</v>
      </c>
      <c r="E100" t="s">
        <v>154</v>
      </c>
      <c r="F100" t="s">
        <v>127</v>
      </c>
      <c r="G100" t="s">
        <v>137</v>
      </c>
      <c r="H100" t="s">
        <v>176</v>
      </c>
      <c r="I100" t="s">
        <v>192</v>
      </c>
      <c r="J100" t="s">
        <v>184</v>
      </c>
      <c r="K100" t="s">
        <v>195</v>
      </c>
      <c r="L100" t="s">
        <v>180</v>
      </c>
      <c r="M100" t="s">
        <v>186</v>
      </c>
      <c r="N100" t="s">
        <v>171</v>
      </c>
      <c r="O100" t="s">
        <v>188</v>
      </c>
      <c r="P100" t="s">
        <v>212</v>
      </c>
      <c r="Q100" t="s">
        <v>172</v>
      </c>
      <c r="R100" t="s">
        <v>216</v>
      </c>
      <c r="S100" t="s">
        <v>203</v>
      </c>
      <c r="U100">
        <v>28</v>
      </c>
      <c r="V100">
        <v>0</v>
      </c>
      <c r="W100">
        <v>0</v>
      </c>
      <c r="X100">
        <v>0</v>
      </c>
      <c r="Y100">
        <v>0</v>
      </c>
      <c r="Z100">
        <v>56</v>
      </c>
      <c r="AA100">
        <v>0</v>
      </c>
      <c r="AB100">
        <v>0</v>
      </c>
      <c r="AC100">
        <v>28</v>
      </c>
      <c r="AD100">
        <v>42</v>
      </c>
      <c r="AE100">
        <v>0</v>
      </c>
      <c r="AF100">
        <v>56</v>
      </c>
      <c r="AG100">
        <v>67</v>
      </c>
      <c r="AH100">
        <v>8</v>
      </c>
      <c r="AI100">
        <v>0</v>
      </c>
      <c r="AJ100">
        <v>34</v>
      </c>
      <c r="AK100">
        <v>0</v>
      </c>
      <c r="AL100">
        <v>56</v>
      </c>
      <c r="AM100">
        <v>9</v>
      </c>
      <c r="AN100" s="7">
        <v>375</v>
      </c>
      <c r="AO100">
        <v>99</v>
      </c>
      <c r="AP100" s="8">
        <v>41.666666666666664</v>
      </c>
      <c r="AQ100" s="8">
        <v>20.833333333333332</v>
      </c>
      <c r="AR100" t="s">
        <v>207</v>
      </c>
      <c r="BJ100" s="52"/>
      <c r="BN100" t="str">
        <v>Sean Davis</v>
      </c>
      <c r="BO100">
        <f t="shared" si="8"/>
        <v>0</v>
      </c>
      <c r="BP100" t="str">
        <f t="shared" si="9"/>
        <v>Mitch Griesert</v>
      </c>
    </row>
    <row r="101" spans="1:68">
      <c r="A101" t="s">
        <v>232</v>
      </c>
      <c r="B101" t="s">
        <v>96</v>
      </c>
      <c r="C101" t="s">
        <v>95</v>
      </c>
      <c r="D101" t="s">
        <v>185</v>
      </c>
      <c r="E101" t="s">
        <v>92</v>
      </c>
      <c r="F101" t="s">
        <v>167</v>
      </c>
      <c r="G101" t="s">
        <v>137</v>
      </c>
      <c r="H101" t="s">
        <v>163</v>
      </c>
      <c r="I101" t="s">
        <v>138</v>
      </c>
      <c r="J101" t="s">
        <v>184</v>
      </c>
      <c r="K101" t="s">
        <v>195</v>
      </c>
      <c r="L101" t="s">
        <v>180</v>
      </c>
      <c r="M101" t="s">
        <v>210</v>
      </c>
      <c r="N101" t="s">
        <v>193</v>
      </c>
      <c r="O101" t="s">
        <v>188</v>
      </c>
      <c r="P101" t="s">
        <v>212</v>
      </c>
      <c r="Q101" t="s">
        <v>215</v>
      </c>
      <c r="R101" t="s">
        <v>216</v>
      </c>
      <c r="S101" t="s">
        <v>181</v>
      </c>
      <c r="U101">
        <v>28</v>
      </c>
      <c r="V101">
        <v>0</v>
      </c>
      <c r="W101">
        <v>67</v>
      </c>
      <c r="X101">
        <v>34</v>
      </c>
      <c r="Y101">
        <v>0</v>
      </c>
      <c r="Z101">
        <v>56</v>
      </c>
      <c r="AA101">
        <v>0</v>
      </c>
      <c r="AB101">
        <v>15</v>
      </c>
      <c r="AC101">
        <v>28</v>
      </c>
      <c r="AD101">
        <v>42</v>
      </c>
      <c r="AE101">
        <v>0</v>
      </c>
      <c r="AF101">
        <v>0</v>
      </c>
      <c r="AG101">
        <v>56</v>
      </c>
      <c r="AH101">
        <v>8</v>
      </c>
      <c r="AI101">
        <v>0</v>
      </c>
      <c r="AJ101">
        <v>0</v>
      </c>
      <c r="AK101">
        <v>0</v>
      </c>
      <c r="AL101">
        <v>38</v>
      </c>
      <c r="AM101">
        <v>10</v>
      </c>
      <c r="AN101" s="7">
        <v>372</v>
      </c>
      <c r="AO101">
        <v>100</v>
      </c>
      <c r="AP101" s="8">
        <v>37.200000000000003</v>
      </c>
      <c r="AQ101" s="8">
        <v>20.666666666666668</v>
      </c>
      <c r="AR101" t="s">
        <v>207</v>
      </c>
      <c r="BJ101" s="52"/>
      <c r="BN101" t="str">
        <v>Sharon Haas</v>
      </c>
      <c r="BO101">
        <f t="shared" si="8"/>
        <v>2</v>
      </c>
      <c r="BP101" t="str">
        <f t="shared" si="9"/>
        <v>John Blubaugh</v>
      </c>
    </row>
    <row r="102" spans="1:68">
      <c r="A102" t="s">
        <v>313</v>
      </c>
      <c r="B102" t="s">
        <v>153</v>
      </c>
      <c r="C102" t="s">
        <v>95</v>
      </c>
      <c r="D102" t="s">
        <v>124</v>
      </c>
      <c r="E102" t="s">
        <v>92</v>
      </c>
      <c r="F102" t="s">
        <v>148</v>
      </c>
      <c r="G102" t="s">
        <v>137</v>
      </c>
      <c r="H102" t="s">
        <v>176</v>
      </c>
      <c r="I102" t="s">
        <v>192</v>
      </c>
      <c r="J102" t="s">
        <v>184</v>
      </c>
      <c r="K102" t="s">
        <v>209</v>
      </c>
      <c r="L102" t="s">
        <v>197</v>
      </c>
      <c r="M102" t="s">
        <v>155</v>
      </c>
      <c r="N102" t="s">
        <v>171</v>
      </c>
      <c r="O102" t="s">
        <v>211</v>
      </c>
      <c r="P102" t="s">
        <v>212</v>
      </c>
      <c r="Q102" t="s">
        <v>215</v>
      </c>
      <c r="R102" t="s">
        <v>216</v>
      </c>
      <c r="S102" t="s">
        <v>201</v>
      </c>
      <c r="U102">
        <v>73</v>
      </c>
      <c r="V102">
        <v>0</v>
      </c>
      <c r="W102">
        <v>0</v>
      </c>
      <c r="X102">
        <v>34</v>
      </c>
      <c r="Y102">
        <v>0</v>
      </c>
      <c r="Z102">
        <v>56</v>
      </c>
      <c r="AA102">
        <v>0</v>
      </c>
      <c r="AB102">
        <v>0</v>
      </c>
      <c r="AC102">
        <v>28</v>
      </c>
      <c r="AD102">
        <v>0</v>
      </c>
      <c r="AE102">
        <v>70</v>
      </c>
      <c r="AF102">
        <v>28</v>
      </c>
      <c r="AG102">
        <v>67</v>
      </c>
      <c r="AH102">
        <v>15</v>
      </c>
      <c r="AI102">
        <v>0</v>
      </c>
      <c r="AJ102">
        <v>0</v>
      </c>
      <c r="AK102">
        <v>0</v>
      </c>
      <c r="AL102">
        <v>0</v>
      </c>
      <c r="AM102">
        <v>8</v>
      </c>
      <c r="AN102" s="7">
        <v>371</v>
      </c>
      <c r="AO102">
        <v>101</v>
      </c>
      <c r="AP102" s="8">
        <v>46.375</v>
      </c>
      <c r="AQ102" s="8">
        <v>20.611111111111111</v>
      </c>
      <c r="AR102" t="s">
        <v>207</v>
      </c>
      <c r="BJ102" s="52"/>
      <c r="BN102" t="str">
        <v>Skyler Delph</v>
      </c>
      <c r="BO102">
        <f t="shared" si="8"/>
        <v>2</v>
      </c>
      <c r="BP102" t="str">
        <f t="shared" si="9"/>
        <v>Austin Miller</v>
      </c>
    </row>
    <row r="103" spans="1:68">
      <c r="A103" t="s">
        <v>278</v>
      </c>
      <c r="B103" t="s">
        <v>96</v>
      </c>
      <c r="C103" t="s">
        <v>178</v>
      </c>
      <c r="D103" t="s">
        <v>139</v>
      </c>
      <c r="E103" t="s">
        <v>92</v>
      </c>
      <c r="F103" t="s">
        <v>127</v>
      </c>
      <c r="G103" t="s">
        <v>137</v>
      </c>
      <c r="H103" t="s">
        <v>163</v>
      </c>
      <c r="I103" t="s">
        <v>192</v>
      </c>
      <c r="J103" t="s">
        <v>184</v>
      </c>
      <c r="K103" t="s">
        <v>156</v>
      </c>
      <c r="L103" t="s">
        <v>180</v>
      </c>
      <c r="M103" t="s">
        <v>210</v>
      </c>
      <c r="N103" t="s">
        <v>157</v>
      </c>
      <c r="O103" t="s">
        <v>188</v>
      </c>
      <c r="P103" t="s">
        <v>212</v>
      </c>
      <c r="Q103" t="s">
        <v>166</v>
      </c>
      <c r="R103" t="s">
        <v>173</v>
      </c>
      <c r="S103" t="s">
        <v>201</v>
      </c>
      <c r="U103">
        <v>28</v>
      </c>
      <c r="V103">
        <v>0</v>
      </c>
      <c r="W103">
        <v>47</v>
      </c>
      <c r="X103">
        <v>34</v>
      </c>
      <c r="Y103">
        <v>0</v>
      </c>
      <c r="Z103">
        <v>56</v>
      </c>
      <c r="AA103">
        <v>0</v>
      </c>
      <c r="AB103">
        <v>0</v>
      </c>
      <c r="AC103">
        <v>28</v>
      </c>
      <c r="AD103">
        <v>67</v>
      </c>
      <c r="AE103">
        <v>0</v>
      </c>
      <c r="AF103">
        <v>0</v>
      </c>
      <c r="AG103">
        <v>73</v>
      </c>
      <c r="AH103">
        <v>8</v>
      </c>
      <c r="AI103">
        <v>0</v>
      </c>
      <c r="AJ103">
        <v>0</v>
      </c>
      <c r="AK103">
        <v>25</v>
      </c>
      <c r="AL103">
        <v>0</v>
      </c>
      <c r="AM103">
        <v>9</v>
      </c>
      <c r="AN103" s="7">
        <v>366</v>
      </c>
      <c r="AO103">
        <v>102</v>
      </c>
      <c r="AP103" s="8">
        <v>40.666666666666664</v>
      </c>
      <c r="AQ103" s="8">
        <v>20.333333333333332</v>
      </c>
      <c r="AR103" t="s">
        <v>207</v>
      </c>
      <c r="BJ103" s="52"/>
      <c r="BN103" t="str">
        <v>Sri Panchumarti1</v>
      </c>
      <c r="BO103">
        <f t="shared" si="8"/>
        <v>2</v>
      </c>
      <c r="BP103" t="str">
        <f t="shared" si="9"/>
        <v>Leo Venturini</v>
      </c>
    </row>
    <row r="104" spans="1:68">
      <c r="A104" t="s">
        <v>319</v>
      </c>
      <c r="B104" t="s">
        <v>96</v>
      </c>
      <c r="C104" t="s">
        <v>95</v>
      </c>
      <c r="D104" t="s">
        <v>139</v>
      </c>
      <c r="E104" t="s">
        <v>92</v>
      </c>
      <c r="F104" t="s">
        <v>127</v>
      </c>
      <c r="G104" t="s">
        <v>162</v>
      </c>
      <c r="H104" t="s">
        <v>179</v>
      </c>
      <c r="I104" t="s">
        <v>164</v>
      </c>
      <c r="J104" t="s">
        <v>175</v>
      </c>
      <c r="K104" t="s">
        <v>195</v>
      </c>
      <c r="L104" t="s">
        <v>180</v>
      </c>
      <c r="M104" t="s">
        <v>210</v>
      </c>
      <c r="N104" t="s">
        <v>193</v>
      </c>
      <c r="O104" t="s">
        <v>188</v>
      </c>
      <c r="P104" t="s">
        <v>213</v>
      </c>
      <c r="Q104" t="s">
        <v>172</v>
      </c>
      <c r="R104" t="s">
        <v>173</v>
      </c>
      <c r="S104" t="s">
        <v>181</v>
      </c>
      <c r="U104">
        <v>28</v>
      </c>
      <c r="V104">
        <v>0</v>
      </c>
      <c r="W104">
        <v>47</v>
      </c>
      <c r="X104">
        <v>34</v>
      </c>
      <c r="Y104">
        <v>0</v>
      </c>
      <c r="Z104">
        <v>0</v>
      </c>
      <c r="AA104">
        <v>0</v>
      </c>
      <c r="AB104">
        <v>4</v>
      </c>
      <c r="AC104">
        <v>1</v>
      </c>
      <c r="AD104">
        <v>42</v>
      </c>
      <c r="AE104">
        <v>0</v>
      </c>
      <c r="AF104">
        <v>0</v>
      </c>
      <c r="AG104">
        <v>56</v>
      </c>
      <c r="AH104">
        <v>8</v>
      </c>
      <c r="AI104">
        <v>47</v>
      </c>
      <c r="AJ104">
        <v>34</v>
      </c>
      <c r="AK104">
        <v>25</v>
      </c>
      <c r="AL104">
        <v>38</v>
      </c>
      <c r="AM104">
        <v>12</v>
      </c>
      <c r="AN104" s="7">
        <v>364</v>
      </c>
      <c r="AO104">
        <v>103</v>
      </c>
      <c r="AP104" s="8">
        <v>30.333333333333332</v>
      </c>
      <c r="AQ104" s="8">
        <v>20.222222222222221</v>
      </c>
      <c r="AR104" t="s">
        <v>334</v>
      </c>
      <c r="BJ104" s="52"/>
      <c r="BN104" t="str">
        <v>Sri Panchumarti2</v>
      </c>
      <c r="BO104">
        <f t="shared" si="8"/>
        <v>0</v>
      </c>
      <c r="BP104" t="str">
        <f t="shared" si="9"/>
        <v>Branden Rech</v>
      </c>
    </row>
    <row r="105" spans="1:68">
      <c r="A105" t="s">
        <v>270</v>
      </c>
      <c r="B105" t="s">
        <v>153</v>
      </c>
      <c r="C105" t="s">
        <v>178</v>
      </c>
      <c r="D105" t="s">
        <v>139</v>
      </c>
      <c r="E105" t="s">
        <v>71</v>
      </c>
      <c r="F105" t="s">
        <v>127</v>
      </c>
      <c r="G105" t="s">
        <v>162</v>
      </c>
      <c r="H105" t="s">
        <v>163</v>
      </c>
      <c r="I105" t="s">
        <v>192</v>
      </c>
      <c r="J105" t="s">
        <v>184</v>
      </c>
      <c r="K105" t="s">
        <v>195</v>
      </c>
      <c r="L105" t="s">
        <v>180</v>
      </c>
      <c r="M105" t="s">
        <v>174</v>
      </c>
      <c r="N105" t="s">
        <v>198</v>
      </c>
      <c r="O105" t="s">
        <v>188</v>
      </c>
      <c r="P105" t="s">
        <v>196</v>
      </c>
      <c r="Q105" t="s">
        <v>172</v>
      </c>
      <c r="R105" t="s">
        <v>173</v>
      </c>
      <c r="S105" t="s">
        <v>201</v>
      </c>
      <c r="U105">
        <v>73</v>
      </c>
      <c r="V105">
        <v>0</v>
      </c>
      <c r="W105">
        <v>47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28</v>
      </c>
      <c r="AD105">
        <v>42</v>
      </c>
      <c r="AE105">
        <v>0</v>
      </c>
      <c r="AF105">
        <v>67</v>
      </c>
      <c r="AG105">
        <v>0</v>
      </c>
      <c r="AH105">
        <v>8</v>
      </c>
      <c r="AI105">
        <v>38</v>
      </c>
      <c r="AJ105">
        <v>34</v>
      </c>
      <c r="AK105">
        <v>25</v>
      </c>
      <c r="AL105">
        <v>0</v>
      </c>
      <c r="AM105">
        <v>9</v>
      </c>
      <c r="AN105" s="7">
        <v>362</v>
      </c>
      <c r="AO105">
        <v>104</v>
      </c>
      <c r="AP105" s="8">
        <v>40.222222222222221</v>
      </c>
      <c r="AQ105" s="8">
        <v>20.111111111111111</v>
      </c>
      <c r="AR105" t="s">
        <v>334</v>
      </c>
      <c r="BJ105" s="52"/>
      <c r="BN105" t="str">
        <v>Sri Panchumarti3</v>
      </c>
      <c r="BO105">
        <f t="shared" si="8"/>
        <v>0</v>
      </c>
      <c r="BP105" t="str">
        <f t="shared" si="9"/>
        <v>Colin Chatfield</v>
      </c>
    </row>
    <row r="106" spans="1:68">
      <c r="A106" t="s">
        <v>317</v>
      </c>
      <c r="B106" t="s">
        <v>109</v>
      </c>
      <c r="C106" t="s">
        <v>178</v>
      </c>
      <c r="D106" t="s">
        <v>126</v>
      </c>
      <c r="E106" t="s">
        <v>71</v>
      </c>
      <c r="F106" t="s">
        <v>127</v>
      </c>
      <c r="G106" t="s">
        <v>137</v>
      </c>
      <c r="H106" t="s">
        <v>163</v>
      </c>
      <c r="I106" t="s">
        <v>192</v>
      </c>
      <c r="J106" t="s">
        <v>175</v>
      </c>
      <c r="K106" t="s">
        <v>156</v>
      </c>
      <c r="L106" t="s">
        <v>187</v>
      </c>
      <c r="M106" t="s">
        <v>210</v>
      </c>
      <c r="N106" t="s">
        <v>171</v>
      </c>
      <c r="O106" t="s">
        <v>194</v>
      </c>
      <c r="P106" t="s">
        <v>200</v>
      </c>
      <c r="Q106" t="s">
        <v>172</v>
      </c>
      <c r="R106" t="s">
        <v>216</v>
      </c>
      <c r="S106" t="s">
        <v>181</v>
      </c>
      <c r="U106">
        <v>47</v>
      </c>
      <c r="V106">
        <v>0</v>
      </c>
      <c r="W106">
        <v>0</v>
      </c>
      <c r="X106">
        <v>0</v>
      </c>
      <c r="Y106">
        <v>0</v>
      </c>
      <c r="Z106">
        <v>56</v>
      </c>
      <c r="AA106">
        <v>0</v>
      </c>
      <c r="AB106">
        <v>0</v>
      </c>
      <c r="AC106">
        <v>1</v>
      </c>
      <c r="AD106">
        <v>67</v>
      </c>
      <c r="AE106">
        <v>0</v>
      </c>
      <c r="AF106">
        <v>0</v>
      </c>
      <c r="AG106">
        <v>67</v>
      </c>
      <c r="AH106">
        <v>42</v>
      </c>
      <c r="AI106">
        <v>5</v>
      </c>
      <c r="AJ106">
        <v>34</v>
      </c>
      <c r="AK106">
        <v>0</v>
      </c>
      <c r="AL106">
        <v>38</v>
      </c>
      <c r="AM106">
        <v>9</v>
      </c>
      <c r="AN106" s="7">
        <v>357</v>
      </c>
      <c r="AO106">
        <v>105</v>
      </c>
      <c r="AP106" s="8">
        <v>39.666666666666664</v>
      </c>
      <c r="AQ106" s="8">
        <v>19.833333333333332</v>
      </c>
      <c r="AR106" t="s">
        <v>207</v>
      </c>
      <c r="BJ106" s="52"/>
      <c r="BN106" t="str">
        <v>Stacy Ban</v>
      </c>
      <c r="BO106">
        <f t="shared" si="8"/>
        <v>0</v>
      </c>
      <c r="BP106" t="str">
        <f t="shared" si="9"/>
        <v>Brian Hill</v>
      </c>
    </row>
    <row r="107" spans="1:68">
      <c r="A107" t="s">
        <v>263</v>
      </c>
      <c r="B107" t="s">
        <v>96</v>
      </c>
      <c r="C107" t="s">
        <v>95</v>
      </c>
      <c r="D107" t="s">
        <v>124</v>
      </c>
      <c r="E107" t="s">
        <v>71</v>
      </c>
      <c r="F107" t="s">
        <v>127</v>
      </c>
      <c r="G107" t="s">
        <v>137</v>
      </c>
      <c r="H107" t="s">
        <v>176</v>
      </c>
      <c r="I107" t="s">
        <v>192</v>
      </c>
      <c r="J107" t="s">
        <v>184</v>
      </c>
      <c r="K107" t="s">
        <v>156</v>
      </c>
      <c r="L107" t="s">
        <v>145</v>
      </c>
      <c r="M107" t="s">
        <v>155</v>
      </c>
      <c r="N107" t="s">
        <v>171</v>
      </c>
      <c r="O107" t="s">
        <v>188</v>
      </c>
      <c r="P107" t="s">
        <v>212</v>
      </c>
      <c r="Q107" t="s">
        <v>166</v>
      </c>
      <c r="R107" t="s">
        <v>216</v>
      </c>
      <c r="S107" t="s">
        <v>203</v>
      </c>
      <c r="U107">
        <v>28</v>
      </c>
      <c r="V107">
        <v>0</v>
      </c>
      <c r="W107">
        <v>0</v>
      </c>
      <c r="X107">
        <v>0</v>
      </c>
      <c r="Y107">
        <v>0</v>
      </c>
      <c r="Z107">
        <v>56</v>
      </c>
      <c r="AA107">
        <v>0</v>
      </c>
      <c r="AB107">
        <v>0</v>
      </c>
      <c r="AC107">
        <v>28</v>
      </c>
      <c r="AD107">
        <v>67</v>
      </c>
      <c r="AE107">
        <v>15</v>
      </c>
      <c r="AF107">
        <v>28</v>
      </c>
      <c r="AG107">
        <v>67</v>
      </c>
      <c r="AH107">
        <v>8</v>
      </c>
      <c r="AI107">
        <v>0</v>
      </c>
      <c r="AJ107">
        <v>0</v>
      </c>
      <c r="AK107">
        <v>0</v>
      </c>
      <c r="AL107">
        <v>56</v>
      </c>
      <c r="AM107">
        <v>9</v>
      </c>
      <c r="AN107" s="7">
        <v>353</v>
      </c>
      <c r="AO107">
        <v>106</v>
      </c>
      <c r="AP107" s="8">
        <v>39.222222222222221</v>
      </c>
      <c r="AQ107" s="8">
        <v>19.611111111111111</v>
      </c>
      <c r="AR107" t="s">
        <v>207</v>
      </c>
      <c r="BJ107" s="52"/>
      <c r="BN107" t="str">
        <v>Steve Davey1</v>
      </c>
      <c r="BO107">
        <f t="shared" si="8"/>
        <v>0</v>
      </c>
      <c r="BP107" t="str">
        <f t="shared" si="9"/>
        <v>Ryan Poehlman</v>
      </c>
    </row>
    <row r="108" spans="1:68">
      <c r="A108" t="s">
        <v>253</v>
      </c>
      <c r="B108" t="s">
        <v>141</v>
      </c>
      <c r="C108" t="s">
        <v>178</v>
      </c>
      <c r="D108" t="s">
        <v>185</v>
      </c>
      <c r="E108" t="s">
        <v>71</v>
      </c>
      <c r="F108" t="s">
        <v>127</v>
      </c>
      <c r="G108" t="s">
        <v>70</v>
      </c>
      <c r="H108" t="s">
        <v>179</v>
      </c>
      <c r="I108" t="s">
        <v>138</v>
      </c>
      <c r="J108" t="s">
        <v>208</v>
      </c>
      <c r="K108" t="s">
        <v>195</v>
      </c>
      <c r="L108" t="s">
        <v>180</v>
      </c>
      <c r="M108" t="s">
        <v>210</v>
      </c>
      <c r="N108" t="s">
        <v>198</v>
      </c>
      <c r="O108" t="s">
        <v>188</v>
      </c>
      <c r="P108" t="s">
        <v>196</v>
      </c>
      <c r="Q108" t="s">
        <v>172</v>
      </c>
      <c r="R108" t="s">
        <v>216</v>
      </c>
      <c r="S108" t="s">
        <v>201</v>
      </c>
      <c r="U108">
        <v>79</v>
      </c>
      <c r="V108">
        <v>0</v>
      </c>
      <c r="W108">
        <v>67</v>
      </c>
      <c r="X108">
        <v>0</v>
      </c>
      <c r="Y108">
        <v>0</v>
      </c>
      <c r="Z108">
        <v>0</v>
      </c>
      <c r="AA108">
        <v>0</v>
      </c>
      <c r="AB108">
        <v>15</v>
      </c>
      <c r="AC108">
        <v>67</v>
      </c>
      <c r="AD108">
        <v>42</v>
      </c>
      <c r="AE108">
        <v>0</v>
      </c>
      <c r="AF108">
        <v>0</v>
      </c>
      <c r="AG108">
        <v>0</v>
      </c>
      <c r="AH108">
        <v>8</v>
      </c>
      <c r="AI108">
        <v>38</v>
      </c>
      <c r="AJ108">
        <v>34</v>
      </c>
      <c r="AK108">
        <v>0</v>
      </c>
      <c r="AL108">
        <v>0</v>
      </c>
      <c r="AM108">
        <v>8</v>
      </c>
      <c r="AN108" s="7">
        <v>350</v>
      </c>
      <c r="AO108">
        <v>107</v>
      </c>
      <c r="AP108" s="8">
        <v>43.75</v>
      </c>
      <c r="AQ108" s="8">
        <v>19.444444444444443</v>
      </c>
      <c r="AR108" t="s">
        <v>207</v>
      </c>
      <c r="BJ108" s="52"/>
      <c r="BN108" t="str">
        <v>Steve Davey2</v>
      </c>
      <c r="BO108">
        <f t="shared" si="8"/>
        <v>1</v>
      </c>
      <c r="BP108" t="str">
        <f t="shared" si="9"/>
        <v>Steve Davey</v>
      </c>
    </row>
    <row r="109" spans="1:68">
      <c r="A109" t="s">
        <v>311</v>
      </c>
      <c r="B109" t="s">
        <v>109</v>
      </c>
      <c r="C109" t="s">
        <v>178</v>
      </c>
      <c r="D109" t="s">
        <v>124</v>
      </c>
      <c r="E109" t="s">
        <v>71</v>
      </c>
      <c r="F109" t="s">
        <v>125</v>
      </c>
      <c r="G109" t="s">
        <v>123</v>
      </c>
      <c r="H109" t="s">
        <v>176</v>
      </c>
      <c r="I109" t="s">
        <v>138</v>
      </c>
      <c r="J109" t="s">
        <v>208</v>
      </c>
      <c r="K109" t="s">
        <v>191</v>
      </c>
      <c r="L109" t="s">
        <v>145</v>
      </c>
      <c r="M109" t="s">
        <v>155</v>
      </c>
      <c r="N109" t="s">
        <v>198</v>
      </c>
      <c r="O109" t="s">
        <v>188</v>
      </c>
      <c r="P109" t="s">
        <v>196</v>
      </c>
      <c r="Q109" t="s">
        <v>215</v>
      </c>
      <c r="R109" t="s">
        <v>173</v>
      </c>
      <c r="S109" t="s">
        <v>181</v>
      </c>
      <c r="U109">
        <v>47</v>
      </c>
      <c r="V109">
        <v>0</v>
      </c>
      <c r="W109">
        <v>0</v>
      </c>
      <c r="X109">
        <v>0</v>
      </c>
      <c r="Y109">
        <v>0</v>
      </c>
      <c r="Z109">
        <v>56</v>
      </c>
      <c r="AA109">
        <v>0</v>
      </c>
      <c r="AB109">
        <v>15</v>
      </c>
      <c r="AC109">
        <v>67</v>
      </c>
      <c r="AD109">
        <v>8</v>
      </c>
      <c r="AE109">
        <v>15</v>
      </c>
      <c r="AF109">
        <v>28</v>
      </c>
      <c r="AG109">
        <v>0</v>
      </c>
      <c r="AH109">
        <v>8</v>
      </c>
      <c r="AI109">
        <v>38</v>
      </c>
      <c r="AJ109">
        <v>0</v>
      </c>
      <c r="AK109">
        <v>25</v>
      </c>
      <c r="AL109">
        <v>38</v>
      </c>
      <c r="AM109">
        <v>11</v>
      </c>
      <c r="AN109" s="7">
        <v>345</v>
      </c>
      <c r="AO109">
        <v>108</v>
      </c>
      <c r="AP109" s="8">
        <v>31.363636363636363</v>
      </c>
      <c r="AQ109" s="8">
        <v>19.166666666666668</v>
      </c>
      <c r="AR109" t="s">
        <v>207</v>
      </c>
      <c r="BJ109" s="52"/>
      <c r="BN109" t="str">
        <v>Steven Hansen1</v>
      </c>
      <c r="BO109">
        <f t="shared" si="8"/>
        <v>0</v>
      </c>
      <c r="BP109" t="str">
        <f t="shared" si="9"/>
        <v>Luna Goetz</v>
      </c>
    </row>
    <row r="110" spans="1:68">
      <c r="A110" t="s">
        <v>315</v>
      </c>
      <c r="B110" t="s">
        <v>96</v>
      </c>
      <c r="C110" t="s">
        <v>178</v>
      </c>
      <c r="D110" t="s">
        <v>139</v>
      </c>
      <c r="E110" t="s">
        <v>71</v>
      </c>
      <c r="F110" t="s">
        <v>127</v>
      </c>
      <c r="G110" t="s">
        <v>162</v>
      </c>
      <c r="H110" t="s">
        <v>176</v>
      </c>
      <c r="I110" t="s">
        <v>164</v>
      </c>
      <c r="J110" t="s">
        <v>175</v>
      </c>
      <c r="K110" t="s">
        <v>156</v>
      </c>
      <c r="L110" t="s">
        <v>180</v>
      </c>
      <c r="M110" t="s">
        <v>155</v>
      </c>
      <c r="N110" t="s">
        <v>198</v>
      </c>
      <c r="O110" t="s">
        <v>188</v>
      </c>
      <c r="P110" t="s">
        <v>213</v>
      </c>
      <c r="Q110" t="s">
        <v>172</v>
      </c>
      <c r="R110" t="s">
        <v>199</v>
      </c>
      <c r="S110" t="s">
        <v>203</v>
      </c>
      <c r="U110">
        <v>28</v>
      </c>
      <c r="V110">
        <v>0</v>
      </c>
      <c r="W110">
        <v>47</v>
      </c>
      <c r="X110">
        <v>0</v>
      </c>
      <c r="Y110">
        <v>0</v>
      </c>
      <c r="Z110">
        <v>0</v>
      </c>
      <c r="AA110">
        <v>0</v>
      </c>
      <c r="AB110">
        <v>4</v>
      </c>
      <c r="AC110">
        <v>1</v>
      </c>
      <c r="AD110">
        <v>67</v>
      </c>
      <c r="AE110">
        <v>0</v>
      </c>
      <c r="AF110">
        <v>28</v>
      </c>
      <c r="AG110">
        <v>0</v>
      </c>
      <c r="AH110">
        <v>8</v>
      </c>
      <c r="AI110">
        <v>47</v>
      </c>
      <c r="AJ110">
        <v>34</v>
      </c>
      <c r="AK110">
        <v>20</v>
      </c>
      <c r="AL110">
        <v>56</v>
      </c>
      <c r="AM110">
        <v>11</v>
      </c>
      <c r="AN110" s="7">
        <v>340</v>
      </c>
      <c r="AO110">
        <v>109</v>
      </c>
      <c r="AP110" s="8">
        <v>30.90909090909091</v>
      </c>
      <c r="AQ110" s="8">
        <v>18.888888888888889</v>
      </c>
      <c r="AR110" t="s">
        <v>207</v>
      </c>
      <c r="BJ110" s="52"/>
      <c r="BN110" t="str">
        <v>Steven Hansen2</v>
      </c>
      <c r="BO110">
        <f t="shared" si="8"/>
        <v>0</v>
      </c>
      <c r="BP110" t="str">
        <f t="shared" si="9"/>
        <v>Mike Miller</v>
      </c>
    </row>
    <row r="111" spans="1:68">
      <c r="A111" t="s">
        <v>237</v>
      </c>
      <c r="B111" t="s">
        <v>141</v>
      </c>
      <c r="C111" t="s">
        <v>95</v>
      </c>
      <c r="D111" t="s">
        <v>124</v>
      </c>
      <c r="E111" t="s">
        <v>71</v>
      </c>
      <c r="F111" t="s">
        <v>125</v>
      </c>
      <c r="G111" t="s">
        <v>162</v>
      </c>
      <c r="H111" t="s">
        <v>176</v>
      </c>
      <c r="I111" t="s">
        <v>164</v>
      </c>
      <c r="J111" t="s">
        <v>175</v>
      </c>
      <c r="K111" t="s">
        <v>156</v>
      </c>
      <c r="L111" t="s">
        <v>145</v>
      </c>
      <c r="M111" t="s">
        <v>210</v>
      </c>
      <c r="N111" t="s">
        <v>193</v>
      </c>
      <c r="O111" t="s">
        <v>188</v>
      </c>
      <c r="P111" t="s">
        <v>200</v>
      </c>
      <c r="Q111" t="s">
        <v>172</v>
      </c>
      <c r="R111" t="s">
        <v>216</v>
      </c>
      <c r="S111" t="s">
        <v>203</v>
      </c>
      <c r="U111">
        <v>79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4</v>
      </c>
      <c r="AC111">
        <v>1</v>
      </c>
      <c r="AD111">
        <v>67</v>
      </c>
      <c r="AE111">
        <v>15</v>
      </c>
      <c r="AF111">
        <v>0</v>
      </c>
      <c r="AG111">
        <v>56</v>
      </c>
      <c r="AH111">
        <v>8</v>
      </c>
      <c r="AI111">
        <v>5</v>
      </c>
      <c r="AJ111">
        <v>34</v>
      </c>
      <c r="AK111">
        <v>0</v>
      </c>
      <c r="AL111">
        <v>56</v>
      </c>
      <c r="AM111">
        <v>10</v>
      </c>
      <c r="AN111" s="7">
        <v>325</v>
      </c>
      <c r="AO111">
        <v>110</v>
      </c>
      <c r="AP111" s="8">
        <v>32.5</v>
      </c>
      <c r="AQ111" s="8">
        <v>18.055555555555557</v>
      </c>
      <c r="AR111" t="s">
        <v>207</v>
      </c>
      <c r="BJ111" s="52"/>
      <c r="BN111" t="str">
        <v>Terry Miller1</v>
      </c>
      <c r="BO111">
        <f t="shared" si="8"/>
        <v>1</v>
      </c>
      <c r="BP111" t="str">
        <f t="shared" si="9"/>
        <v>Brian Schindler</v>
      </c>
    </row>
    <row r="112" spans="1:68">
      <c r="A112" t="s">
        <v>300</v>
      </c>
      <c r="B112" t="s">
        <v>96</v>
      </c>
      <c r="C112" t="s">
        <v>95</v>
      </c>
      <c r="D112" t="s">
        <v>139</v>
      </c>
      <c r="E112" t="s">
        <v>71</v>
      </c>
      <c r="F112" t="s">
        <v>127</v>
      </c>
      <c r="G112" t="s">
        <v>162</v>
      </c>
      <c r="H112" t="s">
        <v>176</v>
      </c>
      <c r="I112" t="s">
        <v>164</v>
      </c>
      <c r="J112" t="s">
        <v>175</v>
      </c>
      <c r="K112" t="s">
        <v>156</v>
      </c>
      <c r="L112" t="s">
        <v>180</v>
      </c>
      <c r="M112" t="s">
        <v>210</v>
      </c>
      <c r="N112" t="s">
        <v>171</v>
      </c>
      <c r="O112" t="s">
        <v>189</v>
      </c>
      <c r="P112" t="s">
        <v>212</v>
      </c>
      <c r="Q112" t="s">
        <v>215</v>
      </c>
      <c r="R112" t="s">
        <v>216</v>
      </c>
      <c r="S112" t="s">
        <v>181</v>
      </c>
      <c r="U112">
        <v>28</v>
      </c>
      <c r="V112">
        <v>0</v>
      </c>
      <c r="W112">
        <v>47</v>
      </c>
      <c r="X112">
        <v>0</v>
      </c>
      <c r="Y112">
        <v>0</v>
      </c>
      <c r="Z112">
        <v>0</v>
      </c>
      <c r="AA112">
        <v>0</v>
      </c>
      <c r="AB112">
        <v>4</v>
      </c>
      <c r="AC112">
        <v>1</v>
      </c>
      <c r="AD112">
        <v>67</v>
      </c>
      <c r="AE112">
        <v>0</v>
      </c>
      <c r="AF112">
        <v>0</v>
      </c>
      <c r="AG112">
        <v>67</v>
      </c>
      <c r="AH112">
        <v>70</v>
      </c>
      <c r="AI112">
        <v>0</v>
      </c>
      <c r="AJ112">
        <v>0</v>
      </c>
      <c r="AK112">
        <v>0</v>
      </c>
      <c r="AL112">
        <v>38</v>
      </c>
      <c r="AM112">
        <v>8</v>
      </c>
      <c r="AN112" s="7">
        <v>322</v>
      </c>
      <c r="AO112">
        <v>111</v>
      </c>
      <c r="AP112" s="8">
        <v>40.25</v>
      </c>
      <c r="AQ112" s="8">
        <v>17.888888888888889</v>
      </c>
      <c r="AR112" t="s">
        <v>207</v>
      </c>
      <c r="BJ112" s="52"/>
      <c r="BN112" t="str">
        <v>Terry Miller2</v>
      </c>
      <c r="BO112">
        <f t="shared" si="8"/>
        <v>0</v>
      </c>
      <c r="BP112" t="str">
        <f t="shared" si="9"/>
        <v>Chad Templeman</v>
      </c>
    </row>
    <row r="113" spans="1:68">
      <c r="A113" t="s">
        <v>280</v>
      </c>
      <c r="B113" t="s">
        <v>96</v>
      </c>
      <c r="C113" t="s">
        <v>95</v>
      </c>
      <c r="D113" t="s">
        <v>126</v>
      </c>
      <c r="E113" t="s">
        <v>154</v>
      </c>
      <c r="F113" t="s">
        <v>127</v>
      </c>
      <c r="G113" t="s">
        <v>70</v>
      </c>
      <c r="H113" t="s">
        <v>163</v>
      </c>
      <c r="I113" t="s">
        <v>138</v>
      </c>
      <c r="J113" t="s">
        <v>175</v>
      </c>
      <c r="K113" t="s">
        <v>156</v>
      </c>
      <c r="L113" t="s">
        <v>145</v>
      </c>
      <c r="M113" t="s">
        <v>210</v>
      </c>
      <c r="N113" t="s">
        <v>198</v>
      </c>
      <c r="O113" t="s">
        <v>189</v>
      </c>
      <c r="P113" t="s">
        <v>213</v>
      </c>
      <c r="Q113" t="s">
        <v>166</v>
      </c>
      <c r="R113" t="s">
        <v>199</v>
      </c>
      <c r="S113" t="s">
        <v>203</v>
      </c>
      <c r="U113">
        <v>28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15</v>
      </c>
      <c r="AC113">
        <v>1</v>
      </c>
      <c r="AD113">
        <v>67</v>
      </c>
      <c r="AE113">
        <v>15</v>
      </c>
      <c r="AF113">
        <v>0</v>
      </c>
      <c r="AG113">
        <v>0</v>
      </c>
      <c r="AH113">
        <v>70</v>
      </c>
      <c r="AI113">
        <v>47</v>
      </c>
      <c r="AJ113">
        <v>0</v>
      </c>
      <c r="AK113">
        <v>20</v>
      </c>
      <c r="AL113">
        <v>56</v>
      </c>
      <c r="AM113">
        <v>9</v>
      </c>
      <c r="AN113" s="7">
        <v>319</v>
      </c>
      <c r="AO113">
        <v>112</v>
      </c>
      <c r="AP113" s="8">
        <v>35.444444444444443</v>
      </c>
      <c r="AQ113" s="8">
        <v>17.722222222222221</v>
      </c>
      <c r="AR113" t="s">
        <v>207</v>
      </c>
      <c r="BJ113" s="52"/>
      <c r="BN113" t="str">
        <v>Tim Brousseau</v>
      </c>
      <c r="BO113">
        <f t="shared" si="8"/>
        <v>3</v>
      </c>
      <c r="BP113" t="str">
        <f t="shared" si="9"/>
        <v>Sri Panchumarti</v>
      </c>
    </row>
    <row r="114" spans="1:68">
      <c r="A114" t="s">
        <v>294</v>
      </c>
      <c r="B114" t="s">
        <v>96</v>
      </c>
      <c r="C114" t="s">
        <v>95</v>
      </c>
      <c r="D114" t="s">
        <v>124</v>
      </c>
      <c r="E114" t="s">
        <v>92</v>
      </c>
      <c r="F114" t="s">
        <v>167</v>
      </c>
      <c r="G114" t="s">
        <v>137</v>
      </c>
      <c r="H114" t="s">
        <v>176</v>
      </c>
      <c r="I114" t="s">
        <v>72</v>
      </c>
      <c r="J114" t="s">
        <v>175</v>
      </c>
      <c r="K114" t="s">
        <v>209</v>
      </c>
      <c r="L114" t="s">
        <v>187</v>
      </c>
      <c r="M114" t="s">
        <v>210</v>
      </c>
      <c r="N114" t="s">
        <v>157</v>
      </c>
      <c r="O114" t="s">
        <v>194</v>
      </c>
      <c r="P114" t="s">
        <v>196</v>
      </c>
      <c r="Q114" t="s">
        <v>215</v>
      </c>
      <c r="R114" t="s">
        <v>216</v>
      </c>
      <c r="S114" t="s">
        <v>181</v>
      </c>
      <c r="U114">
        <v>28</v>
      </c>
      <c r="V114">
        <v>0</v>
      </c>
      <c r="W114">
        <v>0</v>
      </c>
      <c r="X114">
        <v>34</v>
      </c>
      <c r="Y114">
        <v>0</v>
      </c>
      <c r="Z114">
        <v>56</v>
      </c>
      <c r="AA114">
        <v>0</v>
      </c>
      <c r="AB114">
        <v>0</v>
      </c>
      <c r="AC114">
        <v>1</v>
      </c>
      <c r="AD114">
        <v>0</v>
      </c>
      <c r="AE114">
        <v>0</v>
      </c>
      <c r="AF114">
        <v>0</v>
      </c>
      <c r="AG114">
        <v>73</v>
      </c>
      <c r="AH114">
        <v>42</v>
      </c>
      <c r="AI114">
        <v>38</v>
      </c>
      <c r="AJ114">
        <v>0</v>
      </c>
      <c r="AK114">
        <v>0</v>
      </c>
      <c r="AL114">
        <v>38</v>
      </c>
      <c r="AM114">
        <v>8</v>
      </c>
      <c r="AN114" s="7">
        <v>310</v>
      </c>
      <c r="AO114">
        <v>113</v>
      </c>
      <c r="AP114" s="8">
        <v>38.75</v>
      </c>
      <c r="AQ114" s="8">
        <v>17.222222222222221</v>
      </c>
      <c r="AR114" t="s">
        <v>207</v>
      </c>
      <c r="BJ114" s="52"/>
      <c r="BN114" t="str">
        <v>Todd Anderson1</v>
      </c>
      <c r="BO114">
        <f t="shared" si="8"/>
        <v>0</v>
      </c>
      <c r="BP114" t="str">
        <f t="shared" si="9"/>
        <v>Chuck Taylor</v>
      </c>
    </row>
    <row r="115" spans="1:68">
      <c r="A115" t="s">
        <v>256</v>
      </c>
      <c r="B115" t="s">
        <v>109</v>
      </c>
      <c r="C115" t="s">
        <v>178</v>
      </c>
      <c r="D115" t="s">
        <v>124</v>
      </c>
      <c r="E115" t="s">
        <v>92</v>
      </c>
      <c r="F115" t="s">
        <v>148</v>
      </c>
      <c r="G115" t="s">
        <v>137</v>
      </c>
      <c r="H115" t="s">
        <v>176</v>
      </c>
      <c r="I115" t="s">
        <v>138</v>
      </c>
      <c r="J115" t="s">
        <v>175</v>
      </c>
      <c r="K115" t="s">
        <v>195</v>
      </c>
      <c r="L115" t="s">
        <v>180</v>
      </c>
      <c r="M115" t="s">
        <v>210</v>
      </c>
      <c r="N115" t="s">
        <v>193</v>
      </c>
      <c r="O115" t="s">
        <v>188</v>
      </c>
      <c r="P115" t="s">
        <v>213</v>
      </c>
      <c r="Q115" t="s">
        <v>166</v>
      </c>
      <c r="R115" t="s">
        <v>216</v>
      </c>
      <c r="S115" t="s">
        <v>201</v>
      </c>
      <c r="U115">
        <v>47</v>
      </c>
      <c r="V115">
        <v>0</v>
      </c>
      <c r="W115">
        <v>0</v>
      </c>
      <c r="X115">
        <v>34</v>
      </c>
      <c r="Y115">
        <v>0</v>
      </c>
      <c r="Z115">
        <v>56</v>
      </c>
      <c r="AA115">
        <v>0</v>
      </c>
      <c r="AB115">
        <v>15</v>
      </c>
      <c r="AC115">
        <v>1</v>
      </c>
      <c r="AD115">
        <v>42</v>
      </c>
      <c r="AE115">
        <v>0</v>
      </c>
      <c r="AF115">
        <v>0</v>
      </c>
      <c r="AG115">
        <v>56</v>
      </c>
      <c r="AH115">
        <v>8</v>
      </c>
      <c r="AI115">
        <v>47</v>
      </c>
      <c r="AJ115">
        <v>0</v>
      </c>
      <c r="AK115">
        <v>0</v>
      </c>
      <c r="AL115">
        <v>0</v>
      </c>
      <c r="AM115">
        <v>9</v>
      </c>
      <c r="AN115" s="7">
        <v>306</v>
      </c>
      <c r="AO115">
        <v>114</v>
      </c>
      <c r="AP115" s="8">
        <v>34</v>
      </c>
      <c r="AQ115" s="8">
        <v>17</v>
      </c>
      <c r="AR115" t="s">
        <v>207</v>
      </c>
      <c r="BJ115" s="52"/>
      <c r="BN115" t="str">
        <v>Todd Anderson2</v>
      </c>
      <c r="BO115">
        <f t="shared" si="8"/>
        <v>1</v>
      </c>
      <c r="BP115" t="str">
        <f t="shared" si="9"/>
        <v>Sri Panchumarti</v>
      </c>
    </row>
    <row r="116" spans="1:68">
      <c r="A116" t="s">
        <v>257</v>
      </c>
      <c r="B116" t="s">
        <v>96</v>
      </c>
      <c r="C116" t="s">
        <v>140</v>
      </c>
      <c r="D116" t="s">
        <v>126</v>
      </c>
      <c r="E116" t="s">
        <v>154</v>
      </c>
      <c r="F116" t="s">
        <v>127</v>
      </c>
      <c r="G116" t="s">
        <v>123</v>
      </c>
      <c r="H116" t="s">
        <v>163</v>
      </c>
      <c r="I116" t="s">
        <v>72</v>
      </c>
      <c r="J116" t="s">
        <v>184</v>
      </c>
      <c r="K116" t="s">
        <v>209</v>
      </c>
      <c r="L116" t="s">
        <v>145</v>
      </c>
      <c r="M116" t="s">
        <v>210</v>
      </c>
      <c r="N116" t="s">
        <v>171</v>
      </c>
      <c r="O116" t="s">
        <v>194</v>
      </c>
      <c r="P116" t="s">
        <v>200</v>
      </c>
      <c r="Q116" t="s">
        <v>215</v>
      </c>
      <c r="R116" t="s">
        <v>216</v>
      </c>
      <c r="S116" t="s">
        <v>181</v>
      </c>
      <c r="U116">
        <v>28</v>
      </c>
      <c r="V116">
        <v>25</v>
      </c>
      <c r="W116">
        <v>0</v>
      </c>
      <c r="X116">
        <v>0</v>
      </c>
      <c r="Y116">
        <v>0</v>
      </c>
      <c r="Z116">
        <v>56</v>
      </c>
      <c r="AA116">
        <v>0</v>
      </c>
      <c r="AB116">
        <v>0</v>
      </c>
      <c r="AC116">
        <v>28</v>
      </c>
      <c r="AD116">
        <v>0</v>
      </c>
      <c r="AE116">
        <v>15</v>
      </c>
      <c r="AF116">
        <v>0</v>
      </c>
      <c r="AG116">
        <v>67</v>
      </c>
      <c r="AH116">
        <v>42</v>
      </c>
      <c r="AI116">
        <v>5</v>
      </c>
      <c r="AJ116">
        <v>0</v>
      </c>
      <c r="AK116">
        <v>0</v>
      </c>
      <c r="AL116">
        <v>38</v>
      </c>
      <c r="AM116">
        <v>9</v>
      </c>
      <c r="AN116" s="7">
        <v>304</v>
      </c>
      <c r="AO116">
        <v>115</v>
      </c>
      <c r="AP116" s="8">
        <v>33.777777777777779</v>
      </c>
      <c r="AQ116" s="8">
        <v>16.888888888888889</v>
      </c>
      <c r="AR116" t="s">
        <v>207</v>
      </c>
      <c r="BJ116" s="52"/>
      <c r="BN116" t="str">
        <v>Todd Anderson3</v>
      </c>
      <c r="BO116">
        <f t="shared" si="8"/>
        <v>2</v>
      </c>
      <c r="BP116" t="str">
        <f t="shared" si="9"/>
        <v>Sri Panchumarti</v>
      </c>
    </row>
    <row r="117" spans="1:68">
      <c r="A117" t="s">
        <v>332</v>
      </c>
      <c r="B117" t="s">
        <v>96</v>
      </c>
      <c r="C117" t="s">
        <v>95</v>
      </c>
      <c r="D117" t="s">
        <v>124</v>
      </c>
      <c r="E117" t="s">
        <v>154</v>
      </c>
      <c r="F117" t="s">
        <v>127</v>
      </c>
      <c r="G117" t="s">
        <v>137</v>
      </c>
      <c r="H117" t="s">
        <v>179</v>
      </c>
      <c r="I117" t="s">
        <v>192</v>
      </c>
      <c r="J117" t="s">
        <v>208</v>
      </c>
      <c r="K117" t="s">
        <v>156</v>
      </c>
      <c r="L117" t="s">
        <v>180</v>
      </c>
      <c r="M117" t="s">
        <v>210</v>
      </c>
      <c r="N117" t="s">
        <v>198</v>
      </c>
      <c r="O117" t="s">
        <v>188</v>
      </c>
      <c r="P117" t="s">
        <v>212</v>
      </c>
      <c r="Q117" t="s">
        <v>172</v>
      </c>
      <c r="R117" t="s">
        <v>216</v>
      </c>
      <c r="S117" t="s">
        <v>202</v>
      </c>
      <c r="U117">
        <v>28</v>
      </c>
      <c r="V117">
        <v>0</v>
      </c>
      <c r="W117">
        <v>0</v>
      </c>
      <c r="X117">
        <v>0</v>
      </c>
      <c r="Y117">
        <v>0</v>
      </c>
      <c r="Z117">
        <v>56</v>
      </c>
      <c r="AA117">
        <v>0</v>
      </c>
      <c r="AB117">
        <v>0</v>
      </c>
      <c r="AC117">
        <v>67</v>
      </c>
      <c r="AD117">
        <v>67</v>
      </c>
      <c r="AE117">
        <v>0</v>
      </c>
      <c r="AF117">
        <v>0</v>
      </c>
      <c r="AG117">
        <v>0</v>
      </c>
      <c r="AH117">
        <v>8</v>
      </c>
      <c r="AI117">
        <v>0</v>
      </c>
      <c r="AJ117">
        <v>34</v>
      </c>
      <c r="AK117">
        <v>0</v>
      </c>
      <c r="AL117">
        <v>20</v>
      </c>
      <c r="AM117">
        <v>7</v>
      </c>
      <c r="AN117" s="7">
        <v>280</v>
      </c>
      <c r="AO117">
        <v>116</v>
      </c>
      <c r="AP117" s="8">
        <v>40</v>
      </c>
      <c r="AQ117" s="8">
        <v>15.555555555555555</v>
      </c>
      <c r="AR117" t="s">
        <v>207</v>
      </c>
      <c r="BJ117" s="52"/>
      <c r="BN117" t="str">
        <v>Todd Anderson4</v>
      </c>
      <c r="BO117">
        <f t="shared" si="8"/>
        <v>0</v>
      </c>
      <c r="BP117" t="str">
        <f t="shared" si="9"/>
        <v>Sean Davis</v>
      </c>
    </row>
    <row r="118" spans="1:68">
      <c r="A118" t="s">
        <v>255</v>
      </c>
      <c r="B118" t="s">
        <v>109</v>
      </c>
      <c r="C118" t="s">
        <v>140</v>
      </c>
      <c r="D118" t="s">
        <v>126</v>
      </c>
      <c r="E118" t="s">
        <v>71</v>
      </c>
      <c r="F118" t="s">
        <v>127</v>
      </c>
      <c r="G118" t="s">
        <v>70</v>
      </c>
      <c r="H118" t="s">
        <v>176</v>
      </c>
      <c r="I118" t="s">
        <v>72</v>
      </c>
      <c r="J118" t="s">
        <v>175</v>
      </c>
      <c r="K118" t="s">
        <v>156</v>
      </c>
      <c r="L118" t="s">
        <v>180</v>
      </c>
      <c r="M118" t="s">
        <v>210</v>
      </c>
      <c r="N118" t="s">
        <v>171</v>
      </c>
      <c r="O118" t="s">
        <v>194</v>
      </c>
      <c r="P118" t="s">
        <v>200</v>
      </c>
      <c r="Q118" t="s">
        <v>215</v>
      </c>
      <c r="R118" t="s">
        <v>216</v>
      </c>
      <c r="S118" t="s">
        <v>202</v>
      </c>
      <c r="U118">
        <v>47</v>
      </c>
      <c r="V118">
        <v>25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1</v>
      </c>
      <c r="AD118">
        <v>67</v>
      </c>
      <c r="AE118">
        <v>0</v>
      </c>
      <c r="AF118">
        <v>0</v>
      </c>
      <c r="AG118">
        <v>67</v>
      </c>
      <c r="AH118">
        <v>42</v>
      </c>
      <c r="AI118">
        <v>5</v>
      </c>
      <c r="AJ118">
        <v>0</v>
      </c>
      <c r="AK118">
        <v>0</v>
      </c>
      <c r="AL118">
        <v>20</v>
      </c>
      <c r="AM118">
        <v>8</v>
      </c>
      <c r="AN118" s="7">
        <v>274</v>
      </c>
      <c r="AO118">
        <v>117</v>
      </c>
      <c r="AP118" s="8">
        <v>34.25</v>
      </c>
      <c r="AQ118" s="8">
        <v>15.222222222222221</v>
      </c>
      <c r="AR118" t="s">
        <v>207</v>
      </c>
      <c r="BJ118" s="52"/>
      <c r="BN118" t="str">
        <v>Todd Dahlkoetter</v>
      </c>
      <c r="BO118">
        <f t="shared" si="8"/>
        <v>0</v>
      </c>
      <c r="BP118" t="str">
        <f t="shared" si="9"/>
        <v>Lisa Foreman</v>
      </c>
    </row>
    <row r="119" spans="1:68">
      <c r="A119" t="s">
        <v>321</v>
      </c>
      <c r="B119" t="s">
        <v>96</v>
      </c>
      <c r="C119" t="s">
        <v>95</v>
      </c>
      <c r="D119" t="s">
        <v>139</v>
      </c>
      <c r="E119" t="s">
        <v>71</v>
      </c>
      <c r="F119" t="s">
        <v>167</v>
      </c>
      <c r="G119" t="s">
        <v>137</v>
      </c>
      <c r="H119" t="s">
        <v>163</v>
      </c>
      <c r="I119" t="s">
        <v>164</v>
      </c>
      <c r="J119" t="s">
        <v>175</v>
      </c>
      <c r="K119" t="s">
        <v>209</v>
      </c>
      <c r="L119" t="s">
        <v>145</v>
      </c>
      <c r="M119" t="s">
        <v>210</v>
      </c>
      <c r="N119" t="s">
        <v>198</v>
      </c>
      <c r="O119" t="s">
        <v>194</v>
      </c>
      <c r="P119" t="s">
        <v>212</v>
      </c>
      <c r="Q119" t="s">
        <v>166</v>
      </c>
      <c r="R119" t="s">
        <v>216</v>
      </c>
      <c r="S119" t="s">
        <v>181</v>
      </c>
      <c r="U119">
        <v>28</v>
      </c>
      <c r="V119">
        <v>0</v>
      </c>
      <c r="W119">
        <v>47</v>
      </c>
      <c r="X119">
        <v>0</v>
      </c>
      <c r="Y119">
        <v>0</v>
      </c>
      <c r="Z119">
        <v>56</v>
      </c>
      <c r="AA119">
        <v>0</v>
      </c>
      <c r="AB119">
        <v>4</v>
      </c>
      <c r="AC119">
        <v>1</v>
      </c>
      <c r="AD119">
        <v>0</v>
      </c>
      <c r="AE119">
        <v>15</v>
      </c>
      <c r="AF119">
        <v>0</v>
      </c>
      <c r="AG119">
        <v>0</v>
      </c>
      <c r="AH119">
        <v>42</v>
      </c>
      <c r="AI119">
        <v>0</v>
      </c>
      <c r="AJ119">
        <v>0</v>
      </c>
      <c r="AK119">
        <v>0</v>
      </c>
      <c r="AL119">
        <v>38</v>
      </c>
      <c r="AM119">
        <v>8</v>
      </c>
      <c r="AN119" s="7">
        <v>231</v>
      </c>
      <c r="AO119">
        <v>118</v>
      </c>
      <c r="AP119" s="8">
        <v>28.875</v>
      </c>
      <c r="AQ119" s="8">
        <v>12.833333333333334</v>
      </c>
      <c r="AR119" t="s">
        <v>207</v>
      </c>
      <c r="BJ119" s="52"/>
      <c r="BN119" t="str">
        <v>Tony Krusemark</v>
      </c>
      <c r="BO119">
        <f t="shared" si="8"/>
        <v>1</v>
      </c>
      <c r="BP119" t="str">
        <f t="shared" si="9"/>
        <v>Nathan Day</v>
      </c>
    </row>
    <row r="120" spans="1:68">
      <c r="A120" t="s">
        <v>230</v>
      </c>
      <c r="B120" t="s">
        <v>96</v>
      </c>
      <c r="C120" t="s">
        <v>178</v>
      </c>
      <c r="D120" t="s">
        <v>124</v>
      </c>
      <c r="E120" t="s">
        <v>71</v>
      </c>
      <c r="F120" t="s">
        <v>167</v>
      </c>
      <c r="G120" t="s">
        <v>162</v>
      </c>
      <c r="H120" t="s">
        <v>179</v>
      </c>
      <c r="I120" t="s">
        <v>192</v>
      </c>
      <c r="J120" t="s">
        <v>175</v>
      </c>
      <c r="K120" t="s">
        <v>209</v>
      </c>
      <c r="L120" t="s">
        <v>187</v>
      </c>
      <c r="M120" t="s">
        <v>210</v>
      </c>
      <c r="N120" t="s">
        <v>193</v>
      </c>
      <c r="O120" t="s">
        <v>188</v>
      </c>
      <c r="P120" t="s">
        <v>200</v>
      </c>
      <c r="Q120" t="s">
        <v>172</v>
      </c>
      <c r="R120" t="s">
        <v>216</v>
      </c>
      <c r="S120" t="s">
        <v>203</v>
      </c>
      <c r="U120">
        <v>28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1</v>
      </c>
      <c r="AD120">
        <v>0</v>
      </c>
      <c r="AE120">
        <v>0</v>
      </c>
      <c r="AF120">
        <v>0</v>
      </c>
      <c r="AG120">
        <v>56</v>
      </c>
      <c r="AH120">
        <v>8</v>
      </c>
      <c r="AI120">
        <v>5</v>
      </c>
      <c r="AJ120">
        <v>34</v>
      </c>
      <c r="AK120">
        <v>0</v>
      </c>
      <c r="AL120">
        <v>56</v>
      </c>
      <c r="AM120">
        <v>7</v>
      </c>
      <c r="AN120" s="7">
        <v>188</v>
      </c>
      <c r="AO120">
        <v>119</v>
      </c>
      <c r="AP120" s="8">
        <v>26.857142857142858</v>
      </c>
      <c r="AQ120" s="8">
        <v>10.444444444444445</v>
      </c>
      <c r="AR120" t="s">
        <v>207</v>
      </c>
      <c r="BJ120" s="52"/>
      <c r="BN120" t="str">
        <v>Tony Venturini</v>
      </c>
      <c r="BO120">
        <f t="shared" si="8"/>
        <v>2</v>
      </c>
      <c r="BP120" t="str">
        <f t="shared" si="9"/>
        <v>Nate Frantz</v>
      </c>
    </row>
    <row r="121" spans="1:68" ht="13.5" thickBot="1"/>
    <row r="122" spans="1:68">
      <c r="A122" s="26" t="s">
        <v>121</v>
      </c>
      <c r="B122" s="12" t="s">
        <v>153</v>
      </c>
      <c r="C122" s="13" t="s">
        <v>140</v>
      </c>
      <c r="D122" s="13" t="s">
        <v>126</v>
      </c>
      <c r="E122" s="13" t="s">
        <v>154</v>
      </c>
      <c r="F122" s="13" t="s">
        <v>125</v>
      </c>
      <c r="G122" s="13" t="s">
        <v>137</v>
      </c>
      <c r="H122" s="13" t="s">
        <v>163</v>
      </c>
      <c r="I122" s="13" t="s">
        <v>72</v>
      </c>
      <c r="J122" s="13" t="s">
        <v>175</v>
      </c>
      <c r="K122" s="13" t="s">
        <v>209</v>
      </c>
      <c r="L122" s="13" t="s">
        <v>180</v>
      </c>
      <c r="M122" s="13" t="s">
        <v>186</v>
      </c>
      <c r="N122" s="13" t="s">
        <v>193</v>
      </c>
      <c r="O122" s="13" t="s">
        <v>194</v>
      </c>
      <c r="P122" s="13" t="s">
        <v>212</v>
      </c>
      <c r="Q122" s="13" t="s">
        <v>214</v>
      </c>
      <c r="R122" s="13" t="s">
        <v>173</v>
      </c>
      <c r="S122" s="14" t="s">
        <v>203</v>
      </c>
      <c r="U122" s="6">
        <f t="shared" ref="U122:AL122" si="10">SUM(U2:U120)</f>
        <v>6894</v>
      </c>
      <c r="V122" s="6">
        <f t="shared" si="10"/>
        <v>1413</v>
      </c>
      <c r="W122" s="6">
        <f t="shared" si="10"/>
        <v>3234</v>
      </c>
      <c r="X122" s="6">
        <f t="shared" si="10"/>
        <v>1433</v>
      </c>
      <c r="Y122" s="6">
        <f t="shared" si="10"/>
        <v>0</v>
      </c>
      <c r="Z122" s="6">
        <f t="shared" si="10"/>
        <v>4480</v>
      </c>
      <c r="AA122" s="6">
        <f t="shared" si="10"/>
        <v>616</v>
      </c>
      <c r="AB122" s="6">
        <f t="shared" si="10"/>
        <v>489</v>
      </c>
      <c r="AC122" s="6">
        <f t="shared" si="10"/>
        <v>4179</v>
      </c>
      <c r="AD122" s="6">
        <f t="shared" si="10"/>
        <v>5747</v>
      </c>
      <c r="AE122" s="6">
        <f t="shared" si="10"/>
        <v>1685</v>
      </c>
      <c r="AF122" s="6">
        <f t="shared" si="10"/>
        <v>3595</v>
      </c>
      <c r="AG122" s="6">
        <f t="shared" si="10"/>
        <v>6529</v>
      </c>
      <c r="AH122" s="6">
        <f t="shared" si="10"/>
        <v>4054</v>
      </c>
      <c r="AI122" s="6">
        <f t="shared" si="10"/>
        <v>2315</v>
      </c>
      <c r="AJ122" s="6">
        <f t="shared" si="10"/>
        <v>2434</v>
      </c>
      <c r="AK122" s="6">
        <f t="shared" si="10"/>
        <v>1984</v>
      </c>
      <c r="AL122" s="6">
        <f t="shared" si="10"/>
        <v>3448</v>
      </c>
      <c r="AM122" s="6"/>
      <c r="AN122" s="6"/>
    </row>
    <row r="123" spans="1:68">
      <c r="A123" s="24" t="s">
        <v>93</v>
      </c>
      <c r="B123" s="15">
        <f t="shared" ref="B123:S123" si="11">COUNTIF(B$2:B$120,B122)</f>
        <v>15</v>
      </c>
      <c r="C123" s="2">
        <f t="shared" si="11"/>
        <v>19</v>
      </c>
      <c r="D123" s="2">
        <f t="shared" si="11"/>
        <v>20</v>
      </c>
      <c r="E123" s="2">
        <f t="shared" si="11"/>
        <v>34</v>
      </c>
      <c r="F123" s="2">
        <f t="shared" si="11"/>
        <v>13</v>
      </c>
      <c r="G123" s="2">
        <f t="shared" si="11"/>
        <v>55</v>
      </c>
      <c r="H123" s="2">
        <f t="shared" si="11"/>
        <v>33</v>
      </c>
      <c r="I123" s="2">
        <f t="shared" si="11"/>
        <v>35</v>
      </c>
      <c r="J123" s="2">
        <f t="shared" si="11"/>
        <v>33</v>
      </c>
      <c r="K123" s="2">
        <f t="shared" si="11"/>
        <v>16</v>
      </c>
      <c r="L123" s="2">
        <f t="shared" si="11"/>
        <v>47</v>
      </c>
      <c r="M123" s="2">
        <f t="shared" si="11"/>
        <v>14</v>
      </c>
      <c r="N123" s="2">
        <f t="shared" si="11"/>
        <v>23</v>
      </c>
      <c r="O123" s="2">
        <f t="shared" si="11"/>
        <v>44</v>
      </c>
      <c r="P123" s="2">
        <f t="shared" si="11"/>
        <v>37</v>
      </c>
      <c r="Q123" s="2">
        <f t="shared" si="11"/>
        <v>14</v>
      </c>
      <c r="R123" s="2">
        <f t="shared" si="11"/>
        <v>28</v>
      </c>
      <c r="S123" s="16">
        <f t="shared" si="11"/>
        <v>26</v>
      </c>
      <c r="AQ123" s="4" t="s">
        <v>105</v>
      </c>
      <c r="AR123" s="2">
        <f>COUNTIF(AR2:AR120,"Yes")</f>
        <v>106</v>
      </c>
    </row>
    <row r="124" spans="1:68">
      <c r="A124" s="24" t="s">
        <v>120</v>
      </c>
      <c r="B124" s="21">
        <f t="shared" ref="B124:S124" si="12">IFERROR(($AU$29-B125+1)*B123,0)</f>
        <v>1095</v>
      </c>
      <c r="C124" s="22">
        <f t="shared" si="12"/>
        <v>475</v>
      </c>
      <c r="D124" s="22">
        <f t="shared" si="12"/>
        <v>0</v>
      </c>
      <c r="E124" s="22">
        <f t="shared" si="12"/>
        <v>0</v>
      </c>
      <c r="F124" s="22">
        <f t="shared" si="12"/>
        <v>0</v>
      </c>
      <c r="G124" s="22">
        <f t="shared" si="12"/>
        <v>3080</v>
      </c>
      <c r="H124" s="22">
        <f t="shared" si="12"/>
        <v>0</v>
      </c>
      <c r="I124" s="22">
        <f t="shared" si="12"/>
        <v>0</v>
      </c>
      <c r="J124" s="22">
        <f t="shared" si="12"/>
        <v>33</v>
      </c>
      <c r="K124" s="22">
        <f t="shared" si="12"/>
        <v>0</v>
      </c>
      <c r="L124" s="22">
        <f t="shared" si="12"/>
        <v>0</v>
      </c>
      <c r="M124" s="22">
        <f t="shared" si="12"/>
        <v>784</v>
      </c>
      <c r="N124" s="22">
        <f t="shared" si="12"/>
        <v>1288</v>
      </c>
      <c r="O124" s="22">
        <f t="shared" si="12"/>
        <v>1848</v>
      </c>
      <c r="P124" s="22">
        <f t="shared" si="12"/>
        <v>0</v>
      </c>
      <c r="Q124" s="22">
        <f t="shared" si="12"/>
        <v>938</v>
      </c>
      <c r="R124" s="22">
        <f t="shared" si="12"/>
        <v>700</v>
      </c>
      <c r="S124" s="23">
        <f t="shared" si="12"/>
        <v>1456</v>
      </c>
      <c r="T124" s="11"/>
      <c r="AQ124" s="4" t="s">
        <v>106</v>
      </c>
      <c r="AR124" s="2">
        <f>COUNTIF(AR2:AR120,"no")</f>
        <v>13</v>
      </c>
    </row>
    <row r="125" spans="1:68" ht="13.5" thickBot="1">
      <c r="A125" s="25" t="s">
        <v>116</v>
      </c>
      <c r="B125" s="17">
        <f>VLOOKUP(B122,golfers!$B$2:$C$80,2,FALSE)</f>
        <v>2</v>
      </c>
      <c r="C125" s="18">
        <f>VLOOKUP(C122,golfers!$B$2:$C$80,2,FALSE)</f>
        <v>50</v>
      </c>
      <c r="D125" s="18" t="str">
        <f>VLOOKUP(D122,golfers!$B$2:$C$80,2,FALSE)</f>
        <v>cut</v>
      </c>
      <c r="E125" s="18" t="str">
        <f>VLOOKUP(E122,golfers!$B$2:$C$80,2,FALSE)</f>
        <v>cut</v>
      </c>
      <c r="F125" s="18" t="str">
        <f>VLOOKUP(F122,golfers!$B$2:$C$80,2,FALSE)</f>
        <v>cut</v>
      </c>
      <c r="G125" s="18">
        <f>VLOOKUP(G122,golfers!$B$2:$C$80,2,FALSE)</f>
        <v>19</v>
      </c>
      <c r="H125" s="18" t="str">
        <f>VLOOKUP(H122,golfers!$B$2:$C$80,2,FALSE)</f>
        <v>cut</v>
      </c>
      <c r="I125" s="18" t="str">
        <f>VLOOKUP(I122,golfers!$B$2:$C$80,2,FALSE)</f>
        <v>cut</v>
      </c>
      <c r="J125" s="18">
        <f>VLOOKUP(J122,golfers!$B$2:$C$80,2,FALSE)</f>
        <v>74</v>
      </c>
      <c r="K125" s="18" t="str">
        <f>VLOOKUP(K122,golfers!$B$2:$C$80,2,FALSE)</f>
        <v>cut</v>
      </c>
      <c r="L125" s="18" t="str">
        <f>VLOOKUP(L122,golfers!$B$2:$C$80,2,FALSE)</f>
        <v>cut</v>
      </c>
      <c r="M125" s="18">
        <f>VLOOKUP(M122,golfers!$B$2:$C$80,2,FALSE)</f>
        <v>19</v>
      </c>
      <c r="N125" s="18">
        <f>VLOOKUP(N122,golfers!$B$2:$C$80,2,FALSE)</f>
        <v>19</v>
      </c>
      <c r="O125" s="18">
        <f>VLOOKUP(O122,golfers!$B$2:$C$80,2,FALSE)</f>
        <v>33</v>
      </c>
      <c r="P125" s="18" t="str">
        <f>VLOOKUP(P122,golfers!$B$2:$C$80,2,FALSE)</f>
        <v>cut</v>
      </c>
      <c r="Q125" s="18">
        <f>VLOOKUP(Q122,golfers!$B$2:$C$80,2,FALSE)</f>
        <v>8</v>
      </c>
      <c r="R125" s="18">
        <f>VLOOKUP(R122,golfers!$B$2:$C$73,2,FALSE)</f>
        <v>50</v>
      </c>
      <c r="S125" s="19">
        <f>VLOOKUP(S122,golfers!$B$2:$C$80,2,FALSE)</f>
        <v>19</v>
      </c>
      <c r="AQ125" s="4" t="s">
        <v>107</v>
      </c>
      <c r="AR125" s="48">
        <f>AR123/(AR123+AR124)</f>
        <v>0.89075630252100846</v>
      </c>
    </row>
    <row r="126" spans="1:68">
      <c r="A126" s="26" t="s">
        <v>121</v>
      </c>
      <c r="B126" s="12" t="s">
        <v>96</v>
      </c>
      <c r="C126" s="13" t="s">
        <v>183</v>
      </c>
      <c r="D126" s="13" t="s">
        <v>185</v>
      </c>
      <c r="E126" s="13" t="s">
        <v>71</v>
      </c>
      <c r="F126" s="13" t="s">
        <v>148</v>
      </c>
      <c r="G126" s="13" t="s">
        <v>70</v>
      </c>
      <c r="H126" s="13" t="s">
        <v>147</v>
      </c>
      <c r="I126" s="13" t="s">
        <v>138</v>
      </c>
      <c r="J126" s="13" t="s">
        <v>184</v>
      </c>
      <c r="K126" s="13" t="s">
        <v>156</v>
      </c>
      <c r="L126" s="13" t="s">
        <v>145</v>
      </c>
      <c r="M126" s="13" t="s">
        <v>155</v>
      </c>
      <c r="N126" s="13" t="s">
        <v>171</v>
      </c>
      <c r="O126" s="13" t="s">
        <v>211</v>
      </c>
      <c r="P126" s="13" t="s">
        <v>196</v>
      </c>
      <c r="Q126" s="13" t="s">
        <v>215</v>
      </c>
      <c r="R126" s="13" t="s">
        <v>216</v>
      </c>
      <c r="S126" s="14" t="s">
        <v>202</v>
      </c>
      <c r="AQ126" s="4"/>
      <c r="AR126" s="5"/>
    </row>
    <row r="127" spans="1:68">
      <c r="A127" s="24" t="s">
        <v>93</v>
      </c>
      <c r="B127" s="15">
        <f t="shared" ref="B127:S127" si="13">COUNTIF(B$2:B$120,B126)</f>
        <v>43</v>
      </c>
      <c r="C127" s="2">
        <f t="shared" si="13"/>
        <v>14</v>
      </c>
      <c r="D127" s="2">
        <f t="shared" si="13"/>
        <v>16</v>
      </c>
      <c r="E127" s="2">
        <f t="shared" si="13"/>
        <v>41</v>
      </c>
      <c r="F127" s="2">
        <f t="shared" si="13"/>
        <v>20</v>
      </c>
      <c r="G127" s="2">
        <f t="shared" si="13"/>
        <v>11</v>
      </c>
      <c r="H127" s="2">
        <f t="shared" si="13"/>
        <v>11</v>
      </c>
      <c r="I127" s="2">
        <f t="shared" si="13"/>
        <v>27</v>
      </c>
      <c r="J127" s="2">
        <f t="shared" si="13"/>
        <v>38</v>
      </c>
      <c r="K127" s="2">
        <f t="shared" si="13"/>
        <v>65</v>
      </c>
      <c r="L127" s="2">
        <f t="shared" si="13"/>
        <v>47</v>
      </c>
      <c r="M127" s="2">
        <f t="shared" si="13"/>
        <v>31</v>
      </c>
      <c r="N127" s="2">
        <f t="shared" si="13"/>
        <v>39</v>
      </c>
      <c r="O127" s="2">
        <f t="shared" si="13"/>
        <v>8</v>
      </c>
      <c r="P127" s="2">
        <f t="shared" si="13"/>
        <v>31</v>
      </c>
      <c r="Q127" s="2">
        <f t="shared" si="13"/>
        <v>30</v>
      </c>
      <c r="R127" s="2">
        <f t="shared" si="13"/>
        <v>52</v>
      </c>
      <c r="S127" s="16">
        <f t="shared" si="13"/>
        <v>16</v>
      </c>
    </row>
    <row r="128" spans="1:68">
      <c r="A128" s="24" t="s">
        <v>120</v>
      </c>
      <c r="B128" s="21">
        <f t="shared" ref="B128:S128" si="14">IFERROR(($AU$29-B129+1)*B127,0)</f>
        <v>1204</v>
      </c>
      <c r="C128" s="22">
        <f t="shared" si="14"/>
        <v>938</v>
      </c>
      <c r="D128" s="22">
        <f t="shared" si="14"/>
        <v>1072</v>
      </c>
      <c r="E128" s="22">
        <f t="shared" si="14"/>
        <v>0</v>
      </c>
      <c r="F128" s="22">
        <f t="shared" si="14"/>
        <v>0</v>
      </c>
      <c r="G128" s="22">
        <f t="shared" si="14"/>
        <v>0</v>
      </c>
      <c r="H128" s="22">
        <f t="shared" si="14"/>
        <v>616</v>
      </c>
      <c r="I128" s="22">
        <f t="shared" si="14"/>
        <v>405</v>
      </c>
      <c r="J128" s="22">
        <f t="shared" si="14"/>
        <v>1064</v>
      </c>
      <c r="K128" s="22">
        <f t="shared" si="14"/>
        <v>4355</v>
      </c>
      <c r="L128" s="22">
        <f t="shared" si="14"/>
        <v>705</v>
      </c>
      <c r="M128" s="22">
        <f t="shared" si="14"/>
        <v>868</v>
      </c>
      <c r="N128" s="22">
        <f t="shared" si="14"/>
        <v>2613</v>
      </c>
      <c r="O128" s="22">
        <f t="shared" si="14"/>
        <v>120</v>
      </c>
      <c r="P128" s="22">
        <f t="shared" si="14"/>
        <v>1178</v>
      </c>
      <c r="Q128" s="22">
        <f t="shared" si="14"/>
        <v>0</v>
      </c>
      <c r="R128" s="22">
        <f t="shared" si="14"/>
        <v>0</v>
      </c>
      <c r="S128" s="23">
        <f t="shared" si="14"/>
        <v>320</v>
      </c>
      <c r="T128" s="11"/>
    </row>
    <row r="129" spans="1:44" ht="13.5" thickBot="1">
      <c r="A129" s="25" t="s">
        <v>116</v>
      </c>
      <c r="B129" s="42">
        <f>VLOOKUP(B126,golfers!$B$2:$C$80,2,FALSE)</f>
        <v>47</v>
      </c>
      <c r="C129" s="43">
        <f>VLOOKUP(C126,golfers!$B$2:$C$80,2,FALSE)</f>
        <v>8</v>
      </c>
      <c r="D129" s="43">
        <f>VLOOKUP(D126,golfers!$B$2:$C$80,2,FALSE)</f>
        <v>8</v>
      </c>
      <c r="E129" s="43" t="str">
        <f>VLOOKUP(E126,golfers!$B$2:$C$80,2,FALSE)</f>
        <v>cut</v>
      </c>
      <c r="F129" s="43" t="str">
        <f>VLOOKUP(F126,golfers!$B$2:$C$80,2,FALSE)</f>
        <v>cut</v>
      </c>
      <c r="G129" s="43" t="str">
        <f>VLOOKUP(G126,golfers!$B$2:$C$80,2,FALSE)</f>
        <v>cut</v>
      </c>
      <c r="H129" s="43">
        <f>VLOOKUP(H126,golfers!$B$2:$C$80,2,FALSE)</f>
        <v>19</v>
      </c>
      <c r="I129" s="43">
        <f>VLOOKUP(I126,golfers!$B$2:$C$80,2,FALSE)</f>
        <v>60</v>
      </c>
      <c r="J129" s="43">
        <f>VLOOKUP(J126,golfers!$B$2:$C$80,2,FALSE)</f>
        <v>47</v>
      </c>
      <c r="K129" s="43">
        <f>VLOOKUP(K126,golfers!$B$2:$C$80,2,FALSE)</f>
        <v>8</v>
      </c>
      <c r="L129" s="43">
        <f>VLOOKUP(L126,golfers!$B$2:$C$80,2,FALSE)</f>
        <v>60</v>
      </c>
      <c r="M129" s="43">
        <f>VLOOKUP(M126,golfers!$B$2:$C$80,2,FALSE)</f>
        <v>47</v>
      </c>
      <c r="N129" s="43">
        <f>VLOOKUP(N126,golfers!$B$2:$C$80,2,FALSE)</f>
        <v>8</v>
      </c>
      <c r="O129" s="43">
        <f>VLOOKUP(O126,golfers!$B$2:$C$80,2,FALSE)</f>
        <v>60</v>
      </c>
      <c r="P129" s="43">
        <f>VLOOKUP(P126,golfers!$B$2:$C$80,2,FALSE)</f>
        <v>37</v>
      </c>
      <c r="Q129" s="43" t="str">
        <f>VLOOKUP(Q126,golfers!$B$2:$C$80,2,FALSE)</f>
        <v>cut</v>
      </c>
      <c r="R129" s="43" t="str">
        <f>VLOOKUP(R126,golfers!$B$2:$C$80,2,FALSE)</f>
        <v>cut</v>
      </c>
      <c r="S129" s="44">
        <f>VLOOKUP(S126,golfers!$B$2:$C$80,2,FALSE)</f>
        <v>55</v>
      </c>
      <c r="AQ129" s="4"/>
      <c r="AR129" s="5"/>
    </row>
    <row r="130" spans="1:44">
      <c r="A130" s="26" t="s">
        <v>121</v>
      </c>
      <c r="B130" s="45" t="s">
        <v>141</v>
      </c>
      <c r="C130" s="46" t="s">
        <v>95</v>
      </c>
      <c r="D130" s="46" t="s">
        <v>124</v>
      </c>
      <c r="E130" s="46" t="s">
        <v>92</v>
      </c>
      <c r="F130" s="46" t="s">
        <v>127</v>
      </c>
      <c r="G130" s="46" t="s">
        <v>162</v>
      </c>
      <c r="H130" s="46" t="s">
        <v>176</v>
      </c>
      <c r="I130" s="46" t="s">
        <v>192</v>
      </c>
      <c r="J130" s="46" t="s">
        <v>165</v>
      </c>
      <c r="K130" s="46" t="s">
        <v>195</v>
      </c>
      <c r="L130" s="46" t="s">
        <v>187</v>
      </c>
      <c r="M130" s="46" t="s">
        <v>174</v>
      </c>
      <c r="N130" s="46" t="s">
        <v>157</v>
      </c>
      <c r="O130" s="46" t="s">
        <v>189</v>
      </c>
      <c r="P130" s="46" t="s">
        <v>213</v>
      </c>
      <c r="Q130" s="46" t="s">
        <v>172</v>
      </c>
      <c r="R130" s="46" t="s">
        <v>199</v>
      </c>
      <c r="S130" s="47" t="s">
        <v>181</v>
      </c>
    </row>
    <row r="131" spans="1:44">
      <c r="A131" s="24" t="s">
        <v>93</v>
      </c>
      <c r="B131" s="15">
        <f t="shared" ref="B131:S131" si="15">COUNTIF(B$2:B$120,B130)</f>
        <v>54</v>
      </c>
      <c r="C131" s="2">
        <f t="shared" si="15"/>
        <v>54</v>
      </c>
      <c r="D131" s="2">
        <f t="shared" si="15"/>
        <v>37</v>
      </c>
      <c r="E131" s="2">
        <f t="shared" si="15"/>
        <v>37</v>
      </c>
      <c r="F131" s="2">
        <f t="shared" si="15"/>
        <v>63</v>
      </c>
      <c r="G131" s="2">
        <f t="shared" si="15"/>
        <v>28</v>
      </c>
      <c r="H131" s="2">
        <f t="shared" si="15"/>
        <v>60</v>
      </c>
      <c r="I131" s="2">
        <f t="shared" si="15"/>
        <v>36</v>
      </c>
      <c r="J131" s="2">
        <f t="shared" si="15"/>
        <v>2</v>
      </c>
      <c r="K131" s="2">
        <f t="shared" si="15"/>
        <v>32</v>
      </c>
      <c r="L131" s="2">
        <f t="shared" si="15"/>
        <v>11</v>
      </c>
      <c r="M131" s="2">
        <f t="shared" si="15"/>
        <v>29</v>
      </c>
      <c r="N131" s="2">
        <f t="shared" si="15"/>
        <v>36</v>
      </c>
      <c r="O131" s="2">
        <f t="shared" si="15"/>
        <v>25</v>
      </c>
      <c r="P131" s="2">
        <f t="shared" si="15"/>
        <v>21</v>
      </c>
      <c r="Q131" s="2">
        <f t="shared" si="15"/>
        <v>44</v>
      </c>
      <c r="R131" s="2">
        <f t="shared" si="15"/>
        <v>25</v>
      </c>
      <c r="S131" s="16">
        <f t="shared" si="15"/>
        <v>44</v>
      </c>
    </row>
    <row r="132" spans="1:44">
      <c r="A132" s="24" t="s">
        <v>120</v>
      </c>
      <c r="B132" s="21">
        <f t="shared" ref="B132:S132" si="16">IFERROR(($AU$29-B133+1)*B131,0)</f>
        <v>3996</v>
      </c>
      <c r="C132" s="22">
        <f t="shared" si="16"/>
        <v>0</v>
      </c>
      <c r="D132" s="22">
        <f t="shared" si="16"/>
        <v>0</v>
      </c>
      <c r="E132" s="22">
        <f t="shared" si="16"/>
        <v>1258</v>
      </c>
      <c r="F132" s="22">
        <f t="shared" si="16"/>
        <v>0</v>
      </c>
      <c r="G132" s="22">
        <f t="shared" si="16"/>
        <v>0</v>
      </c>
      <c r="H132" s="22">
        <f t="shared" si="16"/>
        <v>0</v>
      </c>
      <c r="I132" s="22">
        <f t="shared" si="16"/>
        <v>0</v>
      </c>
      <c r="J132" s="22">
        <f t="shared" si="16"/>
        <v>0</v>
      </c>
      <c r="K132" s="22">
        <f t="shared" si="16"/>
        <v>1344</v>
      </c>
      <c r="L132" s="22">
        <f t="shared" si="16"/>
        <v>0</v>
      </c>
      <c r="M132" s="22">
        <f t="shared" si="16"/>
        <v>1943</v>
      </c>
      <c r="N132" s="22">
        <f t="shared" si="16"/>
        <v>2628</v>
      </c>
      <c r="O132" s="22">
        <f t="shared" si="16"/>
        <v>1750</v>
      </c>
      <c r="P132" s="22">
        <f t="shared" si="16"/>
        <v>987</v>
      </c>
      <c r="Q132" s="22">
        <f t="shared" si="16"/>
        <v>1496</v>
      </c>
      <c r="R132" s="22">
        <f t="shared" si="16"/>
        <v>500</v>
      </c>
      <c r="S132" s="23">
        <f t="shared" si="16"/>
        <v>1672</v>
      </c>
      <c r="T132" s="11"/>
    </row>
    <row r="133" spans="1:44" ht="13.5" thickBot="1">
      <c r="A133" s="25" t="s">
        <v>116</v>
      </c>
      <c r="B133" s="42">
        <f>VLOOKUP(B130,golfers!$B$2:$C$80,2,FALSE)</f>
        <v>1</v>
      </c>
      <c r="C133" s="43" t="str">
        <f>VLOOKUP(C130,golfers!$B$2:$C$79,2,FALSE)</f>
        <v>cut</v>
      </c>
      <c r="D133" s="43" t="str">
        <f>VLOOKUP(D130,golfers!$B$2:$C$80,2,FALSE)</f>
        <v>cut</v>
      </c>
      <c r="E133" s="43">
        <f>VLOOKUP(E130,golfers!$B$2:$C$80,2,FALSE)</f>
        <v>41</v>
      </c>
      <c r="F133" s="43" t="str">
        <f>VLOOKUP(F130,golfers!$B$2:$C$80,2,FALSE)</f>
        <v>cut</v>
      </c>
      <c r="G133" s="43" t="str">
        <f>VLOOKUP(G130,golfers!$B$2:$C$80,2,FALSE)</f>
        <v>cut</v>
      </c>
      <c r="H133" s="43" t="str">
        <f>VLOOKUP(H130,golfers!$B$2:$C$80,2,FALSE)</f>
        <v>cut</v>
      </c>
      <c r="I133" s="43" t="str">
        <f>VLOOKUP(I130,golfers!$B$2:$C$80,2,FALSE)</f>
        <v>cut</v>
      </c>
      <c r="J133" s="43" t="str">
        <f>VLOOKUP(J130,golfers!$B$2:$C$80,2,FALSE)</f>
        <v>cut</v>
      </c>
      <c r="K133" s="43">
        <f>VLOOKUP(K130,golfers!$B$2:$C$80,2,FALSE)</f>
        <v>33</v>
      </c>
      <c r="L133" s="43" t="str">
        <f>VLOOKUP(L130,golfers!$B$2:$C$80,2,FALSE)</f>
        <v>cut</v>
      </c>
      <c r="M133" s="43">
        <f>VLOOKUP(M130,golfers!$B$2:$C$80,2,FALSE)</f>
        <v>8</v>
      </c>
      <c r="N133" s="43">
        <f>VLOOKUP(N130,golfers!$B$2:$C$80,2,FALSE)</f>
        <v>2</v>
      </c>
      <c r="O133" s="43">
        <f>VLOOKUP(O130,golfers!$B$2:$C$80,2,FALSE)</f>
        <v>5</v>
      </c>
      <c r="P133" s="43">
        <f>VLOOKUP(P130,golfers!$B$2:$C$80,2,FALSE)</f>
        <v>28</v>
      </c>
      <c r="Q133" s="43">
        <f>VLOOKUP(Q130,golfers!$B$2:$C$80,2,FALSE)</f>
        <v>41</v>
      </c>
      <c r="R133" s="43">
        <f>VLOOKUP(R130,golfers!$B$2:$C$80,2,FALSE)</f>
        <v>55</v>
      </c>
      <c r="S133" s="44">
        <f>VLOOKUP(S130,golfers!$B$2:$C$80,2,FALSE)</f>
        <v>37</v>
      </c>
    </row>
    <row r="134" spans="1:44">
      <c r="A134" s="26" t="s">
        <v>121</v>
      </c>
      <c r="B134" s="45" t="s">
        <v>109</v>
      </c>
      <c r="C134" s="46" t="s">
        <v>178</v>
      </c>
      <c r="D134" s="46" t="s">
        <v>139</v>
      </c>
      <c r="E134" s="46" t="s">
        <v>170</v>
      </c>
      <c r="F134" s="46" t="s">
        <v>167</v>
      </c>
      <c r="G134" s="46" t="s">
        <v>123</v>
      </c>
      <c r="H134" s="46" t="s">
        <v>179</v>
      </c>
      <c r="I134" s="46" t="s">
        <v>164</v>
      </c>
      <c r="J134" s="46" t="s">
        <v>208</v>
      </c>
      <c r="K134" s="46" t="s">
        <v>191</v>
      </c>
      <c r="L134" s="46" t="s">
        <v>197</v>
      </c>
      <c r="M134" s="46" t="s">
        <v>210</v>
      </c>
      <c r="N134" s="46" t="s">
        <v>198</v>
      </c>
      <c r="O134" s="46" t="s">
        <v>188</v>
      </c>
      <c r="P134" s="55" t="s">
        <v>200</v>
      </c>
      <c r="Q134" s="46" t="s">
        <v>166</v>
      </c>
      <c r="R134" s="46" t="s">
        <v>217</v>
      </c>
      <c r="S134" s="47" t="s">
        <v>201</v>
      </c>
    </row>
    <row r="135" spans="1:44">
      <c r="A135" s="24" t="s">
        <v>93</v>
      </c>
      <c r="B135" s="15">
        <f t="shared" ref="B135:S135" si="17">COUNTIF(B$2:B$120,B134)</f>
        <v>7</v>
      </c>
      <c r="C135" s="2">
        <f t="shared" si="17"/>
        <v>32</v>
      </c>
      <c r="D135" s="2">
        <f t="shared" si="17"/>
        <v>46</v>
      </c>
      <c r="E135" s="2">
        <f t="shared" si="17"/>
        <v>7</v>
      </c>
      <c r="F135" s="2">
        <f t="shared" si="17"/>
        <v>23</v>
      </c>
      <c r="G135" s="2">
        <f t="shared" si="17"/>
        <v>25</v>
      </c>
      <c r="H135" s="2">
        <f t="shared" si="17"/>
        <v>15</v>
      </c>
      <c r="I135" s="2">
        <f t="shared" si="17"/>
        <v>21</v>
      </c>
      <c r="J135" s="2">
        <f t="shared" si="17"/>
        <v>46</v>
      </c>
      <c r="K135" s="2">
        <f t="shared" si="17"/>
        <v>6</v>
      </c>
      <c r="L135" s="2">
        <f t="shared" si="17"/>
        <v>14</v>
      </c>
      <c r="M135" s="2">
        <f t="shared" si="17"/>
        <v>45</v>
      </c>
      <c r="N135" s="2">
        <f t="shared" si="17"/>
        <v>21</v>
      </c>
      <c r="O135" s="2">
        <f t="shared" si="17"/>
        <v>42</v>
      </c>
      <c r="P135" s="2">
        <f t="shared" si="17"/>
        <v>30</v>
      </c>
      <c r="Q135" s="2">
        <f t="shared" si="17"/>
        <v>31</v>
      </c>
      <c r="R135" s="2">
        <f t="shared" si="17"/>
        <v>14</v>
      </c>
      <c r="S135" s="16">
        <f t="shared" si="17"/>
        <v>33</v>
      </c>
    </row>
    <row r="136" spans="1:44">
      <c r="A136" s="24" t="s">
        <v>120</v>
      </c>
      <c r="B136" s="21">
        <f t="shared" ref="B136:S136" si="18">IFERROR(($AU$29-B137+1)*B135,0)</f>
        <v>329</v>
      </c>
      <c r="C136" s="22">
        <f t="shared" si="18"/>
        <v>0</v>
      </c>
      <c r="D136" s="22">
        <f t="shared" si="18"/>
        <v>2162</v>
      </c>
      <c r="E136" s="22">
        <f t="shared" si="18"/>
        <v>175</v>
      </c>
      <c r="F136" s="22">
        <f t="shared" si="18"/>
        <v>0</v>
      </c>
      <c r="G136" s="22">
        <f t="shared" si="18"/>
        <v>1400</v>
      </c>
      <c r="H136" s="22">
        <f t="shared" si="18"/>
        <v>0</v>
      </c>
      <c r="I136" s="22">
        <f t="shared" si="18"/>
        <v>84</v>
      </c>
      <c r="J136" s="22">
        <f t="shared" si="18"/>
        <v>3082</v>
      </c>
      <c r="K136" s="22">
        <f t="shared" si="18"/>
        <v>48</v>
      </c>
      <c r="L136" s="22">
        <f t="shared" si="18"/>
        <v>980</v>
      </c>
      <c r="M136" s="22">
        <f t="shared" si="18"/>
        <v>0</v>
      </c>
      <c r="N136" s="22">
        <f t="shared" si="18"/>
        <v>0</v>
      </c>
      <c r="O136" s="22">
        <f t="shared" si="18"/>
        <v>336</v>
      </c>
      <c r="P136" s="22">
        <f t="shared" si="18"/>
        <v>150</v>
      </c>
      <c r="Q136" s="22">
        <f t="shared" si="18"/>
        <v>0</v>
      </c>
      <c r="R136" s="22">
        <f t="shared" si="18"/>
        <v>784</v>
      </c>
      <c r="S136" s="23">
        <f t="shared" si="18"/>
        <v>0</v>
      </c>
      <c r="T136" s="11"/>
    </row>
    <row r="137" spans="1:44" ht="13.5" thickBot="1">
      <c r="A137" s="25" t="s">
        <v>116</v>
      </c>
      <c r="B137" s="42">
        <f>VLOOKUP(B134,golfers!$B$2:$C$80,2,FALSE)</f>
        <v>28</v>
      </c>
      <c r="C137" s="43" t="str">
        <f>VLOOKUP(C134,golfers!$B$2:$C$80,2,FALSE)</f>
        <v>cut</v>
      </c>
      <c r="D137" s="43">
        <f>VLOOKUP(D134,golfers!$B$2:$C$80,2,FALSE)</f>
        <v>28</v>
      </c>
      <c r="E137" s="43">
        <f>VLOOKUP(E134,golfers!$B$2:$C$80,2,FALSE)</f>
        <v>50</v>
      </c>
      <c r="F137" s="43" t="str">
        <f>VLOOKUP(F134,golfers!$B$2:$C$80,2,FALSE)</f>
        <v>cut</v>
      </c>
      <c r="G137" s="43">
        <f>VLOOKUP(G134,golfers!$B$2:$C$80,2,FALSE)</f>
        <v>19</v>
      </c>
      <c r="H137" s="43" t="str">
        <f>VLOOKUP(H134,golfers!$B$2:$C$80,2,FALSE)</f>
        <v>cut</v>
      </c>
      <c r="I137" s="43">
        <f>VLOOKUP(I134,golfers!$B$2:$C$80,2,FALSE)</f>
        <v>71</v>
      </c>
      <c r="J137" s="43">
        <f>VLOOKUP(J134,golfers!$B$2:$C$80,2,FALSE)</f>
        <v>8</v>
      </c>
      <c r="K137" s="43">
        <f>VLOOKUP(K134,golfers!$B$2:$C$80,2,FALSE)</f>
        <v>67</v>
      </c>
      <c r="L137" s="43">
        <f>VLOOKUP(L134,golfers!$B$2:$C$80,2,FALSE)</f>
        <v>5</v>
      </c>
      <c r="M137" s="43" t="str">
        <f>VLOOKUP(M134,golfers!$B$2:$C$80,2,FALSE)</f>
        <v>cut</v>
      </c>
      <c r="N137" s="43" t="str">
        <f>VLOOKUP(N134,golfers!$B$2:$C$80,2,FALSE)</f>
        <v>cut</v>
      </c>
      <c r="O137" s="43">
        <f>VLOOKUP(O134,golfers!$B$2:$C$80,2,FALSE)</f>
        <v>67</v>
      </c>
      <c r="P137" s="43">
        <f>VLOOKUP(P134,golfers!$B$2:$C$80,2,FALSE)</f>
        <v>70</v>
      </c>
      <c r="Q137" s="43" t="str">
        <f>VLOOKUP(Q134,golfers!$B$2:$C$80,2,FALSE)</f>
        <v>cut</v>
      </c>
      <c r="R137" s="43">
        <f>VLOOKUP(R134,golfers!$B$2:$C$73,2,FALSE)</f>
        <v>19</v>
      </c>
      <c r="S137" s="44" t="str">
        <f>VLOOKUP(S134,golfers!$B$2:$C$73,2,FALSE)</f>
        <v>cut</v>
      </c>
    </row>
    <row r="138" spans="1:44" ht="14.25">
      <c r="A138" s="26" t="s">
        <v>117</v>
      </c>
      <c r="B138" s="27">
        <f>U122</f>
        <v>6894</v>
      </c>
      <c r="C138" s="28">
        <f t="shared" ref="C138:S138" si="19">V122</f>
        <v>1413</v>
      </c>
      <c r="D138" s="28">
        <f t="shared" si="19"/>
        <v>3234</v>
      </c>
      <c r="E138" s="28">
        <f t="shared" si="19"/>
        <v>1433</v>
      </c>
      <c r="F138" s="28">
        <f t="shared" si="19"/>
        <v>0</v>
      </c>
      <c r="G138" s="28">
        <f t="shared" si="19"/>
        <v>4480</v>
      </c>
      <c r="H138" s="28">
        <f t="shared" si="19"/>
        <v>616</v>
      </c>
      <c r="I138" s="28">
        <f t="shared" si="19"/>
        <v>489</v>
      </c>
      <c r="J138" s="28">
        <f t="shared" si="19"/>
        <v>4179</v>
      </c>
      <c r="K138" s="28">
        <f t="shared" si="19"/>
        <v>5747</v>
      </c>
      <c r="L138" s="28">
        <f t="shared" si="19"/>
        <v>1685</v>
      </c>
      <c r="M138" s="28">
        <f t="shared" si="19"/>
        <v>3595</v>
      </c>
      <c r="N138" s="28">
        <f t="shared" si="19"/>
        <v>6529</v>
      </c>
      <c r="O138" s="28">
        <f t="shared" si="19"/>
        <v>4054</v>
      </c>
      <c r="P138" s="28">
        <f t="shared" si="19"/>
        <v>2315</v>
      </c>
      <c r="Q138" s="28">
        <f t="shared" si="19"/>
        <v>2434</v>
      </c>
      <c r="R138" s="28">
        <f t="shared" si="19"/>
        <v>1984</v>
      </c>
      <c r="S138" s="29">
        <f t="shared" si="19"/>
        <v>3448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44" ht="14.25">
      <c r="A139" s="24" t="s">
        <v>119</v>
      </c>
      <c r="B139" s="27">
        <f>SUM(B142:B145)</f>
        <v>4</v>
      </c>
      <c r="C139" s="28">
        <f t="shared" ref="C139:S139" si="20">SUM(C142:C145)</f>
        <v>2</v>
      </c>
      <c r="D139" s="28">
        <f t="shared" si="20"/>
        <v>2</v>
      </c>
      <c r="E139" s="28">
        <f t="shared" si="20"/>
        <v>2</v>
      </c>
      <c r="F139" s="28">
        <f t="shared" si="20"/>
        <v>0</v>
      </c>
      <c r="G139" s="28">
        <f t="shared" si="20"/>
        <v>2</v>
      </c>
      <c r="H139" s="28">
        <f t="shared" si="20"/>
        <v>1</v>
      </c>
      <c r="I139" s="28">
        <f t="shared" si="20"/>
        <v>2</v>
      </c>
      <c r="J139" s="28">
        <f t="shared" si="20"/>
        <v>3</v>
      </c>
      <c r="K139" s="28">
        <f t="shared" si="20"/>
        <v>3</v>
      </c>
      <c r="L139" s="28">
        <f t="shared" si="20"/>
        <v>2</v>
      </c>
      <c r="M139" s="28">
        <f t="shared" si="20"/>
        <v>3</v>
      </c>
      <c r="N139" s="28">
        <f t="shared" si="20"/>
        <v>3</v>
      </c>
      <c r="O139" s="28">
        <f t="shared" si="20"/>
        <v>4</v>
      </c>
      <c r="P139" s="28">
        <f t="shared" si="20"/>
        <v>3</v>
      </c>
      <c r="Q139" s="28">
        <f t="shared" si="20"/>
        <v>2</v>
      </c>
      <c r="R139" s="28">
        <f t="shared" si="20"/>
        <v>3</v>
      </c>
      <c r="S139" s="29">
        <f t="shared" si="20"/>
        <v>3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44" ht="13.5" thickBot="1">
      <c r="A140" s="25" t="s">
        <v>118</v>
      </c>
      <c r="B140" s="30">
        <f t="shared" ref="B140:H140" si="21">IFERROR(AVERAGE(B146:B149),"All 4 Cut")</f>
        <v>19.5</v>
      </c>
      <c r="C140" s="31">
        <f t="shared" si="21"/>
        <v>29</v>
      </c>
      <c r="D140" s="31">
        <f t="shared" si="21"/>
        <v>18</v>
      </c>
      <c r="E140" s="31">
        <f t="shared" si="21"/>
        <v>45.5</v>
      </c>
      <c r="F140" s="31" t="str">
        <f t="shared" si="21"/>
        <v>All 4 Cut</v>
      </c>
      <c r="G140" s="31">
        <f t="shared" si="21"/>
        <v>19</v>
      </c>
      <c r="H140" s="31">
        <f t="shared" si="21"/>
        <v>19</v>
      </c>
      <c r="I140" s="31">
        <f>IFERROR(AVERAGE(I146:I149),"All 4 Cut")</f>
        <v>65.5</v>
      </c>
      <c r="J140" s="31">
        <f t="shared" ref="J140:S140" si="22">IFERROR(AVERAGE(J146:J149),"All 4 Cut")</f>
        <v>43</v>
      </c>
      <c r="K140" s="31">
        <f t="shared" si="22"/>
        <v>36</v>
      </c>
      <c r="L140" s="31">
        <f t="shared" si="22"/>
        <v>32.5</v>
      </c>
      <c r="M140" s="31">
        <f t="shared" si="22"/>
        <v>24.666666666666668</v>
      </c>
      <c r="N140" s="31">
        <f t="shared" si="22"/>
        <v>9.6666666666666661</v>
      </c>
      <c r="O140" s="31">
        <f t="shared" si="22"/>
        <v>41.25</v>
      </c>
      <c r="P140" s="31">
        <f t="shared" si="22"/>
        <v>45</v>
      </c>
      <c r="Q140" s="31">
        <f t="shared" si="22"/>
        <v>24.5</v>
      </c>
      <c r="R140" s="31">
        <f t="shared" si="22"/>
        <v>41.333333333333336</v>
      </c>
      <c r="S140" s="32">
        <f t="shared" si="22"/>
        <v>37</v>
      </c>
    </row>
    <row r="141" spans="1:44">
      <c r="A141" s="4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</row>
    <row r="142" spans="1:44" hidden="1">
      <c r="B142">
        <f>IF(ISTEXT(B125),0,1)</f>
        <v>1</v>
      </c>
      <c r="C142">
        <f t="shared" ref="C142:S142" si="23">IF(ISTEXT(C125),0,1)</f>
        <v>1</v>
      </c>
      <c r="D142">
        <f t="shared" si="23"/>
        <v>0</v>
      </c>
      <c r="E142">
        <f t="shared" si="23"/>
        <v>0</v>
      </c>
      <c r="F142">
        <f t="shared" si="23"/>
        <v>0</v>
      </c>
      <c r="G142">
        <f t="shared" si="23"/>
        <v>1</v>
      </c>
      <c r="H142">
        <f t="shared" si="23"/>
        <v>0</v>
      </c>
      <c r="I142">
        <f t="shared" si="23"/>
        <v>0</v>
      </c>
      <c r="J142">
        <f t="shared" si="23"/>
        <v>1</v>
      </c>
      <c r="K142">
        <f t="shared" si="23"/>
        <v>0</v>
      </c>
      <c r="L142">
        <f t="shared" si="23"/>
        <v>0</v>
      </c>
      <c r="M142">
        <f t="shared" si="23"/>
        <v>1</v>
      </c>
      <c r="N142">
        <f t="shared" si="23"/>
        <v>1</v>
      </c>
      <c r="O142">
        <f t="shared" si="23"/>
        <v>1</v>
      </c>
      <c r="P142">
        <f t="shared" si="23"/>
        <v>0</v>
      </c>
      <c r="Q142">
        <f t="shared" si="23"/>
        <v>1</v>
      </c>
      <c r="R142">
        <f t="shared" si="23"/>
        <v>1</v>
      </c>
      <c r="S142">
        <f t="shared" si="23"/>
        <v>1</v>
      </c>
    </row>
    <row r="143" spans="1:44" hidden="1">
      <c r="B143">
        <f>IF(ISTEXT(B129),0,1)</f>
        <v>1</v>
      </c>
      <c r="C143">
        <f t="shared" ref="C143:S143" si="24">IF(ISTEXT(C129),0,1)</f>
        <v>1</v>
      </c>
      <c r="D143">
        <f t="shared" si="24"/>
        <v>1</v>
      </c>
      <c r="E143">
        <f t="shared" si="24"/>
        <v>0</v>
      </c>
      <c r="F143">
        <f t="shared" si="24"/>
        <v>0</v>
      </c>
      <c r="G143">
        <f t="shared" si="24"/>
        <v>0</v>
      </c>
      <c r="H143">
        <f t="shared" si="24"/>
        <v>1</v>
      </c>
      <c r="I143">
        <f t="shared" si="24"/>
        <v>1</v>
      </c>
      <c r="J143">
        <f t="shared" si="24"/>
        <v>1</v>
      </c>
      <c r="K143">
        <f t="shared" si="24"/>
        <v>1</v>
      </c>
      <c r="L143">
        <f t="shared" si="24"/>
        <v>1</v>
      </c>
      <c r="M143">
        <f t="shared" si="24"/>
        <v>1</v>
      </c>
      <c r="N143">
        <f t="shared" si="24"/>
        <v>1</v>
      </c>
      <c r="O143">
        <f t="shared" si="24"/>
        <v>1</v>
      </c>
      <c r="P143">
        <f t="shared" si="24"/>
        <v>1</v>
      </c>
      <c r="Q143">
        <f t="shared" si="24"/>
        <v>0</v>
      </c>
      <c r="R143">
        <f t="shared" si="24"/>
        <v>0</v>
      </c>
      <c r="S143">
        <f t="shared" si="24"/>
        <v>1</v>
      </c>
    </row>
    <row r="144" spans="1:44" hidden="1">
      <c r="B144">
        <f>IF(ISTEXT(B133),0,1)</f>
        <v>1</v>
      </c>
      <c r="C144">
        <f t="shared" ref="C144:S144" si="25">IF(ISTEXT(C133),0,1)</f>
        <v>0</v>
      </c>
      <c r="D144">
        <f t="shared" si="25"/>
        <v>0</v>
      </c>
      <c r="E144">
        <f t="shared" si="25"/>
        <v>1</v>
      </c>
      <c r="F144">
        <f t="shared" si="25"/>
        <v>0</v>
      </c>
      <c r="G144">
        <f t="shared" si="25"/>
        <v>0</v>
      </c>
      <c r="H144">
        <f t="shared" si="25"/>
        <v>0</v>
      </c>
      <c r="I144">
        <f t="shared" si="25"/>
        <v>0</v>
      </c>
      <c r="J144">
        <f t="shared" si="25"/>
        <v>0</v>
      </c>
      <c r="K144">
        <f t="shared" si="25"/>
        <v>1</v>
      </c>
      <c r="L144">
        <f t="shared" si="25"/>
        <v>0</v>
      </c>
      <c r="M144">
        <f t="shared" si="25"/>
        <v>1</v>
      </c>
      <c r="N144">
        <f t="shared" si="25"/>
        <v>1</v>
      </c>
      <c r="O144">
        <f t="shared" si="25"/>
        <v>1</v>
      </c>
      <c r="P144">
        <f t="shared" si="25"/>
        <v>1</v>
      </c>
      <c r="Q144">
        <f t="shared" si="25"/>
        <v>1</v>
      </c>
      <c r="R144">
        <f t="shared" si="25"/>
        <v>1</v>
      </c>
      <c r="S144">
        <f t="shared" si="25"/>
        <v>1</v>
      </c>
    </row>
    <row r="145" spans="2:19" hidden="1">
      <c r="B145">
        <f>IF(ISTEXT(B137),0,1)</f>
        <v>1</v>
      </c>
      <c r="C145">
        <f t="shared" ref="C145:S145" si="26">IF(ISTEXT(C137),0,1)</f>
        <v>0</v>
      </c>
      <c r="D145">
        <f t="shared" si="26"/>
        <v>1</v>
      </c>
      <c r="E145">
        <f t="shared" si="26"/>
        <v>1</v>
      </c>
      <c r="F145">
        <f t="shared" si="26"/>
        <v>0</v>
      </c>
      <c r="G145">
        <f t="shared" si="26"/>
        <v>1</v>
      </c>
      <c r="H145">
        <f t="shared" si="26"/>
        <v>0</v>
      </c>
      <c r="I145">
        <f t="shared" si="26"/>
        <v>1</v>
      </c>
      <c r="J145">
        <f t="shared" si="26"/>
        <v>1</v>
      </c>
      <c r="K145">
        <f t="shared" si="26"/>
        <v>1</v>
      </c>
      <c r="L145">
        <f t="shared" si="26"/>
        <v>1</v>
      </c>
      <c r="M145">
        <f t="shared" si="26"/>
        <v>0</v>
      </c>
      <c r="N145">
        <f t="shared" si="26"/>
        <v>0</v>
      </c>
      <c r="O145">
        <f t="shared" si="26"/>
        <v>1</v>
      </c>
      <c r="P145">
        <f t="shared" si="26"/>
        <v>1</v>
      </c>
      <c r="Q145">
        <f t="shared" si="26"/>
        <v>0</v>
      </c>
      <c r="R145">
        <f t="shared" si="26"/>
        <v>1</v>
      </c>
      <c r="S145">
        <f t="shared" si="26"/>
        <v>0</v>
      </c>
    </row>
    <row r="146" spans="2:19" hidden="1">
      <c r="B146">
        <f>IF(B125="Cut","",B125)</f>
        <v>2</v>
      </c>
      <c r="C146">
        <f t="shared" ref="C146:S146" si="27">IF(C125="Cut","",C125)</f>
        <v>50</v>
      </c>
      <c r="D146" t="str">
        <f t="shared" si="27"/>
        <v/>
      </c>
      <c r="E146" t="str">
        <f t="shared" si="27"/>
        <v/>
      </c>
      <c r="F146" t="str">
        <f t="shared" si="27"/>
        <v/>
      </c>
      <c r="G146">
        <f t="shared" si="27"/>
        <v>19</v>
      </c>
      <c r="H146" t="str">
        <f t="shared" si="27"/>
        <v/>
      </c>
      <c r="I146" t="str">
        <f t="shared" si="27"/>
        <v/>
      </c>
      <c r="J146">
        <f t="shared" si="27"/>
        <v>74</v>
      </c>
      <c r="K146" t="str">
        <f t="shared" si="27"/>
        <v/>
      </c>
      <c r="L146" t="str">
        <f t="shared" si="27"/>
        <v/>
      </c>
      <c r="M146">
        <f t="shared" si="27"/>
        <v>19</v>
      </c>
      <c r="N146">
        <f t="shared" si="27"/>
        <v>19</v>
      </c>
      <c r="O146">
        <f t="shared" si="27"/>
        <v>33</v>
      </c>
      <c r="P146" t="str">
        <f t="shared" si="27"/>
        <v/>
      </c>
      <c r="Q146">
        <f t="shared" si="27"/>
        <v>8</v>
      </c>
      <c r="R146">
        <f t="shared" si="27"/>
        <v>50</v>
      </c>
      <c r="S146">
        <f t="shared" si="27"/>
        <v>19</v>
      </c>
    </row>
    <row r="147" spans="2:19" hidden="1">
      <c r="B147">
        <f>IF(B129="Cut","",B129)</f>
        <v>47</v>
      </c>
      <c r="C147">
        <f t="shared" ref="C147:S147" si="28">IF(C129="Cut","",C129)</f>
        <v>8</v>
      </c>
      <c r="D147">
        <f t="shared" si="28"/>
        <v>8</v>
      </c>
      <c r="E147" t="str">
        <f t="shared" si="28"/>
        <v/>
      </c>
      <c r="F147" t="str">
        <f t="shared" si="28"/>
        <v/>
      </c>
      <c r="G147" t="str">
        <f t="shared" si="28"/>
        <v/>
      </c>
      <c r="H147">
        <f t="shared" si="28"/>
        <v>19</v>
      </c>
      <c r="I147">
        <f t="shared" si="28"/>
        <v>60</v>
      </c>
      <c r="J147">
        <f t="shared" si="28"/>
        <v>47</v>
      </c>
      <c r="K147">
        <f t="shared" si="28"/>
        <v>8</v>
      </c>
      <c r="L147">
        <f t="shared" si="28"/>
        <v>60</v>
      </c>
      <c r="M147">
        <f t="shared" si="28"/>
        <v>47</v>
      </c>
      <c r="N147">
        <f t="shared" si="28"/>
        <v>8</v>
      </c>
      <c r="O147">
        <f t="shared" si="28"/>
        <v>60</v>
      </c>
      <c r="P147">
        <f t="shared" si="28"/>
        <v>37</v>
      </c>
      <c r="Q147" t="str">
        <f t="shared" si="28"/>
        <v/>
      </c>
      <c r="R147" t="str">
        <f t="shared" si="28"/>
        <v/>
      </c>
      <c r="S147">
        <f t="shared" si="28"/>
        <v>55</v>
      </c>
    </row>
    <row r="148" spans="2:19" hidden="1">
      <c r="B148">
        <f>IF(B133="Cut","",B133)</f>
        <v>1</v>
      </c>
      <c r="C148" t="str">
        <f t="shared" ref="C148:S148" si="29">IF(C133="Cut","",C133)</f>
        <v/>
      </c>
      <c r="D148" t="str">
        <f t="shared" si="29"/>
        <v/>
      </c>
      <c r="E148">
        <f t="shared" si="29"/>
        <v>41</v>
      </c>
      <c r="F148" t="str">
        <f t="shared" si="29"/>
        <v/>
      </c>
      <c r="G148" t="str">
        <f t="shared" si="29"/>
        <v/>
      </c>
      <c r="H148" t="str">
        <f t="shared" si="29"/>
        <v/>
      </c>
      <c r="I148" t="str">
        <f t="shared" si="29"/>
        <v/>
      </c>
      <c r="J148" t="str">
        <f t="shared" si="29"/>
        <v/>
      </c>
      <c r="K148">
        <f t="shared" si="29"/>
        <v>33</v>
      </c>
      <c r="L148" t="str">
        <f t="shared" si="29"/>
        <v/>
      </c>
      <c r="M148">
        <f t="shared" si="29"/>
        <v>8</v>
      </c>
      <c r="N148">
        <f t="shared" si="29"/>
        <v>2</v>
      </c>
      <c r="O148">
        <f t="shared" si="29"/>
        <v>5</v>
      </c>
      <c r="P148">
        <f t="shared" si="29"/>
        <v>28</v>
      </c>
      <c r="Q148">
        <f t="shared" si="29"/>
        <v>41</v>
      </c>
      <c r="R148">
        <f t="shared" si="29"/>
        <v>55</v>
      </c>
      <c r="S148">
        <f t="shared" si="29"/>
        <v>37</v>
      </c>
    </row>
    <row r="149" spans="2:19" hidden="1">
      <c r="B149">
        <f>IF(B137="Cut","",B137)</f>
        <v>28</v>
      </c>
      <c r="C149" t="str">
        <f t="shared" ref="C149:S149" si="30">IF(C137="Cut","",C137)</f>
        <v/>
      </c>
      <c r="D149">
        <f t="shared" si="30"/>
        <v>28</v>
      </c>
      <c r="E149">
        <f t="shared" si="30"/>
        <v>50</v>
      </c>
      <c r="F149" t="str">
        <f t="shared" si="30"/>
        <v/>
      </c>
      <c r="G149">
        <f t="shared" si="30"/>
        <v>19</v>
      </c>
      <c r="H149" t="str">
        <f t="shared" si="30"/>
        <v/>
      </c>
      <c r="I149">
        <f t="shared" si="30"/>
        <v>71</v>
      </c>
      <c r="J149">
        <f t="shared" si="30"/>
        <v>8</v>
      </c>
      <c r="K149">
        <f t="shared" si="30"/>
        <v>67</v>
      </c>
      <c r="L149">
        <f t="shared" si="30"/>
        <v>5</v>
      </c>
      <c r="M149" t="str">
        <f t="shared" si="30"/>
        <v/>
      </c>
      <c r="N149" t="str">
        <f t="shared" si="30"/>
        <v/>
      </c>
      <c r="O149">
        <f t="shared" si="30"/>
        <v>67</v>
      </c>
      <c r="P149">
        <f t="shared" si="30"/>
        <v>70</v>
      </c>
      <c r="Q149" t="str">
        <f t="shared" si="30"/>
        <v/>
      </c>
      <c r="R149">
        <f t="shared" si="30"/>
        <v>19</v>
      </c>
      <c r="S149" t="str">
        <f t="shared" si="30"/>
        <v/>
      </c>
    </row>
  </sheetData>
  <autoFilter ref="A1:AR120" xr:uid="{00000000-0001-0000-0000-000000000000}">
    <sortState xmlns:xlrd2="http://schemas.microsoft.com/office/spreadsheetml/2017/richdata2" ref="A2:AR120">
      <sortCondition descending="1" ref="AN2:AN120"/>
    </sortState>
  </autoFilter>
  <sortState xmlns:xlrd2="http://schemas.microsoft.com/office/spreadsheetml/2017/richdata2" ref="AY2:BJ73">
    <sortCondition descending="1" ref="BG2:BG73"/>
  </sortState>
  <phoneticPr fontId="9" type="noConversion"/>
  <conditionalFormatting sqref="A2:A18 A20:A97 A99:A210">
    <cfRule type="duplicateValues" dxfId="6" priority="124"/>
  </conditionalFormatting>
  <conditionalFormatting sqref="A19">
    <cfRule type="duplicateValues" dxfId="5" priority="2"/>
  </conditionalFormatting>
  <conditionalFormatting sqref="A98">
    <cfRule type="duplicateValues" dxfId="4" priority="1"/>
  </conditionalFormatting>
  <conditionalFormatting sqref="AR2:AR120">
    <cfRule type="containsText" dxfId="3" priority="17" operator="containsText" text="No">
      <formula>NOT(ISERROR(SEARCH("No",AR2)))</formula>
    </cfRule>
  </conditionalFormatting>
  <conditionalFormatting sqref="BD2:BD73">
    <cfRule type="expression" dxfId="2" priority="8">
      <formula>$AY2="YES"</formula>
    </cfRule>
  </conditionalFormatting>
  <conditionalFormatting sqref="BH2:BH73">
    <cfRule type="cellIs" dxfId="1" priority="59" operator="lessThan">
      <formula>0</formula>
    </cfRule>
  </conditionalFormatting>
  <dataValidations count="1">
    <dataValidation type="list" allowBlank="1" showInputMessage="1" showErrorMessage="1" sqref="AW2" xr:uid="{907D9369-1FEF-4FEA-858B-CE52C71BEE90}">
      <formula1>$BN$2:$BN$120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58"/>
  <sheetViews>
    <sheetView workbookViewId="0">
      <pane ySplit="1" topLeftCell="A2" activePane="bottomLeft" state="frozen"/>
      <selection activeCell="A212" sqref="A212"/>
      <selection pane="bottomLeft" activeCell="S2" sqref="S2"/>
    </sheetView>
  </sheetViews>
  <sheetFormatPr defaultRowHeight="12.75"/>
  <cols>
    <col min="1" max="1" width="3.5703125" bestFit="1" customWidth="1"/>
    <col min="2" max="2" width="18.85546875" bestFit="1" customWidth="1"/>
    <col min="5" max="5" width="5.85546875" customWidth="1"/>
    <col min="6" max="6" width="3.5703125" bestFit="1" customWidth="1"/>
    <col min="8" max="8" width="18.85546875" bestFit="1" customWidth="1"/>
    <col min="9" max="9" width="8.5703125" bestFit="1" customWidth="1"/>
    <col min="10" max="10" width="5.140625" bestFit="1" customWidth="1"/>
    <col min="11" max="12" width="13.140625" customWidth="1"/>
    <col min="13" max="13" width="4.85546875" customWidth="1"/>
    <col min="14" max="14" width="18.85546875" bestFit="1" customWidth="1"/>
    <col min="15" max="15" width="7.28515625" customWidth="1"/>
    <col min="17" max="17" width="6.7109375" customWidth="1"/>
    <col min="19" max="19" width="10.85546875" customWidth="1"/>
    <col min="20" max="20" width="10.42578125" customWidth="1"/>
    <col min="21" max="22" width="7.5703125" customWidth="1"/>
    <col min="24" max="24" width="3.5703125" bestFit="1" customWidth="1"/>
    <col min="26" max="26" width="20.5703125" bestFit="1" customWidth="1"/>
    <col min="27" max="27" width="20.5703125" customWidth="1"/>
    <col min="28" max="28" width="3.5703125" bestFit="1" customWidth="1"/>
    <col min="29" max="29" width="3.85546875" customWidth="1"/>
    <col min="30" max="30" width="20.5703125" bestFit="1" customWidth="1"/>
    <col min="32" max="32" width="13.140625" customWidth="1"/>
    <col min="33" max="33" width="3.5703125" bestFit="1" customWidth="1"/>
    <col min="34" max="34" width="2" bestFit="1" customWidth="1"/>
    <col min="35" max="35" width="21.5703125" bestFit="1" customWidth="1"/>
    <col min="37" max="37" width="2" bestFit="1" customWidth="1"/>
    <col min="38" max="38" width="3.5703125" bestFit="1" customWidth="1"/>
  </cols>
  <sheetData>
    <row r="1" spans="1:36" ht="25.5">
      <c r="B1" t="s">
        <v>128</v>
      </c>
      <c r="C1" s="2" t="s">
        <v>122</v>
      </c>
      <c r="D1" s="2" t="s">
        <v>91</v>
      </c>
      <c r="E1" s="63">
        <v>74</v>
      </c>
      <c r="I1" t="s">
        <v>108</v>
      </c>
      <c r="N1" t="s">
        <v>128</v>
      </c>
      <c r="O1" s="39" t="s">
        <v>131</v>
      </c>
      <c r="P1" s="39" t="s">
        <v>132</v>
      </c>
      <c r="Q1" s="39" t="s">
        <v>133</v>
      </c>
      <c r="S1" s="67" t="s">
        <v>146</v>
      </c>
      <c r="T1" s="65"/>
      <c r="Y1" s="41"/>
      <c r="Z1" s="41" t="s">
        <v>142</v>
      </c>
      <c r="AA1" s="41"/>
      <c r="AC1" s="41"/>
      <c r="AD1" s="41" t="s">
        <v>142</v>
      </c>
    </row>
    <row r="2" spans="1:36">
      <c r="A2" t="s">
        <v>60</v>
      </c>
      <c r="B2" s="54" t="s">
        <v>208</v>
      </c>
      <c r="C2">
        <f t="shared" ref="C2:C33" si="0">VLOOKUP(B2,$H$2:$I$179,2,FALSE)</f>
        <v>8</v>
      </c>
      <c r="D2">
        <f>IF(C2="Cut",0,E$1-C2+1)</f>
        <v>67</v>
      </c>
      <c r="E2">
        <f>RANK(C2,$C$2:$C$48,1)</f>
        <v>6</v>
      </c>
      <c r="F2" t="s">
        <v>50</v>
      </c>
      <c r="H2" t="s">
        <v>208</v>
      </c>
      <c r="I2" s="36">
        <v>8</v>
      </c>
      <c r="J2" t="s">
        <v>36</v>
      </c>
      <c r="M2">
        <f>P2+10</f>
        <v>77</v>
      </c>
      <c r="N2" t="s">
        <v>153</v>
      </c>
      <c r="O2">
        <v>58</v>
      </c>
      <c r="P2">
        <v>67</v>
      </c>
      <c r="Q2">
        <v>73</v>
      </c>
      <c r="S2" s="65"/>
      <c r="T2" s="65"/>
      <c r="X2" t="s">
        <v>0</v>
      </c>
      <c r="Y2" s="41">
        <v>1</v>
      </c>
      <c r="Z2" t="s">
        <v>153</v>
      </c>
      <c r="AA2" s="51"/>
      <c r="AB2" t="s">
        <v>0</v>
      </c>
      <c r="AC2" s="41">
        <v>1</v>
      </c>
      <c r="AD2" s="54" t="str">
        <f>VLOOKUP(AB2,$X$2:$Z$73,3,0)</f>
        <v>Bryson DeChambeau</v>
      </c>
      <c r="AE2" s="2" t="s">
        <v>73</v>
      </c>
      <c r="AF2" s="36"/>
      <c r="AJ2" s="2"/>
    </row>
    <row r="3" spans="1:36">
      <c r="A3" t="s">
        <v>46</v>
      </c>
      <c r="B3" s="54" t="s">
        <v>174</v>
      </c>
      <c r="C3">
        <f t="shared" si="0"/>
        <v>8</v>
      </c>
      <c r="D3">
        <f>IF(C3="Cut",0,E$1-C3+1)</f>
        <v>67</v>
      </c>
      <c r="E3">
        <f>RANK(C3,$C$2:$C$48,1)</f>
        <v>6</v>
      </c>
      <c r="F3" t="s">
        <v>66</v>
      </c>
      <c r="H3" t="s">
        <v>174</v>
      </c>
      <c r="I3" s="36">
        <v>8</v>
      </c>
      <c r="J3" t="s">
        <v>46</v>
      </c>
      <c r="M3">
        <f t="shared" ref="M3:M66" si="1">O3+10</f>
        <v>23</v>
      </c>
      <c r="N3" t="s">
        <v>96</v>
      </c>
      <c r="O3">
        <v>13</v>
      </c>
      <c r="P3">
        <v>26</v>
      </c>
      <c r="Q3">
        <v>28</v>
      </c>
      <c r="S3" s="65"/>
      <c r="T3" s="65"/>
      <c r="U3" s="56"/>
      <c r="W3" s="35"/>
      <c r="X3" t="s">
        <v>18</v>
      </c>
      <c r="Y3" s="41">
        <v>1</v>
      </c>
      <c r="Z3" t="s">
        <v>96</v>
      </c>
      <c r="AA3" s="51"/>
      <c r="AB3" t="s">
        <v>1</v>
      </c>
      <c r="AC3" s="41">
        <v>1</v>
      </c>
      <c r="AD3" s="54" t="str">
        <f t="shared" ref="AD3:AD66" si="2">VLOOKUP(AB3,$X$2:$Z$73,3,0)</f>
        <v>Collin Morikawa</v>
      </c>
      <c r="AE3" s="2" t="s">
        <v>89</v>
      </c>
      <c r="AF3" s="36"/>
      <c r="AJ3" s="2"/>
    </row>
    <row r="4" spans="1:36">
      <c r="A4" t="s">
        <v>36</v>
      </c>
      <c r="B4" s="54" t="s">
        <v>141</v>
      </c>
      <c r="C4">
        <f t="shared" si="0"/>
        <v>1</v>
      </c>
      <c r="D4">
        <f>IF(C4="Cut",0,E$1-C4+1)+5</f>
        <v>79</v>
      </c>
      <c r="E4">
        <f>RANK(C4,$C$2:$C$48,1)</f>
        <v>1</v>
      </c>
      <c r="F4" t="s">
        <v>25</v>
      </c>
      <c r="H4" t="s">
        <v>141</v>
      </c>
      <c r="I4" s="36">
        <v>1</v>
      </c>
      <c r="J4" t="s">
        <v>143</v>
      </c>
      <c r="M4">
        <f t="shared" si="1"/>
        <v>80</v>
      </c>
      <c r="N4" t="s">
        <v>141</v>
      </c>
      <c r="O4">
        <v>70</v>
      </c>
      <c r="P4">
        <v>74</v>
      </c>
      <c r="Q4">
        <v>79</v>
      </c>
      <c r="S4" s="65"/>
      <c r="T4" s="65"/>
      <c r="U4" s="56"/>
      <c r="X4" t="s">
        <v>36</v>
      </c>
      <c r="Y4" s="41">
        <v>1</v>
      </c>
      <c r="Z4" t="s">
        <v>141</v>
      </c>
      <c r="AA4" s="51"/>
      <c r="AB4" t="s">
        <v>2</v>
      </c>
      <c r="AC4" s="41">
        <v>1</v>
      </c>
      <c r="AD4" s="54" t="str">
        <f t="shared" si="2"/>
        <v>Brooks Koepka</v>
      </c>
      <c r="AE4" s="2" t="s">
        <v>87</v>
      </c>
      <c r="AF4" s="36"/>
      <c r="AJ4" s="2"/>
    </row>
    <row r="5" spans="1:36">
      <c r="A5" t="s">
        <v>25</v>
      </c>
      <c r="B5" s="54" t="s">
        <v>138</v>
      </c>
      <c r="C5">
        <f t="shared" si="0"/>
        <v>60</v>
      </c>
      <c r="D5">
        <f>IF(C5="Cut",0,E$1-C5+1)</f>
        <v>15</v>
      </c>
      <c r="E5">
        <f>RANK(C5,$C$2:$C$48,1)</f>
        <v>37</v>
      </c>
      <c r="F5" t="s">
        <v>68</v>
      </c>
      <c r="H5" t="s">
        <v>138</v>
      </c>
      <c r="I5" s="36">
        <v>60</v>
      </c>
      <c r="J5" t="s">
        <v>0</v>
      </c>
      <c r="M5">
        <f t="shared" si="1"/>
        <v>23</v>
      </c>
      <c r="N5" t="s">
        <v>109</v>
      </c>
      <c r="O5">
        <v>13</v>
      </c>
      <c r="P5">
        <v>26</v>
      </c>
      <c r="Q5">
        <v>47</v>
      </c>
      <c r="S5" s="65"/>
      <c r="T5" s="65"/>
      <c r="U5" s="56"/>
      <c r="X5" t="s">
        <v>53</v>
      </c>
      <c r="Y5" s="41">
        <v>1</v>
      </c>
      <c r="Z5" t="s">
        <v>109</v>
      </c>
      <c r="AA5" s="51"/>
      <c r="AB5" t="s">
        <v>3</v>
      </c>
      <c r="AC5" s="41">
        <v>1</v>
      </c>
      <c r="AD5" s="54" t="str">
        <f t="shared" si="2"/>
        <v>Hideki Matsuyama</v>
      </c>
      <c r="AE5" s="2" t="s">
        <v>85</v>
      </c>
      <c r="AF5" s="36"/>
      <c r="AJ5" s="2"/>
    </row>
    <row r="6" spans="1:36">
      <c r="A6" t="s">
        <v>30</v>
      </c>
      <c r="B6" s="54" t="s">
        <v>171</v>
      </c>
      <c r="C6">
        <f t="shared" si="0"/>
        <v>8</v>
      </c>
      <c r="D6">
        <f t="shared" ref="D6:D69" si="3">IF(C6="Cut",0,E$1-C6+1)</f>
        <v>67</v>
      </c>
      <c r="F6" t="s">
        <v>39</v>
      </c>
      <c r="H6" t="s">
        <v>184</v>
      </c>
      <c r="I6" s="36">
        <v>47</v>
      </c>
      <c r="J6" t="s">
        <v>56</v>
      </c>
      <c r="M6">
        <f t="shared" si="1"/>
        <v>37</v>
      </c>
      <c r="N6" t="s">
        <v>140</v>
      </c>
      <c r="O6">
        <v>27</v>
      </c>
      <c r="P6">
        <v>18</v>
      </c>
      <c r="Q6">
        <v>25</v>
      </c>
      <c r="S6" s="65"/>
      <c r="T6" s="65"/>
      <c r="U6" s="56"/>
      <c r="X6" t="s">
        <v>1</v>
      </c>
      <c r="Y6" s="41">
        <v>2</v>
      </c>
      <c r="Z6" t="s">
        <v>140</v>
      </c>
      <c r="AA6" s="51"/>
      <c r="AB6" t="s">
        <v>4</v>
      </c>
      <c r="AC6" s="41">
        <v>1</v>
      </c>
      <c r="AD6" s="54" t="str">
        <f t="shared" si="2"/>
        <v>Cameron Smith</v>
      </c>
      <c r="AE6" s="2" t="s">
        <v>83</v>
      </c>
      <c r="AF6" s="36"/>
      <c r="AJ6" s="2"/>
    </row>
    <row r="7" spans="1:36">
      <c r="A7" t="s">
        <v>48</v>
      </c>
      <c r="B7" s="54" t="s">
        <v>189</v>
      </c>
      <c r="C7">
        <f t="shared" si="0"/>
        <v>5</v>
      </c>
      <c r="D7">
        <f t="shared" si="3"/>
        <v>70</v>
      </c>
      <c r="F7" t="s">
        <v>59</v>
      </c>
      <c r="H7" t="s">
        <v>171</v>
      </c>
      <c r="I7" s="36">
        <v>8</v>
      </c>
      <c r="J7" t="s">
        <v>30</v>
      </c>
      <c r="M7">
        <f t="shared" si="1"/>
        <v>58</v>
      </c>
      <c r="N7" t="s">
        <v>183</v>
      </c>
      <c r="O7">
        <v>48</v>
      </c>
      <c r="P7">
        <v>70</v>
      </c>
      <c r="Q7">
        <v>67</v>
      </c>
      <c r="S7" s="65"/>
      <c r="T7" s="65"/>
      <c r="U7" s="56"/>
      <c r="X7" t="s">
        <v>19</v>
      </c>
      <c r="Y7" s="41">
        <v>2</v>
      </c>
      <c r="Z7" t="s">
        <v>183</v>
      </c>
      <c r="AA7" s="51"/>
      <c r="AB7" t="s">
        <v>5</v>
      </c>
      <c r="AC7" s="41">
        <v>1</v>
      </c>
      <c r="AD7" s="54" t="str">
        <f t="shared" si="2"/>
        <v>Corey Conners</v>
      </c>
      <c r="AE7" s="2" t="s">
        <v>82</v>
      </c>
      <c r="AF7" s="36"/>
      <c r="AJ7" s="2"/>
    </row>
    <row r="8" spans="1:36">
      <c r="A8" t="s">
        <v>49</v>
      </c>
      <c r="B8" s="54" t="s">
        <v>213</v>
      </c>
      <c r="C8">
        <f t="shared" si="0"/>
        <v>28</v>
      </c>
      <c r="D8">
        <f t="shared" si="3"/>
        <v>47</v>
      </c>
      <c r="F8" t="s">
        <v>10</v>
      </c>
      <c r="H8" t="s">
        <v>189</v>
      </c>
      <c r="I8" s="36">
        <v>5</v>
      </c>
      <c r="J8" t="s">
        <v>48</v>
      </c>
      <c r="M8">
        <f t="shared" si="1"/>
        <v>10</v>
      </c>
      <c r="N8" t="s">
        <v>95</v>
      </c>
      <c r="O8">
        <v>0</v>
      </c>
      <c r="P8">
        <v>0</v>
      </c>
      <c r="Q8">
        <v>0</v>
      </c>
      <c r="S8" s="65"/>
      <c r="T8" s="65"/>
      <c r="U8" s="56"/>
      <c r="X8" t="s">
        <v>143</v>
      </c>
      <c r="Y8" s="41">
        <v>2</v>
      </c>
      <c r="Z8" t="s">
        <v>95</v>
      </c>
      <c r="AA8" s="51"/>
      <c r="AB8" t="s">
        <v>6</v>
      </c>
      <c r="AC8" s="41">
        <v>1</v>
      </c>
      <c r="AD8" s="54" t="str">
        <f t="shared" si="2"/>
        <v>Jason Day</v>
      </c>
      <c r="AE8" s="2" t="s">
        <v>80</v>
      </c>
      <c r="AF8" s="36"/>
      <c r="AJ8" s="2"/>
    </row>
    <row r="9" spans="1:36">
      <c r="A9" t="s">
        <v>16</v>
      </c>
      <c r="B9" s="54" t="s">
        <v>173</v>
      </c>
      <c r="C9">
        <f t="shared" si="0"/>
        <v>50</v>
      </c>
      <c r="D9">
        <f t="shared" si="3"/>
        <v>25</v>
      </c>
      <c r="F9" t="s">
        <v>65</v>
      </c>
      <c r="H9" t="s">
        <v>213</v>
      </c>
      <c r="I9" s="36">
        <v>28</v>
      </c>
      <c r="J9" t="s">
        <v>49</v>
      </c>
      <c r="M9">
        <f t="shared" si="1"/>
        <v>10</v>
      </c>
      <c r="N9" t="s">
        <v>178</v>
      </c>
      <c r="O9">
        <v>0</v>
      </c>
      <c r="P9">
        <v>0</v>
      </c>
      <c r="Q9">
        <v>0</v>
      </c>
      <c r="U9" s="56"/>
      <c r="X9" t="s">
        <v>54</v>
      </c>
      <c r="Y9" s="41">
        <v>2</v>
      </c>
      <c r="Z9" t="s">
        <v>178</v>
      </c>
      <c r="AA9" s="51"/>
      <c r="AB9" t="s">
        <v>7</v>
      </c>
      <c r="AC9" s="41">
        <v>1</v>
      </c>
      <c r="AD9" s="54" t="str">
        <f t="shared" si="2"/>
        <v>Justin Rose</v>
      </c>
      <c r="AE9" s="2" t="s">
        <v>78</v>
      </c>
      <c r="AF9" s="36"/>
      <c r="AJ9" s="2"/>
    </row>
    <row r="10" spans="1:36">
      <c r="A10" t="s">
        <v>26</v>
      </c>
      <c r="B10" s="54" t="s">
        <v>184</v>
      </c>
      <c r="C10">
        <f t="shared" si="0"/>
        <v>47</v>
      </c>
      <c r="D10">
        <f t="shared" si="3"/>
        <v>28</v>
      </c>
      <c r="E10">
        <f>RANK(C10,$C$2:$C$48,1)</f>
        <v>29</v>
      </c>
      <c r="F10" t="s">
        <v>17</v>
      </c>
      <c r="H10" t="s">
        <v>173</v>
      </c>
      <c r="I10" s="36">
        <v>50</v>
      </c>
      <c r="J10" t="s">
        <v>16</v>
      </c>
      <c r="M10">
        <f t="shared" si="1"/>
        <v>10</v>
      </c>
      <c r="N10" t="s">
        <v>126</v>
      </c>
      <c r="O10">
        <v>0</v>
      </c>
      <c r="P10">
        <v>0</v>
      </c>
      <c r="Q10">
        <v>0</v>
      </c>
      <c r="U10" s="56"/>
      <c r="X10" t="s">
        <v>2</v>
      </c>
      <c r="Y10" s="41">
        <v>3</v>
      </c>
      <c r="Z10" t="s">
        <v>126</v>
      </c>
      <c r="AA10" s="51"/>
      <c r="AB10" t="s">
        <v>8</v>
      </c>
      <c r="AC10" s="41">
        <v>1</v>
      </c>
      <c r="AD10" s="54" t="str">
        <f t="shared" si="2"/>
        <v>Byeong Hun An</v>
      </c>
      <c r="AE10" s="2" t="s">
        <v>76</v>
      </c>
      <c r="AF10" s="36"/>
      <c r="AJ10" s="2"/>
    </row>
    <row r="11" spans="1:36">
      <c r="A11" t="s">
        <v>12</v>
      </c>
      <c r="B11" s="54" t="s">
        <v>193</v>
      </c>
      <c r="C11">
        <f t="shared" si="0"/>
        <v>19</v>
      </c>
      <c r="D11">
        <f t="shared" si="3"/>
        <v>56</v>
      </c>
      <c r="F11" t="s">
        <v>22</v>
      </c>
      <c r="H11" t="s">
        <v>153</v>
      </c>
      <c r="I11" s="36">
        <v>2</v>
      </c>
      <c r="J11" t="s">
        <v>18</v>
      </c>
      <c r="M11">
        <f t="shared" si="1"/>
        <v>49</v>
      </c>
      <c r="N11" t="s">
        <v>185</v>
      </c>
      <c r="O11">
        <v>39</v>
      </c>
      <c r="P11">
        <v>44</v>
      </c>
      <c r="Q11">
        <v>67</v>
      </c>
      <c r="U11" s="56"/>
      <c r="X11" t="s">
        <v>20</v>
      </c>
      <c r="Y11" s="41">
        <v>3</v>
      </c>
      <c r="Z11" t="s">
        <v>185</v>
      </c>
      <c r="AA11" s="51"/>
      <c r="AB11" t="s">
        <v>9</v>
      </c>
      <c r="AC11" s="41">
        <v>1</v>
      </c>
      <c r="AD11" s="54" t="str">
        <f t="shared" si="2"/>
        <v>Dean Burmester</v>
      </c>
      <c r="AE11" s="2" t="s">
        <v>75</v>
      </c>
      <c r="AF11" s="36"/>
      <c r="AJ11" s="2"/>
    </row>
    <row r="12" spans="1:36">
      <c r="A12" t="s">
        <v>32</v>
      </c>
      <c r="B12" s="54" t="s">
        <v>196</v>
      </c>
      <c r="C12">
        <f t="shared" si="0"/>
        <v>37</v>
      </c>
      <c r="D12">
        <f t="shared" si="3"/>
        <v>38</v>
      </c>
      <c r="F12" t="s">
        <v>44</v>
      </c>
      <c r="H12" t="s">
        <v>123</v>
      </c>
      <c r="I12" s="36">
        <v>19</v>
      </c>
      <c r="J12" t="s">
        <v>20</v>
      </c>
      <c r="M12">
        <f t="shared" si="1"/>
        <v>10</v>
      </c>
      <c r="N12" t="s">
        <v>124</v>
      </c>
      <c r="O12">
        <v>0</v>
      </c>
      <c r="P12">
        <v>0</v>
      </c>
      <c r="Q12">
        <v>0</v>
      </c>
      <c r="U12" s="56"/>
      <c r="X12" t="s">
        <v>37</v>
      </c>
      <c r="Y12" s="41">
        <v>3</v>
      </c>
      <c r="Z12" t="s">
        <v>124</v>
      </c>
      <c r="AA12" s="51"/>
      <c r="AB12" t="s">
        <v>10</v>
      </c>
      <c r="AC12" s="41">
        <v>1</v>
      </c>
      <c r="AD12" s="54" t="str">
        <f t="shared" si="2"/>
        <v>Akshay Bhatia</v>
      </c>
      <c r="AE12" s="2" t="s">
        <v>73</v>
      </c>
      <c r="AF12" s="36"/>
      <c r="AJ12" s="2"/>
    </row>
    <row r="13" spans="1:36">
      <c r="A13" t="s">
        <v>15</v>
      </c>
      <c r="B13" s="54" t="s">
        <v>214</v>
      </c>
      <c r="C13">
        <f t="shared" si="0"/>
        <v>8</v>
      </c>
      <c r="D13">
        <f t="shared" si="3"/>
        <v>67</v>
      </c>
      <c r="F13" t="s">
        <v>12</v>
      </c>
      <c r="H13" t="s">
        <v>197</v>
      </c>
      <c r="I13" s="36">
        <v>5</v>
      </c>
      <c r="J13" t="s">
        <v>37</v>
      </c>
      <c r="M13">
        <f t="shared" si="1"/>
        <v>58</v>
      </c>
      <c r="N13" t="s">
        <v>139</v>
      </c>
      <c r="O13">
        <v>48</v>
      </c>
      <c r="P13">
        <v>44</v>
      </c>
      <c r="Q13">
        <v>47</v>
      </c>
      <c r="U13" s="56"/>
      <c r="X13" t="s">
        <v>55</v>
      </c>
      <c r="Y13" s="41">
        <v>3</v>
      </c>
      <c r="Z13" t="s">
        <v>139</v>
      </c>
      <c r="AA13" s="51"/>
      <c r="AB13" t="s">
        <v>11</v>
      </c>
      <c r="AC13" s="41">
        <v>1</v>
      </c>
      <c r="AD13" s="54" t="str">
        <f t="shared" si="2"/>
        <v>Adam Scott</v>
      </c>
      <c r="AE13" s="2" t="s">
        <v>89</v>
      </c>
      <c r="AF13" s="36"/>
      <c r="AJ13" s="2"/>
    </row>
    <row r="14" spans="1:36">
      <c r="A14" t="s">
        <v>0</v>
      </c>
      <c r="B14" s="54" t="s">
        <v>153</v>
      </c>
      <c r="C14">
        <f t="shared" si="0"/>
        <v>2</v>
      </c>
      <c r="D14">
        <f t="shared" si="3"/>
        <v>73</v>
      </c>
      <c r="E14">
        <f>RANK(C14,$C$2:$C$48,1)</f>
        <v>2</v>
      </c>
      <c r="F14" t="s">
        <v>36</v>
      </c>
      <c r="H14" t="s">
        <v>193</v>
      </c>
      <c r="I14" s="36">
        <v>19</v>
      </c>
      <c r="J14" t="s">
        <v>39</v>
      </c>
      <c r="M14">
        <f t="shared" si="1"/>
        <v>10</v>
      </c>
      <c r="N14" t="s">
        <v>154</v>
      </c>
      <c r="O14">
        <v>0</v>
      </c>
      <c r="P14">
        <v>0</v>
      </c>
      <c r="Q14">
        <v>0</v>
      </c>
      <c r="U14" s="56"/>
      <c r="X14" t="s">
        <v>3</v>
      </c>
      <c r="Y14" s="41">
        <v>4</v>
      </c>
      <c r="Z14" t="s">
        <v>154</v>
      </c>
      <c r="AA14" s="51"/>
      <c r="AB14" t="s">
        <v>12</v>
      </c>
      <c r="AC14" s="41">
        <v>1</v>
      </c>
      <c r="AD14" s="54" t="str">
        <f t="shared" si="2"/>
        <v>Aaron Rai</v>
      </c>
      <c r="AE14" s="2" t="s">
        <v>87</v>
      </c>
      <c r="AF14" s="36"/>
      <c r="AJ14" s="2"/>
    </row>
    <row r="15" spans="1:36">
      <c r="A15" t="s">
        <v>58</v>
      </c>
      <c r="B15" s="54" t="s">
        <v>123</v>
      </c>
      <c r="C15">
        <f t="shared" si="0"/>
        <v>19</v>
      </c>
      <c r="D15">
        <f t="shared" si="3"/>
        <v>56</v>
      </c>
      <c r="E15">
        <f>RANK(C15,$C$2:$C$48,1)</f>
        <v>13</v>
      </c>
      <c r="F15" t="s">
        <v>9</v>
      </c>
      <c r="H15" t="s">
        <v>196</v>
      </c>
      <c r="I15" s="36">
        <v>37</v>
      </c>
      <c r="J15" t="s">
        <v>57</v>
      </c>
      <c r="M15">
        <f t="shared" si="1"/>
        <v>10</v>
      </c>
      <c r="N15" t="s">
        <v>71</v>
      </c>
      <c r="O15">
        <v>0</v>
      </c>
      <c r="P15">
        <v>0</v>
      </c>
      <c r="Q15">
        <v>0</v>
      </c>
      <c r="U15" s="56"/>
      <c r="X15" t="s">
        <v>21</v>
      </c>
      <c r="Y15" s="41">
        <v>4</v>
      </c>
      <c r="Z15" t="s">
        <v>71</v>
      </c>
      <c r="AA15" s="51"/>
      <c r="AB15" t="s">
        <v>13</v>
      </c>
      <c r="AC15" s="41">
        <v>1</v>
      </c>
      <c r="AD15" s="54" t="str">
        <f t="shared" si="2"/>
        <v>Daniel Berger</v>
      </c>
      <c r="AE15" s="2" t="s">
        <v>85</v>
      </c>
      <c r="AF15" s="36"/>
      <c r="AJ15" s="2"/>
    </row>
    <row r="16" spans="1:36">
      <c r="A16" t="s">
        <v>62</v>
      </c>
      <c r="B16" s="54" t="s">
        <v>197</v>
      </c>
      <c r="C16">
        <f t="shared" si="0"/>
        <v>5</v>
      </c>
      <c r="D16">
        <f t="shared" si="3"/>
        <v>70</v>
      </c>
      <c r="E16">
        <f>RANK(C16,$C$2:$C$48,1)</f>
        <v>4</v>
      </c>
      <c r="F16" t="s">
        <v>46</v>
      </c>
      <c r="H16" t="s">
        <v>214</v>
      </c>
      <c r="I16" s="36">
        <v>8</v>
      </c>
      <c r="J16" t="s">
        <v>19</v>
      </c>
      <c r="M16">
        <f t="shared" si="1"/>
        <v>58</v>
      </c>
      <c r="N16" t="s">
        <v>92</v>
      </c>
      <c r="O16">
        <v>48</v>
      </c>
      <c r="P16">
        <v>18</v>
      </c>
      <c r="Q16">
        <v>34</v>
      </c>
      <c r="U16" s="56"/>
      <c r="X16" t="s">
        <v>38</v>
      </c>
      <c r="Y16" s="41">
        <v>4</v>
      </c>
      <c r="Z16" t="s">
        <v>92</v>
      </c>
      <c r="AA16" s="51"/>
      <c r="AB16" t="s">
        <v>14</v>
      </c>
      <c r="AC16" s="41">
        <v>1</v>
      </c>
      <c r="AD16" s="54" t="str">
        <f t="shared" si="2"/>
        <v>Andrew Novak</v>
      </c>
      <c r="AE16" s="2" t="s">
        <v>84</v>
      </c>
      <c r="AF16" s="36"/>
      <c r="AJ16" s="2"/>
    </row>
    <row r="17" spans="1:36">
      <c r="A17" t="s">
        <v>17</v>
      </c>
      <c r="B17" s="54" t="s">
        <v>203</v>
      </c>
      <c r="C17">
        <f t="shared" si="0"/>
        <v>19</v>
      </c>
      <c r="D17">
        <f t="shared" si="3"/>
        <v>56</v>
      </c>
      <c r="F17" t="s">
        <v>34</v>
      </c>
      <c r="H17" t="s">
        <v>183</v>
      </c>
      <c r="I17" s="36">
        <v>8</v>
      </c>
      <c r="J17" t="s">
        <v>54</v>
      </c>
      <c r="M17">
        <f t="shared" si="1"/>
        <v>49</v>
      </c>
      <c r="N17" t="s">
        <v>170</v>
      </c>
      <c r="O17">
        <v>39</v>
      </c>
      <c r="P17">
        <v>31</v>
      </c>
      <c r="Q17">
        <v>25</v>
      </c>
      <c r="U17" s="56"/>
      <c r="X17" t="s">
        <v>56</v>
      </c>
      <c r="Y17" s="41">
        <v>4</v>
      </c>
      <c r="Z17" t="s">
        <v>170</v>
      </c>
      <c r="AA17" s="51"/>
      <c r="AB17" t="s">
        <v>15</v>
      </c>
      <c r="AC17" s="41">
        <v>1</v>
      </c>
      <c r="AD17" s="54" t="str">
        <f t="shared" si="2"/>
        <v>Ben Griffin</v>
      </c>
      <c r="AE17" s="2" t="s">
        <v>82</v>
      </c>
      <c r="AF17" s="36"/>
      <c r="AJ17" s="2"/>
    </row>
    <row r="18" spans="1:36">
      <c r="A18" t="s">
        <v>19</v>
      </c>
      <c r="B18" s="54" t="s">
        <v>183</v>
      </c>
      <c r="C18">
        <f t="shared" si="0"/>
        <v>8</v>
      </c>
      <c r="D18">
        <f t="shared" si="3"/>
        <v>67</v>
      </c>
      <c r="E18">
        <f>RANK(C18,$C$2:$C$48,1)</f>
        <v>6</v>
      </c>
      <c r="F18" t="s">
        <v>61</v>
      </c>
      <c r="H18" t="s">
        <v>139</v>
      </c>
      <c r="I18" s="36">
        <v>28</v>
      </c>
      <c r="J18" t="s">
        <v>5</v>
      </c>
      <c r="M18">
        <f t="shared" si="1"/>
        <v>10</v>
      </c>
      <c r="N18" t="s">
        <v>125</v>
      </c>
      <c r="O18">
        <v>0</v>
      </c>
      <c r="P18">
        <v>0</v>
      </c>
      <c r="Q18">
        <v>0</v>
      </c>
      <c r="U18" s="56"/>
      <c r="X18" t="s">
        <v>4</v>
      </c>
      <c r="Y18" s="41">
        <v>5</v>
      </c>
      <c r="Z18" t="s">
        <v>125</v>
      </c>
      <c r="AA18" s="51"/>
      <c r="AB18" t="s">
        <v>16</v>
      </c>
      <c r="AC18" s="41">
        <v>1</v>
      </c>
      <c r="AD18" s="54" t="str">
        <f t="shared" si="2"/>
        <v>Christiaan Bezuidenhout</v>
      </c>
      <c r="AE18" s="2" t="s">
        <v>80</v>
      </c>
      <c r="AF18" s="36"/>
      <c r="AJ18" s="2"/>
    </row>
    <row r="19" spans="1:36">
      <c r="A19" t="s">
        <v>55</v>
      </c>
      <c r="B19" s="54" t="s">
        <v>139</v>
      </c>
      <c r="C19">
        <f t="shared" si="0"/>
        <v>28</v>
      </c>
      <c r="D19">
        <f t="shared" si="3"/>
        <v>47</v>
      </c>
      <c r="E19">
        <f>RANK(C19,$C$2:$C$48,1)</f>
        <v>20</v>
      </c>
      <c r="F19" t="s">
        <v>32</v>
      </c>
      <c r="H19" t="s">
        <v>92</v>
      </c>
      <c r="I19" s="36">
        <v>41</v>
      </c>
      <c r="J19" t="s">
        <v>24</v>
      </c>
      <c r="M19">
        <f t="shared" si="1"/>
        <v>10</v>
      </c>
      <c r="N19" t="s">
        <v>148</v>
      </c>
      <c r="O19">
        <v>0</v>
      </c>
      <c r="P19">
        <v>0</v>
      </c>
      <c r="Q19">
        <v>0</v>
      </c>
      <c r="U19" s="56"/>
      <c r="X19" t="s">
        <v>22</v>
      </c>
      <c r="Y19" s="41">
        <v>5</v>
      </c>
      <c r="Z19" t="s">
        <v>148</v>
      </c>
      <c r="AA19" s="51"/>
      <c r="AB19" t="s">
        <v>17</v>
      </c>
      <c r="AC19" s="41">
        <v>1</v>
      </c>
      <c r="AD19" s="54" t="str">
        <f t="shared" si="2"/>
        <v>Cam Davis</v>
      </c>
      <c r="AE19" s="2" t="s">
        <v>78</v>
      </c>
      <c r="AF19" s="36"/>
      <c r="AJ19" s="2"/>
    </row>
    <row r="20" spans="1:36">
      <c r="A20" t="s">
        <v>38</v>
      </c>
      <c r="B20" s="54" t="s">
        <v>92</v>
      </c>
      <c r="C20">
        <f t="shared" si="0"/>
        <v>41</v>
      </c>
      <c r="D20">
        <f t="shared" si="3"/>
        <v>34</v>
      </c>
      <c r="E20">
        <f>RANK(C20,$C$2:$C$48,1)</f>
        <v>27</v>
      </c>
      <c r="F20" t="s">
        <v>67</v>
      </c>
      <c r="H20" t="s">
        <v>156</v>
      </c>
      <c r="I20" s="36">
        <v>8</v>
      </c>
      <c r="J20" t="s">
        <v>12</v>
      </c>
      <c r="M20">
        <f t="shared" si="1"/>
        <v>10</v>
      </c>
      <c r="N20" t="s">
        <v>127</v>
      </c>
      <c r="O20">
        <v>0</v>
      </c>
      <c r="P20">
        <v>0</v>
      </c>
      <c r="Q20">
        <v>0</v>
      </c>
      <c r="U20" s="56"/>
      <c r="X20" t="s">
        <v>39</v>
      </c>
      <c r="Y20" s="41">
        <v>5</v>
      </c>
      <c r="Z20" t="s">
        <v>127</v>
      </c>
      <c r="AA20" s="51"/>
      <c r="AB20" t="s">
        <v>18</v>
      </c>
      <c r="AC20" s="41">
        <v>2</v>
      </c>
      <c r="AD20" s="54" t="str">
        <f t="shared" si="2"/>
        <v>Rory McIlroy</v>
      </c>
      <c r="AE20" s="2" t="s">
        <v>77</v>
      </c>
      <c r="AF20" s="36"/>
      <c r="AJ20" s="2"/>
    </row>
    <row r="21" spans="1:36">
      <c r="A21" t="s">
        <v>27</v>
      </c>
      <c r="B21" s="54" t="s">
        <v>156</v>
      </c>
      <c r="C21">
        <f t="shared" si="0"/>
        <v>8</v>
      </c>
      <c r="D21">
        <f t="shared" si="3"/>
        <v>67</v>
      </c>
      <c r="E21">
        <f>RANK(C21,$C$2:$C$48,1)</f>
        <v>6</v>
      </c>
      <c r="F21" t="s">
        <v>5</v>
      </c>
      <c r="H21" t="s">
        <v>186</v>
      </c>
      <c r="I21" s="36">
        <v>19</v>
      </c>
      <c r="J21" t="s">
        <v>32</v>
      </c>
      <c r="M21">
        <f t="shared" si="1"/>
        <v>10</v>
      </c>
      <c r="N21" t="s">
        <v>167</v>
      </c>
      <c r="O21">
        <v>0</v>
      </c>
      <c r="P21">
        <v>0</v>
      </c>
      <c r="Q21">
        <v>0</v>
      </c>
      <c r="U21" s="56"/>
      <c r="X21" t="s">
        <v>57</v>
      </c>
      <c r="Y21" s="41">
        <v>5</v>
      </c>
      <c r="Z21" t="s">
        <v>167</v>
      </c>
      <c r="AA21" s="51"/>
      <c r="AB21" t="s">
        <v>19</v>
      </c>
      <c r="AC21" s="41">
        <v>2</v>
      </c>
      <c r="AD21" s="54" t="str">
        <f t="shared" si="2"/>
        <v>Jon Rahm</v>
      </c>
      <c r="AE21" s="2" t="s">
        <v>75</v>
      </c>
      <c r="AF21" s="36"/>
      <c r="AJ21" s="2"/>
    </row>
    <row r="22" spans="1:36">
      <c r="A22" t="s">
        <v>11</v>
      </c>
      <c r="B22" s="54" t="s">
        <v>186</v>
      </c>
      <c r="C22">
        <f t="shared" si="0"/>
        <v>19</v>
      </c>
      <c r="D22">
        <f t="shared" si="3"/>
        <v>56</v>
      </c>
      <c r="E22">
        <f>RANK(C22,$C$2:$C$48,1)</f>
        <v>13</v>
      </c>
      <c r="F22" t="s">
        <v>69</v>
      </c>
      <c r="H22" t="s">
        <v>203</v>
      </c>
      <c r="I22" s="36">
        <v>19</v>
      </c>
      <c r="J22" t="s">
        <v>15</v>
      </c>
      <c r="M22">
        <f t="shared" si="1"/>
        <v>49</v>
      </c>
      <c r="N22" t="s">
        <v>137</v>
      </c>
      <c r="O22">
        <v>39</v>
      </c>
      <c r="P22">
        <v>26</v>
      </c>
      <c r="Q22">
        <v>56</v>
      </c>
      <c r="U22" s="56"/>
      <c r="X22" t="s">
        <v>5</v>
      </c>
      <c r="Y22" s="41">
        <v>6</v>
      </c>
      <c r="Z22" t="s">
        <v>137</v>
      </c>
      <c r="AA22" s="51"/>
      <c r="AB22" t="s">
        <v>20</v>
      </c>
      <c r="AC22" s="41">
        <v>2</v>
      </c>
      <c r="AD22" s="54" t="str">
        <f t="shared" si="2"/>
        <v>Joaquin Niemann</v>
      </c>
      <c r="AE22" s="2" t="s">
        <v>73</v>
      </c>
      <c r="AF22" s="36"/>
      <c r="AJ22" s="2"/>
    </row>
    <row r="23" spans="1:36">
      <c r="A23" t="s">
        <v>50</v>
      </c>
      <c r="B23" s="54" t="s">
        <v>172</v>
      </c>
      <c r="C23">
        <f t="shared" si="0"/>
        <v>41</v>
      </c>
      <c r="D23">
        <f t="shared" si="3"/>
        <v>34</v>
      </c>
      <c r="F23" t="s">
        <v>47</v>
      </c>
      <c r="H23" t="s">
        <v>185</v>
      </c>
      <c r="I23" s="36">
        <v>8</v>
      </c>
      <c r="J23" t="s">
        <v>1</v>
      </c>
      <c r="M23">
        <f t="shared" si="1"/>
        <v>10</v>
      </c>
      <c r="N23" t="s">
        <v>70</v>
      </c>
      <c r="O23">
        <v>0</v>
      </c>
      <c r="P23">
        <v>0</v>
      </c>
      <c r="Q23">
        <v>0</v>
      </c>
      <c r="U23" s="56"/>
      <c r="X23" t="s">
        <v>23</v>
      </c>
      <c r="Y23" s="41">
        <v>6</v>
      </c>
      <c r="Z23" t="s">
        <v>70</v>
      </c>
      <c r="AA23" s="51"/>
      <c r="AB23" t="s">
        <v>21</v>
      </c>
      <c r="AC23" s="41">
        <v>2</v>
      </c>
      <c r="AD23" s="54" t="str">
        <f t="shared" si="2"/>
        <v>Jordan Spieth</v>
      </c>
      <c r="AE23" s="2" t="s">
        <v>89</v>
      </c>
      <c r="AF23" s="36"/>
      <c r="AJ23" s="2"/>
    </row>
    <row r="24" spans="1:36">
      <c r="A24" t="s">
        <v>52</v>
      </c>
      <c r="B24" s="54" t="s">
        <v>181</v>
      </c>
      <c r="C24">
        <f t="shared" si="0"/>
        <v>37</v>
      </c>
      <c r="D24">
        <f t="shared" si="3"/>
        <v>38</v>
      </c>
      <c r="F24" t="s">
        <v>35</v>
      </c>
      <c r="H24" t="s">
        <v>170</v>
      </c>
      <c r="I24" s="36">
        <v>50</v>
      </c>
      <c r="J24" t="s">
        <v>55</v>
      </c>
      <c r="M24">
        <f t="shared" si="1"/>
        <v>10</v>
      </c>
      <c r="N24" t="s">
        <v>162</v>
      </c>
      <c r="O24">
        <v>0</v>
      </c>
      <c r="P24">
        <v>0</v>
      </c>
      <c r="Q24">
        <v>0</v>
      </c>
      <c r="U24" s="56"/>
      <c r="X24" t="s">
        <v>40</v>
      </c>
      <c r="Y24" s="41">
        <v>6</v>
      </c>
      <c r="Z24" t="s">
        <v>162</v>
      </c>
      <c r="AA24" s="51"/>
      <c r="AB24" t="s">
        <v>22</v>
      </c>
      <c r="AC24" s="41">
        <v>2</v>
      </c>
      <c r="AD24" s="54" t="str">
        <f t="shared" si="2"/>
        <v>Russell Henley</v>
      </c>
      <c r="AE24" s="2" t="s">
        <v>87</v>
      </c>
      <c r="AF24" s="36"/>
      <c r="AJ24" s="2"/>
    </row>
    <row r="25" spans="1:36">
      <c r="A25" t="s">
        <v>20</v>
      </c>
      <c r="B25" s="54" t="s">
        <v>185</v>
      </c>
      <c r="C25">
        <f t="shared" si="0"/>
        <v>8</v>
      </c>
      <c r="D25">
        <f t="shared" si="3"/>
        <v>67</v>
      </c>
      <c r="E25">
        <f>RANK(C25,$C$2:$C$48,1)</f>
        <v>6</v>
      </c>
      <c r="F25" t="s">
        <v>54</v>
      </c>
      <c r="H25" t="s">
        <v>137</v>
      </c>
      <c r="I25" s="36">
        <v>19</v>
      </c>
      <c r="J25" t="s">
        <v>21</v>
      </c>
      <c r="M25">
        <f t="shared" si="1"/>
        <v>68</v>
      </c>
      <c r="N25" t="s">
        <v>123</v>
      </c>
      <c r="O25">
        <v>58</v>
      </c>
      <c r="P25">
        <v>67</v>
      </c>
      <c r="Q25">
        <v>56</v>
      </c>
      <c r="U25" s="56"/>
      <c r="X25" t="s">
        <v>58</v>
      </c>
      <c r="Y25" s="41">
        <v>6</v>
      </c>
      <c r="Z25" t="s">
        <v>123</v>
      </c>
      <c r="AA25" s="51"/>
      <c r="AB25" t="s">
        <v>23</v>
      </c>
      <c r="AC25" s="41">
        <v>2</v>
      </c>
      <c r="AD25" s="54" t="str">
        <f t="shared" si="2"/>
        <v>Dustin Johnson</v>
      </c>
      <c r="AE25" s="2" t="s">
        <v>86</v>
      </c>
      <c r="AF25" s="36"/>
      <c r="AJ25" s="2"/>
    </row>
    <row r="26" spans="1:36">
      <c r="A26" t="s">
        <v>56</v>
      </c>
      <c r="B26" s="54" t="s">
        <v>170</v>
      </c>
      <c r="C26">
        <f t="shared" si="0"/>
        <v>50</v>
      </c>
      <c r="D26">
        <f t="shared" si="3"/>
        <v>25</v>
      </c>
      <c r="E26">
        <f>RANK(C26,$C$2:$C$48,1)</f>
        <v>32</v>
      </c>
      <c r="F26" t="s">
        <v>18</v>
      </c>
      <c r="H26" t="s">
        <v>172</v>
      </c>
      <c r="I26" s="36">
        <v>41</v>
      </c>
      <c r="J26" t="s">
        <v>38</v>
      </c>
      <c r="M26">
        <f t="shared" si="1"/>
        <v>10</v>
      </c>
      <c r="N26" t="s">
        <v>163</v>
      </c>
      <c r="O26">
        <v>0</v>
      </c>
      <c r="P26">
        <v>0</v>
      </c>
      <c r="Q26">
        <v>0</v>
      </c>
      <c r="U26" s="56"/>
      <c r="X26" t="s">
        <v>6</v>
      </c>
      <c r="Y26" s="41">
        <v>7</v>
      </c>
      <c r="Z26" t="s">
        <v>163</v>
      </c>
      <c r="AA26" s="51"/>
      <c r="AB26" t="s">
        <v>24</v>
      </c>
      <c r="AC26" s="41">
        <v>2</v>
      </c>
      <c r="AD26" s="54" t="str">
        <f t="shared" si="2"/>
        <v>Sam Burns</v>
      </c>
      <c r="AE26" s="2" t="s">
        <v>84</v>
      </c>
      <c r="AF26" s="36"/>
      <c r="AJ26" s="2"/>
    </row>
    <row r="27" spans="1:36">
      <c r="A27" t="s">
        <v>5</v>
      </c>
      <c r="B27" s="54" t="s">
        <v>137</v>
      </c>
      <c r="C27">
        <f t="shared" si="0"/>
        <v>19</v>
      </c>
      <c r="D27">
        <f t="shared" si="3"/>
        <v>56</v>
      </c>
      <c r="E27">
        <f>RANK(C27,$C$2:$C$48,1)</f>
        <v>13</v>
      </c>
      <c r="F27" t="s">
        <v>27</v>
      </c>
      <c r="H27" t="s">
        <v>181</v>
      </c>
      <c r="I27" s="36">
        <v>37</v>
      </c>
      <c r="J27" t="s">
        <v>7</v>
      </c>
      <c r="M27">
        <f t="shared" si="1"/>
        <v>23</v>
      </c>
      <c r="N27" t="s">
        <v>147</v>
      </c>
      <c r="O27">
        <v>13</v>
      </c>
      <c r="P27">
        <v>26</v>
      </c>
      <c r="Q27">
        <v>56</v>
      </c>
      <c r="U27" s="56"/>
      <c r="X27" t="s">
        <v>24</v>
      </c>
      <c r="Y27" s="41">
        <v>7</v>
      </c>
      <c r="Z27" t="s">
        <v>147</v>
      </c>
      <c r="AA27" s="51"/>
      <c r="AB27" t="s">
        <v>25</v>
      </c>
      <c r="AC27" s="41">
        <v>2</v>
      </c>
      <c r="AD27" s="54" t="str">
        <f t="shared" si="2"/>
        <v>Max Homa</v>
      </c>
      <c r="AE27" s="2" t="s">
        <v>82</v>
      </c>
      <c r="AF27" s="36"/>
      <c r="AJ27" s="2"/>
    </row>
    <row r="28" spans="1:36">
      <c r="A28" t="s">
        <v>47</v>
      </c>
      <c r="B28" s="54" t="s">
        <v>157</v>
      </c>
      <c r="C28">
        <f t="shared" si="0"/>
        <v>2</v>
      </c>
      <c r="D28">
        <f t="shared" si="3"/>
        <v>73</v>
      </c>
      <c r="F28" t="s">
        <v>23</v>
      </c>
      <c r="H28" t="s">
        <v>140</v>
      </c>
      <c r="I28" s="36">
        <v>50</v>
      </c>
      <c r="J28" t="s">
        <v>28</v>
      </c>
      <c r="M28">
        <f t="shared" si="1"/>
        <v>10</v>
      </c>
      <c r="N28" t="s">
        <v>176</v>
      </c>
      <c r="O28">
        <v>0</v>
      </c>
      <c r="P28">
        <v>0</v>
      </c>
      <c r="Q28">
        <v>0</v>
      </c>
      <c r="X28" t="s">
        <v>41</v>
      </c>
      <c r="Y28" s="41">
        <v>7</v>
      </c>
      <c r="Z28" t="s">
        <v>176</v>
      </c>
      <c r="AA28" s="51"/>
      <c r="AB28" t="s">
        <v>26</v>
      </c>
      <c r="AC28" s="41">
        <v>2</v>
      </c>
      <c r="AD28" s="54" t="str">
        <f t="shared" si="2"/>
        <v>Robert MacIntyre</v>
      </c>
      <c r="AE28" s="2" t="s">
        <v>80</v>
      </c>
      <c r="AF28" s="36"/>
      <c r="AJ28" s="2"/>
    </row>
    <row r="29" spans="1:36">
      <c r="A29" t="s">
        <v>13</v>
      </c>
      <c r="B29" s="54" t="s">
        <v>194</v>
      </c>
      <c r="C29">
        <f t="shared" si="0"/>
        <v>33</v>
      </c>
      <c r="D29">
        <f t="shared" si="3"/>
        <v>42</v>
      </c>
      <c r="F29" t="s">
        <v>24</v>
      </c>
      <c r="H29" t="s">
        <v>175</v>
      </c>
      <c r="I29" s="36">
        <v>74</v>
      </c>
      <c r="J29" t="s">
        <v>11</v>
      </c>
      <c r="M29">
        <f t="shared" si="1"/>
        <v>10</v>
      </c>
      <c r="N29" t="s">
        <v>179</v>
      </c>
      <c r="O29">
        <v>0</v>
      </c>
      <c r="P29">
        <v>0</v>
      </c>
      <c r="Q29">
        <v>0</v>
      </c>
      <c r="X29" t="s">
        <v>59</v>
      </c>
      <c r="Y29" s="41">
        <v>7</v>
      </c>
      <c r="Z29" t="s">
        <v>179</v>
      </c>
      <c r="AA29" s="51"/>
      <c r="AB29" t="s">
        <v>27</v>
      </c>
      <c r="AC29" s="41">
        <v>2</v>
      </c>
      <c r="AD29" s="54" t="str">
        <f t="shared" si="2"/>
        <v>Keegan Bradley</v>
      </c>
      <c r="AE29" s="2" t="s">
        <v>79</v>
      </c>
      <c r="AF29" s="36"/>
      <c r="AJ29" s="2"/>
    </row>
    <row r="30" spans="1:36">
      <c r="A30" t="s">
        <v>65</v>
      </c>
      <c r="B30" s="54" t="s">
        <v>188</v>
      </c>
      <c r="C30">
        <f t="shared" si="0"/>
        <v>67</v>
      </c>
      <c r="D30">
        <f t="shared" si="3"/>
        <v>8</v>
      </c>
      <c r="F30" t="s">
        <v>7</v>
      </c>
      <c r="H30" t="s">
        <v>195</v>
      </c>
      <c r="I30" s="36">
        <v>33</v>
      </c>
      <c r="J30" t="s">
        <v>17</v>
      </c>
      <c r="M30">
        <f t="shared" si="1"/>
        <v>10</v>
      </c>
      <c r="N30" t="s">
        <v>72</v>
      </c>
      <c r="O30">
        <v>0</v>
      </c>
      <c r="P30">
        <v>0</v>
      </c>
      <c r="Q30">
        <v>0</v>
      </c>
      <c r="X30" t="s">
        <v>7</v>
      </c>
      <c r="Y30" s="41">
        <v>8</v>
      </c>
      <c r="Z30" t="s">
        <v>72</v>
      </c>
      <c r="AA30" s="51"/>
      <c r="AB30" t="s">
        <v>28</v>
      </c>
      <c r="AC30" s="41">
        <v>2</v>
      </c>
      <c r="AD30" s="54" t="str">
        <f t="shared" si="2"/>
        <v>Brian Harman</v>
      </c>
      <c r="AE30" s="2" t="s">
        <v>77</v>
      </c>
      <c r="AF30" s="36"/>
      <c r="AJ30" s="2"/>
    </row>
    <row r="31" spans="1:36">
      <c r="A31" t="s">
        <v>66</v>
      </c>
      <c r="B31" s="54" t="s">
        <v>200</v>
      </c>
      <c r="C31">
        <f t="shared" si="0"/>
        <v>70</v>
      </c>
      <c r="D31">
        <f t="shared" si="3"/>
        <v>5</v>
      </c>
      <c r="F31" t="s">
        <v>11</v>
      </c>
      <c r="H31" t="s">
        <v>155</v>
      </c>
      <c r="I31" s="36">
        <v>47</v>
      </c>
      <c r="J31" t="s">
        <v>4</v>
      </c>
      <c r="M31">
        <f t="shared" si="1"/>
        <v>80</v>
      </c>
      <c r="N31" t="s">
        <v>138</v>
      </c>
      <c r="O31">
        <v>70</v>
      </c>
      <c r="P31">
        <v>39</v>
      </c>
      <c r="Q31">
        <v>15</v>
      </c>
      <c r="X31" t="s">
        <v>25</v>
      </c>
      <c r="Y31" s="41">
        <v>8</v>
      </c>
      <c r="Z31" t="s">
        <v>138</v>
      </c>
      <c r="AA31" s="51"/>
      <c r="AB31" t="s">
        <v>29</v>
      </c>
      <c r="AC31" s="41">
        <v>2</v>
      </c>
      <c r="AD31" s="54" t="str">
        <f t="shared" si="2"/>
        <v>Cameron Young</v>
      </c>
      <c r="AE31" s="2" t="s">
        <v>75</v>
      </c>
      <c r="AF31" s="36"/>
      <c r="AJ31" s="2"/>
    </row>
    <row r="32" spans="1:36">
      <c r="A32" t="s">
        <v>68</v>
      </c>
      <c r="B32" s="54" t="s">
        <v>217</v>
      </c>
      <c r="C32">
        <f t="shared" si="0"/>
        <v>19</v>
      </c>
      <c r="D32">
        <f t="shared" si="3"/>
        <v>56</v>
      </c>
      <c r="F32" t="s">
        <v>16</v>
      </c>
      <c r="H32" t="s">
        <v>157</v>
      </c>
      <c r="I32" s="36">
        <v>2</v>
      </c>
      <c r="J32" t="s">
        <v>23</v>
      </c>
      <c r="M32">
        <f t="shared" si="1"/>
        <v>10</v>
      </c>
      <c r="N32" t="s">
        <v>192</v>
      </c>
      <c r="O32">
        <v>0</v>
      </c>
      <c r="P32">
        <v>0</v>
      </c>
      <c r="Q32">
        <v>0</v>
      </c>
      <c r="X32" t="s">
        <v>42</v>
      </c>
      <c r="Y32" s="41">
        <v>8</v>
      </c>
      <c r="Z32" t="s">
        <v>192</v>
      </c>
      <c r="AA32" s="51"/>
      <c r="AB32" t="s">
        <v>30</v>
      </c>
      <c r="AC32" s="41">
        <v>2</v>
      </c>
      <c r="AD32" s="54" t="str">
        <f t="shared" si="2"/>
        <v>Denny McCarthy</v>
      </c>
      <c r="AE32" s="2" t="s">
        <v>73</v>
      </c>
      <c r="AF32" s="36"/>
      <c r="AJ32" s="2"/>
    </row>
    <row r="33" spans="1:36">
      <c r="A33" t="s">
        <v>1</v>
      </c>
      <c r="B33" s="54" t="s">
        <v>140</v>
      </c>
      <c r="C33">
        <f t="shared" si="0"/>
        <v>50</v>
      </c>
      <c r="D33">
        <f t="shared" si="3"/>
        <v>25</v>
      </c>
      <c r="E33">
        <f>RANK(C33,$C$2:$C$48,1)</f>
        <v>32</v>
      </c>
      <c r="F33" t="s">
        <v>0</v>
      </c>
      <c r="H33" t="s">
        <v>194</v>
      </c>
      <c r="I33" s="36">
        <v>33</v>
      </c>
      <c r="J33" t="s">
        <v>43</v>
      </c>
      <c r="M33">
        <f t="shared" si="1"/>
        <v>23</v>
      </c>
      <c r="N33" t="s">
        <v>164</v>
      </c>
      <c r="O33">
        <v>13</v>
      </c>
      <c r="P33">
        <v>12</v>
      </c>
      <c r="Q33">
        <v>4</v>
      </c>
      <c r="X33" t="s">
        <v>97</v>
      </c>
      <c r="Y33" s="41">
        <v>8</v>
      </c>
      <c r="Z33" t="s">
        <v>164</v>
      </c>
      <c r="AA33" s="51"/>
      <c r="AB33" t="s">
        <v>31</v>
      </c>
      <c r="AC33" s="41">
        <v>2</v>
      </c>
      <c r="AD33" s="54" t="str">
        <f t="shared" si="2"/>
        <v>David Puig</v>
      </c>
      <c r="AE33" s="2" t="s">
        <v>89</v>
      </c>
      <c r="AF33" s="36"/>
      <c r="AJ33" s="2"/>
    </row>
    <row r="34" spans="1:36">
      <c r="A34" t="s">
        <v>8</v>
      </c>
      <c r="B34" s="54" t="s">
        <v>175</v>
      </c>
      <c r="C34">
        <f t="shared" ref="C34:C73" si="4">VLOOKUP(B34,$H$2:$I$179,2,FALSE)</f>
        <v>74</v>
      </c>
      <c r="D34">
        <f t="shared" si="3"/>
        <v>1</v>
      </c>
      <c r="E34">
        <f>RANK(C34,$C$2:$C$48,1)</f>
        <v>44</v>
      </c>
      <c r="F34" t="s">
        <v>3</v>
      </c>
      <c r="H34" t="s">
        <v>188</v>
      </c>
      <c r="I34" s="36">
        <v>67</v>
      </c>
      <c r="J34" t="s">
        <v>53</v>
      </c>
      <c r="M34">
        <f t="shared" si="1"/>
        <v>37</v>
      </c>
      <c r="N34" t="s">
        <v>175</v>
      </c>
      <c r="O34">
        <v>27</v>
      </c>
      <c r="P34">
        <v>3</v>
      </c>
      <c r="Q34">
        <v>1</v>
      </c>
      <c r="X34" t="s">
        <v>8</v>
      </c>
      <c r="Y34" s="41">
        <v>9</v>
      </c>
      <c r="Z34" t="s">
        <v>175</v>
      </c>
      <c r="AA34" s="51"/>
      <c r="AB34" t="s">
        <v>32</v>
      </c>
      <c r="AC34" s="41">
        <v>2</v>
      </c>
      <c r="AD34" s="54" t="str">
        <f t="shared" si="2"/>
        <v>J.J. Spaun</v>
      </c>
      <c r="AE34" s="2" t="s">
        <v>88</v>
      </c>
      <c r="AF34" s="36"/>
      <c r="AJ34" s="2"/>
    </row>
    <row r="35" spans="1:36">
      <c r="A35" t="s">
        <v>44</v>
      </c>
      <c r="B35" s="54" t="s">
        <v>195</v>
      </c>
      <c r="C35">
        <f t="shared" si="4"/>
        <v>33</v>
      </c>
      <c r="D35">
        <f t="shared" si="3"/>
        <v>42</v>
      </c>
      <c r="E35">
        <f>RANK(C35,$C$2:$C$48,1)</f>
        <v>23</v>
      </c>
      <c r="F35" t="s">
        <v>33</v>
      </c>
      <c r="H35" t="s">
        <v>200</v>
      </c>
      <c r="I35" s="36">
        <v>70</v>
      </c>
      <c r="J35" t="s">
        <v>3</v>
      </c>
      <c r="M35">
        <f t="shared" si="1"/>
        <v>78</v>
      </c>
      <c r="N35" t="s">
        <v>184</v>
      </c>
      <c r="O35">
        <v>68</v>
      </c>
      <c r="P35">
        <v>52</v>
      </c>
      <c r="Q35">
        <v>28</v>
      </c>
      <c r="X35" t="s">
        <v>26</v>
      </c>
      <c r="Y35" s="41">
        <v>9</v>
      </c>
      <c r="Z35" t="s">
        <v>184</v>
      </c>
      <c r="AA35" s="51"/>
      <c r="AB35" t="s">
        <v>33</v>
      </c>
      <c r="AC35" s="41">
        <v>2</v>
      </c>
      <c r="AD35" s="54" t="str">
        <f t="shared" si="2"/>
        <v>Kurt Kitayama</v>
      </c>
      <c r="AE35" s="2" t="s">
        <v>86</v>
      </c>
      <c r="AF35" s="36"/>
      <c r="AJ35" s="2"/>
    </row>
    <row r="36" spans="1:36">
      <c r="A36" t="s">
        <v>29</v>
      </c>
      <c r="B36" s="54" t="s">
        <v>155</v>
      </c>
      <c r="C36">
        <f t="shared" si="4"/>
        <v>47</v>
      </c>
      <c r="D36">
        <f t="shared" si="3"/>
        <v>28</v>
      </c>
      <c r="E36">
        <f>RANK(C36,$C$2:$C$48,1)</f>
        <v>29</v>
      </c>
      <c r="F36" t="s">
        <v>60</v>
      </c>
      <c r="H36" t="s">
        <v>217</v>
      </c>
      <c r="I36" s="36">
        <v>19</v>
      </c>
      <c r="J36" t="s">
        <v>25</v>
      </c>
      <c r="M36">
        <f t="shared" si="1"/>
        <v>10</v>
      </c>
      <c r="N36" t="s">
        <v>165</v>
      </c>
      <c r="O36">
        <v>0</v>
      </c>
      <c r="P36">
        <v>0</v>
      </c>
      <c r="Q36">
        <v>0</v>
      </c>
      <c r="X36" t="s">
        <v>43</v>
      </c>
      <c r="Y36" s="41">
        <v>9</v>
      </c>
      <c r="Z36" t="s">
        <v>165</v>
      </c>
      <c r="AA36" s="51"/>
      <c r="AB36" t="s">
        <v>34</v>
      </c>
      <c r="AC36" s="41">
        <v>2</v>
      </c>
      <c r="AD36" s="54" t="str">
        <f t="shared" si="2"/>
        <v>Keith Mitchell</v>
      </c>
      <c r="AE36" s="2" t="s">
        <v>84</v>
      </c>
      <c r="AF36" s="36"/>
      <c r="AJ36" s="2"/>
    </row>
    <row r="37" spans="1:36">
      <c r="A37" t="s">
        <v>31</v>
      </c>
      <c r="B37" s="54" t="s">
        <v>211</v>
      </c>
      <c r="C37">
        <f t="shared" si="4"/>
        <v>60</v>
      </c>
      <c r="D37">
        <f t="shared" si="3"/>
        <v>15</v>
      </c>
      <c r="F37" t="s">
        <v>41</v>
      </c>
      <c r="H37" t="s">
        <v>96</v>
      </c>
      <c r="I37" s="36">
        <v>47</v>
      </c>
      <c r="J37" t="s">
        <v>42</v>
      </c>
      <c r="M37">
        <f t="shared" si="1"/>
        <v>83</v>
      </c>
      <c r="N37" t="s">
        <v>208</v>
      </c>
      <c r="O37">
        <v>73</v>
      </c>
      <c r="P37">
        <v>70</v>
      </c>
      <c r="Q37">
        <v>67</v>
      </c>
      <c r="X37" t="s">
        <v>60</v>
      </c>
      <c r="Y37" s="41">
        <v>9</v>
      </c>
      <c r="Z37" t="s">
        <v>208</v>
      </c>
      <c r="AA37" s="51"/>
      <c r="AB37" t="s">
        <v>35</v>
      </c>
      <c r="AC37" s="41">
        <v>2</v>
      </c>
      <c r="AD37" s="54" t="str">
        <f t="shared" si="2"/>
        <v>Chris Kirk</v>
      </c>
      <c r="AE37" s="2" t="s">
        <v>82</v>
      </c>
      <c r="AF37" s="36"/>
      <c r="AJ37" s="2"/>
    </row>
    <row r="38" spans="1:36">
      <c r="A38" t="s">
        <v>51</v>
      </c>
      <c r="B38" s="54" t="s">
        <v>199</v>
      </c>
      <c r="C38">
        <f t="shared" si="4"/>
        <v>55</v>
      </c>
      <c r="D38">
        <f t="shared" si="3"/>
        <v>20</v>
      </c>
      <c r="F38" t="s">
        <v>15</v>
      </c>
      <c r="H38" t="s">
        <v>109</v>
      </c>
      <c r="I38" s="36">
        <v>28</v>
      </c>
      <c r="J38" t="s">
        <v>50</v>
      </c>
      <c r="M38">
        <f t="shared" si="1"/>
        <v>10</v>
      </c>
      <c r="N38" t="s">
        <v>209</v>
      </c>
      <c r="O38">
        <v>0</v>
      </c>
      <c r="P38">
        <v>0</v>
      </c>
      <c r="Q38">
        <v>0</v>
      </c>
      <c r="X38" t="s">
        <v>9</v>
      </c>
      <c r="Y38" s="41">
        <v>10</v>
      </c>
      <c r="Z38" t="s">
        <v>209</v>
      </c>
      <c r="AA38" s="51"/>
      <c r="AB38" t="s">
        <v>36</v>
      </c>
      <c r="AC38" s="41">
        <v>3</v>
      </c>
      <c r="AD38" s="54" t="str">
        <f t="shared" si="2"/>
        <v>Scottie Scheffler</v>
      </c>
      <c r="AE38" s="2" t="s">
        <v>81</v>
      </c>
      <c r="AF38" s="36"/>
      <c r="AJ38" s="2"/>
    </row>
    <row r="39" spans="1:36">
      <c r="A39" t="s">
        <v>35</v>
      </c>
      <c r="B39" s="54" t="s">
        <v>202</v>
      </c>
      <c r="C39">
        <f t="shared" si="4"/>
        <v>55</v>
      </c>
      <c r="D39">
        <f t="shared" si="3"/>
        <v>20</v>
      </c>
      <c r="F39" t="s">
        <v>51</v>
      </c>
      <c r="H39" t="s">
        <v>147</v>
      </c>
      <c r="I39" s="36">
        <v>19</v>
      </c>
      <c r="J39" t="s">
        <v>52</v>
      </c>
      <c r="M39">
        <f t="shared" si="1"/>
        <v>58</v>
      </c>
      <c r="N39" t="s">
        <v>156</v>
      </c>
      <c r="O39">
        <v>48</v>
      </c>
      <c r="P39">
        <v>67</v>
      </c>
      <c r="Q39">
        <v>67</v>
      </c>
      <c r="X39" t="s">
        <v>27</v>
      </c>
      <c r="Y39" s="41">
        <v>10</v>
      </c>
      <c r="Z39" t="s">
        <v>156</v>
      </c>
      <c r="AA39" s="51"/>
      <c r="AB39" t="s">
        <v>143</v>
      </c>
      <c r="AC39" s="41">
        <v>3</v>
      </c>
      <c r="AD39" s="54" t="str">
        <f t="shared" si="2"/>
        <v>Justin Thomas</v>
      </c>
      <c r="AE39" s="2" t="s">
        <v>79</v>
      </c>
      <c r="AF39" s="36"/>
      <c r="AJ39" s="2"/>
    </row>
    <row r="40" spans="1:36">
      <c r="A40" t="s">
        <v>18</v>
      </c>
      <c r="B40" s="54" t="s">
        <v>96</v>
      </c>
      <c r="C40">
        <f t="shared" si="4"/>
        <v>47</v>
      </c>
      <c r="D40">
        <f t="shared" si="3"/>
        <v>28</v>
      </c>
      <c r="E40">
        <f t="shared" ref="E40:E45" si="5">RANK(C40,$C$2:$C$48,1)</f>
        <v>29</v>
      </c>
      <c r="F40" t="s">
        <v>26</v>
      </c>
      <c r="H40" t="s">
        <v>164</v>
      </c>
      <c r="I40" s="36">
        <v>71</v>
      </c>
      <c r="J40" t="s">
        <v>40</v>
      </c>
      <c r="M40">
        <f t="shared" si="1"/>
        <v>37</v>
      </c>
      <c r="N40" t="s">
        <v>195</v>
      </c>
      <c r="O40">
        <v>27</v>
      </c>
      <c r="P40">
        <v>52</v>
      </c>
      <c r="Q40">
        <v>42</v>
      </c>
      <c r="X40" t="s">
        <v>44</v>
      </c>
      <c r="Y40" s="41">
        <v>10</v>
      </c>
      <c r="Z40" t="s">
        <v>195</v>
      </c>
      <c r="AA40" s="51"/>
      <c r="AB40" t="s">
        <v>37</v>
      </c>
      <c r="AC40" s="41">
        <v>3</v>
      </c>
      <c r="AD40" s="54" t="str">
        <f t="shared" si="2"/>
        <v>Patrick Cantlay</v>
      </c>
      <c r="AE40" s="2" t="s">
        <v>77</v>
      </c>
      <c r="AF40" s="36"/>
      <c r="AJ40" s="2"/>
    </row>
    <row r="41" spans="1:36">
      <c r="A41" t="s">
        <v>53</v>
      </c>
      <c r="B41" s="54" t="s">
        <v>109</v>
      </c>
      <c r="C41">
        <f t="shared" si="4"/>
        <v>28</v>
      </c>
      <c r="D41">
        <f t="shared" si="3"/>
        <v>47</v>
      </c>
      <c r="E41">
        <f t="shared" si="5"/>
        <v>20</v>
      </c>
      <c r="F41" t="s">
        <v>53</v>
      </c>
      <c r="H41" t="s">
        <v>191</v>
      </c>
      <c r="I41" s="36">
        <v>67</v>
      </c>
      <c r="J41" t="s">
        <v>29</v>
      </c>
      <c r="M41">
        <f t="shared" si="1"/>
        <v>23</v>
      </c>
      <c r="N41" t="s">
        <v>191</v>
      </c>
      <c r="O41">
        <v>13</v>
      </c>
      <c r="P41">
        <v>1</v>
      </c>
      <c r="Q41">
        <v>8</v>
      </c>
      <c r="X41" t="s">
        <v>61</v>
      </c>
      <c r="Y41" s="41">
        <v>10</v>
      </c>
      <c r="Z41" t="s">
        <v>191</v>
      </c>
      <c r="AA41" s="51"/>
      <c r="AB41" t="s">
        <v>38</v>
      </c>
      <c r="AC41" s="41">
        <v>3</v>
      </c>
      <c r="AD41" s="54" t="str">
        <f t="shared" si="2"/>
        <v>Tommy Fleetwood</v>
      </c>
      <c r="AE41" s="2" t="s">
        <v>75</v>
      </c>
      <c r="AF41" s="36"/>
      <c r="AJ41" s="2"/>
    </row>
    <row r="42" spans="1:36">
      <c r="A42" t="s">
        <v>24</v>
      </c>
      <c r="B42" s="54" t="s">
        <v>147</v>
      </c>
      <c r="C42">
        <f t="shared" si="4"/>
        <v>19</v>
      </c>
      <c r="D42">
        <f t="shared" si="3"/>
        <v>56</v>
      </c>
      <c r="E42">
        <f t="shared" si="5"/>
        <v>13</v>
      </c>
      <c r="F42" t="s">
        <v>37</v>
      </c>
      <c r="H42" t="s">
        <v>145</v>
      </c>
      <c r="I42" s="36">
        <v>60</v>
      </c>
      <c r="J42" t="s">
        <v>47</v>
      </c>
      <c r="M42">
        <f t="shared" si="1"/>
        <v>10</v>
      </c>
      <c r="N42" t="s">
        <v>180</v>
      </c>
      <c r="O42">
        <v>0</v>
      </c>
      <c r="P42">
        <v>0</v>
      </c>
      <c r="Q42">
        <v>0</v>
      </c>
      <c r="X42" t="s">
        <v>10</v>
      </c>
      <c r="Y42" s="41">
        <v>11</v>
      </c>
      <c r="Z42" t="s">
        <v>180</v>
      </c>
      <c r="AA42" s="51"/>
      <c r="AB42" t="s">
        <v>39</v>
      </c>
      <c r="AC42" s="41">
        <v>3</v>
      </c>
      <c r="AD42" s="54" t="str">
        <f t="shared" si="2"/>
        <v>Shane Lowry</v>
      </c>
      <c r="AE42" s="2" t="s">
        <v>74</v>
      </c>
      <c r="AF42" s="36"/>
      <c r="AJ42" s="2"/>
    </row>
    <row r="43" spans="1:36">
      <c r="A43" t="s">
        <v>97</v>
      </c>
      <c r="B43" s="54" t="s">
        <v>164</v>
      </c>
      <c r="C43">
        <f t="shared" si="4"/>
        <v>71</v>
      </c>
      <c r="D43">
        <f t="shared" si="3"/>
        <v>4</v>
      </c>
      <c r="E43">
        <f t="shared" si="5"/>
        <v>43</v>
      </c>
      <c r="F43" t="s">
        <v>19</v>
      </c>
      <c r="H43" t="s">
        <v>211</v>
      </c>
      <c r="I43" s="36">
        <v>60</v>
      </c>
      <c r="J43" t="s">
        <v>13</v>
      </c>
      <c r="M43">
        <f t="shared" si="1"/>
        <v>23</v>
      </c>
      <c r="N43" t="s">
        <v>145</v>
      </c>
      <c r="O43">
        <v>13</v>
      </c>
      <c r="P43">
        <v>8</v>
      </c>
      <c r="Q43">
        <v>15</v>
      </c>
      <c r="X43" t="s">
        <v>28</v>
      </c>
      <c r="Y43" s="41">
        <v>11</v>
      </c>
      <c r="Z43" t="s">
        <v>145</v>
      </c>
      <c r="AA43" s="51"/>
      <c r="AB43" t="s">
        <v>40</v>
      </c>
      <c r="AC43" s="41">
        <v>3</v>
      </c>
      <c r="AD43" s="54" t="str">
        <f t="shared" si="2"/>
        <v>Min Woo Lee</v>
      </c>
      <c r="AE43" s="2" t="s">
        <v>90</v>
      </c>
      <c r="AF43" s="36"/>
      <c r="AJ43" s="2"/>
    </row>
    <row r="44" spans="1:36">
      <c r="A44" t="s">
        <v>61</v>
      </c>
      <c r="B44" s="54" t="s">
        <v>191</v>
      </c>
      <c r="C44">
        <f t="shared" si="4"/>
        <v>67</v>
      </c>
      <c r="D44">
        <f t="shared" si="3"/>
        <v>8</v>
      </c>
      <c r="E44">
        <f t="shared" si="5"/>
        <v>40</v>
      </c>
      <c r="F44" t="s">
        <v>62</v>
      </c>
      <c r="H44" t="s">
        <v>199</v>
      </c>
      <c r="I44" s="36">
        <v>55</v>
      </c>
      <c r="J44" t="s">
        <v>65</v>
      </c>
      <c r="M44">
        <f t="shared" si="1"/>
        <v>10</v>
      </c>
      <c r="N44" t="s">
        <v>187</v>
      </c>
      <c r="O44">
        <v>0</v>
      </c>
      <c r="P44">
        <v>0</v>
      </c>
      <c r="Q44">
        <v>0</v>
      </c>
      <c r="X44" t="s">
        <v>45</v>
      </c>
      <c r="Y44" s="41">
        <v>11</v>
      </c>
      <c r="Z44" t="s">
        <v>187</v>
      </c>
      <c r="AA44" s="51"/>
      <c r="AB44" t="s">
        <v>41</v>
      </c>
      <c r="AC44" s="41">
        <v>3</v>
      </c>
      <c r="AD44" s="54" t="str">
        <f t="shared" si="2"/>
        <v>Sepp Straka</v>
      </c>
      <c r="AE44" s="2" t="s">
        <v>88</v>
      </c>
      <c r="AF44" s="36"/>
      <c r="AJ44" s="2"/>
    </row>
    <row r="45" spans="1:36">
      <c r="A45" t="s">
        <v>28</v>
      </c>
      <c r="B45" s="54" t="s">
        <v>145</v>
      </c>
      <c r="C45">
        <f t="shared" si="4"/>
        <v>60</v>
      </c>
      <c r="D45">
        <f t="shared" si="3"/>
        <v>15</v>
      </c>
      <c r="E45">
        <f t="shared" si="5"/>
        <v>37</v>
      </c>
      <c r="F45" t="s">
        <v>28</v>
      </c>
      <c r="H45" t="s">
        <v>202</v>
      </c>
      <c r="I45" s="36">
        <v>55</v>
      </c>
      <c r="J45" t="s">
        <v>66</v>
      </c>
      <c r="M45">
        <f t="shared" si="1"/>
        <v>68</v>
      </c>
      <c r="N45" t="s">
        <v>197</v>
      </c>
      <c r="O45">
        <v>58</v>
      </c>
      <c r="P45">
        <v>52</v>
      </c>
      <c r="Q45">
        <v>70</v>
      </c>
      <c r="X45" t="s">
        <v>62</v>
      </c>
      <c r="Y45" s="41">
        <v>11</v>
      </c>
      <c r="Z45" t="s">
        <v>197</v>
      </c>
      <c r="AA45" s="51"/>
      <c r="AB45" t="s">
        <v>42</v>
      </c>
      <c r="AC45" s="41">
        <v>3</v>
      </c>
      <c r="AD45" s="54" t="str">
        <f t="shared" si="2"/>
        <v>Patrick Reed</v>
      </c>
      <c r="AE45" s="2" t="s">
        <v>86</v>
      </c>
      <c r="AF45" s="36"/>
      <c r="AJ45" s="2"/>
    </row>
    <row r="46" spans="1:36">
      <c r="A46" t="s">
        <v>63</v>
      </c>
      <c r="B46" s="54" t="s">
        <v>210</v>
      </c>
      <c r="C46" t="str">
        <f t="shared" si="4"/>
        <v>cut</v>
      </c>
      <c r="D46">
        <f t="shared" si="3"/>
        <v>0</v>
      </c>
      <c r="F46" t="s">
        <v>2</v>
      </c>
      <c r="H46" t="s">
        <v>95</v>
      </c>
      <c r="I46" s="36" t="s">
        <v>335</v>
      </c>
      <c r="J46" t="s">
        <v>68</v>
      </c>
      <c r="M46">
        <f t="shared" si="1"/>
        <v>58</v>
      </c>
      <c r="N46" t="s">
        <v>186</v>
      </c>
      <c r="O46">
        <v>48</v>
      </c>
      <c r="P46">
        <v>62</v>
      </c>
      <c r="Q46">
        <v>56</v>
      </c>
      <c r="X46" t="s">
        <v>11</v>
      </c>
      <c r="Y46" s="41">
        <v>12</v>
      </c>
      <c r="Z46" t="s">
        <v>186</v>
      </c>
      <c r="AA46" s="51"/>
      <c r="AB46" t="s">
        <v>43</v>
      </c>
      <c r="AC46" s="41">
        <v>3</v>
      </c>
      <c r="AD46" s="54" t="str">
        <f t="shared" si="2"/>
        <v>Sahith Theegala</v>
      </c>
      <c r="AE46" s="2" t="s">
        <v>84</v>
      </c>
      <c r="AF46" s="36"/>
      <c r="AJ46" s="2"/>
    </row>
    <row r="47" spans="1:36">
      <c r="A47" t="s">
        <v>64</v>
      </c>
      <c r="B47" s="54" t="s">
        <v>198</v>
      </c>
      <c r="C47" t="str">
        <f t="shared" si="4"/>
        <v>cut</v>
      </c>
      <c r="D47">
        <f t="shared" si="3"/>
        <v>0</v>
      </c>
      <c r="F47" t="s">
        <v>58</v>
      </c>
      <c r="H47" t="s">
        <v>178</v>
      </c>
      <c r="I47" s="36" t="s">
        <v>335</v>
      </c>
      <c r="J47" t="s">
        <v>2</v>
      </c>
      <c r="M47">
        <f t="shared" si="1"/>
        <v>37</v>
      </c>
      <c r="N47" t="s">
        <v>155</v>
      </c>
      <c r="O47">
        <v>27</v>
      </c>
      <c r="P47">
        <v>39</v>
      </c>
      <c r="Q47">
        <v>28</v>
      </c>
      <c r="X47" t="s">
        <v>29</v>
      </c>
      <c r="Y47" s="41">
        <v>12</v>
      </c>
      <c r="Z47" t="s">
        <v>155</v>
      </c>
      <c r="AA47" s="51"/>
      <c r="AB47" t="s">
        <v>44</v>
      </c>
      <c r="AC47" s="41">
        <v>3</v>
      </c>
      <c r="AD47" s="54" t="str">
        <f t="shared" si="2"/>
        <v>Maverick McNealy</v>
      </c>
      <c r="AE47" s="2" t="s">
        <v>83</v>
      </c>
      <c r="AF47" s="36"/>
      <c r="AJ47" s="2"/>
    </row>
    <row r="48" spans="1:36">
      <c r="A48" t="s">
        <v>14</v>
      </c>
      <c r="B48" s="54" t="s">
        <v>212</v>
      </c>
      <c r="C48" t="str">
        <f t="shared" si="4"/>
        <v>cut</v>
      </c>
      <c r="D48">
        <f t="shared" si="3"/>
        <v>0</v>
      </c>
      <c r="F48" t="s">
        <v>43</v>
      </c>
      <c r="H48" t="s">
        <v>126</v>
      </c>
      <c r="I48" s="36" t="s">
        <v>335</v>
      </c>
      <c r="J48" t="s">
        <v>58</v>
      </c>
      <c r="M48">
        <f t="shared" si="1"/>
        <v>83</v>
      </c>
      <c r="N48" t="s">
        <v>174</v>
      </c>
      <c r="O48">
        <v>73</v>
      </c>
      <c r="P48">
        <v>67</v>
      </c>
      <c r="Q48">
        <v>67</v>
      </c>
      <c r="X48" t="s">
        <v>46</v>
      </c>
      <c r="Y48" s="41">
        <v>12</v>
      </c>
      <c r="Z48" t="s">
        <v>174</v>
      </c>
      <c r="AA48" s="51"/>
      <c r="AB48" t="s">
        <v>45</v>
      </c>
      <c r="AC48" s="41">
        <v>3</v>
      </c>
      <c r="AD48" s="54" t="str">
        <f t="shared" si="2"/>
        <v>Davis Thompson</v>
      </c>
      <c r="AE48" s="2" t="s">
        <v>81</v>
      </c>
      <c r="AF48" s="36"/>
      <c r="AJ48" s="2"/>
    </row>
    <row r="49" spans="1:36">
      <c r="A49" t="s">
        <v>33</v>
      </c>
      <c r="B49" s="54" t="s">
        <v>215</v>
      </c>
      <c r="C49" t="str">
        <f t="shared" si="4"/>
        <v>cut</v>
      </c>
      <c r="D49">
        <f t="shared" si="3"/>
        <v>0</v>
      </c>
      <c r="F49" t="s">
        <v>30</v>
      </c>
      <c r="H49" t="s">
        <v>124</v>
      </c>
      <c r="I49" s="36" t="s">
        <v>335</v>
      </c>
      <c r="J49" t="s">
        <v>60</v>
      </c>
      <c r="M49">
        <f t="shared" si="1"/>
        <v>10</v>
      </c>
      <c r="N49" t="s">
        <v>210</v>
      </c>
      <c r="O49">
        <v>0</v>
      </c>
      <c r="P49">
        <v>0</v>
      </c>
      <c r="Q49">
        <v>0</v>
      </c>
      <c r="X49" t="s">
        <v>63</v>
      </c>
      <c r="Y49" s="41">
        <v>12</v>
      </c>
      <c r="Z49" t="s">
        <v>210</v>
      </c>
      <c r="AA49" s="51"/>
      <c r="AB49" t="s">
        <v>46</v>
      </c>
      <c r="AC49" s="41">
        <v>3</v>
      </c>
      <c r="AD49" s="54" t="str">
        <f t="shared" si="2"/>
        <v>Matt Fitzpatrick</v>
      </c>
      <c r="AE49" s="2" t="s">
        <v>79</v>
      </c>
      <c r="AF49" s="36"/>
      <c r="AJ49" s="2"/>
    </row>
    <row r="50" spans="1:36">
      <c r="A50" t="s">
        <v>67</v>
      </c>
      <c r="B50" s="54" t="s">
        <v>166</v>
      </c>
      <c r="C50" t="str">
        <f t="shared" si="4"/>
        <v>cut</v>
      </c>
      <c r="D50">
        <f t="shared" si="3"/>
        <v>0</v>
      </c>
      <c r="F50" t="s">
        <v>64</v>
      </c>
      <c r="H50" t="s">
        <v>154</v>
      </c>
      <c r="I50" s="36" t="s">
        <v>335</v>
      </c>
      <c r="J50" t="s">
        <v>9</v>
      </c>
      <c r="M50">
        <f t="shared" si="1"/>
        <v>68</v>
      </c>
      <c r="N50" t="s">
        <v>193</v>
      </c>
      <c r="O50">
        <v>58</v>
      </c>
      <c r="P50">
        <v>39</v>
      </c>
      <c r="Q50">
        <v>56</v>
      </c>
      <c r="X50" t="s">
        <v>12</v>
      </c>
      <c r="Y50" s="41">
        <v>13</v>
      </c>
      <c r="Z50" t="s">
        <v>193</v>
      </c>
      <c r="AA50" s="51"/>
      <c r="AB50" t="s">
        <v>47</v>
      </c>
      <c r="AC50" s="41">
        <v>3</v>
      </c>
      <c r="AD50" s="54" t="str">
        <f t="shared" si="2"/>
        <v>Harris English</v>
      </c>
      <c r="AE50" s="2" t="s">
        <v>77</v>
      </c>
      <c r="AF50" s="36"/>
      <c r="AJ50" s="2"/>
    </row>
    <row r="51" spans="1:36">
      <c r="A51" t="s">
        <v>34</v>
      </c>
      <c r="B51" s="54" t="s">
        <v>216</v>
      </c>
      <c r="C51" t="str">
        <f t="shared" si="4"/>
        <v>cut</v>
      </c>
      <c r="D51">
        <f t="shared" si="3"/>
        <v>0</v>
      </c>
      <c r="F51" t="s">
        <v>14</v>
      </c>
      <c r="H51" t="s">
        <v>71</v>
      </c>
      <c r="I51" s="36" t="s">
        <v>335</v>
      </c>
      <c r="J51" t="s">
        <v>27</v>
      </c>
      <c r="M51">
        <f t="shared" si="1"/>
        <v>78</v>
      </c>
      <c r="N51" t="s">
        <v>171</v>
      </c>
      <c r="O51">
        <v>68</v>
      </c>
      <c r="P51">
        <v>58</v>
      </c>
      <c r="Q51">
        <v>67</v>
      </c>
      <c r="X51" t="s">
        <v>30</v>
      </c>
      <c r="Y51" s="41">
        <v>13</v>
      </c>
      <c r="Z51" t="s">
        <v>171</v>
      </c>
      <c r="AA51" s="51"/>
      <c r="AB51" t="s">
        <v>48</v>
      </c>
      <c r="AC51" s="41">
        <v>3</v>
      </c>
      <c r="AD51" s="54" t="str">
        <f t="shared" si="2"/>
        <v>J.T. Poston</v>
      </c>
      <c r="AE51" s="2" t="s">
        <v>76</v>
      </c>
      <c r="AF51" s="36"/>
      <c r="AJ51" s="2"/>
    </row>
    <row r="52" spans="1:36">
      <c r="A52" t="s">
        <v>69</v>
      </c>
      <c r="B52" s="54" t="s">
        <v>201</v>
      </c>
      <c r="C52" t="str">
        <f t="shared" si="4"/>
        <v>cut</v>
      </c>
      <c r="D52">
        <f t="shared" si="3"/>
        <v>0</v>
      </c>
      <c r="F52" t="s">
        <v>52</v>
      </c>
      <c r="H52" t="s">
        <v>125</v>
      </c>
      <c r="I52" s="36" t="s">
        <v>335</v>
      </c>
      <c r="J52" t="s">
        <v>22</v>
      </c>
      <c r="M52">
        <f t="shared" si="1"/>
        <v>37</v>
      </c>
      <c r="N52" t="s">
        <v>157</v>
      </c>
      <c r="O52">
        <v>27</v>
      </c>
      <c r="P52">
        <v>39</v>
      </c>
      <c r="Q52">
        <v>73</v>
      </c>
      <c r="X52" t="s">
        <v>47</v>
      </c>
      <c r="Y52" s="41">
        <v>13</v>
      </c>
      <c r="Z52" t="s">
        <v>157</v>
      </c>
      <c r="AA52" s="51"/>
      <c r="AB52" t="s">
        <v>49</v>
      </c>
      <c r="AC52" s="41">
        <v>3</v>
      </c>
      <c r="AD52" s="54" t="str">
        <f t="shared" si="2"/>
        <v>Ryan Fox</v>
      </c>
      <c r="AE52" s="2" t="s">
        <v>74</v>
      </c>
      <c r="AF52" s="36"/>
      <c r="AJ52" s="2"/>
    </row>
    <row r="53" spans="1:36">
      <c r="A53" t="s">
        <v>143</v>
      </c>
      <c r="B53" s="54" t="s">
        <v>95</v>
      </c>
      <c r="C53" t="str">
        <f t="shared" si="4"/>
        <v>cut</v>
      </c>
      <c r="D53">
        <f t="shared" si="3"/>
        <v>0</v>
      </c>
      <c r="F53" t="s">
        <v>143</v>
      </c>
      <c r="H53" t="s">
        <v>148</v>
      </c>
      <c r="I53" s="36" t="s">
        <v>335</v>
      </c>
      <c r="J53" t="s">
        <v>41</v>
      </c>
      <c r="M53">
        <f t="shared" si="1"/>
        <v>10</v>
      </c>
      <c r="N53" t="s">
        <v>198</v>
      </c>
      <c r="O53">
        <v>0</v>
      </c>
      <c r="P53">
        <v>0</v>
      </c>
      <c r="Q53">
        <v>0</v>
      </c>
      <c r="X53" t="s">
        <v>64</v>
      </c>
      <c r="Y53" s="41">
        <v>13</v>
      </c>
      <c r="Z53" t="s">
        <v>198</v>
      </c>
      <c r="AA53" s="51"/>
      <c r="AB53" t="s">
        <v>50</v>
      </c>
      <c r="AC53" s="41">
        <v>3</v>
      </c>
      <c r="AD53" s="54" t="str">
        <f t="shared" si="2"/>
        <v>Nicolai Hojgaard</v>
      </c>
      <c r="AE53" s="2" t="s">
        <v>90</v>
      </c>
      <c r="AF53" s="36"/>
      <c r="AJ53" s="2"/>
    </row>
    <row r="54" spans="1:36">
      <c r="A54" t="s">
        <v>54</v>
      </c>
      <c r="B54" s="54" t="s">
        <v>178</v>
      </c>
      <c r="C54" t="str">
        <f t="shared" si="4"/>
        <v>cut</v>
      </c>
      <c r="D54">
        <f t="shared" si="3"/>
        <v>0</v>
      </c>
      <c r="F54" t="s">
        <v>40</v>
      </c>
      <c r="H54" t="s">
        <v>127</v>
      </c>
      <c r="I54" s="36" t="s">
        <v>335</v>
      </c>
      <c r="J54" t="s">
        <v>97</v>
      </c>
      <c r="M54">
        <f t="shared" si="1"/>
        <v>37</v>
      </c>
      <c r="N54" t="s">
        <v>194</v>
      </c>
      <c r="O54">
        <v>27</v>
      </c>
      <c r="P54">
        <v>18</v>
      </c>
      <c r="Q54">
        <v>42</v>
      </c>
      <c r="X54" t="s">
        <v>13</v>
      </c>
      <c r="Y54" s="41">
        <v>14</v>
      </c>
      <c r="Z54" t="s">
        <v>194</v>
      </c>
      <c r="AA54" s="51"/>
      <c r="AB54" t="s">
        <v>51</v>
      </c>
      <c r="AC54" s="41">
        <v>3</v>
      </c>
      <c r="AD54" s="54" t="str">
        <f t="shared" si="2"/>
        <v>Michael Kim</v>
      </c>
      <c r="AE54" s="2" t="s">
        <v>88</v>
      </c>
      <c r="AF54" s="36"/>
      <c r="AJ54" s="2"/>
    </row>
    <row r="55" spans="1:36">
      <c r="A55" t="s">
        <v>2</v>
      </c>
      <c r="B55" s="54" t="s">
        <v>126</v>
      </c>
      <c r="C55" t="str">
        <f t="shared" si="4"/>
        <v>cut</v>
      </c>
      <c r="D55">
        <f t="shared" si="3"/>
        <v>0</v>
      </c>
      <c r="F55" t="s">
        <v>6</v>
      </c>
      <c r="H55" t="s">
        <v>167</v>
      </c>
      <c r="I55" s="36" t="s">
        <v>335</v>
      </c>
      <c r="J55" t="s">
        <v>8</v>
      </c>
      <c r="M55">
        <f t="shared" si="1"/>
        <v>23</v>
      </c>
      <c r="N55" t="s">
        <v>211</v>
      </c>
      <c r="O55">
        <v>13</v>
      </c>
      <c r="P55">
        <v>52</v>
      </c>
      <c r="Q55">
        <v>15</v>
      </c>
      <c r="X55" t="s">
        <v>31</v>
      </c>
      <c r="Y55" s="41">
        <v>14</v>
      </c>
      <c r="Z55" t="s">
        <v>211</v>
      </c>
      <c r="AA55" s="51"/>
      <c r="AB55" t="s">
        <v>52</v>
      </c>
      <c r="AC55" s="41">
        <v>3</v>
      </c>
      <c r="AD55" s="54" t="str">
        <f t="shared" si="2"/>
        <v>Lucas Glover</v>
      </c>
      <c r="AE55" s="2" t="s">
        <v>86</v>
      </c>
      <c r="AF55" s="36"/>
      <c r="AJ55" s="2"/>
    </row>
    <row r="56" spans="1:36">
      <c r="A56" t="s">
        <v>37</v>
      </c>
      <c r="B56" s="54" t="s">
        <v>124</v>
      </c>
      <c r="C56" t="str">
        <f t="shared" si="4"/>
        <v>cut</v>
      </c>
      <c r="D56">
        <f t="shared" si="3"/>
        <v>0</v>
      </c>
      <c r="F56" t="s">
        <v>31</v>
      </c>
      <c r="H56" t="s">
        <v>70</v>
      </c>
      <c r="I56" s="36" t="s">
        <v>335</v>
      </c>
      <c r="J56" t="s">
        <v>31</v>
      </c>
      <c r="M56">
        <f t="shared" si="1"/>
        <v>78</v>
      </c>
      <c r="N56" t="s">
        <v>189</v>
      </c>
      <c r="O56">
        <v>68</v>
      </c>
      <c r="P56">
        <v>72</v>
      </c>
      <c r="Q56">
        <v>70</v>
      </c>
      <c r="X56" t="s">
        <v>48</v>
      </c>
      <c r="Y56" s="41">
        <v>14</v>
      </c>
      <c r="Z56" t="s">
        <v>189</v>
      </c>
      <c r="AA56" s="51"/>
      <c r="AB56" t="s">
        <v>53</v>
      </c>
      <c r="AC56" s="41">
        <v>4</v>
      </c>
      <c r="AD56" s="54" t="str">
        <f t="shared" si="2"/>
        <v>Xander Schauffele</v>
      </c>
      <c r="AE56" s="2" t="s">
        <v>85</v>
      </c>
      <c r="AF56" s="36"/>
      <c r="AJ56" s="2"/>
    </row>
    <row r="57" spans="1:36">
      <c r="A57" t="s">
        <v>3</v>
      </c>
      <c r="B57" s="54" t="s">
        <v>154</v>
      </c>
      <c r="C57" t="str">
        <f t="shared" si="4"/>
        <v>cut</v>
      </c>
      <c r="D57">
        <f t="shared" si="3"/>
        <v>0</v>
      </c>
      <c r="F57" t="s">
        <v>57</v>
      </c>
      <c r="H57" t="s">
        <v>162</v>
      </c>
      <c r="I57" s="36" t="s">
        <v>335</v>
      </c>
      <c r="J57" t="s">
        <v>51</v>
      </c>
      <c r="M57">
        <f t="shared" si="1"/>
        <v>37</v>
      </c>
      <c r="N57" t="s">
        <v>188</v>
      </c>
      <c r="O57">
        <v>27</v>
      </c>
      <c r="P57">
        <v>15</v>
      </c>
      <c r="Q57">
        <v>8</v>
      </c>
      <c r="X57" t="s">
        <v>65</v>
      </c>
      <c r="Y57" s="41">
        <v>14</v>
      </c>
      <c r="Z57" t="s">
        <v>188</v>
      </c>
      <c r="AA57" s="51"/>
      <c r="AB57" t="s">
        <v>54</v>
      </c>
      <c r="AC57" s="41">
        <v>4</v>
      </c>
      <c r="AD57" s="54" t="str">
        <f t="shared" si="2"/>
        <v>Ludvig Aberg</v>
      </c>
      <c r="AE57" s="2" t="s">
        <v>83</v>
      </c>
      <c r="AF57" s="36"/>
      <c r="AJ57" s="2"/>
    </row>
    <row r="58" spans="1:36">
      <c r="A58" t="s">
        <v>21</v>
      </c>
      <c r="B58" s="54" t="s">
        <v>71</v>
      </c>
      <c r="C58" t="str">
        <f t="shared" si="4"/>
        <v>cut</v>
      </c>
      <c r="D58">
        <f t="shared" si="3"/>
        <v>0</v>
      </c>
      <c r="F58" t="s">
        <v>1</v>
      </c>
      <c r="H58" t="s">
        <v>163</v>
      </c>
      <c r="I58" s="36" t="s">
        <v>335</v>
      </c>
      <c r="J58" t="s">
        <v>35</v>
      </c>
      <c r="M58">
        <f t="shared" si="1"/>
        <v>10</v>
      </c>
      <c r="N58" t="s">
        <v>212</v>
      </c>
      <c r="O58">
        <v>0</v>
      </c>
      <c r="P58">
        <v>0</v>
      </c>
      <c r="Q58">
        <v>0</v>
      </c>
      <c r="X58" t="s">
        <v>14</v>
      </c>
      <c r="Y58" s="41">
        <v>15</v>
      </c>
      <c r="Z58" t="s">
        <v>212</v>
      </c>
      <c r="AA58" s="51"/>
      <c r="AB58" t="s">
        <v>55</v>
      </c>
      <c r="AC58" s="41">
        <v>4</v>
      </c>
      <c r="AD58" s="54" t="str">
        <f t="shared" si="2"/>
        <v>Viktor Hovland</v>
      </c>
      <c r="AE58" s="2" t="s">
        <v>81</v>
      </c>
      <c r="AF58" s="36"/>
      <c r="AJ58" s="2"/>
    </row>
    <row r="59" spans="1:36">
      <c r="A59" t="s">
        <v>4</v>
      </c>
      <c r="B59" s="54" t="s">
        <v>125</v>
      </c>
      <c r="C59" t="str">
        <f t="shared" si="4"/>
        <v>cut</v>
      </c>
      <c r="D59">
        <f t="shared" si="3"/>
        <v>0</v>
      </c>
      <c r="F59" t="s">
        <v>55</v>
      </c>
      <c r="H59" t="s">
        <v>176</v>
      </c>
      <c r="I59" s="36" t="s">
        <v>335</v>
      </c>
      <c r="J59" t="s">
        <v>6</v>
      </c>
      <c r="M59">
        <f t="shared" si="1"/>
        <v>68</v>
      </c>
      <c r="N59" t="s">
        <v>196</v>
      </c>
      <c r="O59">
        <v>58</v>
      </c>
      <c r="P59">
        <v>52</v>
      </c>
      <c r="Q59">
        <v>38</v>
      </c>
      <c r="X59" t="s">
        <v>32</v>
      </c>
      <c r="Y59" s="41">
        <v>15</v>
      </c>
      <c r="Z59" t="s">
        <v>196</v>
      </c>
      <c r="AA59" s="51"/>
      <c r="AB59" t="s">
        <v>56</v>
      </c>
      <c r="AC59" s="41">
        <v>4</v>
      </c>
      <c r="AD59" s="54" t="str">
        <f t="shared" si="2"/>
        <v>Wyndham Clark</v>
      </c>
      <c r="AE59" s="2" t="s">
        <v>79</v>
      </c>
      <c r="AF59" s="36"/>
      <c r="AJ59" s="2"/>
    </row>
    <row r="60" spans="1:36">
      <c r="A60" t="s">
        <v>22</v>
      </c>
      <c r="B60" s="54" t="s">
        <v>148</v>
      </c>
      <c r="C60" t="str">
        <f t="shared" si="4"/>
        <v>cut</v>
      </c>
      <c r="D60">
        <f t="shared" si="3"/>
        <v>0</v>
      </c>
      <c r="F60" t="s">
        <v>56</v>
      </c>
      <c r="H60" t="s">
        <v>179</v>
      </c>
      <c r="I60" s="36" t="s">
        <v>335</v>
      </c>
      <c r="J60" t="s">
        <v>26</v>
      </c>
      <c r="M60">
        <f t="shared" si="1"/>
        <v>78</v>
      </c>
      <c r="N60" t="s">
        <v>213</v>
      </c>
      <c r="O60">
        <v>68</v>
      </c>
      <c r="P60">
        <v>58</v>
      </c>
      <c r="Q60">
        <v>47</v>
      </c>
      <c r="X60" t="s">
        <v>49</v>
      </c>
      <c r="Y60" s="41">
        <v>15</v>
      </c>
      <c r="Z60" t="s">
        <v>213</v>
      </c>
      <c r="AA60" s="51"/>
      <c r="AB60" t="s">
        <v>57</v>
      </c>
      <c r="AC60" s="41">
        <v>4</v>
      </c>
      <c r="AD60" s="54" t="str">
        <f t="shared" si="2"/>
        <v>Sungjae Im</v>
      </c>
      <c r="AE60" s="2" t="s">
        <v>78</v>
      </c>
      <c r="AF60" s="36"/>
      <c r="AJ60" s="2"/>
    </row>
    <row r="61" spans="1:36">
      <c r="A61" t="s">
        <v>39</v>
      </c>
      <c r="B61" s="54" t="s">
        <v>127</v>
      </c>
      <c r="C61" t="str">
        <f t="shared" si="4"/>
        <v>cut</v>
      </c>
      <c r="D61">
        <f t="shared" si="3"/>
        <v>0</v>
      </c>
      <c r="F61" t="s">
        <v>20</v>
      </c>
      <c r="H61" t="s">
        <v>72</v>
      </c>
      <c r="I61" s="36" t="s">
        <v>335</v>
      </c>
      <c r="J61" t="s">
        <v>44</v>
      </c>
      <c r="M61">
        <f t="shared" si="1"/>
        <v>37</v>
      </c>
      <c r="N61" t="s">
        <v>200</v>
      </c>
      <c r="O61">
        <v>27</v>
      </c>
      <c r="P61">
        <v>12</v>
      </c>
      <c r="Q61">
        <v>5</v>
      </c>
      <c r="X61" t="s">
        <v>66</v>
      </c>
      <c r="Y61" s="41">
        <v>15</v>
      </c>
      <c r="Z61" t="s">
        <v>200</v>
      </c>
      <c r="AA61" s="51"/>
      <c r="AB61" t="s">
        <v>58</v>
      </c>
      <c r="AC61" s="41">
        <v>4</v>
      </c>
      <c r="AD61" s="54" t="str">
        <f t="shared" si="2"/>
        <v>Tony Finau</v>
      </c>
      <c r="AE61" s="2" t="s">
        <v>76</v>
      </c>
      <c r="AF61" s="36"/>
      <c r="AJ61" s="2"/>
    </row>
    <row r="62" spans="1:36">
      <c r="A62" t="s">
        <v>57</v>
      </c>
      <c r="B62" s="54" t="s">
        <v>167</v>
      </c>
      <c r="C62" t="str">
        <f t="shared" si="4"/>
        <v>cut</v>
      </c>
      <c r="D62">
        <f t="shared" si="3"/>
        <v>0</v>
      </c>
      <c r="F62" t="s">
        <v>38</v>
      </c>
      <c r="H62" t="s">
        <v>192</v>
      </c>
      <c r="I62" s="36" t="s">
        <v>335</v>
      </c>
      <c r="J62" t="s">
        <v>45</v>
      </c>
      <c r="M62">
        <f t="shared" si="1"/>
        <v>68</v>
      </c>
      <c r="N62" t="s">
        <v>214</v>
      </c>
      <c r="O62">
        <v>58</v>
      </c>
      <c r="P62">
        <v>52</v>
      </c>
      <c r="Q62">
        <v>67</v>
      </c>
      <c r="X62" t="s">
        <v>15</v>
      </c>
      <c r="Y62" s="41">
        <v>16</v>
      </c>
      <c r="Z62" t="s">
        <v>214</v>
      </c>
      <c r="AA62" s="51"/>
      <c r="AB62" t="s">
        <v>59</v>
      </c>
      <c r="AC62" s="41">
        <v>4</v>
      </c>
      <c r="AD62" s="54" t="str">
        <f t="shared" si="2"/>
        <v>Will Zalatoris</v>
      </c>
      <c r="AE62" s="2" t="s">
        <v>74</v>
      </c>
      <c r="AF62" s="36"/>
      <c r="AJ62" s="2"/>
    </row>
    <row r="63" spans="1:36">
      <c r="A63" t="s">
        <v>23</v>
      </c>
      <c r="B63" s="54" t="s">
        <v>70</v>
      </c>
      <c r="C63" t="str">
        <f t="shared" si="4"/>
        <v>cut</v>
      </c>
      <c r="D63">
        <f t="shared" si="3"/>
        <v>0</v>
      </c>
      <c r="F63" t="s">
        <v>29</v>
      </c>
      <c r="H63" t="s">
        <v>165</v>
      </c>
      <c r="I63" s="36" t="s">
        <v>335</v>
      </c>
      <c r="J63" t="s">
        <v>10</v>
      </c>
      <c r="M63">
        <f t="shared" si="1"/>
        <v>10</v>
      </c>
      <c r="N63" t="s">
        <v>215</v>
      </c>
      <c r="O63">
        <v>0</v>
      </c>
      <c r="P63">
        <v>0</v>
      </c>
      <c r="Q63">
        <v>0</v>
      </c>
      <c r="X63" t="s">
        <v>33</v>
      </c>
      <c r="Y63" s="41">
        <v>16</v>
      </c>
      <c r="Z63" t="s">
        <v>215</v>
      </c>
      <c r="AA63" s="51"/>
      <c r="AB63" t="s">
        <v>97</v>
      </c>
      <c r="AC63" s="41">
        <v>4</v>
      </c>
      <c r="AD63" s="54" t="str">
        <f t="shared" si="2"/>
        <v>Tom Kim</v>
      </c>
      <c r="AE63" s="2" t="s">
        <v>90</v>
      </c>
      <c r="AF63" s="36"/>
      <c r="AJ63" s="2"/>
    </row>
    <row r="64" spans="1:36">
      <c r="A64" t="s">
        <v>40</v>
      </c>
      <c r="B64" s="54" t="s">
        <v>162</v>
      </c>
      <c r="C64" t="str">
        <f t="shared" si="4"/>
        <v>cut</v>
      </c>
      <c r="D64">
        <f t="shared" si="3"/>
        <v>0</v>
      </c>
      <c r="F64" t="s">
        <v>48</v>
      </c>
      <c r="H64" t="s">
        <v>209</v>
      </c>
      <c r="I64" s="36" t="s">
        <v>335</v>
      </c>
      <c r="J64" t="s">
        <v>59</v>
      </c>
      <c r="M64">
        <f t="shared" si="1"/>
        <v>49</v>
      </c>
      <c r="N64" t="s">
        <v>172</v>
      </c>
      <c r="O64">
        <v>39</v>
      </c>
      <c r="P64">
        <v>12</v>
      </c>
      <c r="Q64">
        <v>34</v>
      </c>
      <c r="X64" t="s">
        <v>50</v>
      </c>
      <c r="Y64" s="41">
        <v>16</v>
      </c>
      <c r="Z64" t="s">
        <v>172</v>
      </c>
      <c r="AA64" s="51"/>
      <c r="AB64" t="s">
        <v>60</v>
      </c>
      <c r="AC64" s="41">
        <v>4</v>
      </c>
      <c r="AD64" s="54" t="str">
        <f t="shared" si="2"/>
        <v>Si Woo Kim</v>
      </c>
      <c r="AE64" s="2" t="s">
        <v>88</v>
      </c>
      <c r="AF64" s="36"/>
      <c r="AJ64" s="2"/>
    </row>
    <row r="65" spans="1:36">
      <c r="A65" t="s">
        <v>6</v>
      </c>
      <c r="B65" s="54" t="s">
        <v>163</v>
      </c>
      <c r="C65" t="str">
        <f t="shared" si="4"/>
        <v>cut</v>
      </c>
      <c r="D65">
        <f t="shared" si="3"/>
        <v>0</v>
      </c>
      <c r="F65" t="s">
        <v>42</v>
      </c>
      <c r="H65" t="s">
        <v>180</v>
      </c>
      <c r="I65" s="36" t="s">
        <v>335</v>
      </c>
      <c r="J65" t="s">
        <v>62</v>
      </c>
      <c r="M65">
        <f t="shared" si="1"/>
        <v>10</v>
      </c>
      <c r="N65" t="s">
        <v>166</v>
      </c>
      <c r="O65">
        <v>0</v>
      </c>
      <c r="P65">
        <v>0</v>
      </c>
      <c r="Q65">
        <v>0</v>
      </c>
      <c r="X65" t="s">
        <v>67</v>
      </c>
      <c r="Y65" s="41">
        <v>16</v>
      </c>
      <c r="Z65" t="s">
        <v>166</v>
      </c>
      <c r="AA65" s="51"/>
      <c r="AB65" t="s">
        <v>61</v>
      </c>
      <c r="AC65" s="41">
        <v>4</v>
      </c>
      <c r="AD65" s="54" t="str">
        <f t="shared" si="2"/>
        <v>Sergio Garcia</v>
      </c>
      <c r="AE65" s="2" t="s">
        <v>87</v>
      </c>
      <c r="AF65" s="36"/>
      <c r="AJ65" s="2"/>
    </row>
    <row r="66" spans="1:36">
      <c r="A66" t="s">
        <v>41</v>
      </c>
      <c r="B66" s="54" t="s">
        <v>176</v>
      </c>
      <c r="C66" t="str">
        <f t="shared" si="4"/>
        <v>cut</v>
      </c>
      <c r="D66">
        <f t="shared" si="3"/>
        <v>0</v>
      </c>
      <c r="F66" t="s">
        <v>13</v>
      </c>
      <c r="H66" t="s">
        <v>187</v>
      </c>
      <c r="I66" s="36" t="s">
        <v>335</v>
      </c>
      <c r="J66" t="s">
        <v>61</v>
      </c>
      <c r="M66">
        <f t="shared" si="1"/>
        <v>78</v>
      </c>
      <c r="N66" t="s">
        <v>173</v>
      </c>
      <c r="O66">
        <v>68</v>
      </c>
      <c r="P66">
        <v>26</v>
      </c>
      <c r="Q66">
        <v>25</v>
      </c>
      <c r="X66" t="s">
        <v>16</v>
      </c>
      <c r="Y66" s="41">
        <v>17</v>
      </c>
      <c r="Z66" t="s">
        <v>173</v>
      </c>
      <c r="AA66" s="51"/>
      <c r="AB66" t="s">
        <v>62</v>
      </c>
      <c r="AC66" s="41">
        <v>4</v>
      </c>
      <c r="AD66" s="54" t="str">
        <f t="shared" si="2"/>
        <v>Taylor Pendrith</v>
      </c>
      <c r="AE66" s="2" t="s">
        <v>85</v>
      </c>
      <c r="AF66" s="36"/>
      <c r="AJ66" s="2"/>
    </row>
    <row r="67" spans="1:36">
      <c r="A67" t="s">
        <v>59</v>
      </c>
      <c r="B67" s="54" t="s">
        <v>179</v>
      </c>
      <c r="C67" t="str">
        <f t="shared" si="4"/>
        <v>cut</v>
      </c>
      <c r="D67">
        <f t="shared" si="3"/>
        <v>0</v>
      </c>
      <c r="F67" t="s">
        <v>49</v>
      </c>
      <c r="H67" t="s">
        <v>210</v>
      </c>
      <c r="I67" s="36" t="s">
        <v>335</v>
      </c>
      <c r="J67" t="s">
        <v>63</v>
      </c>
      <c r="M67">
        <f t="shared" ref="M67:M73" si="6">O67+10</f>
        <v>10</v>
      </c>
      <c r="N67" t="s">
        <v>216</v>
      </c>
      <c r="O67">
        <v>0</v>
      </c>
      <c r="P67">
        <v>0</v>
      </c>
      <c r="Q67">
        <v>0</v>
      </c>
      <c r="X67" t="s">
        <v>34</v>
      </c>
      <c r="Y67" s="41">
        <v>17</v>
      </c>
      <c r="Z67" t="s">
        <v>216</v>
      </c>
      <c r="AA67" s="51"/>
      <c r="AB67" t="s">
        <v>63</v>
      </c>
      <c r="AC67" s="41">
        <v>4</v>
      </c>
      <c r="AD67" s="54" t="str">
        <f t="shared" ref="AD67:AD72" si="7">VLOOKUP(AB67,$X$2:$Z$73,3,0)</f>
        <v>Rickie Fowler</v>
      </c>
      <c r="AE67" s="2" t="s">
        <v>83</v>
      </c>
      <c r="AF67" s="36"/>
      <c r="AJ67" s="2"/>
    </row>
    <row r="68" spans="1:36">
      <c r="A68" t="s">
        <v>7</v>
      </c>
      <c r="B68" s="54" t="s">
        <v>72</v>
      </c>
      <c r="C68" t="str">
        <f t="shared" si="4"/>
        <v>cut</v>
      </c>
      <c r="D68">
        <f t="shared" si="3"/>
        <v>0</v>
      </c>
      <c r="F68" t="s">
        <v>45</v>
      </c>
      <c r="H68" t="s">
        <v>198</v>
      </c>
      <c r="I68" s="36" t="s">
        <v>335</v>
      </c>
      <c r="J68" t="s">
        <v>64</v>
      </c>
      <c r="M68">
        <f t="shared" si="6"/>
        <v>23</v>
      </c>
      <c r="N68" t="s">
        <v>199</v>
      </c>
      <c r="O68">
        <v>13</v>
      </c>
      <c r="P68">
        <v>12</v>
      </c>
      <c r="Q68">
        <v>20</v>
      </c>
      <c r="X68" t="s">
        <v>51</v>
      </c>
      <c r="Y68" s="41">
        <v>17</v>
      </c>
      <c r="Z68" t="s">
        <v>199</v>
      </c>
      <c r="AA68" s="51"/>
      <c r="AB68" t="s">
        <v>64</v>
      </c>
      <c r="AC68" s="41">
        <v>4</v>
      </c>
      <c r="AD68" s="54" t="str">
        <f t="shared" si="7"/>
        <v>Thomas Detry</v>
      </c>
      <c r="AE68" s="2" t="s">
        <v>81</v>
      </c>
      <c r="AF68" s="36"/>
      <c r="AJ68" s="2"/>
    </row>
    <row r="69" spans="1:36">
      <c r="A69" t="s">
        <v>42</v>
      </c>
      <c r="B69" s="54" t="s">
        <v>192</v>
      </c>
      <c r="C69" t="str">
        <f t="shared" si="4"/>
        <v>cut</v>
      </c>
      <c r="D69">
        <f t="shared" si="3"/>
        <v>0</v>
      </c>
      <c r="F69" t="s">
        <v>8</v>
      </c>
      <c r="H69" t="s">
        <v>212</v>
      </c>
      <c r="I69" s="36" t="s">
        <v>335</v>
      </c>
      <c r="J69" t="s">
        <v>14</v>
      </c>
      <c r="M69">
        <f t="shared" si="6"/>
        <v>37</v>
      </c>
      <c r="N69" t="s">
        <v>217</v>
      </c>
      <c r="O69">
        <v>27</v>
      </c>
      <c r="P69">
        <v>44</v>
      </c>
      <c r="Q69">
        <v>56</v>
      </c>
      <c r="X69" t="s">
        <v>68</v>
      </c>
      <c r="Y69" s="41">
        <v>17</v>
      </c>
      <c r="Z69" t="s">
        <v>217</v>
      </c>
      <c r="AA69" s="51"/>
      <c r="AB69" t="s">
        <v>65</v>
      </c>
      <c r="AC69" s="41">
        <v>4</v>
      </c>
      <c r="AD69" s="54" t="str">
        <f t="shared" si="7"/>
        <v>Rasmus Hojgaard</v>
      </c>
      <c r="AE69" s="2" t="s">
        <v>80</v>
      </c>
      <c r="AF69" s="36"/>
      <c r="AJ69" s="2"/>
    </row>
    <row r="70" spans="1:36">
      <c r="A70" t="s">
        <v>9</v>
      </c>
      <c r="B70" s="54" t="s">
        <v>209</v>
      </c>
      <c r="C70" t="str">
        <f t="shared" si="4"/>
        <v>cut</v>
      </c>
      <c r="D70">
        <f t="shared" ref="D70:D73" si="8">IF(C70="Cut",0,E$1-C70+1)</f>
        <v>0</v>
      </c>
      <c r="F70" t="s">
        <v>21</v>
      </c>
      <c r="H70" t="s">
        <v>215</v>
      </c>
      <c r="I70" s="36" t="s">
        <v>335</v>
      </c>
      <c r="J70" t="s">
        <v>33</v>
      </c>
      <c r="M70">
        <f t="shared" si="6"/>
        <v>58</v>
      </c>
      <c r="N70" t="s">
        <v>203</v>
      </c>
      <c r="O70">
        <v>48</v>
      </c>
      <c r="P70">
        <v>58</v>
      </c>
      <c r="Q70">
        <v>56</v>
      </c>
      <c r="X70" t="s">
        <v>17</v>
      </c>
      <c r="Y70" s="41">
        <v>18</v>
      </c>
      <c r="Z70" t="s">
        <v>203</v>
      </c>
      <c r="AA70" s="51"/>
      <c r="AB70" t="s">
        <v>66</v>
      </c>
      <c r="AC70" s="41">
        <v>4</v>
      </c>
      <c r="AD70" s="54" t="str">
        <f t="shared" si="7"/>
        <v>Stephan Jaeger</v>
      </c>
      <c r="AE70" s="2" t="s">
        <v>78</v>
      </c>
      <c r="AF70" s="36"/>
      <c r="AJ70" s="2"/>
    </row>
    <row r="71" spans="1:36">
      <c r="A71" t="s">
        <v>10</v>
      </c>
      <c r="B71" s="54" t="s">
        <v>180</v>
      </c>
      <c r="C71" t="str">
        <f t="shared" si="4"/>
        <v>cut</v>
      </c>
      <c r="D71">
        <f t="shared" si="8"/>
        <v>0</v>
      </c>
      <c r="F71" t="s">
        <v>97</v>
      </c>
      <c r="H71" t="s">
        <v>166</v>
      </c>
      <c r="I71" s="36" t="s">
        <v>335</v>
      </c>
      <c r="J71" t="s">
        <v>67</v>
      </c>
      <c r="M71">
        <f t="shared" si="6"/>
        <v>23</v>
      </c>
      <c r="N71" t="s">
        <v>202</v>
      </c>
      <c r="O71">
        <v>13</v>
      </c>
      <c r="P71">
        <v>3</v>
      </c>
      <c r="Q71">
        <v>20</v>
      </c>
      <c r="X71" t="s">
        <v>35</v>
      </c>
      <c r="Y71" s="41">
        <v>18</v>
      </c>
      <c r="Z71" t="s">
        <v>202</v>
      </c>
      <c r="AA71" s="51"/>
      <c r="AB71" t="s">
        <v>67</v>
      </c>
      <c r="AC71" s="41">
        <v>4</v>
      </c>
      <c r="AD71" s="54" t="str">
        <f t="shared" si="7"/>
        <v>Tom Hoge</v>
      </c>
      <c r="AE71" s="2" t="s">
        <v>76</v>
      </c>
      <c r="AF71" s="36"/>
      <c r="AJ71" s="2"/>
    </row>
    <row r="72" spans="1:36">
      <c r="A72" t="s">
        <v>45</v>
      </c>
      <c r="B72" s="54" t="s">
        <v>187</v>
      </c>
      <c r="C72" t="str">
        <f t="shared" si="4"/>
        <v>cut</v>
      </c>
      <c r="D72">
        <f t="shared" si="8"/>
        <v>0</v>
      </c>
      <c r="F72" t="s">
        <v>4</v>
      </c>
      <c r="H72" t="s">
        <v>216</v>
      </c>
      <c r="I72" s="36" t="s">
        <v>335</v>
      </c>
      <c r="J72" t="s">
        <v>34</v>
      </c>
      <c r="M72">
        <f t="shared" si="6"/>
        <v>49</v>
      </c>
      <c r="N72" t="s">
        <v>181</v>
      </c>
      <c r="O72">
        <v>39</v>
      </c>
      <c r="P72">
        <v>58</v>
      </c>
      <c r="Q72">
        <v>38</v>
      </c>
      <c r="X72" t="s">
        <v>52</v>
      </c>
      <c r="Y72" s="41">
        <v>18</v>
      </c>
      <c r="Z72" t="s">
        <v>181</v>
      </c>
      <c r="AA72" s="51"/>
      <c r="AB72" t="s">
        <v>68</v>
      </c>
      <c r="AC72" s="41">
        <v>4</v>
      </c>
      <c r="AD72" s="54" t="str">
        <f t="shared" si="7"/>
        <v>Taylor Moore</v>
      </c>
      <c r="AE72" s="2" t="s">
        <v>74</v>
      </c>
      <c r="AF72" s="36"/>
      <c r="AJ72" s="2"/>
    </row>
    <row r="73" spans="1:36">
      <c r="A73" t="s">
        <v>43</v>
      </c>
      <c r="B73" s="54" t="s">
        <v>165</v>
      </c>
      <c r="C73" t="str">
        <f t="shared" si="4"/>
        <v>cut</v>
      </c>
      <c r="D73">
        <f t="shared" si="8"/>
        <v>0</v>
      </c>
      <c r="F73" t="s">
        <v>63</v>
      </c>
      <c r="H73" t="s">
        <v>201</v>
      </c>
      <c r="I73" s="36" t="s">
        <v>335</v>
      </c>
      <c r="J73" t="s">
        <v>69</v>
      </c>
      <c r="M73">
        <f t="shared" si="6"/>
        <v>10</v>
      </c>
      <c r="N73" t="s">
        <v>201</v>
      </c>
      <c r="O73">
        <v>0</v>
      </c>
      <c r="P73">
        <v>0</v>
      </c>
      <c r="Q73">
        <v>0</v>
      </c>
      <c r="X73" t="s">
        <v>69</v>
      </c>
      <c r="Y73" s="41">
        <v>18</v>
      </c>
      <c r="Z73" t="s">
        <v>201</v>
      </c>
      <c r="AA73" s="51"/>
      <c r="AB73" t="s">
        <v>69</v>
      </c>
      <c r="AC73" s="41">
        <v>4</v>
      </c>
      <c r="AD73" s="54" t="s">
        <v>190</v>
      </c>
      <c r="AE73" s="2" t="s">
        <v>90</v>
      </c>
      <c r="AF73" s="36"/>
      <c r="AJ73" s="2"/>
    </row>
    <row r="74" spans="1:36">
      <c r="H74" s="54"/>
      <c r="I74" s="36"/>
      <c r="O74" s="36"/>
    </row>
    <row r="75" spans="1:36">
      <c r="I75" s="36"/>
      <c r="O75" s="36"/>
    </row>
    <row r="76" spans="1:36">
      <c r="I76" s="36"/>
      <c r="O76" s="36"/>
    </row>
    <row r="77" spans="1:36">
      <c r="H77" s="54"/>
      <c r="I77" s="36"/>
      <c r="O77" s="36"/>
    </row>
    <row r="78" spans="1:36">
      <c r="I78" s="36"/>
      <c r="O78" s="36"/>
    </row>
    <row r="79" spans="1:36">
      <c r="I79" s="36"/>
      <c r="O79" s="36"/>
    </row>
    <row r="80" spans="1:36">
      <c r="H80" s="54"/>
      <c r="I80" s="36"/>
      <c r="O80" s="36"/>
    </row>
    <row r="81" spans="8:15">
      <c r="H81" s="54"/>
      <c r="I81" s="36"/>
      <c r="O81" s="36"/>
    </row>
    <row r="82" spans="8:15">
      <c r="I82" s="36"/>
      <c r="K82" s="3"/>
      <c r="O82" s="36"/>
    </row>
    <row r="83" spans="8:15">
      <c r="I83" s="36"/>
      <c r="K83" s="3"/>
      <c r="O83" s="36"/>
    </row>
    <row r="84" spans="8:15">
      <c r="H84" s="54"/>
      <c r="I84" s="36"/>
      <c r="K84" s="3"/>
      <c r="O84" s="36"/>
    </row>
    <row r="85" spans="8:15">
      <c r="I85" s="36"/>
      <c r="K85" s="3"/>
      <c r="O85" s="36"/>
    </row>
    <row r="86" spans="8:15">
      <c r="I86" s="36"/>
      <c r="K86" s="3"/>
      <c r="O86" s="36"/>
    </row>
    <row r="87" spans="8:15">
      <c r="H87" s="54"/>
      <c r="I87" s="36"/>
      <c r="K87" s="3"/>
      <c r="O87" s="36"/>
    </row>
    <row r="88" spans="8:15">
      <c r="I88" s="36"/>
      <c r="K88" s="3"/>
      <c r="O88" s="36"/>
    </row>
    <row r="89" spans="8:15">
      <c r="I89" s="36"/>
      <c r="K89" s="3"/>
      <c r="O89" s="36"/>
    </row>
    <row r="90" spans="8:15">
      <c r="H90" s="54"/>
      <c r="I90" s="36"/>
      <c r="K90" s="3"/>
      <c r="O90" s="36"/>
    </row>
    <row r="91" spans="8:15">
      <c r="H91" s="54"/>
      <c r="I91" s="36"/>
      <c r="K91" s="3"/>
      <c r="O91" s="36"/>
    </row>
    <row r="92" spans="8:15">
      <c r="I92" s="36"/>
      <c r="K92" s="3"/>
      <c r="O92" s="36"/>
    </row>
    <row r="93" spans="8:15">
      <c r="I93" s="36"/>
      <c r="K93" s="3"/>
      <c r="O93" s="36"/>
    </row>
    <row r="94" spans="8:15">
      <c r="I94" s="36"/>
      <c r="K94" s="3"/>
      <c r="O94" s="36"/>
    </row>
    <row r="95" spans="8:15">
      <c r="I95" s="36"/>
      <c r="K95" s="3"/>
      <c r="O95" s="36"/>
    </row>
    <row r="96" spans="8:15">
      <c r="I96" s="36"/>
      <c r="K96" s="3"/>
      <c r="O96" s="36"/>
    </row>
    <row r="97" spans="9:15">
      <c r="I97" s="36"/>
      <c r="K97" s="3"/>
      <c r="O97" s="36"/>
    </row>
    <row r="98" spans="9:15">
      <c r="I98" s="36"/>
      <c r="K98" s="3"/>
      <c r="O98" s="36"/>
    </row>
    <row r="99" spans="9:15">
      <c r="I99" s="36"/>
      <c r="O99" s="36"/>
    </row>
    <row r="100" spans="9:15">
      <c r="I100" s="36"/>
      <c r="K100" s="3"/>
      <c r="O100" s="36"/>
    </row>
    <row r="101" spans="9:15">
      <c r="I101" s="36"/>
      <c r="K101" s="3"/>
      <c r="O101" s="36"/>
    </row>
    <row r="102" spans="9:15">
      <c r="I102" s="36"/>
      <c r="K102" s="3"/>
      <c r="O102" s="36"/>
    </row>
    <row r="103" spans="9:15">
      <c r="I103" s="36"/>
      <c r="K103" s="3"/>
      <c r="O103" s="36"/>
    </row>
    <row r="104" spans="9:15">
      <c r="I104" s="36"/>
      <c r="K104" s="3"/>
      <c r="O104" s="36"/>
    </row>
    <row r="105" spans="9:15">
      <c r="I105" s="36"/>
      <c r="K105" s="3"/>
      <c r="O105" s="36"/>
    </row>
    <row r="106" spans="9:15">
      <c r="I106" s="36"/>
      <c r="K106" s="3"/>
      <c r="O106" s="36"/>
    </row>
    <row r="107" spans="9:15">
      <c r="I107" s="36"/>
      <c r="K107" s="3"/>
      <c r="O107" s="36"/>
    </row>
    <row r="108" spans="9:15">
      <c r="I108" s="36"/>
      <c r="K108" s="3"/>
      <c r="O108" s="36"/>
    </row>
    <row r="109" spans="9:15">
      <c r="I109" s="36"/>
      <c r="K109" s="3"/>
      <c r="O109" s="36"/>
    </row>
    <row r="110" spans="9:15">
      <c r="I110" s="36"/>
      <c r="K110" s="3"/>
      <c r="O110" s="36"/>
    </row>
    <row r="111" spans="9:15">
      <c r="I111" s="36"/>
      <c r="K111" s="3"/>
      <c r="O111" s="36"/>
    </row>
    <row r="112" spans="9:15">
      <c r="I112" s="36"/>
      <c r="K112" s="3"/>
      <c r="O112" s="36"/>
    </row>
    <row r="113" spans="9:15">
      <c r="I113" s="36"/>
      <c r="O113" s="36"/>
    </row>
    <row r="114" spans="9:15">
      <c r="I114" s="36"/>
      <c r="K114" s="3"/>
      <c r="O114" s="36"/>
    </row>
    <row r="115" spans="9:15">
      <c r="I115" s="36"/>
      <c r="K115" s="3"/>
      <c r="O115" s="36"/>
    </row>
    <row r="116" spans="9:15">
      <c r="I116" s="36"/>
      <c r="K116" s="3"/>
      <c r="O116" s="36"/>
    </row>
    <row r="117" spans="9:15">
      <c r="I117" s="36"/>
      <c r="K117" s="3"/>
      <c r="O117" s="36"/>
    </row>
    <row r="118" spans="9:15">
      <c r="I118" s="36"/>
      <c r="O118" s="36"/>
    </row>
    <row r="119" spans="9:15">
      <c r="I119" s="36"/>
      <c r="O119" s="36"/>
    </row>
    <row r="120" spans="9:15">
      <c r="I120" s="36"/>
      <c r="O120" s="36"/>
    </row>
    <row r="121" spans="9:15">
      <c r="I121" s="36"/>
      <c r="O121" s="36"/>
    </row>
    <row r="122" spans="9:15">
      <c r="I122" s="36"/>
      <c r="O122" s="36"/>
    </row>
    <row r="123" spans="9:15">
      <c r="I123" s="36"/>
      <c r="O123" s="36"/>
    </row>
    <row r="124" spans="9:15">
      <c r="I124" s="36"/>
      <c r="O124" s="36"/>
    </row>
    <row r="125" spans="9:15">
      <c r="I125" s="36"/>
      <c r="O125" s="36"/>
    </row>
    <row r="126" spans="9:15">
      <c r="I126" s="36"/>
      <c r="O126" s="36"/>
    </row>
    <row r="127" spans="9:15">
      <c r="I127" s="36"/>
      <c r="O127" s="36"/>
    </row>
    <row r="128" spans="9:15">
      <c r="I128" s="36"/>
      <c r="O128" s="36"/>
    </row>
    <row r="129" spans="9:15">
      <c r="I129" s="36"/>
      <c r="O129" s="36"/>
    </row>
    <row r="130" spans="9:15">
      <c r="I130" s="36"/>
      <c r="O130" s="36"/>
    </row>
    <row r="131" spans="9:15">
      <c r="I131" s="36"/>
      <c r="O131" s="36"/>
    </row>
    <row r="132" spans="9:15">
      <c r="I132" s="36"/>
      <c r="O132" s="36"/>
    </row>
    <row r="133" spans="9:15">
      <c r="I133" s="36"/>
      <c r="O133" s="36"/>
    </row>
    <row r="134" spans="9:15">
      <c r="I134" s="36"/>
      <c r="O134" s="36"/>
    </row>
    <row r="135" spans="9:15">
      <c r="I135" s="36"/>
      <c r="O135" s="36"/>
    </row>
    <row r="136" spans="9:15">
      <c r="I136" s="36"/>
      <c r="O136" s="36"/>
    </row>
    <row r="137" spans="9:15">
      <c r="I137" s="36"/>
      <c r="O137" s="36"/>
    </row>
    <row r="138" spans="9:15">
      <c r="I138" s="36"/>
      <c r="O138" s="36"/>
    </row>
    <row r="139" spans="9:15">
      <c r="I139" s="36"/>
      <c r="O139" s="36"/>
    </row>
    <row r="140" spans="9:15">
      <c r="I140" s="36"/>
      <c r="O140" s="36"/>
    </row>
    <row r="141" spans="9:15">
      <c r="I141" s="36"/>
      <c r="O141" s="36"/>
    </row>
    <row r="142" spans="9:15">
      <c r="I142" s="36"/>
      <c r="O142" s="36"/>
    </row>
    <row r="143" spans="9:15">
      <c r="I143" s="36"/>
      <c r="O143" s="36"/>
    </row>
    <row r="144" spans="9:15">
      <c r="I144" s="36"/>
      <c r="O144" s="36"/>
    </row>
    <row r="145" spans="9:15">
      <c r="I145" s="36"/>
      <c r="O145" s="36"/>
    </row>
    <row r="146" spans="9:15">
      <c r="I146" s="36"/>
      <c r="O146" s="36"/>
    </row>
    <row r="147" spans="9:15">
      <c r="I147" s="36"/>
      <c r="O147" s="36"/>
    </row>
    <row r="148" spans="9:15">
      <c r="I148" s="36"/>
      <c r="O148" s="36"/>
    </row>
    <row r="149" spans="9:15">
      <c r="I149" s="36"/>
      <c r="O149" s="36"/>
    </row>
    <row r="150" spans="9:15">
      <c r="I150" s="36"/>
      <c r="O150" s="36"/>
    </row>
    <row r="151" spans="9:15">
      <c r="I151" s="36"/>
      <c r="O151" s="36"/>
    </row>
    <row r="152" spans="9:15">
      <c r="I152" s="36"/>
      <c r="O152" s="36"/>
    </row>
    <row r="153" spans="9:15">
      <c r="I153" s="36"/>
      <c r="O153" s="36"/>
    </row>
    <row r="154" spans="9:15">
      <c r="I154" s="36"/>
      <c r="O154" s="36"/>
    </row>
    <row r="155" spans="9:15">
      <c r="I155" s="36"/>
      <c r="O155" s="36"/>
    </row>
    <row r="156" spans="9:15">
      <c r="I156" s="36"/>
      <c r="O156" s="36"/>
    </row>
    <row r="157" spans="9:15">
      <c r="I157" s="36"/>
      <c r="O157" s="36"/>
    </row>
    <row r="158" spans="9:15">
      <c r="I158" s="36"/>
    </row>
  </sheetData>
  <autoFilter ref="A1:K73" xr:uid="{00000000-0001-0000-0100-000000000000}"/>
  <sortState xmlns:xlrd2="http://schemas.microsoft.com/office/spreadsheetml/2017/richdata2" ref="H2:J73">
    <sortCondition ref="I2:I73"/>
  </sortState>
  <phoneticPr fontId="9" type="noConversion"/>
  <conditionalFormatting sqref="H74">
    <cfRule type="expression" dxfId="0" priority="1">
      <formula>$BR74="YES"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sheet</vt:lpstr>
      <vt:lpstr>golfers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Mattern</dc:creator>
  <cp:lastModifiedBy>John Mattern</cp:lastModifiedBy>
  <cp:lastPrinted>2021-06-17T22:46:34Z</cp:lastPrinted>
  <dcterms:created xsi:type="dcterms:W3CDTF">2017-03-30T19:41:48Z</dcterms:created>
  <dcterms:modified xsi:type="dcterms:W3CDTF">2025-05-18T23:05:49Z</dcterms:modified>
</cp:coreProperties>
</file>