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p\Documents\Golf\2025 Golf\"/>
    </mc:Choice>
  </mc:AlternateContent>
  <xr:revisionPtr revIDLastSave="0" documentId="13_ncr:1_{48EFF3BF-02A3-4083-9C35-E038AEAD4F2C}" xr6:coauthVersionLast="47" xr6:coauthVersionMax="47" xr10:uidLastSave="{00000000-0000-0000-0000-000000000000}"/>
  <bookViews>
    <workbookView xWindow="-120" yWindow="-120" windowWidth="29040" windowHeight="16440" tabRatio="601" xr2:uid="{00000000-000D-0000-FFFF-FFFF00000000}"/>
  </bookViews>
  <sheets>
    <sheet name="main sheet" sheetId="2" r:id="rId1"/>
    <sheet name="golfers" sheetId="1" state="hidden" r:id="rId2"/>
  </sheets>
  <definedNames>
    <definedName name="_xlnm._FilterDatabase" localSheetId="1" hidden="1">golfers!$A$1:$K$73</definedName>
    <definedName name="_xlnm._FilterDatabase" localSheetId="0" hidden="1">'main sheet'!$A$1:$AR$115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5" i="2" l="1"/>
  <c r="Q6" i="1"/>
  <c r="Q14" i="1"/>
  <c r="Q15" i="1"/>
  <c r="Q19" i="1"/>
  <c r="Q22" i="1"/>
  <c r="Q23" i="1"/>
  <c r="Q24" i="1"/>
  <c r="Q26" i="1"/>
  <c r="Q29" i="1"/>
  <c r="Q32" i="1"/>
  <c r="Q33" i="1"/>
  <c r="Q37" i="1"/>
  <c r="Q39" i="1"/>
  <c r="Q40" i="1"/>
  <c r="Q46" i="1"/>
  <c r="Q51" i="1"/>
  <c r="Q53" i="1"/>
  <c r="Q55" i="1"/>
  <c r="Q57" i="1"/>
  <c r="Q58" i="1"/>
  <c r="Q59" i="1"/>
  <c r="Q61" i="1"/>
  <c r="Q62" i="1"/>
  <c r="Q63" i="1"/>
  <c r="Q64" i="1"/>
  <c r="Q65" i="1"/>
  <c r="Q66" i="1"/>
  <c r="Q72" i="1"/>
  <c r="Q73" i="1"/>
  <c r="AJ44" i="2" l="1"/>
  <c r="AG44" i="2"/>
  <c r="AF44" i="2"/>
  <c r="AA44" i="2"/>
  <c r="Z44" i="2"/>
  <c r="X44" i="2"/>
  <c r="AJ24" i="2"/>
  <c r="AI24" i="2"/>
  <c r="AF24" i="2"/>
  <c r="Z24" i="2"/>
  <c r="X24" i="2"/>
  <c r="AJ14" i="2"/>
  <c r="AI14" i="2"/>
  <c r="AG14" i="2"/>
  <c r="Z14" i="2"/>
  <c r="X14" i="2"/>
  <c r="AK15" i="2"/>
  <c r="AJ15" i="2"/>
  <c r="AI15" i="2"/>
  <c r="Z15" i="2"/>
  <c r="AK43" i="2"/>
  <c r="AJ43" i="2"/>
  <c r="AG43" i="2"/>
  <c r="AC43" i="2"/>
  <c r="AB43" i="2"/>
  <c r="X43" i="2"/>
  <c r="AJ11" i="2"/>
  <c r="AI11" i="2"/>
  <c r="AG11" i="2"/>
  <c r="Z11" i="2"/>
  <c r="AJ109" i="2"/>
  <c r="AI109" i="2"/>
  <c r="AH109" i="2"/>
  <c r="AD109" i="2"/>
  <c r="AC109" i="2"/>
  <c r="AB109" i="2"/>
  <c r="Z109" i="2"/>
  <c r="X109" i="2"/>
  <c r="V109" i="2"/>
  <c r="AL92" i="2"/>
  <c r="AK92" i="2"/>
  <c r="AJ92" i="2"/>
  <c r="AI92" i="2"/>
  <c r="AG92" i="2"/>
  <c r="AA92" i="2"/>
  <c r="Z92" i="2"/>
  <c r="AK10" i="2"/>
  <c r="AJ10" i="2"/>
  <c r="AI10" i="2"/>
  <c r="AF10" i="2"/>
  <c r="X10" i="2"/>
  <c r="AJ5" i="2"/>
  <c r="AI5" i="2"/>
  <c r="AG5" i="2"/>
  <c r="AL13" i="2"/>
  <c r="AJ13" i="2"/>
  <c r="AI13" i="2"/>
  <c r="AA13" i="2"/>
  <c r="Z13" i="2"/>
  <c r="X13" i="2"/>
  <c r="AJ6" i="2"/>
  <c r="Z6" i="2"/>
  <c r="X6" i="2"/>
  <c r="AK108" i="2"/>
  <c r="AJ108" i="2"/>
  <c r="AI108" i="2"/>
  <c r="AH108" i="2"/>
  <c r="AD108" i="2"/>
  <c r="AC108" i="2"/>
  <c r="AB108" i="2"/>
  <c r="Z108" i="2"/>
  <c r="V108" i="2"/>
  <c r="AL83" i="2"/>
  <c r="AK83" i="2"/>
  <c r="AJ83" i="2"/>
  <c r="AC83" i="2"/>
  <c r="AB83" i="2"/>
  <c r="AA83" i="2"/>
  <c r="Z83" i="2"/>
  <c r="AL56" i="2"/>
  <c r="AJ56" i="2"/>
  <c r="AG56" i="2"/>
  <c r="AC56" i="2"/>
  <c r="Z56" i="2"/>
  <c r="X56" i="2"/>
  <c r="AK100" i="2"/>
  <c r="AJ100" i="2"/>
  <c r="AI100" i="2"/>
  <c r="AG100" i="2"/>
  <c r="AB100" i="2"/>
  <c r="AA100" i="2"/>
  <c r="Z100" i="2"/>
  <c r="AJ97" i="2"/>
  <c r="AI97" i="2"/>
  <c r="AH97" i="2"/>
  <c r="AD97" i="2"/>
  <c r="AC97" i="2"/>
  <c r="AA97" i="2"/>
  <c r="Z97" i="2"/>
  <c r="AL29" i="2"/>
  <c r="AJ29" i="2"/>
  <c r="AI29" i="2"/>
  <c r="AH29" i="2"/>
  <c r="AA29" i="2"/>
  <c r="AL112" i="2"/>
  <c r="AK112" i="2"/>
  <c r="AJ112" i="2"/>
  <c r="AI112" i="2"/>
  <c r="AH112" i="2"/>
  <c r="AG112" i="2"/>
  <c r="AD112" i="2"/>
  <c r="AC112" i="2"/>
  <c r="AB112" i="2"/>
  <c r="Z112" i="2"/>
  <c r="Y112" i="2"/>
  <c r="V112" i="2"/>
  <c r="AJ53" i="2"/>
  <c r="AI53" i="2"/>
  <c r="AH53" i="2"/>
  <c r="AG53" i="2"/>
  <c r="AD53" i="2"/>
  <c r="AC53" i="2"/>
  <c r="Z53" i="2"/>
  <c r="AL103" i="2"/>
  <c r="AK103" i="2"/>
  <c r="AJ103" i="2"/>
  <c r="AI103" i="2"/>
  <c r="AH103" i="2"/>
  <c r="AG103" i="2"/>
  <c r="AD103" i="2"/>
  <c r="AC103" i="2"/>
  <c r="Z103" i="2"/>
  <c r="X103" i="2"/>
  <c r="AL79" i="2"/>
  <c r="AK79" i="2"/>
  <c r="AJ79" i="2"/>
  <c r="AH79" i="2"/>
  <c r="AG79" i="2"/>
  <c r="AD79" i="2"/>
  <c r="Z79" i="2"/>
  <c r="AL68" i="2"/>
  <c r="AK68" i="2"/>
  <c r="AJ68" i="2"/>
  <c r="AI68" i="2"/>
  <c r="AH68" i="2"/>
  <c r="AD68" i="2"/>
  <c r="AC68" i="2"/>
  <c r="Z68" i="2"/>
  <c r="X68" i="2"/>
  <c r="AK60" i="2"/>
  <c r="AJ60" i="2"/>
  <c r="AI60" i="2"/>
  <c r="AG60" i="2"/>
  <c r="AC60" i="2"/>
  <c r="AA60" i="2"/>
  <c r="X60" i="2"/>
  <c r="AK69" i="2"/>
  <c r="AJ69" i="2"/>
  <c r="AH69" i="2"/>
  <c r="AG69" i="2"/>
  <c r="AB69" i="2"/>
  <c r="Z69" i="2"/>
  <c r="X69" i="2"/>
  <c r="AJ105" i="2"/>
  <c r="AH105" i="2"/>
  <c r="AG105" i="2"/>
  <c r="AD105" i="2"/>
  <c r="Z105" i="2"/>
  <c r="X105" i="2"/>
  <c r="V105" i="2"/>
  <c r="AL64" i="2"/>
  <c r="AJ64" i="2"/>
  <c r="AG64" i="2"/>
  <c r="AD64" i="2"/>
  <c r="AB64" i="2"/>
  <c r="AA64" i="2"/>
  <c r="AL94" i="2"/>
  <c r="AK94" i="2"/>
  <c r="AJ94" i="2"/>
  <c r="AI94" i="2"/>
  <c r="AD94" i="2"/>
  <c r="AC94" i="2"/>
  <c r="Z94" i="2"/>
  <c r="Y94" i="2"/>
  <c r="X94" i="2"/>
  <c r="AL81" i="2"/>
  <c r="AJ81" i="2"/>
  <c r="AD81" i="2"/>
  <c r="AA81" i="2"/>
  <c r="Z81" i="2"/>
  <c r="X81" i="2"/>
  <c r="AL87" i="2"/>
  <c r="AJ87" i="2"/>
  <c r="AI87" i="2"/>
  <c r="AB87" i="2"/>
  <c r="Z87" i="2"/>
  <c r="X87" i="2"/>
  <c r="V87" i="2"/>
  <c r="AJ2" i="2"/>
  <c r="Z2" i="2"/>
  <c r="AJ23" i="2"/>
  <c r="AI23" i="2"/>
  <c r="AG23" i="2"/>
  <c r="AA23" i="2"/>
  <c r="Z23" i="2"/>
  <c r="X23" i="2"/>
  <c r="AL71" i="2"/>
  <c r="AJ71" i="2"/>
  <c r="AD71" i="2"/>
  <c r="AA71" i="2"/>
  <c r="Z71" i="2"/>
  <c r="X71" i="2"/>
  <c r="V71" i="2"/>
  <c r="AJ22" i="2"/>
  <c r="AI22" i="2"/>
  <c r="AB22" i="2"/>
  <c r="Z22" i="2"/>
  <c r="AL18" i="2"/>
  <c r="AJ18" i="2"/>
  <c r="AG18" i="2"/>
  <c r="AC18" i="2"/>
  <c r="Z18" i="2"/>
  <c r="X18" i="2"/>
  <c r="AL86" i="2"/>
  <c r="AJ86" i="2"/>
  <c r="AI86" i="2"/>
  <c r="AC86" i="2"/>
  <c r="AA86" i="2"/>
  <c r="AL16" i="2"/>
  <c r="AJ16" i="2"/>
  <c r="AA16" i="2"/>
  <c r="AL52" i="2"/>
  <c r="AK52" i="2"/>
  <c r="AJ52" i="2"/>
  <c r="AI52" i="2"/>
  <c r="AG52" i="2"/>
  <c r="AC52" i="2"/>
  <c r="Z52" i="2"/>
  <c r="AK35" i="2"/>
  <c r="AJ35" i="2"/>
  <c r="AI35" i="2"/>
  <c r="AD35" i="2"/>
  <c r="AC35" i="2"/>
  <c r="X35" i="2"/>
  <c r="AJ99" i="2"/>
  <c r="AI99" i="2"/>
  <c r="AH99" i="2"/>
  <c r="AG99" i="2"/>
  <c r="AD99" i="2"/>
  <c r="AB99" i="2"/>
  <c r="Z99" i="2"/>
  <c r="X99" i="2"/>
  <c r="AK48" i="2"/>
  <c r="AJ48" i="2"/>
  <c r="AI48" i="2"/>
  <c r="AH48" i="2"/>
  <c r="AD48" i="2"/>
  <c r="AC48" i="2"/>
  <c r="AB48" i="2"/>
  <c r="AL113" i="2"/>
  <c r="AJ113" i="2"/>
  <c r="AI113" i="2"/>
  <c r="AD113" i="2"/>
  <c r="AC113" i="2"/>
  <c r="AA113" i="2"/>
  <c r="Z113" i="2"/>
  <c r="Y113" i="2"/>
  <c r="X113" i="2"/>
  <c r="V113" i="2"/>
  <c r="AJ106" i="2"/>
  <c r="AI106" i="2"/>
  <c r="AG106" i="2"/>
  <c r="AC106" i="2"/>
  <c r="AB106" i="2"/>
  <c r="Z106" i="2"/>
  <c r="Y106" i="2"/>
  <c r="V106" i="2"/>
  <c r="AK45" i="2"/>
  <c r="AJ45" i="2"/>
  <c r="AI45" i="2"/>
  <c r="AG45" i="2"/>
  <c r="AA45" i="2"/>
  <c r="Z45" i="2"/>
  <c r="AJ107" i="2"/>
  <c r="AH107" i="2"/>
  <c r="AD107" i="2"/>
  <c r="AB107" i="2"/>
  <c r="AA107" i="2"/>
  <c r="Z107" i="2"/>
  <c r="X107" i="2"/>
  <c r="AL28" i="2"/>
  <c r="AJ28" i="2"/>
  <c r="AG28" i="2"/>
  <c r="AF28" i="2"/>
  <c r="Z28" i="2"/>
  <c r="AK12" i="2"/>
  <c r="AJ12" i="2"/>
  <c r="AI12" i="2"/>
  <c r="AH12" i="2"/>
  <c r="Z12" i="2"/>
  <c r="AL96" i="2"/>
  <c r="AJ96" i="2"/>
  <c r="AH96" i="2"/>
  <c r="AD96" i="2"/>
  <c r="AC96" i="2"/>
  <c r="AB96" i="2"/>
  <c r="Z96" i="2"/>
  <c r="AJ37" i="2"/>
  <c r="AG37" i="2"/>
  <c r="AD37" i="2"/>
  <c r="Z37" i="2"/>
  <c r="AK88" i="2"/>
  <c r="AJ88" i="2"/>
  <c r="AI88" i="2"/>
  <c r="AG88" i="2"/>
  <c r="AA88" i="2"/>
  <c r="Z88" i="2"/>
  <c r="Y88" i="2"/>
  <c r="X88" i="2"/>
  <c r="AK77" i="2"/>
  <c r="AJ77" i="2"/>
  <c r="AI77" i="2"/>
  <c r="AG77" i="2"/>
  <c r="AB77" i="2"/>
  <c r="Z77" i="2"/>
  <c r="Y77" i="2"/>
  <c r="AJ89" i="2"/>
  <c r="AI89" i="2"/>
  <c r="AG89" i="2"/>
  <c r="AD89" i="2"/>
  <c r="AA89" i="2"/>
  <c r="Z89" i="2"/>
  <c r="Y89" i="2"/>
  <c r="X89" i="2"/>
  <c r="AK72" i="2"/>
  <c r="AJ72" i="2"/>
  <c r="AH72" i="2"/>
  <c r="AF72" i="2"/>
  <c r="AD72" i="2"/>
  <c r="AC72" i="2"/>
  <c r="Z72" i="2"/>
  <c r="AL80" i="2"/>
  <c r="AJ80" i="2"/>
  <c r="AI80" i="2"/>
  <c r="AH80" i="2"/>
  <c r="AG80" i="2"/>
  <c r="AB80" i="2"/>
  <c r="AK33" i="2"/>
  <c r="AJ33" i="2"/>
  <c r="AI33" i="2"/>
  <c r="AH33" i="2"/>
  <c r="AG33" i="2"/>
  <c r="AB33" i="2"/>
  <c r="Z33" i="2"/>
  <c r="AJ58" i="2"/>
  <c r="AD58" i="2"/>
  <c r="AA58" i="2"/>
  <c r="Z58" i="2"/>
  <c r="X58" i="2"/>
  <c r="V58" i="2"/>
  <c r="AJ55" i="2"/>
  <c r="AG55" i="2"/>
  <c r="AD55" i="2"/>
  <c r="AB55" i="2"/>
  <c r="AA55" i="2"/>
  <c r="Z55" i="2"/>
  <c r="AK61" i="2"/>
  <c r="AJ61" i="2"/>
  <c r="AI61" i="2"/>
  <c r="AG61" i="2"/>
  <c r="AC61" i="2"/>
  <c r="Z61" i="2"/>
  <c r="X61" i="2"/>
  <c r="AK20" i="2"/>
  <c r="AJ20" i="2"/>
  <c r="Z20" i="2"/>
  <c r="V20" i="2"/>
  <c r="AK34" i="2"/>
  <c r="AJ34" i="2"/>
  <c r="AI34" i="2"/>
  <c r="AC34" i="2"/>
  <c r="AB34" i="2"/>
  <c r="AA34" i="2"/>
  <c r="AK40" i="2"/>
  <c r="AJ40" i="2"/>
  <c r="AI40" i="2"/>
  <c r="AG40" i="2"/>
  <c r="AD40" i="2"/>
  <c r="AA40" i="2"/>
  <c r="AK27" i="2"/>
  <c r="AJ27" i="2"/>
  <c r="AG27" i="2"/>
  <c r="AF27" i="2"/>
  <c r="Z27" i="2"/>
  <c r="AL39" i="2"/>
  <c r="AJ39" i="2"/>
  <c r="AD39" i="2"/>
  <c r="AB39" i="2"/>
  <c r="Z39" i="2"/>
  <c r="AJ17" i="2"/>
  <c r="AI17" i="2"/>
  <c r="AD17" i="2"/>
  <c r="AA17" i="2"/>
  <c r="Z17" i="2"/>
  <c r="X17" i="2"/>
  <c r="AK62" i="2"/>
  <c r="AJ62" i="2"/>
  <c r="AD62" i="2"/>
  <c r="AB62" i="2"/>
  <c r="Z62" i="2"/>
  <c r="X62" i="2"/>
  <c r="AJ3" i="2"/>
  <c r="AI3" i="2"/>
  <c r="Z3" i="2"/>
  <c r="AJ9" i="2"/>
  <c r="AG9" i="2"/>
  <c r="AL47" i="2"/>
  <c r="AK47" i="2"/>
  <c r="AJ47" i="2"/>
  <c r="AH47" i="2"/>
  <c r="AG47" i="2"/>
  <c r="X47" i="2"/>
  <c r="AL75" i="2"/>
  <c r="AK75" i="2"/>
  <c r="AJ75" i="2"/>
  <c r="AG75" i="2"/>
  <c r="AA75" i="2"/>
  <c r="Z75" i="2"/>
  <c r="V75" i="2"/>
  <c r="AK104" i="2"/>
  <c r="AJ104" i="2"/>
  <c r="AI104" i="2"/>
  <c r="AF104" i="2"/>
  <c r="AB104" i="2"/>
  <c r="Z104" i="2"/>
  <c r="Y104" i="2"/>
  <c r="X104" i="2"/>
  <c r="AL110" i="2"/>
  <c r="AJ110" i="2"/>
  <c r="AI110" i="2"/>
  <c r="AH110" i="2"/>
  <c r="AB110" i="2"/>
  <c r="AA110" i="2"/>
  <c r="Z110" i="2"/>
  <c r="Y110" i="2"/>
  <c r="X110" i="2"/>
  <c r="AJ78" i="2"/>
  <c r="AH78" i="2"/>
  <c r="AG78" i="2"/>
  <c r="AD78" i="2"/>
  <c r="AC78" i="2"/>
  <c r="AA78" i="2"/>
  <c r="AJ54" i="2"/>
  <c r="AI54" i="2"/>
  <c r="AG54" i="2"/>
  <c r="AD54" i="2"/>
  <c r="Z54" i="2"/>
  <c r="AJ84" i="2"/>
  <c r="AI84" i="2"/>
  <c r="AG84" i="2"/>
  <c r="AD84" i="2"/>
  <c r="AB84" i="2"/>
  <c r="Z84" i="2"/>
  <c r="X84" i="2"/>
  <c r="V84" i="2"/>
  <c r="AK91" i="2"/>
  <c r="AJ91" i="2"/>
  <c r="AI91" i="2"/>
  <c r="AH91" i="2"/>
  <c r="AB91" i="2"/>
  <c r="AA91" i="2"/>
  <c r="Z91" i="2"/>
  <c r="V91" i="2"/>
  <c r="Y20" i="1"/>
  <c r="Y38" i="1"/>
  <c r="Y56" i="1"/>
  <c r="Y3" i="1"/>
  <c r="Y21" i="1"/>
  <c r="Y39" i="1"/>
  <c r="Y57" i="1"/>
  <c r="Y4" i="1"/>
  <c r="Y22" i="1"/>
  <c r="Y40" i="1"/>
  <c r="Y58" i="1"/>
  <c r="Y5" i="1"/>
  <c r="Y23" i="1"/>
  <c r="Y41" i="1"/>
  <c r="Y59" i="1"/>
  <c r="Y6" i="1"/>
  <c r="Y24" i="1"/>
  <c r="Y42" i="1"/>
  <c r="Y60" i="1"/>
  <c r="Y7" i="1"/>
  <c r="Y25" i="1"/>
  <c r="Y43" i="1"/>
  <c r="Y61" i="1"/>
  <c r="Y8" i="1"/>
  <c r="Y26" i="1"/>
  <c r="Y44" i="1"/>
  <c r="Y62" i="1"/>
  <c r="Y9" i="1"/>
  <c r="Y27" i="1"/>
  <c r="Y45" i="1"/>
  <c r="Y63" i="1"/>
  <c r="Y10" i="1"/>
  <c r="Y28" i="1"/>
  <c r="Y46" i="1"/>
  <c r="Y64" i="1"/>
  <c r="Y11" i="1"/>
  <c r="Y29" i="1"/>
  <c r="Y47" i="1"/>
  <c r="Y65" i="1"/>
  <c r="Y12" i="1"/>
  <c r="Y30" i="1"/>
  <c r="Y48" i="1"/>
  <c r="Y66" i="1"/>
  <c r="Y13" i="1"/>
  <c r="Y31" i="1"/>
  <c r="Y49" i="1"/>
  <c r="Y67" i="1"/>
  <c r="Y14" i="1"/>
  <c r="Y32" i="1"/>
  <c r="Y50" i="1"/>
  <c r="Y68" i="1"/>
  <c r="Y15" i="1"/>
  <c r="Y33" i="1"/>
  <c r="Y51" i="1"/>
  <c r="Y69" i="1"/>
  <c r="Y16" i="1"/>
  <c r="Y34" i="1"/>
  <c r="Y52" i="1"/>
  <c r="Y70" i="1"/>
  <c r="Y17" i="1"/>
  <c r="Y35" i="1"/>
  <c r="Y53" i="1"/>
  <c r="Y71" i="1"/>
  <c r="Y18" i="1"/>
  <c r="Y36" i="1"/>
  <c r="Y54" i="1"/>
  <c r="Y72" i="1"/>
  <c r="Y19" i="1"/>
  <c r="Y37" i="1"/>
  <c r="Y55" i="1"/>
  <c r="Y73" i="1"/>
  <c r="Y2" i="1"/>
  <c r="BN113" i="2" l="1"/>
  <c r="BO113" i="2" s="1"/>
  <c r="BN112" i="2"/>
  <c r="BO112" i="2" s="1"/>
  <c r="BN111" i="2"/>
  <c r="BO111" i="2" s="1"/>
  <c r="BN110" i="2"/>
  <c r="BO110" i="2" s="1"/>
  <c r="C4" i="1" l="1"/>
  <c r="C72" i="1"/>
  <c r="E72" i="1" s="1"/>
  <c r="C9" i="1"/>
  <c r="C28" i="1"/>
  <c r="C35" i="1"/>
  <c r="C47" i="1"/>
  <c r="E47" i="1" s="1"/>
  <c r="C71" i="1"/>
  <c r="C69" i="1"/>
  <c r="E69" i="1" s="1"/>
  <c r="C68" i="1"/>
  <c r="C67" i="1"/>
  <c r="C66" i="1"/>
  <c r="C65" i="1"/>
  <c r="C17" i="1"/>
  <c r="C64" i="1"/>
  <c r="C10" i="1"/>
  <c r="C63" i="1"/>
  <c r="C11" i="1"/>
  <c r="C18" i="1"/>
  <c r="C3" i="1"/>
  <c r="C34" i="1"/>
  <c r="C42" i="1"/>
  <c r="C25" i="1"/>
  <c r="C58" i="1"/>
  <c r="E58" i="1" s="1"/>
  <c r="C27" i="1"/>
  <c r="C22" i="1"/>
  <c r="C62" i="1"/>
  <c r="C40" i="1"/>
  <c r="C23" i="1"/>
  <c r="C8" i="1"/>
  <c r="E71" i="1" l="1"/>
  <c r="R120" i="2"/>
  <c r="E65" i="1"/>
  <c r="E68" i="1"/>
  <c r="D25" i="1"/>
  <c r="Q3" i="1" s="1"/>
  <c r="D11" i="1"/>
  <c r="Q56" i="1" s="1"/>
  <c r="E66" i="1"/>
  <c r="D42" i="1"/>
  <c r="Q60" i="1" s="1"/>
  <c r="D23" i="1"/>
  <c r="Q54" i="1" s="1"/>
  <c r="E63" i="1"/>
  <c r="E67" i="1"/>
  <c r="E62" i="1"/>
  <c r="E64" i="1"/>
  <c r="D22" i="1"/>
  <c r="Q52" i="1" s="1"/>
  <c r="D27" i="1"/>
  <c r="Q13" i="1" s="1"/>
  <c r="D18" i="1"/>
  <c r="Q35" i="1" s="1"/>
  <c r="D40" i="1"/>
  <c r="Q47" i="1" s="1"/>
  <c r="D10" i="1"/>
  <c r="Q44" i="1" s="1"/>
  <c r="D17" i="1"/>
  <c r="Q31" i="1" s="1"/>
  <c r="D4" i="1"/>
  <c r="Q38" i="1" s="1"/>
  <c r="BE10" i="2"/>
  <c r="D8" i="1"/>
  <c r="Q48" i="1" s="1"/>
  <c r="D35" i="1"/>
  <c r="Q68" i="1" s="1"/>
  <c r="D28" i="1"/>
  <c r="Q16" i="1" s="1"/>
  <c r="D9" i="1"/>
  <c r="Q71" i="1" s="1"/>
  <c r="AH83" i="2" l="1"/>
  <c r="AH64" i="2"/>
  <c r="AH13" i="2"/>
  <c r="AH86" i="2"/>
  <c r="AH35" i="2"/>
  <c r="AH54" i="2"/>
  <c r="AH52" i="2"/>
  <c r="AH58" i="2"/>
  <c r="AH104" i="2"/>
  <c r="AH61" i="2"/>
  <c r="AH37" i="2"/>
  <c r="AH6" i="2"/>
  <c r="AH34" i="2"/>
  <c r="AH5" i="2"/>
  <c r="AH15" i="2"/>
  <c r="AH45" i="2"/>
  <c r="AH11" i="2"/>
  <c r="AH62" i="2"/>
  <c r="AH18" i="2"/>
  <c r="AH77" i="2"/>
  <c r="AH14" i="2"/>
  <c r="AH75" i="2"/>
  <c r="AH16" i="2"/>
  <c r="AH81" i="2"/>
  <c r="AH43" i="2"/>
  <c r="AH22" i="2"/>
  <c r="AH71" i="2"/>
  <c r="AH100" i="2"/>
  <c r="AH17" i="2"/>
  <c r="AH2" i="2"/>
  <c r="AH3" i="2"/>
  <c r="AH84" i="2"/>
  <c r="AH39" i="2"/>
  <c r="AH24" i="2"/>
  <c r="AH88" i="2"/>
  <c r="AH106" i="2"/>
  <c r="AF39" i="2"/>
  <c r="AF91" i="2"/>
  <c r="AF35" i="2"/>
  <c r="AF52" i="2"/>
  <c r="AF79" i="2"/>
  <c r="AF53" i="2"/>
  <c r="AF80" i="2"/>
  <c r="AF2" i="2"/>
  <c r="AF87" i="2"/>
  <c r="AF61" i="2"/>
  <c r="AF17" i="2"/>
  <c r="AF78" i="2"/>
  <c r="AF40" i="2"/>
  <c r="AF15" i="2"/>
  <c r="AF45" i="2"/>
  <c r="AF71" i="2"/>
  <c r="AF58" i="2"/>
  <c r="AF83" i="2"/>
  <c r="AF33" i="2"/>
  <c r="AF18" i="2"/>
  <c r="AF12" i="2"/>
  <c r="AF43" i="2"/>
  <c r="AF68" i="2"/>
  <c r="AF37" i="2"/>
  <c r="AF56" i="2"/>
  <c r="AF23" i="2"/>
  <c r="AF48" i="2"/>
  <c r="AF107" i="2"/>
  <c r="AF84" i="2"/>
  <c r="AF108" i="2"/>
  <c r="AF13" i="2"/>
  <c r="AF75" i="2"/>
  <c r="AF103" i="2"/>
  <c r="AF109" i="2"/>
  <c r="AF94" i="2"/>
  <c r="AF6" i="2"/>
  <c r="AF29" i="2"/>
  <c r="AD15" i="2"/>
  <c r="AD27" i="2"/>
  <c r="AD9" i="2"/>
  <c r="AD20" i="2"/>
  <c r="AD56" i="2"/>
  <c r="AD11" i="2"/>
  <c r="AD106" i="2"/>
  <c r="AD18" i="2"/>
  <c r="AD6" i="2"/>
  <c r="AD13" i="2"/>
  <c r="AD69" i="2"/>
  <c r="AD60" i="2"/>
  <c r="AD92" i="2"/>
  <c r="AD28" i="2"/>
  <c r="AD24" i="2"/>
  <c r="AD44" i="2"/>
  <c r="AD29" i="2"/>
  <c r="AD47" i="2"/>
  <c r="AD12" i="2"/>
  <c r="AD23" i="2"/>
  <c r="AD61" i="2"/>
  <c r="AD2" i="2"/>
  <c r="AD87" i="2"/>
  <c r="AD91" i="2"/>
  <c r="AD83" i="2"/>
  <c r="AH56" i="2"/>
  <c r="AH28" i="2"/>
  <c r="AH55" i="2"/>
  <c r="AH10" i="2"/>
  <c r="AH92" i="2"/>
  <c r="AH89" i="2"/>
  <c r="AH27" i="2"/>
  <c r="AH60" i="2"/>
  <c r="AH94" i="2"/>
  <c r="AH40" i="2"/>
  <c r="AH23" i="2"/>
  <c r="AH44" i="2"/>
  <c r="AH87" i="2"/>
  <c r="AH113" i="2"/>
  <c r="AH9" i="2"/>
  <c r="AH20" i="2"/>
  <c r="AG81" i="2"/>
  <c r="AG58" i="2"/>
  <c r="AG91" i="2"/>
  <c r="AG39" i="2"/>
  <c r="AG15" i="2"/>
  <c r="AG110" i="2"/>
  <c r="AG68" i="2"/>
  <c r="AG22" i="2"/>
  <c r="AG62" i="2"/>
  <c r="AG34" i="2"/>
  <c r="AG12" i="2"/>
  <c r="AG48" i="2"/>
  <c r="AG6" i="2"/>
  <c r="AG10" i="2"/>
  <c r="AG24" i="2"/>
  <c r="AG20" i="2"/>
  <c r="AG35" i="2"/>
  <c r="AG3" i="2"/>
  <c r="AG109" i="2"/>
  <c r="AG94" i="2"/>
  <c r="AG83" i="2"/>
  <c r="AG16" i="2"/>
  <c r="AG29" i="2"/>
  <c r="AG17" i="2"/>
  <c r="AG13" i="2"/>
  <c r="AG71" i="2"/>
  <c r="AG72" i="2"/>
  <c r="AG104" i="2"/>
  <c r="AB11" i="2"/>
  <c r="AB29" i="2"/>
  <c r="AB24" i="2"/>
  <c r="AB15" i="2"/>
  <c r="AB23" i="2"/>
  <c r="AB12" i="2"/>
  <c r="AB53" i="2"/>
  <c r="AB94" i="2"/>
  <c r="AB89" i="2"/>
  <c r="AB18" i="2"/>
  <c r="AB60" i="2"/>
  <c r="AB40" i="2"/>
  <c r="AB97" i="2"/>
  <c r="AB2" i="2"/>
  <c r="AB13" i="2"/>
  <c r="AB5" i="2"/>
  <c r="AB88" i="2"/>
  <c r="AB81" i="2"/>
  <c r="AB103" i="2"/>
  <c r="AB61" i="2"/>
  <c r="AB44" i="2"/>
  <c r="AB10" i="2"/>
  <c r="AB45" i="2"/>
  <c r="AB68" i="2"/>
  <c r="AB54" i="2"/>
  <c r="AB58" i="2"/>
  <c r="AB35" i="2"/>
  <c r="AB27" i="2"/>
  <c r="AB17" i="2"/>
  <c r="AB52" i="2"/>
  <c r="AB37" i="2"/>
  <c r="AB56" i="2"/>
  <c r="AB6" i="2"/>
  <c r="AB86" i="2"/>
  <c r="U109" i="2"/>
  <c r="U79" i="2"/>
  <c r="U47" i="2"/>
  <c r="U62" i="2"/>
  <c r="U22" i="2"/>
  <c r="U86" i="2"/>
  <c r="U110" i="2"/>
  <c r="U107" i="2"/>
  <c r="U94" i="2"/>
  <c r="U43" i="2"/>
  <c r="U105" i="2"/>
  <c r="U15" i="2"/>
  <c r="U106" i="2"/>
  <c r="AE79" i="2"/>
  <c r="AE92" i="2"/>
  <c r="AE61" i="2"/>
  <c r="AE100" i="2"/>
  <c r="AE81" i="2"/>
  <c r="AE104" i="2"/>
  <c r="AE113" i="2"/>
  <c r="AE89" i="2"/>
  <c r="AE109" i="2"/>
  <c r="AE56" i="2"/>
  <c r="AE84" i="2"/>
  <c r="AE54" i="2"/>
  <c r="AE97" i="2"/>
  <c r="AE103" i="2"/>
  <c r="AE37" i="2"/>
  <c r="AE39" i="2"/>
  <c r="AE20" i="2"/>
  <c r="AL10" i="2"/>
  <c r="AL89" i="2"/>
  <c r="AL72" i="2"/>
  <c r="AL3" i="2"/>
  <c r="AL40" i="2"/>
  <c r="AL54" i="2"/>
  <c r="AL14" i="2"/>
  <c r="AL27" i="2"/>
  <c r="AL91" i="2"/>
  <c r="AL20" i="2"/>
  <c r="AL61" i="2"/>
  <c r="AL97" i="2"/>
  <c r="AL34" i="2"/>
  <c r="AL60" i="2"/>
  <c r="AL17" i="2"/>
  <c r="AL108" i="2"/>
  <c r="AL53" i="2"/>
  <c r="AL5" i="2"/>
  <c r="AL2" i="2"/>
  <c r="AL33" i="2"/>
  <c r="AL84" i="2"/>
  <c r="AL48" i="2"/>
  <c r="AL35" i="2"/>
  <c r="AL23" i="2"/>
  <c r="AL22" i="2"/>
  <c r="AL43" i="2"/>
  <c r="AL12" i="2"/>
  <c r="AL45" i="2"/>
  <c r="AF14" i="2"/>
  <c r="AF20" i="2"/>
  <c r="AF77" i="2"/>
  <c r="AF60" i="2"/>
  <c r="AF34" i="2"/>
  <c r="AF69" i="2"/>
  <c r="AF62" i="2"/>
  <c r="AF55" i="2"/>
  <c r="AF100" i="2"/>
  <c r="AF106" i="2"/>
  <c r="AF89" i="2"/>
  <c r="AF47" i="2"/>
  <c r="AF88" i="2"/>
  <c r="AF97" i="2"/>
  <c r="AF9" i="2"/>
  <c r="AF64" i="2"/>
  <c r="AF96" i="2"/>
  <c r="AF54" i="2"/>
  <c r="AF5" i="2"/>
  <c r="AF11" i="2"/>
  <c r="AF86" i="2"/>
  <c r="AF112" i="2"/>
  <c r="AF16" i="2"/>
  <c r="AF3" i="2"/>
  <c r="AF22" i="2"/>
  <c r="AF99" i="2"/>
  <c r="AI56" i="2"/>
  <c r="AI64" i="2"/>
  <c r="AI2" i="2"/>
  <c r="AI28" i="2"/>
  <c r="AI37" i="2"/>
  <c r="AI62" i="2"/>
  <c r="AI47" i="2"/>
  <c r="AI16" i="2"/>
  <c r="AI27" i="2"/>
  <c r="AI43" i="2"/>
  <c r="AI39" i="2"/>
  <c r="AI79" i="2"/>
  <c r="AI105" i="2"/>
  <c r="AI20" i="2"/>
  <c r="AI71" i="2"/>
  <c r="AI72" i="2"/>
  <c r="AI107" i="2"/>
  <c r="AI58" i="2"/>
  <c r="AI6" i="2"/>
  <c r="AI55" i="2"/>
  <c r="AI78" i="2"/>
  <c r="AI75" i="2"/>
  <c r="AI9" i="2"/>
  <c r="AI83" i="2"/>
  <c r="AI96" i="2"/>
  <c r="AI69" i="2"/>
  <c r="AI18" i="2"/>
  <c r="AI44" i="2"/>
  <c r="AI81" i="2"/>
  <c r="X53" i="2"/>
  <c r="X22" i="2"/>
  <c r="X79" i="2"/>
  <c r="X20" i="2"/>
  <c r="X77" i="2"/>
  <c r="X86" i="2"/>
  <c r="X37" i="2"/>
  <c r="X34" i="2"/>
  <c r="X39" i="2"/>
  <c r="X92" i="2"/>
  <c r="X33" i="2"/>
  <c r="X96" i="2"/>
  <c r="X72" i="2"/>
  <c r="X45" i="2"/>
  <c r="X16" i="2"/>
  <c r="X106" i="2"/>
  <c r="X83" i="2"/>
  <c r="X64" i="2"/>
  <c r="X29" i="2"/>
  <c r="X75" i="2"/>
  <c r="X100" i="2"/>
  <c r="AC105" i="2"/>
  <c r="AC110" i="2"/>
  <c r="AC22" i="2"/>
  <c r="AC17" i="2"/>
  <c r="AC69" i="2"/>
  <c r="AC79" i="2"/>
  <c r="AC11" i="2"/>
  <c r="AC27" i="2"/>
  <c r="AC87" i="2"/>
  <c r="AC37" i="2"/>
  <c r="AC28" i="2"/>
  <c r="AC10" i="2"/>
  <c r="AC16" i="2"/>
  <c r="AC100" i="2"/>
  <c r="AC6" i="2"/>
  <c r="AK97" i="2"/>
  <c r="AK54" i="2"/>
  <c r="AK106" i="2"/>
  <c r="AK86" i="2"/>
  <c r="AK109" i="2"/>
  <c r="AK44" i="2"/>
  <c r="AK53" i="2"/>
  <c r="AK39" i="2"/>
  <c r="AK5" i="2"/>
  <c r="AK18" i="2"/>
  <c r="AK3" i="2"/>
  <c r="AK11" i="2"/>
  <c r="AK37" i="2"/>
  <c r="AK14" i="2"/>
  <c r="AK23" i="2"/>
  <c r="AK2" i="2"/>
  <c r="AK29" i="2"/>
  <c r="W29" i="2"/>
  <c r="W64" i="2"/>
  <c r="W3" i="2"/>
  <c r="W109" i="2"/>
  <c r="W108" i="2"/>
  <c r="W35" i="2"/>
  <c r="W24" i="2"/>
  <c r="W9" i="2"/>
  <c r="W45" i="2"/>
  <c r="W52" i="2"/>
  <c r="W16" i="2"/>
  <c r="W104" i="2"/>
  <c r="W91" i="2"/>
  <c r="W100" i="2"/>
  <c r="W71" i="2"/>
  <c r="W110" i="2"/>
  <c r="W97" i="2"/>
  <c r="W106" i="2"/>
  <c r="W14" i="2"/>
  <c r="W62" i="2"/>
  <c r="W20" i="2"/>
  <c r="W80" i="2"/>
  <c r="BN83" i="2"/>
  <c r="BO83" i="2" s="1"/>
  <c r="BN82" i="2"/>
  <c r="BO82" i="2" s="1"/>
  <c r="BN109" i="2" l="1"/>
  <c r="BO109" i="2" s="1"/>
  <c r="BN108" i="2"/>
  <c r="BO108" i="2" s="1"/>
  <c r="BN107" i="2"/>
  <c r="BO107" i="2" s="1"/>
  <c r="BN106" i="2"/>
  <c r="BO106" i="2" s="1"/>
  <c r="BN105" i="2"/>
  <c r="BO105" i="2" s="1"/>
  <c r="BB72" i="2" l="1"/>
  <c r="BB65" i="2"/>
  <c r="BB68" i="2"/>
  <c r="BB70" i="2"/>
  <c r="BB38" i="2"/>
  <c r="BB45" i="2"/>
  <c r="BB25" i="2"/>
  <c r="BB21" i="2"/>
  <c r="BB36" i="2"/>
  <c r="BB46" i="2"/>
  <c r="BB33" i="2"/>
  <c r="BN104" i="2" l="1"/>
  <c r="BO104" i="2" s="1"/>
  <c r="BN103" i="2"/>
  <c r="BO103" i="2" s="1"/>
  <c r="BN102" i="2"/>
  <c r="BO102" i="2" s="1"/>
  <c r="BN101" i="2"/>
  <c r="BO101" i="2" s="1"/>
  <c r="BN100" i="2"/>
  <c r="BO100" i="2" s="1"/>
  <c r="BN99" i="2"/>
  <c r="BO99" i="2" s="1"/>
  <c r="BN98" i="2"/>
  <c r="BO98" i="2" s="1"/>
  <c r="BN97" i="2"/>
  <c r="BO97" i="2" s="1"/>
  <c r="BN96" i="2"/>
  <c r="BO96" i="2" s="1"/>
  <c r="BN95" i="2"/>
  <c r="BO95" i="2" s="1"/>
  <c r="BN94" i="2" l="1"/>
  <c r="BO94" i="2" s="1"/>
  <c r="BN93" i="2"/>
  <c r="BO93" i="2" s="1"/>
  <c r="BN92" i="2"/>
  <c r="BO92" i="2" s="1"/>
  <c r="AT34" i="2" l="1"/>
  <c r="BB29" i="2" l="1"/>
  <c r="BM2" i="2" l="1" a="1"/>
  <c r="BM2" i="2" s="1"/>
  <c r="AV11" i="2"/>
  <c r="AV5" i="2"/>
  <c r="AV8" i="2"/>
  <c r="AV14" i="2"/>
  <c r="AY35" i="2" l="1"/>
  <c r="AZ35" i="2" s="1"/>
  <c r="AX35" i="2" s="1"/>
  <c r="AY7" i="2"/>
  <c r="AZ7" i="2" s="1"/>
  <c r="AX7" i="2" s="1"/>
  <c r="AY10" i="2"/>
  <c r="AZ10" i="2" s="1"/>
  <c r="AX10" i="2" s="1"/>
  <c r="AY63" i="2"/>
  <c r="AZ63" i="2" s="1"/>
  <c r="AX63" i="2" s="1"/>
  <c r="AY12" i="2"/>
  <c r="AZ12" i="2" s="1"/>
  <c r="AX12" i="2" s="1"/>
  <c r="AY34" i="2"/>
  <c r="AZ34" i="2" s="1"/>
  <c r="AX34" i="2" s="1"/>
  <c r="AY24" i="2"/>
  <c r="AZ24" i="2" s="1"/>
  <c r="AX24" i="2" s="1"/>
  <c r="AY49" i="2"/>
  <c r="AZ49" i="2" s="1"/>
  <c r="AX49" i="2" s="1"/>
  <c r="AY73" i="2"/>
  <c r="AZ73" i="2" s="1"/>
  <c r="AX73" i="2" s="1"/>
  <c r="AY4" i="2"/>
  <c r="AZ4" i="2" s="1"/>
  <c r="AX4" i="2" s="1"/>
  <c r="AY20" i="2"/>
  <c r="AZ20" i="2" s="1"/>
  <c r="AX20" i="2" s="1"/>
  <c r="AY44" i="2"/>
  <c r="AZ44" i="2" s="1"/>
  <c r="AX44" i="2" s="1"/>
  <c r="AY27" i="2"/>
  <c r="AZ27" i="2" s="1"/>
  <c r="AX27" i="2" s="1"/>
  <c r="AY16" i="2"/>
  <c r="AZ16" i="2" s="1"/>
  <c r="AX16" i="2" s="1"/>
  <c r="AY5" i="2"/>
  <c r="AZ5" i="2" s="1"/>
  <c r="AX5" i="2" s="1"/>
  <c r="AY9" i="2"/>
  <c r="AZ9" i="2" s="1"/>
  <c r="AX9" i="2" s="1"/>
  <c r="AY15" i="2"/>
  <c r="AZ15" i="2" s="1"/>
  <c r="AX15" i="2" s="1"/>
  <c r="AY61" i="2"/>
  <c r="AZ61" i="2" s="1"/>
  <c r="AX61" i="2" s="1"/>
  <c r="AY26" i="2"/>
  <c r="AZ26" i="2" s="1"/>
  <c r="AX26" i="2" s="1"/>
  <c r="AY59" i="2"/>
  <c r="AZ59" i="2" s="1"/>
  <c r="AX59" i="2" s="1"/>
  <c r="AY55" i="2"/>
  <c r="AZ55" i="2" s="1"/>
  <c r="AX55" i="2" s="1"/>
  <c r="AY33" i="2"/>
  <c r="AZ33" i="2" s="1"/>
  <c r="AX33" i="2" s="1"/>
  <c r="AY54" i="2"/>
  <c r="AZ54" i="2" s="1"/>
  <c r="AX54" i="2" s="1"/>
  <c r="AY52" i="2"/>
  <c r="AZ52" i="2" s="1"/>
  <c r="AX52" i="2" s="1"/>
  <c r="AY13" i="2"/>
  <c r="AZ13" i="2" s="1"/>
  <c r="AX13" i="2" s="1"/>
  <c r="AY43" i="2"/>
  <c r="AZ43" i="2" s="1"/>
  <c r="AX43" i="2" s="1"/>
  <c r="AY37" i="2"/>
  <c r="AZ37" i="2" s="1"/>
  <c r="AX37" i="2" s="1"/>
  <c r="AY14" i="2"/>
  <c r="AZ14" i="2" s="1"/>
  <c r="AX14" i="2" s="1"/>
  <c r="AY38" i="2"/>
  <c r="AZ38" i="2" s="1"/>
  <c r="AX38" i="2" s="1"/>
  <c r="AY18" i="2"/>
  <c r="AZ18" i="2" s="1"/>
  <c r="AX18" i="2" s="1"/>
  <c r="AY45" i="2"/>
  <c r="AZ45" i="2" s="1"/>
  <c r="AX45" i="2" s="1"/>
  <c r="AY53" i="2"/>
  <c r="AZ53" i="2" s="1"/>
  <c r="AX53" i="2" s="1"/>
  <c r="AY31" i="2"/>
  <c r="AZ31" i="2" s="1"/>
  <c r="AX31" i="2" s="1"/>
  <c r="AY6" i="2"/>
  <c r="AZ6" i="2" s="1"/>
  <c r="AX6" i="2" s="1"/>
  <c r="AY51" i="2"/>
  <c r="AZ51" i="2" s="1"/>
  <c r="AX51" i="2" s="1"/>
  <c r="AY11" i="2"/>
  <c r="AZ11" i="2" s="1"/>
  <c r="AX11" i="2" s="1"/>
  <c r="AY46" i="2"/>
  <c r="AZ46" i="2" s="1"/>
  <c r="AX46" i="2" s="1"/>
  <c r="AY21" i="2"/>
  <c r="AZ21" i="2" s="1"/>
  <c r="AX21" i="2" s="1"/>
  <c r="AY57" i="2"/>
  <c r="AZ57" i="2" s="1"/>
  <c r="AX57" i="2" s="1"/>
  <c r="AY66" i="2"/>
  <c r="AZ66" i="2" s="1"/>
  <c r="AX66" i="2" s="1"/>
  <c r="AY70" i="2"/>
  <c r="AZ70" i="2" s="1"/>
  <c r="AX70" i="2" s="1"/>
  <c r="AY29" i="2"/>
  <c r="AZ29" i="2" s="1"/>
  <c r="AX29" i="2" s="1"/>
  <c r="AY17" i="2"/>
  <c r="AZ17" i="2" s="1"/>
  <c r="AX17" i="2" s="1"/>
  <c r="AY62" i="2"/>
  <c r="AZ62" i="2" s="1"/>
  <c r="AX62" i="2" s="1"/>
  <c r="AY2" i="2"/>
  <c r="AZ2" i="2" s="1"/>
  <c r="AX2" i="2" s="1"/>
  <c r="AY22" i="2"/>
  <c r="AZ22" i="2" s="1"/>
  <c r="AX22" i="2" s="1"/>
  <c r="AY8" i="2"/>
  <c r="AZ8" i="2" s="1"/>
  <c r="AX8" i="2" s="1"/>
  <c r="AY68" i="2"/>
  <c r="AZ68" i="2" s="1"/>
  <c r="AX68" i="2" s="1"/>
  <c r="AY41" i="2"/>
  <c r="AZ41" i="2" s="1"/>
  <c r="AX41" i="2" s="1"/>
  <c r="AY23" i="2"/>
  <c r="AZ23" i="2" s="1"/>
  <c r="AX23" i="2" s="1"/>
  <c r="AY28" i="2"/>
  <c r="AZ28" i="2" s="1"/>
  <c r="AX28" i="2" s="1"/>
  <c r="AY39" i="2"/>
  <c r="AZ39" i="2" s="1"/>
  <c r="AX39" i="2" s="1"/>
  <c r="AY60" i="2"/>
  <c r="AZ60" i="2" s="1"/>
  <c r="AX60" i="2" s="1"/>
  <c r="AY69" i="2"/>
  <c r="AZ69" i="2" s="1"/>
  <c r="AX69" i="2" s="1"/>
  <c r="AY36" i="2"/>
  <c r="AZ36" i="2" s="1"/>
  <c r="AX36" i="2" s="1"/>
  <c r="AY19" i="2"/>
  <c r="AZ19" i="2" s="1"/>
  <c r="AX19" i="2" s="1"/>
  <c r="AY25" i="2"/>
  <c r="AZ25" i="2" s="1"/>
  <c r="AX25" i="2" s="1"/>
  <c r="AY72" i="2"/>
  <c r="AZ72" i="2" s="1"/>
  <c r="AX72" i="2" s="1"/>
  <c r="AY71" i="2"/>
  <c r="AZ71" i="2" s="1"/>
  <c r="AX71" i="2" s="1"/>
  <c r="AY42" i="2"/>
  <c r="AZ42" i="2" s="1"/>
  <c r="AX42" i="2" s="1"/>
  <c r="AY32" i="2"/>
  <c r="AZ32" i="2" s="1"/>
  <c r="AX32" i="2" s="1"/>
  <c r="AY56" i="2"/>
  <c r="AZ56" i="2" s="1"/>
  <c r="AX56" i="2" s="1"/>
  <c r="AY64" i="2"/>
  <c r="AZ64" i="2" s="1"/>
  <c r="AX64" i="2" s="1"/>
  <c r="AY48" i="2"/>
  <c r="AZ48" i="2" s="1"/>
  <c r="AX48" i="2" s="1"/>
  <c r="AY50" i="2"/>
  <c r="AZ50" i="2" s="1"/>
  <c r="AX50" i="2" s="1"/>
  <c r="AY47" i="2"/>
  <c r="AZ47" i="2" s="1"/>
  <c r="AX47" i="2" s="1"/>
  <c r="AY67" i="2"/>
  <c r="AZ67" i="2" s="1"/>
  <c r="AX67" i="2" s="1"/>
  <c r="AY30" i="2"/>
  <c r="AZ30" i="2" s="1"/>
  <c r="AX30" i="2" s="1"/>
  <c r="AY3" i="2"/>
  <c r="AZ3" i="2" s="1"/>
  <c r="AX3" i="2" s="1"/>
  <c r="AY40" i="2"/>
  <c r="AZ40" i="2" s="1"/>
  <c r="AX40" i="2" s="1"/>
  <c r="AY58" i="2"/>
  <c r="AZ58" i="2" s="1"/>
  <c r="AX58" i="2" s="1"/>
  <c r="AY65" i="2"/>
  <c r="AZ65" i="2" s="1"/>
  <c r="AX65" i="2" s="1"/>
  <c r="AV6" i="2" l="1"/>
  <c r="AV9" i="2" s="1"/>
  <c r="D3" i="1" l="1"/>
  <c r="Q18" i="1" s="1"/>
  <c r="BE65" i="2"/>
  <c r="BN91" i="2"/>
  <c r="BO91" i="2" s="1"/>
  <c r="BN90" i="2"/>
  <c r="BO90" i="2" s="1"/>
  <c r="BN89" i="2"/>
  <c r="BO89" i="2" s="1"/>
  <c r="BN88" i="2"/>
  <c r="BO88" i="2" s="1"/>
  <c r="BN87" i="2"/>
  <c r="BO87" i="2" s="1"/>
  <c r="BN86" i="2"/>
  <c r="BO86" i="2" s="1"/>
  <c r="BN85" i="2"/>
  <c r="BO85" i="2" s="1"/>
  <c r="BN84" i="2"/>
  <c r="BO84" i="2" s="1"/>
  <c r="BN81" i="2"/>
  <c r="BO81" i="2" s="1"/>
  <c r="BN80" i="2"/>
  <c r="BO80" i="2" s="1"/>
  <c r="BN79" i="2"/>
  <c r="BO79" i="2" s="1"/>
  <c r="BN78" i="2"/>
  <c r="BO78" i="2" s="1"/>
  <c r="BN77" i="2"/>
  <c r="BO77" i="2" s="1"/>
  <c r="BN76" i="2"/>
  <c r="BO76" i="2" s="1"/>
  <c r="BN75" i="2"/>
  <c r="BO75" i="2" s="1"/>
  <c r="BN74" i="2"/>
  <c r="BO74" i="2" s="1"/>
  <c r="Y43" i="2" l="1"/>
  <c r="Y97" i="2"/>
  <c r="Y35" i="2"/>
  <c r="Y64" i="2"/>
  <c r="Y34" i="2"/>
  <c r="Y3" i="2"/>
  <c r="Y45" i="2"/>
  <c r="Y44" i="2"/>
  <c r="Y71" i="2"/>
  <c r="Y20" i="2"/>
  <c r="Y5" i="2"/>
  <c r="Y58" i="2"/>
  <c r="Y55" i="2"/>
  <c r="Y68" i="2"/>
  <c r="Y14" i="2"/>
  <c r="Y23" i="2"/>
  <c r="Y6" i="2"/>
  <c r="Y16" i="2"/>
  <c r="Y12" i="2"/>
  <c r="Y33" i="2"/>
  <c r="Y13" i="2"/>
  <c r="Y24" i="2"/>
  <c r="Y27" i="2"/>
  <c r="Y37" i="2"/>
  <c r="Y18" i="2"/>
  <c r="Y109" i="2"/>
  <c r="Y10" i="2"/>
  <c r="Y52" i="2"/>
  <c r="Y107" i="2"/>
  <c r="Y60" i="2"/>
  <c r="Y62" i="2"/>
  <c r="BE53" i="2"/>
  <c r="BE29" i="2"/>
  <c r="BB11" i="2" l="1"/>
  <c r="BB9" i="2"/>
  <c r="BB69" i="2"/>
  <c r="BB10" i="2"/>
  <c r="BB22" i="2"/>
  <c r="BB2" i="2"/>
  <c r="BB6" i="2"/>
  <c r="D34" i="1" l="1"/>
  <c r="Q50" i="1" s="1"/>
  <c r="BE69" i="2"/>
  <c r="BE66" i="2"/>
  <c r="BE68" i="2"/>
  <c r="BE51" i="2"/>
  <c r="BE45" i="2"/>
  <c r="BF45" i="2"/>
  <c r="K120" i="2"/>
  <c r="O124" i="2"/>
  <c r="B124" i="2"/>
  <c r="P120" i="2"/>
  <c r="O132" i="2"/>
  <c r="R128" i="2"/>
  <c r="Q124" i="2"/>
  <c r="AG97" i="2" l="1"/>
  <c r="AG107" i="2"/>
  <c r="AG108" i="2"/>
  <c r="AG86" i="2"/>
  <c r="AG96" i="2"/>
  <c r="AG113" i="2"/>
  <c r="AG2" i="2"/>
  <c r="AG87" i="2"/>
  <c r="BE70" i="2"/>
  <c r="BE60" i="2"/>
  <c r="BD60" i="2"/>
  <c r="BF70" i="2"/>
  <c r="BE67" i="2"/>
  <c r="BD51" i="2"/>
  <c r="BG51" i="2" s="1"/>
  <c r="BF69" i="2"/>
  <c r="BD70" i="2"/>
  <c r="AI26" i="2"/>
  <c r="BG70" i="2" l="1"/>
  <c r="BG60" i="2"/>
  <c r="BF60" i="2"/>
  <c r="BE72" i="2"/>
  <c r="BB60" i="2"/>
  <c r="BB53" i="2"/>
  <c r="BB4" i="2"/>
  <c r="BB59" i="2" l="1"/>
  <c r="BB51" i="2"/>
  <c r="BB27" i="2"/>
  <c r="BB31" i="2"/>
  <c r="BB30" i="2"/>
  <c r="BB67" i="2"/>
  <c r="BB66" i="2" l="1"/>
  <c r="BN73" i="2"/>
  <c r="BO73" i="2" s="1"/>
  <c r="BN72" i="2"/>
  <c r="BO72" i="2" s="1"/>
  <c r="BN71" i="2"/>
  <c r="BO71" i="2" s="1"/>
  <c r="BN70" i="2"/>
  <c r="BO70" i="2" s="1"/>
  <c r="BN69" i="2"/>
  <c r="BO69" i="2" s="1"/>
  <c r="BN68" i="2"/>
  <c r="BO68" i="2" s="1"/>
  <c r="BN67" i="2"/>
  <c r="BO67" i="2" s="1"/>
  <c r="BN66" i="2"/>
  <c r="BO66" i="2" s="1"/>
  <c r="BN65" i="2"/>
  <c r="BO65" i="2" s="1"/>
  <c r="BN64" i="2"/>
  <c r="BO64" i="2" s="1"/>
  <c r="BN63" i="2"/>
  <c r="BO63" i="2" s="1"/>
  <c r="BN62" i="2"/>
  <c r="BO62" i="2" s="1"/>
  <c r="BN61" i="2"/>
  <c r="BO61" i="2" s="1"/>
  <c r="BN60" i="2"/>
  <c r="BO60" i="2" s="1"/>
  <c r="BN59" i="2"/>
  <c r="BO59" i="2" s="1"/>
  <c r="BN58" i="2"/>
  <c r="BO58" i="2" s="1"/>
  <c r="BN57" i="2"/>
  <c r="BO57" i="2" s="1"/>
  <c r="BN56" i="2"/>
  <c r="BO56" i="2" s="1"/>
  <c r="BN55" i="2"/>
  <c r="BO55" i="2" s="1"/>
  <c r="BN54" i="2"/>
  <c r="BO54" i="2" s="1"/>
  <c r="BN53" i="2"/>
  <c r="BO53" i="2" s="1"/>
  <c r="BN52" i="2"/>
  <c r="BO52" i="2" s="1"/>
  <c r="BN51" i="2"/>
  <c r="BO51" i="2" s="1"/>
  <c r="BN50" i="2"/>
  <c r="BO50" i="2" s="1"/>
  <c r="BN49" i="2"/>
  <c r="BO49" i="2" s="1"/>
  <c r="BN48" i="2"/>
  <c r="BO48" i="2" s="1"/>
  <c r="BN47" i="2"/>
  <c r="BO47" i="2" s="1"/>
  <c r="BN46" i="2"/>
  <c r="BO46" i="2" s="1"/>
  <c r="BN45" i="2"/>
  <c r="BO45" i="2" s="1"/>
  <c r="BN44" i="2"/>
  <c r="BO44" i="2" s="1"/>
  <c r="BN43" i="2"/>
  <c r="BO43" i="2" s="1"/>
  <c r="BN42" i="2"/>
  <c r="BO42" i="2" s="1"/>
  <c r="BN41" i="2"/>
  <c r="BO41" i="2" s="1"/>
  <c r="BN40" i="2"/>
  <c r="BO40" i="2" s="1"/>
  <c r="BN39" i="2"/>
  <c r="BO39" i="2" s="1"/>
  <c r="BN38" i="2"/>
  <c r="BO38" i="2" s="1"/>
  <c r="BN37" i="2"/>
  <c r="BO37" i="2" s="1"/>
  <c r="BN36" i="2"/>
  <c r="BO36" i="2" s="1"/>
  <c r="BN35" i="2"/>
  <c r="BO35" i="2" s="1"/>
  <c r="BN34" i="2"/>
  <c r="BO34" i="2" s="1"/>
  <c r="BN33" i="2"/>
  <c r="BO33" i="2" s="1"/>
  <c r="BN32" i="2"/>
  <c r="BO32" i="2" s="1"/>
  <c r="BN31" i="2"/>
  <c r="BO31" i="2" s="1"/>
  <c r="BN30" i="2"/>
  <c r="BO30" i="2" s="1"/>
  <c r="BN29" i="2"/>
  <c r="BO29" i="2" s="1"/>
  <c r="BN28" i="2"/>
  <c r="BO28" i="2" s="1"/>
  <c r="BN27" i="2"/>
  <c r="BO27" i="2" s="1"/>
  <c r="BN26" i="2"/>
  <c r="BO26" i="2" s="1"/>
  <c r="BN25" i="2"/>
  <c r="BO25" i="2" s="1"/>
  <c r="BN24" i="2"/>
  <c r="BO24" i="2" s="1"/>
  <c r="BN23" i="2"/>
  <c r="BO23" i="2" s="1"/>
  <c r="BN22" i="2"/>
  <c r="BO22" i="2" s="1"/>
  <c r="BN21" i="2"/>
  <c r="BO21" i="2" s="1"/>
  <c r="BN20" i="2"/>
  <c r="BO20" i="2" s="1"/>
  <c r="BN19" i="2"/>
  <c r="BO19" i="2" s="1"/>
  <c r="BN18" i="2"/>
  <c r="BO18" i="2" s="1"/>
  <c r="BN17" i="2"/>
  <c r="BO17" i="2" s="1"/>
  <c r="BN16" i="2"/>
  <c r="BO16" i="2" s="1"/>
  <c r="BN15" i="2"/>
  <c r="BO15" i="2" s="1"/>
  <c r="BN14" i="2"/>
  <c r="BO14" i="2" s="1"/>
  <c r="BN13" i="2"/>
  <c r="BO13" i="2" s="1"/>
  <c r="BN12" i="2"/>
  <c r="BO12" i="2" s="1"/>
  <c r="BN11" i="2"/>
  <c r="BO11" i="2" s="1"/>
  <c r="BN10" i="2"/>
  <c r="BO10" i="2" s="1"/>
  <c r="BN9" i="2"/>
  <c r="BO9" i="2" s="1"/>
  <c r="BN8" i="2"/>
  <c r="BO8" i="2" s="1"/>
  <c r="BN7" i="2"/>
  <c r="BO7" i="2" s="1"/>
  <c r="BN6" i="2"/>
  <c r="BO6" i="2" s="1"/>
  <c r="BN5" i="2"/>
  <c r="BO5" i="2" s="1"/>
  <c r="BN4" i="2"/>
  <c r="BO4" i="2" s="1"/>
  <c r="BN3" i="2"/>
  <c r="BO3" i="2" s="1"/>
  <c r="BN2" i="2"/>
  <c r="BO2" i="2" s="1"/>
  <c r="AR119" i="2" l="1"/>
  <c r="C118" i="2"/>
  <c r="BH29" i="2"/>
  <c r="BI29" i="2" s="1"/>
  <c r="B118" i="2"/>
  <c r="B122" i="2"/>
  <c r="B123" i="2" s="1"/>
  <c r="B126" i="2"/>
  <c r="B130" i="2"/>
  <c r="K122" i="2"/>
  <c r="BH30" i="2"/>
  <c r="BI30" i="2" s="1"/>
  <c r="BH43" i="2"/>
  <c r="BI43" i="2" s="1"/>
  <c r="BH57" i="2"/>
  <c r="BI57" i="2" s="1"/>
  <c r="BH39" i="2"/>
  <c r="BI39" i="2" s="1"/>
  <c r="BH32" i="2"/>
  <c r="BI32" i="2" s="1"/>
  <c r="BH16" i="2"/>
  <c r="BI16" i="2" s="1"/>
  <c r="BH70" i="2"/>
  <c r="BI70" i="2" s="1"/>
  <c r="BH2" i="2"/>
  <c r="BI2" i="2" s="1"/>
  <c r="BH48" i="2"/>
  <c r="BI48" i="2" s="1"/>
  <c r="BH59" i="2"/>
  <c r="BI59" i="2" s="1"/>
  <c r="BH61" i="2"/>
  <c r="BI61" i="2" s="1"/>
  <c r="BH8" i="2"/>
  <c r="BI8" i="2" s="1"/>
  <c r="BH19" i="2"/>
  <c r="BI19" i="2" s="1"/>
  <c r="BH6" i="2"/>
  <c r="BI6" i="2" s="1"/>
  <c r="BH46" i="2"/>
  <c r="BI46" i="2" s="1"/>
  <c r="BH52" i="2"/>
  <c r="BI52" i="2" s="1"/>
  <c r="BH33" i="2"/>
  <c r="BI33" i="2" s="1"/>
  <c r="BH13" i="2"/>
  <c r="BI13" i="2" s="1"/>
  <c r="BH9" i="2"/>
  <c r="BI9" i="2" s="1"/>
  <c r="BH47" i="2"/>
  <c r="BI47" i="2" s="1"/>
  <c r="BH31" i="2"/>
  <c r="BI31" i="2" s="1"/>
  <c r="BH68" i="2"/>
  <c r="BI68" i="2" s="1"/>
  <c r="BH67" i="2"/>
  <c r="BI67" i="2" s="1"/>
  <c r="BH54" i="2"/>
  <c r="BI54" i="2" s="1"/>
  <c r="BH40" i="2"/>
  <c r="BI40" i="2" s="1"/>
  <c r="BH69" i="2"/>
  <c r="BI69" i="2" s="1"/>
  <c r="BH20" i="2"/>
  <c r="BI20" i="2" s="1"/>
  <c r="BH12" i="2"/>
  <c r="BI12" i="2" s="1"/>
  <c r="BH23" i="2"/>
  <c r="BI23" i="2" s="1"/>
  <c r="BH7" i="2"/>
  <c r="BI7" i="2" s="1"/>
  <c r="BH71" i="2"/>
  <c r="BI71" i="2" s="1"/>
  <c r="BH73" i="2"/>
  <c r="BI73" i="2" s="1"/>
  <c r="BH5" i="2"/>
  <c r="BI5" i="2" s="1"/>
  <c r="BH45" i="2"/>
  <c r="BI45" i="2" s="1"/>
  <c r="BH56" i="2"/>
  <c r="BI56" i="2" s="1"/>
  <c r="BH15" i="2"/>
  <c r="BI15" i="2" s="1"/>
  <c r="BH64" i="2"/>
  <c r="BI64" i="2" s="1"/>
  <c r="BH10" i="2"/>
  <c r="BI10" i="2" s="1"/>
  <c r="BH35" i="2"/>
  <c r="BI35" i="2" s="1"/>
  <c r="BH26" i="2"/>
  <c r="BI26" i="2" s="1"/>
  <c r="BH51" i="2"/>
  <c r="BI51" i="2" s="1"/>
  <c r="BH37" i="2"/>
  <c r="BI37" i="2" s="1"/>
  <c r="BH65" i="2"/>
  <c r="BI65" i="2" s="1"/>
  <c r="BH22" i="2"/>
  <c r="BI22" i="2" s="1"/>
  <c r="BH63" i="2"/>
  <c r="BI63" i="2" s="1"/>
  <c r="BH42" i="2"/>
  <c r="BI42" i="2" s="1"/>
  <c r="BH60" i="2"/>
  <c r="BI60" i="2" s="1"/>
  <c r="BH18" i="2"/>
  <c r="BI18" i="2" s="1"/>
  <c r="BH50" i="2"/>
  <c r="BI50" i="2" s="1"/>
  <c r="BH24" i="2"/>
  <c r="BI24" i="2" s="1"/>
  <c r="BH55" i="2"/>
  <c r="BI55" i="2" s="1"/>
  <c r="BH58" i="2"/>
  <c r="BI58" i="2" s="1"/>
  <c r="BH66" i="2"/>
  <c r="BI66" i="2" s="1"/>
  <c r="BH17" i="2"/>
  <c r="BI17" i="2" s="1"/>
  <c r="BH72" i="2"/>
  <c r="BI72" i="2" s="1"/>
  <c r="BH14" i="2"/>
  <c r="BI14" i="2" s="1"/>
  <c r="BH41" i="2"/>
  <c r="BI41" i="2" s="1"/>
  <c r="BH4" i="2"/>
  <c r="BI4" i="2" s="1"/>
  <c r="BH27" i="2"/>
  <c r="BI27" i="2" s="1"/>
  <c r="BH21" i="2"/>
  <c r="BI21" i="2" s="1"/>
  <c r="BH11" i="2"/>
  <c r="BI11" i="2" s="1"/>
  <c r="BH38" i="2"/>
  <c r="BI38" i="2" s="1"/>
  <c r="BH53" i="2"/>
  <c r="BI53" i="2" s="1"/>
  <c r="BH49" i="2"/>
  <c r="BI49" i="2" s="1"/>
  <c r="BH36" i="2"/>
  <c r="BI36" i="2" s="1"/>
  <c r="BH34" i="2"/>
  <c r="BI34" i="2" s="1"/>
  <c r="BH3" i="2"/>
  <c r="BI3" i="2" s="1"/>
  <c r="BH25" i="2"/>
  <c r="BI25" i="2" s="1"/>
  <c r="BH28" i="2"/>
  <c r="BI28" i="2" s="1"/>
  <c r="BH62" i="2"/>
  <c r="BI62" i="2" s="1"/>
  <c r="BH44" i="2"/>
  <c r="BI44" i="2" s="1"/>
  <c r="AR118" i="2"/>
  <c r="P141" i="2"/>
  <c r="O144" i="2"/>
  <c r="R137" i="2"/>
  <c r="B142" i="2"/>
  <c r="AI31" i="2"/>
  <c r="R143" i="2"/>
  <c r="O142" i="2"/>
  <c r="K141" i="2"/>
  <c r="Q142" i="2"/>
  <c r="K118" i="2"/>
  <c r="R130" i="2"/>
  <c r="M122" i="2"/>
  <c r="R126" i="2"/>
  <c r="R122" i="2"/>
  <c r="R118" i="2"/>
  <c r="J122" i="2"/>
  <c r="C130" i="2"/>
  <c r="L118" i="2"/>
  <c r="D118" i="2"/>
  <c r="I126" i="2"/>
  <c r="O122" i="2"/>
  <c r="F122" i="2"/>
  <c r="M126" i="2"/>
  <c r="I122" i="2"/>
  <c r="L122" i="2"/>
  <c r="C122" i="2"/>
  <c r="J126" i="2"/>
  <c r="S130" i="2"/>
  <c r="K126" i="2"/>
  <c r="O130" i="2"/>
  <c r="E118" i="2"/>
  <c r="E130" i="2"/>
  <c r="G126" i="2"/>
  <c r="H130" i="2"/>
  <c r="M118" i="2"/>
  <c r="M130" i="2"/>
  <c r="Q130" i="2"/>
  <c r="P130" i="2"/>
  <c r="H126" i="2"/>
  <c r="S122" i="2"/>
  <c r="K130" i="2"/>
  <c r="J118" i="2"/>
  <c r="I130" i="2"/>
  <c r="L130" i="2"/>
  <c r="N126" i="2"/>
  <c r="D130" i="2"/>
  <c r="C126" i="2"/>
  <c r="F130" i="2"/>
  <c r="P126" i="2"/>
  <c r="H122" i="2"/>
  <c r="S118" i="2"/>
  <c r="G130" i="2"/>
  <c r="I118" i="2"/>
  <c r="J130" i="2"/>
  <c r="P122" i="2"/>
  <c r="H118" i="2"/>
  <c r="S126" i="2"/>
  <c r="G122" i="2"/>
  <c r="N130" i="2"/>
  <c r="Q126" i="2"/>
  <c r="E126" i="2"/>
  <c r="P118" i="2"/>
  <c r="Q122" i="2"/>
  <c r="O126" i="2"/>
  <c r="O118" i="2"/>
  <c r="F118" i="2"/>
  <c r="D126" i="2"/>
  <c r="G118" i="2"/>
  <c r="N122" i="2"/>
  <c r="E122" i="2"/>
  <c r="L126" i="2"/>
  <c r="D122" i="2"/>
  <c r="N118" i="2"/>
  <c r="Q118" i="2"/>
  <c r="F126" i="2"/>
  <c r="BE4" i="2" l="1"/>
  <c r="P119" i="2"/>
  <c r="P137" i="2"/>
  <c r="O131" i="2"/>
  <c r="R141" i="2"/>
  <c r="R119" i="2"/>
  <c r="AR120" i="2"/>
  <c r="O140" i="2"/>
  <c r="B138" i="2"/>
  <c r="AB67" i="2"/>
  <c r="AB19" i="2"/>
  <c r="AI7" i="2"/>
  <c r="AI85" i="2"/>
  <c r="AJ50" i="2"/>
  <c r="AI102" i="2"/>
  <c r="AG36" i="2"/>
  <c r="X93" i="2"/>
  <c r="AH8" i="2"/>
  <c r="AH41" i="2"/>
  <c r="R139" i="2"/>
  <c r="AD19" i="2"/>
  <c r="AI46" i="2"/>
  <c r="X101" i="2"/>
  <c r="X4" i="2"/>
  <c r="X73" i="2"/>
  <c r="X7" i="2"/>
  <c r="AH85" i="2"/>
  <c r="AI74" i="2"/>
  <c r="AI82" i="2"/>
  <c r="AI32" i="2"/>
  <c r="W66" i="2"/>
  <c r="Q123" i="2"/>
  <c r="K119" i="2"/>
  <c r="O123" i="2"/>
  <c r="AC66" i="2"/>
  <c r="AI73" i="2"/>
  <c r="R127" i="2"/>
  <c r="AK111" i="2"/>
  <c r="AB51" i="2"/>
  <c r="AB90" i="2"/>
  <c r="AB102" i="2"/>
  <c r="AK36" i="2"/>
  <c r="AC111" i="2"/>
  <c r="AB38" i="2"/>
  <c r="AC38" i="2"/>
  <c r="W4" i="2"/>
  <c r="W57" i="2"/>
  <c r="W76" i="2"/>
  <c r="W38" i="2"/>
  <c r="W59" i="2"/>
  <c r="W63" i="2"/>
  <c r="U63" i="2"/>
  <c r="AH25" i="2"/>
  <c r="Q138" i="2"/>
  <c r="U42" i="2"/>
  <c r="X32" i="2"/>
  <c r="X95" i="2"/>
  <c r="AE101" i="2"/>
  <c r="AE32" i="2"/>
  <c r="AD36" i="2"/>
  <c r="AG8" i="2"/>
  <c r="AD25" i="2"/>
  <c r="AD46" i="2"/>
  <c r="O138" i="2"/>
  <c r="AG67" i="2"/>
  <c r="AH30" i="2"/>
  <c r="AH74" i="2"/>
  <c r="AD98" i="2"/>
  <c r="AD111" i="2"/>
  <c r="AD32" i="2"/>
  <c r="AD7" i="2"/>
  <c r="W8" i="2"/>
  <c r="K137" i="2"/>
  <c r="AG65" i="2"/>
  <c r="X65" i="2"/>
  <c r="X67" i="2"/>
  <c r="AJ57" i="2"/>
  <c r="AF76" i="2"/>
  <c r="AD66" i="2"/>
  <c r="AH63" i="2"/>
  <c r="AH31" i="2"/>
  <c r="AH102" i="2"/>
  <c r="AH93" i="2"/>
  <c r="AK65" i="2"/>
  <c r="AK25" i="2"/>
  <c r="X98" i="2"/>
  <c r="X46" i="2"/>
  <c r="X49" i="2"/>
  <c r="AE25" i="2"/>
  <c r="AK57" i="2"/>
  <c r="AK82" i="2"/>
  <c r="AK74" i="2"/>
  <c r="AK30" i="2"/>
  <c r="AH95" i="2"/>
  <c r="AK4" i="2"/>
  <c r="AI50" i="2"/>
  <c r="AG46" i="2"/>
  <c r="AG82" i="2"/>
  <c r="W90" i="2"/>
  <c r="X59" i="2"/>
  <c r="AD49" i="2"/>
  <c r="W82" i="2"/>
  <c r="AF30" i="2"/>
  <c r="AD8" i="2"/>
  <c r="X50" i="2"/>
  <c r="W98" i="2"/>
  <c r="AD21" i="2"/>
  <c r="AJ51" i="2"/>
  <c r="AF74" i="2"/>
  <c r="U85" i="2"/>
  <c r="AD70" i="2"/>
  <c r="AD50" i="2"/>
  <c r="AD51" i="2"/>
  <c r="BE59" i="2" l="1"/>
  <c r="BE46" i="2"/>
  <c r="BF46" i="2"/>
  <c r="BB8" i="2" l="1"/>
  <c r="BB55" i="2"/>
  <c r="C37" i="1"/>
  <c r="BB43" i="2"/>
  <c r="BB47" i="2"/>
  <c r="BB56" i="2"/>
  <c r="C5" i="1"/>
  <c r="BB20" i="2"/>
  <c r="C44" i="1"/>
  <c r="BB42" i="2"/>
  <c r="BB58" i="2"/>
  <c r="C13" i="1"/>
  <c r="BB62" i="2"/>
  <c r="C46" i="1"/>
  <c r="E46" i="1" s="1"/>
  <c r="BB41" i="2"/>
  <c r="C38" i="1"/>
  <c r="BB14" i="2"/>
  <c r="C30" i="1"/>
  <c r="BB23" i="2"/>
  <c r="C50" i="1"/>
  <c r="E50" i="1" s="1"/>
  <c r="BB37" i="2"/>
  <c r="C33" i="1"/>
  <c r="BB19" i="2"/>
  <c r="BB17" i="2"/>
  <c r="C20" i="1"/>
  <c r="BB57" i="2"/>
  <c r="BB39" i="2"/>
  <c r="BB35" i="2"/>
  <c r="C61" i="1"/>
  <c r="E61" i="1" s="1"/>
  <c r="BB32" i="2"/>
  <c r="C56" i="1"/>
  <c r="BB71" i="2"/>
  <c r="C70" i="1"/>
  <c r="E70" i="1" s="1"/>
  <c r="BB54" i="2"/>
  <c r="BB64" i="2"/>
  <c r="C31" i="1"/>
  <c r="BB63" i="2"/>
  <c r="C15" i="1"/>
  <c r="BB48" i="2"/>
  <c r="C59" i="1"/>
  <c r="E59" i="1" s="1"/>
  <c r="BB12" i="2"/>
  <c r="C45" i="1"/>
  <c r="E45" i="1" s="1"/>
  <c r="BB52" i="2"/>
  <c r="BB61" i="2"/>
  <c r="C43" i="1"/>
  <c r="BB44" i="2"/>
  <c r="BB73" i="2"/>
  <c r="BB15" i="2"/>
  <c r="C32" i="1"/>
  <c r="BB16" i="2"/>
  <c r="BB34" i="2"/>
  <c r="C57" i="1"/>
  <c r="BB3" i="2"/>
  <c r="C12" i="1"/>
  <c r="BB40" i="2"/>
  <c r="C60" i="1"/>
  <c r="BB26" i="2"/>
  <c r="BB5" i="2"/>
  <c r="C2" i="1"/>
  <c r="D2" i="1" s="1"/>
  <c r="BB24" i="2"/>
  <c r="C14" i="1"/>
  <c r="BB49" i="2"/>
  <c r="C29" i="1"/>
  <c r="BB50" i="2"/>
  <c r="C48" i="1"/>
  <c r="E48" i="1" s="1"/>
  <c r="G132" i="2" l="1"/>
  <c r="N124" i="2"/>
  <c r="E60" i="1"/>
  <c r="J132" i="2"/>
  <c r="J144" i="2" s="1"/>
  <c r="E56" i="1"/>
  <c r="J124" i="2"/>
  <c r="J138" i="2" s="1"/>
  <c r="E57" i="1"/>
  <c r="H124" i="2"/>
  <c r="H142" i="2" s="1"/>
  <c r="B128" i="2"/>
  <c r="B143" i="2" s="1"/>
  <c r="E124" i="2"/>
  <c r="E138" i="2" s="1"/>
  <c r="L124" i="2"/>
  <c r="L138" i="2" s="1"/>
  <c r="M120" i="2"/>
  <c r="M141" i="2" s="1"/>
  <c r="G144" i="2"/>
  <c r="G131" i="2"/>
  <c r="G140" i="2"/>
  <c r="N138" i="2"/>
  <c r="N123" i="2"/>
  <c r="N142" i="2"/>
  <c r="N132" i="2"/>
  <c r="K132" i="2"/>
  <c r="K140" i="2" s="1"/>
  <c r="L132" i="2"/>
  <c r="J123" i="2"/>
  <c r="D29" i="1"/>
  <c r="E120" i="2"/>
  <c r="E119" i="2" s="1"/>
  <c r="D12" i="1"/>
  <c r="Q4" i="1" s="1"/>
  <c r="BE32" i="2"/>
  <c r="BF32" i="2"/>
  <c r="W111" i="2"/>
  <c r="BE49" i="2"/>
  <c r="D5" i="1"/>
  <c r="D31" i="1"/>
  <c r="D38" i="1"/>
  <c r="Q27" i="1" s="1"/>
  <c r="Q120" i="2"/>
  <c r="Q137" i="2" s="1"/>
  <c r="Q132" i="2"/>
  <c r="Q144" i="2" s="1"/>
  <c r="D32" i="1"/>
  <c r="Q43" i="1" s="1"/>
  <c r="O120" i="2"/>
  <c r="O137" i="2" s="1"/>
  <c r="D20" i="1"/>
  <c r="Q17" i="1" s="1"/>
  <c r="D43" i="1"/>
  <c r="BB7" i="2"/>
  <c r="C6" i="1"/>
  <c r="C26" i="1"/>
  <c r="C124" i="2"/>
  <c r="D14" i="1"/>
  <c r="C120" i="2"/>
  <c r="F120" i="2"/>
  <c r="Y8" i="2"/>
  <c r="Y30" i="2"/>
  <c r="Y7" i="2"/>
  <c r="B132" i="2"/>
  <c r="BB18" i="2"/>
  <c r="C19" i="1"/>
  <c r="C41" i="1"/>
  <c r="C52" i="1"/>
  <c r="C51" i="1"/>
  <c r="E51" i="1" s="1"/>
  <c r="D33" i="1"/>
  <c r="L128" i="2"/>
  <c r="D13" i="1"/>
  <c r="J128" i="2"/>
  <c r="C73" i="1"/>
  <c r="C24" i="1"/>
  <c r="C21" i="1"/>
  <c r="C55" i="1"/>
  <c r="E55" i="1" s="1"/>
  <c r="C49" i="1"/>
  <c r="E49" i="1" s="1"/>
  <c r="W102" i="2"/>
  <c r="D15" i="1"/>
  <c r="AH70" i="2"/>
  <c r="BB28" i="2"/>
  <c r="C54" i="1"/>
  <c r="D120" i="2"/>
  <c r="BB13" i="2"/>
  <c r="C36" i="1"/>
  <c r="X70" i="2"/>
  <c r="X111" i="2"/>
  <c r="X30" i="2"/>
  <c r="E132" i="2"/>
  <c r="F124" i="2"/>
  <c r="X66" i="2"/>
  <c r="AJ19" i="2"/>
  <c r="AJ111" i="2"/>
  <c r="AJ74" i="2"/>
  <c r="AJ38" i="2"/>
  <c r="D30" i="1"/>
  <c r="F128" i="2"/>
  <c r="C16" i="1"/>
  <c r="D44" i="1"/>
  <c r="Q70" i="1" s="1"/>
  <c r="C39" i="1"/>
  <c r="D37" i="1"/>
  <c r="Q21" i="1" s="1"/>
  <c r="Q128" i="2"/>
  <c r="N128" i="2"/>
  <c r="C7" i="1"/>
  <c r="C53" i="1"/>
  <c r="BG32" i="2" l="1"/>
  <c r="J142" i="2"/>
  <c r="BE2" i="2"/>
  <c r="Q5" i="1"/>
  <c r="BE25" i="2"/>
  <c r="Q36" i="1"/>
  <c r="BF25" i="2" s="1"/>
  <c r="BE27" i="2"/>
  <c r="Q41" i="1"/>
  <c r="BE22" i="2"/>
  <c r="Q30" i="1"/>
  <c r="BF22" i="2" s="1"/>
  <c r="BG22" i="2" s="1"/>
  <c r="BE21" i="2"/>
  <c r="Q7" i="1"/>
  <c r="BE9" i="2"/>
  <c r="Q10" i="1"/>
  <c r="BE11" i="2"/>
  <c r="Q20" i="1"/>
  <c r="BE6" i="2"/>
  <c r="Q45" i="1"/>
  <c r="BF6" i="2" s="1"/>
  <c r="BE36" i="2"/>
  <c r="Q69" i="1"/>
  <c r="BF36" i="2" s="1"/>
  <c r="BE35" i="2"/>
  <c r="Q25" i="1"/>
  <c r="BF35" i="2" s="1"/>
  <c r="BG35" i="2" s="1"/>
  <c r="H123" i="2"/>
  <c r="B139" i="2"/>
  <c r="E23" i="1"/>
  <c r="E5" i="1"/>
  <c r="E142" i="2"/>
  <c r="L123" i="2"/>
  <c r="E123" i="2"/>
  <c r="H138" i="2"/>
  <c r="BD10" i="2"/>
  <c r="Y81" i="2"/>
  <c r="Y96" i="2"/>
  <c r="Y78" i="2"/>
  <c r="Y54" i="2"/>
  <c r="Y40" i="2"/>
  <c r="Y53" i="2"/>
  <c r="Y28" i="2"/>
  <c r="Y61" i="2"/>
  <c r="Y22" i="2"/>
  <c r="Y99" i="2"/>
  <c r="Y80" i="2"/>
  <c r="Y2" i="2"/>
  <c r="Y83" i="2"/>
  <c r="Y105" i="2"/>
  <c r="Y92" i="2"/>
  <c r="Y69" i="2"/>
  <c r="Y91" i="2"/>
  <c r="Y11" i="2"/>
  <c r="E39" i="1"/>
  <c r="B127" i="2"/>
  <c r="E38" i="1"/>
  <c r="E25" i="1"/>
  <c r="D128" i="2"/>
  <c r="E6" i="1"/>
  <c r="N120" i="2"/>
  <c r="N119" i="2" s="1"/>
  <c r="E24" i="1"/>
  <c r="AK64" i="2"/>
  <c r="AK81" i="2"/>
  <c r="AK99" i="2"/>
  <c r="AK78" i="2"/>
  <c r="AK9" i="2"/>
  <c r="AK17" i="2"/>
  <c r="AK28" i="2"/>
  <c r="AK87" i="2"/>
  <c r="AK22" i="2"/>
  <c r="AK55" i="2"/>
  <c r="AK84" i="2"/>
  <c r="AK105" i="2"/>
  <c r="AK6" i="2"/>
  <c r="AK13" i="2"/>
  <c r="AK80" i="2"/>
  <c r="E3" i="1"/>
  <c r="E31" i="1"/>
  <c r="P124" i="2"/>
  <c r="P138" i="2" s="1"/>
  <c r="E73" i="1"/>
  <c r="E20" i="1"/>
  <c r="E10" i="1"/>
  <c r="C132" i="2"/>
  <c r="C144" i="2" s="1"/>
  <c r="E16" i="1"/>
  <c r="B120" i="2"/>
  <c r="B141" i="2" s="1"/>
  <c r="E36" i="1"/>
  <c r="X12" i="2"/>
  <c r="X108" i="2"/>
  <c r="X5" i="2"/>
  <c r="X91" i="2"/>
  <c r="X9" i="2"/>
  <c r="X3" i="2"/>
  <c r="X80" i="2"/>
  <c r="X52" i="2"/>
  <c r="X97" i="2"/>
  <c r="X27" i="2"/>
  <c r="X11" i="2"/>
  <c r="X112" i="2"/>
  <c r="X55" i="2"/>
  <c r="X78" i="2"/>
  <c r="X48" i="2"/>
  <c r="X28" i="2"/>
  <c r="X15" i="2"/>
  <c r="X2" i="2"/>
  <c r="X40" i="2"/>
  <c r="X54" i="2"/>
  <c r="AB92" i="2"/>
  <c r="AB20" i="2"/>
  <c r="AB78" i="2"/>
  <c r="AB16" i="2"/>
  <c r="AB72" i="2"/>
  <c r="AB47" i="2"/>
  <c r="AB14" i="2"/>
  <c r="AB75" i="2"/>
  <c r="AB9" i="2"/>
  <c r="AB105" i="2"/>
  <c r="AB3" i="2"/>
  <c r="AB71" i="2"/>
  <c r="AB113" i="2"/>
  <c r="AB79" i="2"/>
  <c r="AB28" i="2"/>
  <c r="E32" i="1"/>
  <c r="E8" i="1"/>
  <c r="E43" i="1"/>
  <c r="C128" i="2"/>
  <c r="C143" i="2" s="1"/>
  <c r="E19" i="1"/>
  <c r="AE72" i="2"/>
  <c r="AE27" i="2"/>
  <c r="AE60" i="2"/>
  <c r="AE23" i="2"/>
  <c r="AE86" i="2"/>
  <c r="AE87" i="2"/>
  <c r="AE112" i="2"/>
  <c r="AE22" i="2"/>
  <c r="AE107" i="2"/>
  <c r="AE45" i="2"/>
  <c r="AE12" i="2"/>
  <c r="AE34" i="2"/>
  <c r="AE83" i="2"/>
  <c r="AE110" i="2"/>
  <c r="AE35" i="2"/>
  <c r="AE108" i="2"/>
  <c r="AE15" i="2"/>
  <c r="U92" i="2"/>
  <c r="U10" i="2"/>
  <c r="U112" i="2"/>
  <c r="U39" i="2"/>
  <c r="U33" i="2"/>
  <c r="U84" i="2"/>
  <c r="U23" i="2"/>
  <c r="U48" i="2"/>
  <c r="U97" i="2"/>
  <c r="U6" i="2"/>
  <c r="U24" i="2"/>
  <c r="U54" i="2"/>
  <c r="U44" i="2"/>
  <c r="U53" i="2"/>
  <c r="U16" i="2"/>
  <c r="U18" i="2"/>
  <c r="U88" i="2"/>
  <c r="U80" i="2"/>
  <c r="U60" i="2"/>
  <c r="U13" i="2"/>
  <c r="U83" i="2"/>
  <c r="U35" i="2"/>
  <c r="U20" i="2"/>
  <c r="U2" i="2"/>
  <c r="U96" i="2"/>
  <c r="U113" i="2"/>
  <c r="E4" i="1"/>
  <c r="E42" i="1"/>
  <c r="K124" i="2"/>
  <c r="K142" i="2" s="1"/>
  <c r="E54" i="1"/>
  <c r="U11" i="2"/>
  <c r="U29" i="2"/>
  <c r="U5" i="2"/>
  <c r="U17" i="2"/>
  <c r="U91" i="2"/>
  <c r="U68" i="2"/>
  <c r="U34" i="2"/>
  <c r="U77" i="2"/>
  <c r="U12" i="2"/>
  <c r="U103" i="2"/>
  <c r="U14" i="2"/>
  <c r="U37" i="2"/>
  <c r="U99" i="2"/>
  <c r="U9" i="2"/>
  <c r="U100" i="2"/>
  <c r="U89" i="2"/>
  <c r="U104" i="2"/>
  <c r="U40" i="2"/>
  <c r="U69" i="2"/>
  <c r="U78" i="2"/>
  <c r="U72" i="2"/>
  <c r="U3" i="2"/>
  <c r="U52" i="2"/>
  <c r="U55" i="2"/>
  <c r="U81" i="2"/>
  <c r="U28" i="2"/>
  <c r="U64" i="2"/>
  <c r="U45" i="2"/>
  <c r="U71" i="2"/>
  <c r="U108" i="2"/>
  <c r="U58" i="2"/>
  <c r="U61" i="2"/>
  <c r="L142" i="2"/>
  <c r="E14" i="1"/>
  <c r="E40" i="1"/>
  <c r="E18" i="1"/>
  <c r="E12" i="1"/>
  <c r="E21" i="1"/>
  <c r="AE28" i="2"/>
  <c r="AE75" i="2"/>
  <c r="AE55" i="2"/>
  <c r="AE80" i="2"/>
  <c r="AE71" i="2"/>
  <c r="AE69" i="2"/>
  <c r="AE40" i="2"/>
  <c r="AE105" i="2"/>
  <c r="AE33" i="2"/>
  <c r="AE96" i="2"/>
  <c r="AE53" i="2"/>
  <c r="AE44" i="2"/>
  <c r="AE106" i="2"/>
  <c r="AE99" i="2"/>
  <c r="AE17" i="2"/>
  <c r="AE11" i="2"/>
  <c r="AE2" i="2"/>
  <c r="AE43" i="2"/>
  <c r="AE18" i="2"/>
  <c r="AE91" i="2"/>
  <c r="Y56" i="2"/>
  <c r="Y17" i="2"/>
  <c r="Y39" i="2"/>
  <c r="Y87" i="2"/>
  <c r="Y100" i="2"/>
  <c r="Y47" i="2"/>
  <c r="Y108" i="2"/>
  <c r="Y72" i="2"/>
  <c r="Y84" i="2"/>
  <c r="Y79" i="2"/>
  <c r="Y15" i="2"/>
  <c r="Y103" i="2"/>
  <c r="Y75" i="2"/>
  <c r="Y29" i="2"/>
  <c r="Y48" i="2"/>
  <c r="Y86" i="2"/>
  <c r="Y9" i="2"/>
  <c r="E15" i="1"/>
  <c r="E11" i="1"/>
  <c r="E27" i="1"/>
  <c r="E44" i="1"/>
  <c r="E34" i="1"/>
  <c r="AA69" i="2"/>
  <c r="AA28" i="2"/>
  <c r="AA27" i="2"/>
  <c r="AA84" i="2"/>
  <c r="AA33" i="2"/>
  <c r="AA105" i="2"/>
  <c r="AA47" i="2"/>
  <c r="AA6" i="2"/>
  <c r="AA22" i="2"/>
  <c r="AA11" i="2"/>
  <c r="AA3" i="2"/>
  <c r="AA35" i="2"/>
  <c r="AA15" i="2"/>
  <c r="AA48" i="2"/>
  <c r="AA14" i="2"/>
  <c r="AA53" i="2"/>
  <c r="AA79" i="2"/>
  <c r="AA2" i="2"/>
  <c r="AA96" i="2"/>
  <c r="AA43" i="2"/>
  <c r="AA5" i="2"/>
  <c r="AA77" i="2"/>
  <c r="AA12" i="2"/>
  <c r="M137" i="2"/>
  <c r="J140" i="2"/>
  <c r="E37" i="1"/>
  <c r="E22" i="1"/>
  <c r="E35" i="1"/>
  <c r="E33" i="1"/>
  <c r="E30" i="1"/>
  <c r="Z10" i="2"/>
  <c r="Z29" i="2"/>
  <c r="Z40" i="2"/>
  <c r="Z47" i="2"/>
  <c r="Z64" i="2"/>
  <c r="Z78" i="2"/>
  <c r="Z34" i="2"/>
  <c r="Z60" i="2"/>
  <c r="Z86" i="2"/>
  <c r="Z9" i="2"/>
  <c r="Z35" i="2"/>
  <c r="Z48" i="2"/>
  <c r="Z43" i="2"/>
  <c r="Z80" i="2"/>
  <c r="Z16" i="2"/>
  <c r="Z5" i="2"/>
  <c r="I124" i="2"/>
  <c r="I123" i="2" s="1"/>
  <c r="E53" i="1"/>
  <c r="I120" i="2"/>
  <c r="I137" i="2" s="1"/>
  <c r="E7" i="1"/>
  <c r="V28" i="2"/>
  <c r="V52" i="2"/>
  <c r="V96" i="2"/>
  <c r="V83" i="2"/>
  <c r="V56" i="2"/>
  <c r="V104" i="2"/>
  <c r="V61" i="2"/>
  <c r="V34" i="2"/>
  <c r="V47" i="2"/>
  <c r="V54" i="2"/>
  <c r="V72" i="2"/>
  <c r="V33" i="2"/>
  <c r="V27" i="2"/>
  <c r="V18" i="2"/>
  <c r="V77" i="2"/>
  <c r="V43" i="2"/>
  <c r="V12" i="2"/>
  <c r="V88" i="2"/>
  <c r="V17" i="2"/>
  <c r="V48" i="2"/>
  <c r="V100" i="2"/>
  <c r="V97" i="2"/>
  <c r="V99" i="2"/>
  <c r="H120" i="2"/>
  <c r="H137" i="2" s="1"/>
  <c r="E52" i="1"/>
  <c r="AC55" i="2"/>
  <c r="AC39" i="2"/>
  <c r="AC104" i="2"/>
  <c r="AC62" i="2"/>
  <c r="AC2" i="2"/>
  <c r="AC13" i="2"/>
  <c r="AC23" i="2"/>
  <c r="AC99" i="2"/>
  <c r="AC88" i="2"/>
  <c r="AC12" i="2"/>
  <c r="AC33" i="2"/>
  <c r="AC92" i="2"/>
  <c r="AC20" i="2"/>
  <c r="AC89" i="2"/>
  <c r="AC81" i="2"/>
  <c r="AC91" i="2"/>
  <c r="AC77" i="2"/>
  <c r="AC24" i="2"/>
  <c r="AC54" i="2"/>
  <c r="AC45" i="2"/>
  <c r="AC71" i="2"/>
  <c r="AC40" i="2"/>
  <c r="AC80" i="2"/>
  <c r="AC44" i="2"/>
  <c r="AD34" i="2"/>
  <c r="AD52" i="2"/>
  <c r="AD16" i="2"/>
  <c r="AD45" i="2"/>
  <c r="AD22" i="2"/>
  <c r="AD86" i="2"/>
  <c r="AD88" i="2"/>
  <c r="AD75" i="2"/>
  <c r="AD3" i="2"/>
  <c r="AD80" i="2"/>
  <c r="AD100" i="2"/>
  <c r="AD104" i="2"/>
  <c r="AD110" i="2"/>
  <c r="AD14" i="2"/>
  <c r="AD33" i="2"/>
  <c r="AD43" i="2"/>
  <c r="AD77" i="2"/>
  <c r="AD5" i="2"/>
  <c r="AD10" i="2"/>
  <c r="M119" i="2"/>
  <c r="J131" i="2"/>
  <c r="E28" i="1"/>
  <c r="E9" i="1"/>
  <c r="E13" i="1"/>
  <c r="E128" i="2"/>
  <c r="E127" i="2" s="1"/>
  <c r="E26" i="1"/>
  <c r="AL37" i="2"/>
  <c r="AL109" i="2"/>
  <c r="AL107" i="2"/>
  <c r="AL11" i="2"/>
  <c r="AL62" i="2"/>
  <c r="AL55" i="2"/>
  <c r="AL58" i="2"/>
  <c r="AL24" i="2"/>
  <c r="AL78" i="2"/>
  <c r="AL99" i="2"/>
  <c r="AL100" i="2"/>
  <c r="AL104" i="2"/>
  <c r="AL15" i="2"/>
  <c r="AL69" i="2"/>
  <c r="AL105" i="2"/>
  <c r="AL88" i="2"/>
  <c r="AL106" i="2"/>
  <c r="AL77" i="2"/>
  <c r="AL9" i="2"/>
  <c r="AL6" i="2"/>
  <c r="AL44" i="2"/>
  <c r="M132" i="2"/>
  <c r="M140" i="2" s="1"/>
  <c r="E41" i="1"/>
  <c r="W23" i="2"/>
  <c r="W87" i="2"/>
  <c r="W2" i="2"/>
  <c r="W56" i="2"/>
  <c r="W28" i="2"/>
  <c r="W55" i="2"/>
  <c r="W22" i="2"/>
  <c r="W79" i="2"/>
  <c r="W33" i="2"/>
  <c r="W34" i="2"/>
  <c r="W89" i="2"/>
  <c r="W44" i="2"/>
  <c r="W88" i="2"/>
  <c r="W83" i="2"/>
  <c r="W69" i="2"/>
  <c r="E29" i="1"/>
  <c r="E17" i="1"/>
  <c r="E2" i="1"/>
  <c r="Y25" i="2"/>
  <c r="AJ30" i="2"/>
  <c r="E141" i="2"/>
  <c r="R124" i="2"/>
  <c r="R123" i="2" s="1"/>
  <c r="E137" i="2"/>
  <c r="K131" i="2"/>
  <c r="Y19" i="2"/>
  <c r="L120" i="2"/>
  <c r="L137" i="2" s="1"/>
  <c r="U36" i="2"/>
  <c r="U46" i="2"/>
  <c r="U73" i="2"/>
  <c r="U57" i="2"/>
  <c r="BD45" i="2"/>
  <c r="BG45" i="2" s="1"/>
  <c r="V102" i="2"/>
  <c r="V70" i="2"/>
  <c r="AA19" i="2"/>
  <c r="AA21" i="2"/>
  <c r="AA93" i="2"/>
  <c r="H132" i="2"/>
  <c r="H144" i="2" s="1"/>
  <c r="Y46" i="2"/>
  <c r="AC26" i="2"/>
  <c r="AC73" i="2"/>
  <c r="AC50" i="2"/>
  <c r="AC59" i="2"/>
  <c r="AC41" i="2"/>
  <c r="AC101" i="2"/>
  <c r="AC4" i="2"/>
  <c r="AC8" i="2"/>
  <c r="AC57" i="2"/>
  <c r="AC90" i="2"/>
  <c r="BD72" i="2"/>
  <c r="BG72" i="2" s="1"/>
  <c r="AJ4" i="2"/>
  <c r="AJ90" i="2"/>
  <c r="AJ65" i="2"/>
  <c r="Y49" i="2"/>
  <c r="AG85" i="2"/>
  <c r="AG7" i="2"/>
  <c r="AG42" i="2"/>
  <c r="AG111" i="2"/>
  <c r="AC102" i="2"/>
  <c r="AC49" i="2"/>
  <c r="AC67" i="2"/>
  <c r="AC76" i="2"/>
  <c r="Y111" i="2"/>
  <c r="AD93" i="2"/>
  <c r="AD102" i="2"/>
  <c r="AD95" i="2"/>
  <c r="AD90" i="2"/>
  <c r="AD41" i="2"/>
  <c r="AD85" i="2"/>
  <c r="AD26" i="2"/>
  <c r="W41" i="2"/>
  <c r="W95" i="2"/>
  <c r="BD25" i="2"/>
  <c r="X51" i="2"/>
  <c r="X102" i="2"/>
  <c r="V93" i="2"/>
  <c r="V49" i="2"/>
  <c r="Y65" i="2"/>
  <c r="Y67" i="2"/>
  <c r="AG95" i="2"/>
  <c r="AG90" i="2"/>
  <c r="AG66" i="2"/>
  <c r="AG70" i="2"/>
  <c r="AG51" i="2"/>
  <c r="AG32" i="2"/>
  <c r="AG50" i="2"/>
  <c r="AG93" i="2"/>
  <c r="BD15" i="2"/>
  <c r="Z90" i="2"/>
  <c r="Z76" i="2"/>
  <c r="Z36" i="2"/>
  <c r="AE98" i="2"/>
  <c r="AE7" i="2"/>
  <c r="AE82" i="2"/>
  <c r="AE95" i="2"/>
  <c r="AE102" i="2"/>
  <c r="AE90" i="2"/>
  <c r="BD22" i="2"/>
  <c r="AB63" i="2"/>
  <c r="BD36" i="2"/>
  <c r="AK59" i="2"/>
  <c r="AK51" i="2"/>
  <c r="AK102" i="2"/>
  <c r="AK67" i="2"/>
  <c r="BD6" i="2"/>
  <c r="AE26" i="2"/>
  <c r="AE36" i="2"/>
  <c r="AE93" i="2"/>
  <c r="AE21" i="2"/>
  <c r="AE42" i="2"/>
  <c r="Y74" i="2"/>
  <c r="BD53" i="2"/>
  <c r="BG53" i="2" s="1"/>
  <c r="X26" i="2"/>
  <c r="X82" i="2"/>
  <c r="X42" i="2"/>
  <c r="X31" i="2"/>
  <c r="X57" i="2"/>
  <c r="X36" i="2"/>
  <c r="X41" i="2"/>
  <c r="X76" i="2"/>
  <c r="X21" i="2"/>
  <c r="X90" i="2"/>
  <c r="U93" i="2"/>
  <c r="U41" i="2"/>
  <c r="U21" i="2"/>
  <c r="U19" i="2"/>
  <c r="X25" i="2"/>
  <c r="Z31" i="2"/>
  <c r="Z59" i="2"/>
  <c r="Z19" i="2"/>
  <c r="Z21" i="2"/>
  <c r="Z25" i="2"/>
  <c r="Y66" i="2"/>
  <c r="Y76" i="2"/>
  <c r="AD67" i="2"/>
  <c r="AD30" i="2"/>
  <c r="AD101" i="2"/>
  <c r="AD63" i="2"/>
  <c r="AD82" i="2"/>
  <c r="K144" i="2"/>
  <c r="D127" i="2"/>
  <c r="D139" i="2"/>
  <c r="D143" i="2"/>
  <c r="D124" i="2"/>
  <c r="L144" i="2"/>
  <c r="L131" i="2"/>
  <c r="L140" i="2"/>
  <c r="G120" i="2"/>
  <c r="G119" i="2" s="1"/>
  <c r="H128" i="2"/>
  <c r="H139" i="2" s="1"/>
  <c r="N144" i="2"/>
  <c r="N131" i="2"/>
  <c r="N140" i="2"/>
  <c r="S132" i="2"/>
  <c r="S144" i="2" s="1"/>
  <c r="BF15" i="2"/>
  <c r="BF61" i="2"/>
  <c r="BF72" i="2"/>
  <c r="BF17" i="2"/>
  <c r="BF29" i="2"/>
  <c r="BG29" i="2" s="1"/>
  <c r="O119" i="2"/>
  <c r="BF50" i="2"/>
  <c r="BF66" i="2"/>
  <c r="BF49" i="2"/>
  <c r="Q140" i="2"/>
  <c r="AJ95" i="2"/>
  <c r="Q131" i="2"/>
  <c r="AJ67" i="2"/>
  <c r="AJ102" i="2"/>
  <c r="AJ41" i="2"/>
  <c r="X19" i="2"/>
  <c r="AJ49" i="2"/>
  <c r="X74" i="2"/>
  <c r="X63" i="2"/>
  <c r="AG19" i="2"/>
  <c r="AG49" i="2"/>
  <c r="AK19" i="2"/>
  <c r="O141" i="2"/>
  <c r="AK41" i="2"/>
  <c r="V67" i="2"/>
  <c r="AK93" i="2"/>
  <c r="AK70" i="2"/>
  <c r="AK49" i="2"/>
  <c r="AK101" i="2"/>
  <c r="AH32" i="2"/>
  <c r="AH38" i="2"/>
  <c r="AH82" i="2"/>
  <c r="AH59" i="2"/>
  <c r="AH36" i="2"/>
  <c r="AH51" i="2"/>
  <c r="AH65" i="2"/>
  <c r="AH73" i="2"/>
  <c r="AJ21" i="2"/>
  <c r="AI59" i="2"/>
  <c r="AI19" i="2"/>
  <c r="AJ85" i="2"/>
  <c r="AJ32" i="2"/>
  <c r="AJ101" i="2"/>
  <c r="BE62" i="2"/>
  <c r="BE58" i="2"/>
  <c r="BE48" i="2"/>
  <c r="BE40" i="2"/>
  <c r="BF40" i="2"/>
  <c r="BE23" i="2"/>
  <c r="BF23" i="2"/>
  <c r="BE55" i="2"/>
  <c r="BF55" i="2"/>
  <c r="BE63" i="2"/>
  <c r="BF63" i="2"/>
  <c r="BE5" i="2"/>
  <c r="BE41" i="2"/>
  <c r="BF41" i="2"/>
  <c r="AI67" i="2"/>
  <c r="AI4" i="2"/>
  <c r="AI76" i="2"/>
  <c r="AI65" i="2"/>
  <c r="AI8" i="2"/>
  <c r="AI36" i="2"/>
  <c r="AI70" i="2"/>
  <c r="AI111" i="2"/>
  <c r="AI57" i="2"/>
  <c r="AI30" i="2"/>
  <c r="AI98" i="2"/>
  <c r="AG74" i="2"/>
  <c r="AG31" i="2"/>
  <c r="AG73" i="2"/>
  <c r="AG30" i="2"/>
  <c r="BE64" i="2"/>
  <c r="AG102" i="2"/>
  <c r="AG25" i="2"/>
  <c r="BE56" i="2"/>
  <c r="BE37" i="2"/>
  <c r="BE71" i="2"/>
  <c r="AG57" i="2"/>
  <c r="AG101" i="2"/>
  <c r="AG41" i="2"/>
  <c r="BE24" i="2"/>
  <c r="AJ7" i="2"/>
  <c r="BE61" i="2"/>
  <c r="AG26" i="2"/>
  <c r="BE17" i="2"/>
  <c r="BE14" i="2"/>
  <c r="AG59" i="2"/>
  <c r="AG4" i="2"/>
  <c r="BE34" i="2"/>
  <c r="AG98" i="2"/>
  <c r="BE50" i="2"/>
  <c r="AE63" i="2"/>
  <c r="BE12" i="2"/>
  <c r="BE15" i="2"/>
  <c r="AG76" i="2"/>
  <c r="AG38" i="2"/>
  <c r="AJ76" i="2"/>
  <c r="AJ70" i="2"/>
  <c r="AJ31" i="2"/>
  <c r="AJ46" i="2"/>
  <c r="AJ36" i="2"/>
  <c r="AJ59" i="2"/>
  <c r="AG21" i="2"/>
  <c r="AL32" i="2"/>
  <c r="Q141" i="2"/>
  <c r="AL66" i="2"/>
  <c r="Q119" i="2"/>
  <c r="AJ73" i="2"/>
  <c r="AJ93" i="2"/>
  <c r="AJ26" i="2"/>
  <c r="P123" i="2"/>
  <c r="AL98" i="2"/>
  <c r="P142" i="2"/>
  <c r="AL4" i="2"/>
  <c r="AE8" i="2"/>
  <c r="AE73" i="2"/>
  <c r="AE50" i="2"/>
  <c r="AG63" i="2"/>
  <c r="AJ66" i="2"/>
  <c r="S120" i="2"/>
  <c r="J120" i="2"/>
  <c r="D41" i="1"/>
  <c r="M124" i="2"/>
  <c r="AJ82" i="2"/>
  <c r="AJ63" i="2"/>
  <c r="AJ42" i="2"/>
  <c r="AJ8" i="2"/>
  <c r="AJ98" i="2"/>
  <c r="AJ25" i="2"/>
  <c r="D16" i="1"/>
  <c r="Q9" i="1" s="1"/>
  <c r="I128" i="2"/>
  <c r="D137" i="2"/>
  <c r="D119" i="2"/>
  <c r="D141" i="2"/>
  <c r="P128" i="2"/>
  <c r="AE30" i="2"/>
  <c r="AE51" i="2"/>
  <c r="AE70" i="2"/>
  <c r="AE57" i="2"/>
  <c r="AE19" i="2"/>
  <c r="B144" i="2"/>
  <c r="B140" i="2"/>
  <c r="B131" i="2"/>
  <c r="G128" i="2"/>
  <c r="D36" i="1"/>
  <c r="I132" i="2"/>
  <c r="D21" i="1"/>
  <c r="R132" i="2"/>
  <c r="BD41" i="2"/>
  <c r="U102" i="2"/>
  <c r="U32" i="2"/>
  <c r="U90" i="2"/>
  <c r="U95" i="2"/>
  <c r="U31" i="2"/>
  <c r="U74" i="2"/>
  <c r="U82" i="2"/>
  <c r="U111" i="2"/>
  <c r="U30" i="2"/>
  <c r="U50" i="2"/>
  <c r="U26" i="2"/>
  <c r="U65" i="2"/>
  <c r="U7" i="2"/>
  <c r="U59" i="2"/>
  <c r="U76" i="2"/>
  <c r="U67" i="2"/>
  <c r="U98" i="2"/>
  <c r="U66" i="2"/>
  <c r="U4" i="2"/>
  <c r="U101" i="2"/>
  <c r="U51" i="2"/>
  <c r="U49" i="2"/>
  <c r="U38" i="2"/>
  <c r="U8" i="2"/>
  <c r="U25" i="2"/>
  <c r="D132" i="2"/>
  <c r="D26" i="1"/>
  <c r="C142" i="2"/>
  <c r="C123" i="2"/>
  <c r="C138" i="2"/>
  <c r="S128" i="2"/>
  <c r="AA49" i="2"/>
  <c r="L127" i="2"/>
  <c r="L139" i="2"/>
  <c r="L143" i="2"/>
  <c r="V36" i="2"/>
  <c r="P132" i="2"/>
  <c r="D7" i="1"/>
  <c r="F143" i="2"/>
  <c r="F127" i="2"/>
  <c r="F139" i="2"/>
  <c r="AB21" i="2"/>
  <c r="AB31" i="2"/>
  <c r="AB49" i="2"/>
  <c r="AB32" i="2"/>
  <c r="AB4" i="2"/>
  <c r="AB26" i="2"/>
  <c r="AB95" i="2"/>
  <c r="AB73" i="2"/>
  <c r="AB57" i="2"/>
  <c r="AB8" i="2"/>
  <c r="AA31" i="2"/>
  <c r="AA70" i="2"/>
  <c r="Y59" i="2"/>
  <c r="Y41" i="2"/>
  <c r="Y70" i="2"/>
  <c r="Y4" i="2"/>
  <c r="Y50" i="2"/>
  <c r="Y90" i="2"/>
  <c r="Y32" i="2"/>
  <c r="Y82" i="2"/>
  <c r="Y57" i="2"/>
  <c r="D6" i="1"/>
  <c r="Q12" i="1" s="1"/>
  <c r="G124" i="2"/>
  <c r="Q143" i="2"/>
  <c r="Q127" i="2"/>
  <c r="Q139" i="2"/>
  <c r="BD71" i="2"/>
  <c r="Y42" i="2"/>
  <c r="Y26" i="2"/>
  <c r="Y36" i="2"/>
  <c r="Y51" i="2"/>
  <c r="Y38" i="2"/>
  <c r="Y95" i="2"/>
  <c r="Y63" i="2"/>
  <c r="Y85" i="2"/>
  <c r="M128" i="2"/>
  <c r="N127" i="2"/>
  <c r="N139" i="2"/>
  <c r="N143" i="2"/>
  <c r="F142" i="2"/>
  <c r="F123" i="2"/>
  <c r="F138" i="2"/>
  <c r="C141" i="2"/>
  <c r="C119" i="2"/>
  <c r="C137" i="2"/>
  <c r="E144" i="2"/>
  <c r="E131" i="2"/>
  <c r="E140" i="2"/>
  <c r="K128" i="2"/>
  <c r="F137" i="2"/>
  <c r="F141" i="2"/>
  <c r="F119" i="2"/>
  <c r="AA98" i="2"/>
  <c r="AC51" i="2"/>
  <c r="AC70" i="2"/>
  <c r="AC63" i="2"/>
  <c r="AC65" i="2"/>
  <c r="AC31" i="2"/>
  <c r="D39" i="1"/>
  <c r="S124" i="2"/>
  <c r="AF21" i="2"/>
  <c r="AF90" i="2"/>
  <c r="AF93" i="2"/>
  <c r="BD56" i="2"/>
  <c r="X8" i="2"/>
  <c r="X85" i="2"/>
  <c r="X38" i="2"/>
  <c r="O128" i="2"/>
  <c r="D24" i="1"/>
  <c r="J127" i="2"/>
  <c r="J139" i="2"/>
  <c r="J143" i="2"/>
  <c r="F132" i="2"/>
  <c r="D19" i="1"/>
  <c r="Q8" i="1" s="1"/>
  <c r="V8" i="2"/>
  <c r="V51" i="2"/>
  <c r="V73" i="2"/>
  <c r="BG6" i="2" l="1"/>
  <c r="BG23" i="2"/>
  <c r="BG40" i="2"/>
  <c r="BG25" i="2"/>
  <c r="BG17" i="2"/>
  <c r="BG15" i="2"/>
  <c r="BG36" i="2"/>
  <c r="BG41" i="2"/>
  <c r="M144" i="2"/>
  <c r="K123" i="2"/>
  <c r="K138" i="2"/>
  <c r="L119" i="2"/>
  <c r="E143" i="2"/>
  <c r="E135" i="2" s="1"/>
  <c r="C127" i="2"/>
  <c r="C139" i="2"/>
  <c r="BE20" i="2"/>
  <c r="Q28" i="1"/>
  <c r="BF20" i="2" s="1"/>
  <c r="BE33" i="2"/>
  <c r="Q11" i="1"/>
  <c r="BF33" i="2" s="1"/>
  <c r="BE38" i="2"/>
  <c r="Q67" i="1"/>
  <c r="BF38" i="2" s="1"/>
  <c r="BE3" i="2"/>
  <c r="Q42" i="1"/>
  <c r="BF3" i="2" s="1"/>
  <c r="M131" i="2"/>
  <c r="BE30" i="2"/>
  <c r="Q34" i="1"/>
  <c r="BF30" i="2" s="1"/>
  <c r="E139" i="2"/>
  <c r="E134" i="2" s="1"/>
  <c r="BE31" i="2"/>
  <c r="Q49" i="1"/>
  <c r="BF31" i="2" s="1"/>
  <c r="N141" i="2"/>
  <c r="N135" i="2" s="1"/>
  <c r="C131" i="2"/>
  <c r="C140" i="2"/>
  <c r="AN97" i="2"/>
  <c r="AQ97" i="2" s="1"/>
  <c r="I141" i="2"/>
  <c r="I119" i="2"/>
  <c r="L141" i="2"/>
  <c r="L135" i="2" s="1"/>
  <c r="Q134" i="2"/>
  <c r="N137" i="2"/>
  <c r="N134" i="2" s="1"/>
  <c r="B137" i="2"/>
  <c r="B134" i="2" s="1"/>
  <c r="B119" i="2"/>
  <c r="R142" i="2"/>
  <c r="V68" i="2"/>
  <c r="V64" i="2"/>
  <c r="V55" i="2"/>
  <c r="AN55" i="2" s="1"/>
  <c r="V107" i="2"/>
  <c r="V78" i="2"/>
  <c r="V10" i="2"/>
  <c r="V89" i="2"/>
  <c r="V15" i="2"/>
  <c r="V45" i="2"/>
  <c r="AN45" i="2" s="1"/>
  <c r="V11" i="2"/>
  <c r="V3" i="2"/>
  <c r="V94" i="2"/>
  <c r="V14" i="2"/>
  <c r="V62" i="2"/>
  <c r="V103" i="2"/>
  <c r="V13" i="2"/>
  <c r="V81" i="2"/>
  <c r="V23" i="2"/>
  <c r="AN23" i="2" s="1"/>
  <c r="V44" i="2"/>
  <c r="AN44" i="2" s="1"/>
  <c r="V60" i="2"/>
  <c r="V80" i="2"/>
  <c r="V24" i="2"/>
  <c r="V6" i="2"/>
  <c r="V53" i="2"/>
  <c r="V35" i="2"/>
  <c r="AN35" i="2" s="1"/>
  <c r="V79" i="2"/>
  <c r="V2" i="2"/>
  <c r="AM2" i="2" s="1"/>
  <c r="H141" i="2"/>
  <c r="AN91" i="2"/>
  <c r="AM91" i="2"/>
  <c r="I138" i="2"/>
  <c r="BD27" i="2"/>
  <c r="H119" i="2"/>
  <c r="AC9" i="2"/>
  <c r="AC47" i="2"/>
  <c r="AC107" i="2"/>
  <c r="AC58" i="2"/>
  <c r="AC75" i="2"/>
  <c r="AC5" i="2"/>
  <c r="AC15" i="2"/>
  <c r="AC84" i="2"/>
  <c r="AC14" i="2"/>
  <c r="AC64" i="2"/>
  <c r="AC29" i="2"/>
  <c r="AC3" i="2"/>
  <c r="I142" i="2"/>
  <c r="AN100" i="2"/>
  <c r="AM100" i="2"/>
  <c r="AM83" i="2"/>
  <c r="AN83" i="2"/>
  <c r="AM97" i="2"/>
  <c r="W92" i="2"/>
  <c r="W53" i="2"/>
  <c r="W11" i="2"/>
  <c r="W112" i="2"/>
  <c r="W47" i="2"/>
  <c r="W40" i="2"/>
  <c r="W107" i="2"/>
  <c r="W96" i="2"/>
  <c r="W78" i="2"/>
  <c r="W13" i="2"/>
  <c r="W18" i="2"/>
  <c r="W15" i="2"/>
  <c r="W99" i="2"/>
  <c r="W84" i="2"/>
  <c r="W39" i="2"/>
  <c r="R138" i="2"/>
  <c r="AA108" i="2"/>
  <c r="AN108" i="2" s="1"/>
  <c r="AA61" i="2"/>
  <c r="AA20" i="2"/>
  <c r="AN20" i="2" s="1"/>
  <c r="AA68" i="2"/>
  <c r="AA94" i="2"/>
  <c r="AA80" i="2"/>
  <c r="AA104" i="2"/>
  <c r="AN104" i="2" s="1"/>
  <c r="AA112" i="2"/>
  <c r="AA9" i="2"/>
  <c r="AA62" i="2"/>
  <c r="AA54" i="2"/>
  <c r="AA109" i="2"/>
  <c r="AA56" i="2"/>
  <c r="AA18" i="2"/>
  <c r="AA52" i="2"/>
  <c r="AA24" i="2"/>
  <c r="AA103" i="2"/>
  <c r="AA37" i="2"/>
  <c r="AA87" i="2"/>
  <c r="AA72" i="2"/>
  <c r="AA99" i="2"/>
  <c r="AN99" i="2" s="1"/>
  <c r="AA10" i="2"/>
  <c r="AA39" i="2"/>
  <c r="AA106" i="2"/>
  <c r="AF110" i="2"/>
  <c r="AF81" i="2"/>
  <c r="AF105" i="2"/>
  <c r="AF92" i="2"/>
  <c r="AF113" i="2"/>
  <c r="AN28" i="2"/>
  <c r="AM28" i="2"/>
  <c r="AK50" i="2"/>
  <c r="AK56" i="2"/>
  <c r="AK96" i="2"/>
  <c r="AK107" i="2"/>
  <c r="AK71" i="2"/>
  <c r="AN71" i="2" s="1"/>
  <c r="AK58" i="2"/>
  <c r="AK89" i="2"/>
  <c r="AK110" i="2"/>
  <c r="AK16" i="2"/>
  <c r="AK24" i="2"/>
  <c r="AK113" i="2"/>
  <c r="AN33" i="2"/>
  <c r="AM33" i="2"/>
  <c r="U87" i="2"/>
  <c r="U27" i="2"/>
  <c r="U56" i="2"/>
  <c r="U75" i="2"/>
  <c r="AN34" i="2"/>
  <c r="AM34" i="2"/>
  <c r="W37" i="2"/>
  <c r="W54" i="2"/>
  <c r="W105" i="2"/>
  <c r="W43" i="2"/>
  <c r="AN43" i="2" s="1"/>
  <c r="AQ43" i="2" s="1"/>
  <c r="W17" i="2"/>
  <c r="AM17" i="2" s="1"/>
  <c r="W58" i="2"/>
  <c r="W86" i="2"/>
  <c r="W48" i="2"/>
  <c r="W61" i="2"/>
  <c r="W113" i="2"/>
  <c r="W27" i="2"/>
  <c r="W12" i="2"/>
  <c r="AN12" i="2" s="1"/>
  <c r="W75" i="2"/>
  <c r="W60" i="2"/>
  <c r="W94" i="2"/>
  <c r="W6" i="2"/>
  <c r="W10" i="2"/>
  <c r="W5" i="2"/>
  <c r="W103" i="2"/>
  <c r="W72" i="2"/>
  <c r="W77" i="2"/>
  <c r="W81" i="2"/>
  <c r="W68" i="2"/>
  <c r="AE5" i="2"/>
  <c r="AE13" i="2"/>
  <c r="AE68" i="2"/>
  <c r="AE88" i="2"/>
  <c r="AM88" i="2" s="1"/>
  <c r="AE10" i="2"/>
  <c r="AE47" i="2"/>
  <c r="AE77" i="2"/>
  <c r="AE9" i="2"/>
  <c r="AE6" i="2"/>
  <c r="AE62" i="2"/>
  <c r="AE29" i="2"/>
  <c r="AE14" i="2"/>
  <c r="AE48" i="2"/>
  <c r="AE3" i="2"/>
  <c r="AE58" i="2"/>
  <c r="AE16" i="2"/>
  <c r="AE94" i="2"/>
  <c r="AE24" i="2"/>
  <c r="AE52" i="2"/>
  <c r="AE64" i="2"/>
  <c r="AE78" i="2"/>
  <c r="BD46" i="2"/>
  <c r="BG46" i="2" s="1"/>
  <c r="V86" i="2"/>
  <c r="V22" i="2"/>
  <c r="V37" i="2"/>
  <c r="V110" i="2"/>
  <c r="V5" i="2"/>
  <c r="V92" i="2"/>
  <c r="V40" i="2"/>
  <c r="V9" i="2"/>
  <c r="V16" i="2"/>
  <c r="V69" i="2"/>
  <c r="AM69" i="2" s="1"/>
  <c r="V29" i="2"/>
  <c r="V39" i="2"/>
  <c r="AM39" i="2" s="1"/>
  <c r="BD35" i="2"/>
  <c r="BD69" i="2"/>
  <c r="BG69" i="2" s="1"/>
  <c r="BD2" i="2"/>
  <c r="BD68" i="2"/>
  <c r="BG68" i="2" s="1"/>
  <c r="V26" i="2"/>
  <c r="AC82" i="2"/>
  <c r="V90" i="2"/>
  <c r="H143" i="2"/>
  <c r="V7" i="2"/>
  <c r="AA85" i="2"/>
  <c r="AA65" i="2"/>
  <c r="AA51" i="2"/>
  <c r="U70" i="2"/>
  <c r="AE74" i="2"/>
  <c r="V95" i="2"/>
  <c r="V32" i="2"/>
  <c r="V31" i="2"/>
  <c r="V66" i="2"/>
  <c r="AA32" i="2"/>
  <c r="AE66" i="2"/>
  <c r="AA74" i="2"/>
  <c r="BD49" i="2"/>
  <c r="BG49" i="2" s="1"/>
  <c r="AA59" i="2"/>
  <c r="AA46" i="2"/>
  <c r="AE65" i="2"/>
  <c r="AE67" i="2"/>
  <c r="AE85" i="2"/>
  <c r="V21" i="2"/>
  <c r="AC30" i="2"/>
  <c r="AC85" i="2"/>
  <c r="AC42" i="2"/>
  <c r="AC32" i="2"/>
  <c r="AC19" i="2"/>
  <c r="AC95" i="2"/>
  <c r="AB25" i="2"/>
  <c r="AB66" i="2"/>
  <c r="AB85" i="2"/>
  <c r="AB41" i="2"/>
  <c r="V42" i="2"/>
  <c r="AL57" i="2"/>
  <c r="AL93" i="2"/>
  <c r="S140" i="2"/>
  <c r="BD29" i="2"/>
  <c r="V85" i="2"/>
  <c r="BD66" i="2"/>
  <c r="BG66" i="2" s="1"/>
  <c r="AA90" i="2"/>
  <c r="AA30" i="2"/>
  <c r="AA57" i="2"/>
  <c r="AA42" i="2"/>
  <c r="AA67" i="2"/>
  <c r="AA38" i="2"/>
  <c r="Q2" i="1"/>
  <c r="BD13" i="2" s="1"/>
  <c r="H127" i="2"/>
  <c r="BD9" i="2"/>
  <c r="AA26" i="2"/>
  <c r="AA8" i="2"/>
  <c r="AA82" i="2"/>
  <c r="AA36" i="2"/>
  <c r="AA66" i="2"/>
  <c r="AA4" i="2"/>
  <c r="BD5" i="2"/>
  <c r="W42" i="2"/>
  <c r="W101" i="2"/>
  <c r="W49" i="2"/>
  <c r="W73" i="2"/>
  <c r="W50" i="2"/>
  <c r="W36" i="2"/>
  <c r="AA111" i="2"/>
  <c r="AB65" i="2"/>
  <c r="AE111" i="2"/>
  <c r="V98" i="2"/>
  <c r="V59" i="2"/>
  <c r="BG56" i="2"/>
  <c r="V111" i="2"/>
  <c r="V38" i="2"/>
  <c r="V63" i="2"/>
  <c r="V41" i="2"/>
  <c r="V25" i="2"/>
  <c r="V57" i="2"/>
  <c r="V4" i="2"/>
  <c r="V50" i="2"/>
  <c r="W67" i="2"/>
  <c r="W31" i="2"/>
  <c r="W85" i="2"/>
  <c r="W65" i="2"/>
  <c r="W25" i="2"/>
  <c r="W30" i="2"/>
  <c r="W26" i="2"/>
  <c r="W21" i="2"/>
  <c r="W32" i="2"/>
  <c r="W70" i="2"/>
  <c r="V76" i="2"/>
  <c r="V101" i="2"/>
  <c r="H131" i="2"/>
  <c r="BD11" i="2"/>
  <c r="AB36" i="2"/>
  <c r="AA102" i="2"/>
  <c r="AA41" i="2"/>
  <c r="AA101" i="2"/>
  <c r="AA95" i="2"/>
  <c r="AA73" i="2"/>
  <c r="AA25" i="2"/>
  <c r="AA50" i="2"/>
  <c r="AA63" i="2"/>
  <c r="V65" i="2"/>
  <c r="AF59" i="2"/>
  <c r="BG71" i="2"/>
  <c r="V46" i="2"/>
  <c r="V19" i="2"/>
  <c r="AA76" i="2"/>
  <c r="AB101" i="2"/>
  <c r="BD3" i="2"/>
  <c r="AE59" i="2"/>
  <c r="AE41" i="2"/>
  <c r="AE76" i="2"/>
  <c r="AE49" i="2"/>
  <c r="AE4" i="2"/>
  <c r="AE31" i="2"/>
  <c r="AE38" i="2"/>
  <c r="AE46" i="2"/>
  <c r="BD17" i="2"/>
  <c r="Z38" i="2"/>
  <c r="Z85" i="2"/>
  <c r="Z65" i="2"/>
  <c r="Z82" i="2"/>
  <c r="Z66" i="2"/>
  <c r="V74" i="2"/>
  <c r="H140" i="2"/>
  <c r="H134" i="2" s="1"/>
  <c r="Z32" i="2"/>
  <c r="Z63" i="2"/>
  <c r="Z51" i="2"/>
  <c r="Z101" i="2"/>
  <c r="AK63" i="2"/>
  <c r="AK8" i="2"/>
  <c r="AK73" i="2"/>
  <c r="AA7" i="2"/>
  <c r="V30" i="2"/>
  <c r="V82" i="2"/>
  <c r="S131" i="2"/>
  <c r="BF42" i="2"/>
  <c r="G137" i="2"/>
  <c r="BF44" i="2"/>
  <c r="BD37" i="2"/>
  <c r="L134" i="2"/>
  <c r="BF39" i="2"/>
  <c r="BF57" i="2"/>
  <c r="BD65" i="2"/>
  <c r="BG65" i="2" s="1"/>
  <c r="BF59" i="2"/>
  <c r="BD59" i="2"/>
  <c r="BG59" i="2" s="1"/>
  <c r="BF54" i="2"/>
  <c r="D138" i="2"/>
  <c r="D142" i="2"/>
  <c r="D123" i="2"/>
  <c r="G141" i="2"/>
  <c r="BF52" i="2"/>
  <c r="BF58" i="2"/>
  <c r="BF21" i="2"/>
  <c r="BG21" i="2" s="1"/>
  <c r="BF62" i="2"/>
  <c r="BF11" i="2"/>
  <c r="BG11" i="2" s="1"/>
  <c r="BF4" i="2"/>
  <c r="BG4" i="2" s="1"/>
  <c r="BF68" i="2"/>
  <c r="BF2" i="2"/>
  <c r="BG2" i="2" s="1"/>
  <c r="BF71" i="2"/>
  <c r="BF27" i="2"/>
  <c r="BG27" i="2" s="1"/>
  <c r="BF65" i="2"/>
  <c r="BF48" i="2"/>
  <c r="BF16" i="2"/>
  <c r="BF51" i="2"/>
  <c r="BF64" i="2"/>
  <c r="BF53" i="2"/>
  <c r="BF56" i="2"/>
  <c r="BF8" i="2"/>
  <c r="BF9" i="2"/>
  <c r="BG9" i="2" s="1"/>
  <c r="BF34" i="2"/>
  <c r="BG34" i="2" s="1"/>
  <c r="BF24" i="2"/>
  <c r="BG24" i="2" s="1"/>
  <c r="BF26" i="2"/>
  <c r="B135" i="2"/>
  <c r="BE73" i="2"/>
  <c r="BF73" i="2"/>
  <c r="BE43" i="2"/>
  <c r="BF43" i="2"/>
  <c r="BE28" i="2"/>
  <c r="BF28" i="2"/>
  <c r="BE7" i="2"/>
  <c r="BF7" i="2"/>
  <c r="BE47" i="2"/>
  <c r="BF47" i="2"/>
  <c r="BE19" i="2"/>
  <c r="BF19" i="2"/>
  <c r="BE18" i="2"/>
  <c r="BE57" i="2"/>
  <c r="BE16" i="2"/>
  <c r="BE8" i="2"/>
  <c r="BE26" i="2"/>
  <c r="BE44" i="2"/>
  <c r="BE54" i="2"/>
  <c r="BE52" i="2"/>
  <c r="BE39" i="2"/>
  <c r="BE42" i="2"/>
  <c r="Q135" i="2"/>
  <c r="AG117" i="2"/>
  <c r="N133" i="2" s="1"/>
  <c r="C135" i="2"/>
  <c r="X117" i="2"/>
  <c r="E133" i="2" s="1"/>
  <c r="AH90" i="2"/>
  <c r="AH46" i="2"/>
  <c r="AH67" i="2"/>
  <c r="AH21" i="2"/>
  <c r="AH50" i="2"/>
  <c r="AH26" i="2"/>
  <c r="AH4" i="2"/>
  <c r="AH7" i="2"/>
  <c r="AH19" i="2"/>
  <c r="AH49" i="2"/>
  <c r="AH98" i="2"/>
  <c r="AH57" i="2"/>
  <c r="AH101" i="2"/>
  <c r="AH76" i="2"/>
  <c r="AH42" i="2"/>
  <c r="AH111" i="2"/>
  <c r="AH66" i="2"/>
  <c r="G123" i="2"/>
  <c r="G142" i="2"/>
  <c r="G138" i="2"/>
  <c r="S142" i="2"/>
  <c r="S123" i="2"/>
  <c r="S138" i="2"/>
  <c r="AL7" i="2"/>
  <c r="AL101" i="2"/>
  <c r="AL46" i="2"/>
  <c r="AL82" i="2"/>
  <c r="AL30" i="2"/>
  <c r="AL36" i="2"/>
  <c r="AL63" i="2"/>
  <c r="AL90" i="2"/>
  <c r="AL70" i="2"/>
  <c r="AL42" i="2"/>
  <c r="K127" i="2"/>
  <c r="K139" i="2"/>
  <c r="K134" i="2" s="1"/>
  <c r="K143" i="2"/>
  <c r="K135" i="2" s="1"/>
  <c r="I139" i="2"/>
  <c r="I143" i="2"/>
  <c r="I127" i="2"/>
  <c r="AF101" i="2"/>
  <c r="AF8" i="2"/>
  <c r="AF49" i="2"/>
  <c r="AF4" i="2"/>
  <c r="AF70" i="2"/>
  <c r="AF85" i="2"/>
  <c r="AF82" i="2"/>
  <c r="AF7" i="2"/>
  <c r="AF46" i="2"/>
  <c r="AF73" i="2"/>
  <c r="AF102" i="2"/>
  <c r="AF57" i="2"/>
  <c r="AF36" i="2"/>
  <c r="AF38" i="2"/>
  <c r="AF26" i="2"/>
  <c r="AF50" i="2"/>
  <c r="AF95" i="2"/>
  <c r="AF31" i="2"/>
  <c r="AF65" i="2"/>
  <c r="AF66" i="2"/>
  <c r="R144" i="2"/>
  <c r="R131" i="2"/>
  <c r="R140" i="2"/>
  <c r="AF42" i="2"/>
  <c r="AF32" i="2"/>
  <c r="AF51" i="2"/>
  <c r="AF98" i="2"/>
  <c r="AF25" i="2"/>
  <c r="AF63" i="2"/>
  <c r="AF111" i="2"/>
  <c r="AF41" i="2"/>
  <c r="AF67" i="2"/>
  <c r="AF19" i="2"/>
  <c r="BD23" i="2"/>
  <c r="M143" i="2"/>
  <c r="M127" i="2"/>
  <c r="M139" i="2"/>
  <c r="Z93" i="2"/>
  <c r="Z95" i="2"/>
  <c r="Z41" i="2"/>
  <c r="Z4" i="2"/>
  <c r="Z98" i="2"/>
  <c r="Z74" i="2"/>
  <c r="Z73" i="2"/>
  <c r="Z70" i="2"/>
  <c r="Z111" i="2"/>
  <c r="AK46" i="2"/>
  <c r="AK7" i="2"/>
  <c r="AK32" i="2"/>
  <c r="AK85" i="2"/>
  <c r="AK98" i="2"/>
  <c r="AK26" i="2"/>
  <c r="AK95" i="2"/>
  <c r="AK38" i="2"/>
  <c r="AK42" i="2"/>
  <c r="AK90" i="2"/>
  <c r="AK31" i="2"/>
  <c r="AK76" i="2"/>
  <c r="AK21" i="2"/>
  <c r="AK66" i="2"/>
  <c r="AI21" i="2"/>
  <c r="AI49" i="2"/>
  <c r="AI42" i="2"/>
  <c r="AI41" i="2"/>
  <c r="AI38" i="2"/>
  <c r="AI25" i="2"/>
  <c r="AI66" i="2"/>
  <c r="AB42" i="2"/>
  <c r="AB30" i="2"/>
  <c r="AB70" i="2"/>
  <c r="AB82" i="2"/>
  <c r="AB50" i="2"/>
  <c r="M138" i="2"/>
  <c r="M142" i="2"/>
  <c r="M123" i="2"/>
  <c r="D131" i="2"/>
  <c r="D140" i="2"/>
  <c r="D144" i="2"/>
  <c r="AB7" i="2"/>
  <c r="AB59" i="2"/>
  <c r="AB46" i="2"/>
  <c r="AB74" i="2"/>
  <c r="AB98" i="2"/>
  <c r="AB76" i="2"/>
  <c r="AB111" i="2"/>
  <c r="AB93" i="2"/>
  <c r="P139" i="2"/>
  <c r="P127" i="2"/>
  <c r="P143" i="2"/>
  <c r="BD40" i="2"/>
  <c r="AI101" i="2"/>
  <c r="AI63" i="2"/>
  <c r="AI93" i="2"/>
  <c r="AI51" i="2"/>
  <c r="AI90" i="2"/>
  <c r="AI95" i="2"/>
  <c r="BD20" i="2"/>
  <c r="AC7" i="2"/>
  <c r="AC74" i="2"/>
  <c r="AC46" i="2"/>
  <c r="AC25" i="2"/>
  <c r="AC36" i="2"/>
  <c r="AC21" i="2"/>
  <c r="AC93" i="2"/>
  <c r="AC98" i="2"/>
  <c r="G143" i="2"/>
  <c r="G139" i="2"/>
  <c r="G127" i="2"/>
  <c r="O139" i="2"/>
  <c r="O134" i="2" s="1"/>
  <c r="O143" i="2"/>
  <c r="O135" i="2" s="1"/>
  <c r="O127" i="2"/>
  <c r="P131" i="2"/>
  <c r="P144" i="2"/>
  <c r="P140" i="2"/>
  <c r="I140" i="2"/>
  <c r="I144" i="2"/>
  <c r="I131" i="2"/>
  <c r="Y73" i="2"/>
  <c r="Y21" i="2"/>
  <c r="Y31" i="2"/>
  <c r="Y101" i="2"/>
  <c r="Y93" i="2"/>
  <c r="Y102" i="2"/>
  <c r="Y98" i="2"/>
  <c r="AL85" i="2"/>
  <c r="AL73" i="2"/>
  <c r="AL19" i="2"/>
  <c r="AL102" i="2"/>
  <c r="AL95" i="2"/>
  <c r="AL38" i="2"/>
  <c r="AL41" i="2"/>
  <c r="AL74" i="2"/>
  <c r="AL8" i="2"/>
  <c r="AL25" i="2"/>
  <c r="AL76" i="2"/>
  <c r="AL50" i="2"/>
  <c r="AL31" i="2"/>
  <c r="AL26" i="2"/>
  <c r="AL111" i="2"/>
  <c r="AL59" i="2"/>
  <c r="AL67" i="2"/>
  <c r="AL49" i="2"/>
  <c r="BD50" i="2"/>
  <c r="BG50" i="2" s="1"/>
  <c r="J119" i="2"/>
  <c r="J141" i="2"/>
  <c r="J135" i="2" s="1"/>
  <c r="J137" i="2"/>
  <c r="J134" i="2" s="1"/>
  <c r="W19" i="2"/>
  <c r="W7" i="2"/>
  <c r="W46" i="2"/>
  <c r="W51" i="2"/>
  <c r="W74" i="2"/>
  <c r="W93" i="2"/>
  <c r="BD58" i="2"/>
  <c r="BG58" i="2" s="1"/>
  <c r="S143" i="2"/>
  <c r="S139" i="2"/>
  <c r="S127" i="2"/>
  <c r="F140" i="2"/>
  <c r="F134" i="2" s="1"/>
  <c r="F144" i="2"/>
  <c r="F135" i="2" s="1"/>
  <c r="F131" i="2"/>
  <c r="AJ117" i="2"/>
  <c r="Q133" i="2" s="1"/>
  <c r="BD62" i="2"/>
  <c r="BG62" i="2" s="1"/>
  <c r="S119" i="2"/>
  <c r="S137" i="2"/>
  <c r="S141" i="2"/>
  <c r="BD63" i="2"/>
  <c r="BG63" i="2" s="1"/>
  <c r="BD55" i="2"/>
  <c r="BG55" i="2" s="1"/>
  <c r="AD65" i="2"/>
  <c r="AD31" i="2"/>
  <c r="AD73" i="2"/>
  <c r="AD4" i="2"/>
  <c r="AD38" i="2"/>
  <c r="AD57" i="2"/>
  <c r="AD74" i="2"/>
  <c r="AD59" i="2"/>
  <c r="AD76" i="2"/>
  <c r="AD42" i="2"/>
  <c r="BD24" i="2"/>
  <c r="Z30" i="2"/>
  <c r="Z26" i="2"/>
  <c r="Z50" i="2"/>
  <c r="Z8" i="2"/>
  <c r="Z67" i="2"/>
  <c r="Z49" i="2"/>
  <c r="Z57" i="2"/>
  <c r="Z46" i="2"/>
  <c r="Z42" i="2"/>
  <c r="Z102" i="2"/>
  <c r="Z7" i="2"/>
  <c r="AL21" i="2"/>
  <c r="AL65" i="2"/>
  <c r="AL51" i="2"/>
  <c r="AP97" i="2" l="1"/>
  <c r="AN2" i="2"/>
  <c r="BG33" i="2"/>
  <c r="BG43" i="2"/>
  <c r="BG30" i="2"/>
  <c r="BG38" i="2"/>
  <c r="BG7" i="2"/>
  <c r="BG39" i="2"/>
  <c r="BG19" i="2"/>
  <c r="BG3" i="2"/>
  <c r="BG26" i="2"/>
  <c r="BG44" i="2"/>
  <c r="BG16" i="2"/>
  <c r="BG42" i="2"/>
  <c r="BG28" i="2"/>
  <c r="BG8" i="2"/>
  <c r="BG31" i="2"/>
  <c r="BG20" i="2"/>
  <c r="C134" i="2"/>
  <c r="BF13" i="2"/>
  <c r="R135" i="2"/>
  <c r="AM53" i="2"/>
  <c r="BE13" i="2"/>
  <c r="AM78" i="2"/>
  <c r="R134" i="2"/>
  <c r="AM72" i="2"/>
  <c r="AM60" i="2"/>
  <c r="AN84" i="2"/>
  <c r="AQ84" i="2" s="1"/>
  <c r="AN53" i="2"/>
  <c r="AM45" i="2"/>
  <c r="AP45" i="2" s="1"/>
  <c r="AM11" i="2"/>
  <c r="AN61" i="2"/>
  <c r="AQ61" i="2" s="1"/>
  <c r="AN14" i="2"/>
  <c r="AQ14" i="2" s="1"/>
  <c r="AM77" i="2"/>
  <c r="AN11" i="2"/>
  <c r="AM108" i="2"/>
  <c r="AP108" i="2" s="1"/>
  <c r="AM3" i="2"/>
  <c r="AM9" i="2"/>
  <c r="AN54" i="2"/>
  <c r="AQ54" i="2" s="1"/>
  <c r="AM96" i="2"/>
  <c r="AM18" i="2"/>
  <c r="AN48" i="2"/>
  <c r="AQ48" i="2" s="1"/>
  <c r="AM54" i="2"/>
  <c r="AM35" i="2"/>
  <c r="AP35" i="2" s="1"/>
  <c r="AM55" i="2"/>
  <c r="AP55" i="2" s="1"/>
  <c r="AM24" i="2"/>
  <c r="AM68" i="2"/>
  <c r="AN78" i="2"/>
  <c r="AQ78" i="2" s="1"/>
  <c r="AN16" i="2"/>
  <c r="AQ16" i="2" s="1"/>
  <c r="AN89" i="2"/>
  <c r="AQ89" i="2" s="1"/>
  <c r="AN52" i="2"/>
  <c r="AQ52" i="2" s="1"/>
  <c r="AN40" i="2"/>
  <c r="AQ40" i="2" s="1"/>
  <c r="AM112" i="2"/>
  <c r="AN37" i="2"/>
  <c r="AQ37" i="2" s="1"/>
  <c r="AM44" i="2"/>
  <c r="AP44" i="2" s="1"/>
  <c r="AN88" i="2"/>
  <c r="AQ88" i="2" s="1"/>
  <c r="AN81" i="2"/>
  <c r="AQ81" i="2" s="1"/>
  <c r="AN113" i="2"/>
  <c r="AQ113" i="2" s="1"/>
  <c r="BD48" i="2"/>
  <c r="BG48" i="2" s="1"/>
  <c r="AN68" i="2"/>
  <c r="AQ68" i="2" s="1"/>
  <c r="AN96" i="2"/>
  <c r="AQ96" i="2" s="1"/>
  <c r="AN29" i="2"/>
  <c r="AQ29" i="2" s="1"/>
  <c r="AP2" i="2"/>
  <c r="AN69" i="2"/>
  <c r="AQ69" i="2" s="1"/>
  <c r="AM47" i="2"/>
  <c r="AN103" i="2"/>
  <c r="AQ103" i="2" s="1"/>
  <c r="AM52" i="2"/>
  <c r="AN77" i="2"/>
  <c r="AM58" i="2"/>
  <c r="AM23" i="2"/>
  <c r="AP23" i="2" s="1"/>
  <c r="AN24" i="2"/>
  <c r="AM10" i="2"/>
  <c r="AM40" i="2"/>
  <c r="AM6" i="2"/>
  <c r="AN64" i="2"/>
  <c r="AQ64" i="2" s="1"/>
  <c r="AN92" i="2"/>
  <c r="AQ92" i="2" s="1"/>
  <c r="AN112" i="2"/>
  <c r="AQ112" i="2" s="1"/>
  <c r="AN6" i="2"/>
  <c r="AN3" i="2"/>
  <c r="AQ3" i="2" s="1"/>
  <c r="H135" i="2"/>
  <c r="AN5" i="2"/>
  <c r="AQ5" i="2" s="1"/>
  <c r="BD33" i="2"/>
  <c r="AN13" i="2"/>
  <c r="AQ13" i="2" s="1"/>
  <c r="AN18" i="2"/>
  <c r="AQ18" i="2" s="1"/>
  <c r="AN80" i="2"/>
  <c r="AQ80" i="2" s="1"/>
  <c r="AQ99" i="2"/>
  <c r="AQ104" i="2"/>
  <c r="AQ12" i="2"/>
  <c r="AQ71" i="2"/>
  <c r="AQ20" i="2"/>
  <c r="AQ108" i="2"/>
  <c r="AM27" i="2"/>
  <c r="AN27" i="2"/>
  <c r="AN60" i="2"/>
  <c r="AM29" i="2"/>
  <c r="AM5" i="2"/>
  <c r="AN110" i="2"/>
  <c r="AM110" i="2"/>
  <c r="AQ34" i="2"/>
  <c r="AP34" i="2"/>
  <c r="AN87" i="2"/>
  <c r="AM87" i="2"/>
  <c r="AN9" i="2"/>
  <c r="AN39" i="2"/>
  <c r="AQ35" i="2"/>
  <c r="AQ91" i="2"/>
  <c r="AP91" i="2"/>
  <c r="AN107" i="2"/>
  <c r="AM107" i="2"/>
  <c r="BD32" i="2"/>
  <c r="BD31" i="2"/>
  <c r="AM12" i="2"/>
  <c r="AP12" i="2" s="1"/>
  <c r="AN17" i="2"/>
  <c r="AM104" i="2"/>
  <c r="AP104" i="2" s="1"/>
  <c r="AN22" i="2"/>
  <c r="AM22" i="2"/>
  <c r="AQ33" i="2"/>
  <c r="AP33" i="2"/>
  <c r="AM99" i="2"/>
  <c r="AP99" i="2" s="1"/>
  <c r="AQ100" i="2"/>
  <c r="AP100" i="2"/>
  <c r="AM79" i="2"/>
  <c r="AN79" i="2"/>
  <c r="AM62" i="2"/>
  <c r="AN62" i="2"/>
  <c r="AM64" i="2"/>
  <c r="AN86" i="2"/>
  <c r="AM86" i="2"/>
  <c r="AN72" i="2"/>
  <c r="AN58" i="2"/>
  <c r="AM61" i="2"/>
  <c r="AQ28" i="2"/>
  <c r="AP28" i="2"/>
  <c r="AM89" i="2"/>
  <c r="AM71" i="2"/>
  <c r="AP71" i="2" s="1"/>
  <c r="AM81" i="2"/>
  <c r="AN94" i="2"/>
  <c r="AM94" i="2"/>
  <c r="BD14" i="2"/>
  <c r="BD61" i="2"/>
  <c r="BG61" i="2" s="1"/>
  <c r="AQ2" i="2"/>
  <c r="AM92" i="2"/>
  <c r="AN10" i="2"/>
  <c r="AM14" i="2"/>
  <c r="AM20" i="2"/>
  <c r="AP20" i="2" s="1"/>
  <c r="AN47" i="2"/>
  <c r="AM84" i="2"/>
  <c r="AM48" i="2"/>
  <c r="AQ45" i="2"/>
  <c r="BD21" i="2"/>
  <c r="BD30" i="2"/>
  <c r="AM16" i="2"/>
  <c r="AQ55" i="2"/>
  <c r="AM43" i="2"/>
  <c r="AP43" i="2" s="1"/>
  <c r="AM80" i="2"/>
  <c r="AQ44" i="2"/>
  <c r="AM13" i="2"/>
  <c r="AN15" i="2"/>
  <c r="AM15" i="2"/>
  <c r="BD38" i="2"/>
  <c r="AM113" i="2"/>
  <c r="AM75" i="2"/>
  <c r="AN75" i="2"/>
  <c r="AQ23" i="2"/>
  <c r="AP83" i="2"/>
  <c r="AQ83" i="2"/>
  <c r="AM103" i="2"/>
  <c r="AM37" i="2"/>
  <c r="AM105" i="2"/>
  <c r="AN105" i="2"/>
  <c r="AN56" i="2"/>
  <c r="AM56" i="2"/>
  <c r="AM106" i="2"/>
  <c r="AN106" i="2"/>
  <c r="AM109" i="2"/>
  <c r="AN109" i="2"/>
  <c r="U117" i="2"/>
  <c r="B133" i="2" s="1"/>
  <c r="V117" i="2"/>
  <c r="C133" i="2" s="1"/>
  <c r="D135" i="2"/>
  <c r="AA117" i="2"/>
  <c r="H133" i="2" s="1"/>
  <c r="BD34" i="2"/>
  <c r="AE117" i="2"/>
  <c r="L133" i="2" s="1"/>
  <c r="BD67" i="2"/>
  <c r="BG67" i="2" s="1"/>
  <c r="BD12" i="2"/>
  <c r="BD4" i="2"/>
  <c r="BD64" i="2"/>
  <c r="BG64" i="2" s="1"/>
  <c r="D134" i="2"/>
  <c r="BF18" i="2"/>
  <c r="BG18" i="2" s="1"/>
  <c r="BF10" i="2"/>
  <c r="BG10" i="2" s="1"/>
  <c r="BF12" i="2"/>
  <c r="BG12" i="2" s="1"/>
  <c r="BF67" i="2"/>
  <c r="BF14" i="2"/>
  <c r="BG14" i="2" s="1"/>
  <c r="BF5" i="2"/>
  <c r="BG5" i="2" s="1"/>
  <c r="BF37" i="2"/>
  <c r="BG37" i="2" s="1"/>
  <c r="AM30" i="2"/>
  <c r="AM51" i="2"/>
  <c r="AN7" i="2"/>
  <c r="AQ7" i="2" s="1"/>
  <c r="AM21" i="2"/>
  <c r="M134" i="2"/>
  <c r="AN32" i="2"/>
  <c r="AM8" i="2"/>
  <c r="AM57" i="2"/>
  <c r="AM67" i="2"/>
  <c r="AN90" i="2"/>
  <c r="AQ90" i="2" s="1"/>
  <c r="AM32" i="2"/>
  <c r="AN25" i="2"/>
  <c r="AQ25" i="2" s="1"/>
  <c r="AN63" i="2"/>
  <c r="AQ63" i="2" s="1"/>
  <c r="AM36" i="2"/>
  <c r="AN74" i="2"/>
  <c r="AQ74" i="2" s="1"/>
  <c r="AN85" i="2"/>
  <c r="AQ85" i="2" s="1"/>
  <c r="AM70" i="2"/>
  <c r="AM46" i="2"/>
  <c r="AM95" i="2"/>
  <c r="AN76" i="2"/>
  <c r="AQ76" i="2" s="1"/>
  <c r="AM59" i="2"/>
  <c r="AM26" i="2"/>
  <c r="AM7" i="2"/>
  <c r="AN46" i="2"/>
  <c r="AQ46" i="2" s="1"/>
  <c r="AN49" i="2"/>
  <c r="AQ49" i="2" s="1"/>
  <c r="AM38" i="2"/>
  <c r="AM42" i="2"/>
  <c r="AM98" i="2"/>
  <c r="AM85" i="2"/>
  <c r="AM25" i="2"/>
  <c r="AN101" i="2"/>
  <c r="AQ101" i="2" s="1"/>
  <c r="AM4" i="2"/>
  <c r="AN36" i="2"/>
  <c r="P135" i="2"/>
  <c r="AN31" i="2"/>
  <c r="AQ31" i="2" s="1"/>
  <c r="AN57" i="2"/>
  <c r="AN65" i="2"/>
  <c r="AQ65" i="2" s="1"/>
  <c r="AM90" i="2"/>
  <c r="AN73" i="2"/>
  <c r="AQ73" i="2" s="1"/>
  <c r="AC117" i="2"/>
  <c r="J133" i="2" s="1"/>
  <c r="AM50" i="2"/>
  <c r="AN67" i="2"/>
  <c r="AQ67" i="2" s="1"/>
  <c r="AM19" i="2"/>
  <c r="AM82" i="2"/>
  <c r="AN42" i="2"/>
  <c r="AQ42" i="2" s="1"/>
  <c r="AM74" i="2"/>
  <c r="AN102" i="2"/>
  <c r="AQ102" i="2" s="1"/>
  <c r="BD54" i="2"/>
  <c r="BG54" i="2" s="1"/>
  <c r="AN95" i="2"/>
  <c r="BD47" i="2"/>
  <c r="BG47" i="2" s="1"/>
  <c r="AN50" i="2"/>
  <c r="AM73" i="2"/>
  <c r="AI117" i="2"/>
  <c r="P133" i="2" s="1"/>
  <c r="AK117" i="2"/>
  <c r="R133" i="2" s="1"/>
  <c r="AM63" i="2"/>
  <c r="AF117" i="2"/>
  <c r="M133" i="2" s="1"/>
  <c r="Z117" i="2"/>
  <c r="G133" i="2" s="1"/>
  <c r="I135" i="2"/>
  <c r="Y117" i="2"/>
  <c r="F133" i="2" s="1"/>
  <c r="AN30" i="2"/>
  <c r="AN82" i="2"/>
  <c r="BD39" i="2"/>
  <c r="BD7" i="2"/>
  <c r="I134" i="2"/>
  <c r="BD8" i="2"/>
  <c r="G134" i="2"/>
  <c r="AN19" i="2"/>
  <c r="S135" i="2"/>
  <c r="AN21" i="2"/>
  <c r="BD19" i="2"/>
  <c r="AN26" i="2"/>
  <c r="AM65" i="2"/>
  <c r="AM101" i="2"/>
  <c r="G135" i="2"/>
  <c r="S134" i="2"/>
  <c r="AN66" i="2"/>
  <c r="AM49" i="2"/>
  <c r="AN70" i="2"/>
  <c r="AN98" i="2"/>
  <c r="AM66" i="2"/>
  <c r="P134" i="2"/>
  <c r="BD44" i="2"/>
  <c r="AN93" i="2"/>
  <c r="AM93" i="2"/>
  <c r="W117" i="2"/>
  <c r="D133" i="2" s="1"/>
  <c r="BD28" i="2"/>
  <c r="M135" i="2"/>
  <c r="BD42" i="2"/>
  <c r="AM41" i="2"/>
  <c r="AN41" i="2"/>
  <c r="AH117" i="2"/>
  <c r="O133" i="2" s="1"/>
  <c r="AL117" i="2"/>
  <c r="S133" i="2" s="1"/>
  <c r="BD73" i="2"/>
  <c r="BG73" i="2" s="1"/>
  <c r="AD117" i="2"/>
  <c r="K133" i="2" s="1"/>
  <c r="AM76" i="2"/>
  <c r="AN59" i="2"/>
  <c r="BD43" i="2"/>
  <c r="AM102" i="2"/>
  <c r="BD16" i="2"/>
  <c r="AN4" i="2"/>
  <c r="AN51" i="2"/>
  <c r="AN38" i="2"/>
  <c r="BD18" i="2"/>
  <c r="AB117" i="2"/>
  <c r="I133" i="2" s="1"/>
  <c r="AM31" i="2"/>
  <c r="AN8" i="2"/>
  <c r="AN111" i="2"/>
  <c r="BD52" i="2"/>
  <c r="BG52" i="2" s="1"/>
  <c r="BD26" i="2"/>
  <c r="BD57" i="2"/>
  <c r="BG57" i="2" s="1"/>
  <c r="AM111" i="2"/>
  <c r="AP53" i="2" l="1"/>
  <c r="BG13" i="2"/>
  <c r="AP84" i="2"/>
  <c r="AP87" i="2"/>
  <c r="AQ53" i="2"/>
  <c r="AP69" i="2"/>
  <c r="AP24" i="2"/>
  <c r="AP61" i="2"/>
  <c r="AP113" i="2"/>
  <c r="AP13" i="2"/>
  <c r="AP11" i="2"/>
  <c r="AP77" i="2"/>
  <c r="AP14" i="2"/>
  <c r="AP112" i="2"/>
  <c r="AP54" i="2"/>
  <c r="AP78" i="2"/>
  <c r="AP80" i="2"/>
  <c r="AQ11" i="2"/>
  <c r="AP103" i="2"/>
  <c r="AP48" i="2"/>
  <c r="AP37" i="2"/>
  <c r="AQ24" i="2"/>
  <c r="AP40" i="2"/>
  <c r="AP96" i="2"/>
  <c r="AP92" i="2"/>
  <c r="AP68" i="2"/>
  <c r="AP64" i="2"/>
  <c r="AP89" i="2"/>
  <c r="AP29" i="2"/>
  <c r="AP18" i="2"/>
  <c r="AP52" i="2"/>
  <c r="AP6" i="2"/>
  <c r="AP16" i="2"/>
  <c r="AP81" i="2"/>
  <c r="AP88" i="2"/>
  <c r="AQ77" i="2"/>
  <c r="AP3" i="2"/>
  <c r="AQ6" i="2"/>
  <c r="AP94" i="2"/>
  <c r="AO97" i="2"/>
  <c r="AP5" i="2"/>
  <c r="AQ109" i="2"/>
  <c r="AP109" i="2"/>
  <c r="AO109" i="2"/>
  <c r="AO86" i="2"/>
  <c r="AP86" i="2"/>
  <c r="AQ86" i="2"/>
  <c r="AP110" i="2"/>
  <c r="AO110" i="2"/>
  <c r="AQ110" i="2"/>
  <c r="AO16" i="2"/>
  <c r="AO20" i="2"/>
  <c r="AO104" i="2"/>
  <c r="AO23" i="2"/>
  <c r="AO112" i="2"/>
  <c r="AO54" i="2"/>
  <c r="AO33" i="2"/>
  <c r="AQ39" i="2"/>
  <c r="AP39" i="2"/>
  <c r="AO39" i="2"/>
  <c r="AO113" i="2"/>
  <c r="AO12" i="2"/>
  <c r="AP106" i="2"/>
  <c r="AQ106" i="2"/>
  <c r="AO106" i="2"/>
  <c r="AO88" i="2"/>
  <c r="AQ9" i="2"/>
  <c r="AO9" i="2"/>
  <c r="AP9" i="2"/>
  <c r="AO103" i="2"/>
  <c r="AO81" i="2"/>
  <c r="AO3" i="2"/>
  <c r="AV12" i="2" s="1"/>
  <c r="AQ75" i="2"/>
  <c r="AP75" i="2"/>
  <c r="AO75" i="2"/>
  <c r="AO53" i="2"/>
  <c r="AQ10" i="2"/>
  <c r="AP10" i="2"/>
  <c r="AO10" i="2"/>
  <c r="AO11" i="2"/>
  <c r="AO60" i="2"/>
  <c r="AQ60" i="2"/>
  <c r="AP60" i="2"/>
  <c r="AO84" i="2"/>
  <c r="AO6" i="2"/>
  <c r="AO27" i="2"/>
  <c r="AQ27" i="2"/>
  <c r="AP27" i="2"/>
  <c r="AO43" i="2"/>
  <c r="AO52" i="2"/>
  <c r="AO71" i="2"/>
  <c r="AP56" i="2"/>
  <c r="AO56" i="2"/>
  <c r="AQ56" i="2"/>
  <c r="AO44" i="2"/>
  <c r="AO45" i="2"/>
  <c r="AO2" i="2"/>
  <c r="AO28" i="2"/>
  <c r="AQ62" i="2"/>
  <c r="AP62" i="2"/>
  <c r="AO62" i="2"/>
  <c r="AQ22" i="2"/>
  <c r="AO22" i="2"/>
  <c r="AP22" i="2"/>
  <c r="AO24" i="2"/>
  <c r="AO96" i="2"/>
  <c r="AO37" i="2"/>
  <c r="AO89" i="2"/>
  <c r="AO105" i="2"/>
  <c r="AQ105" i="2"/>
  <c r="AP105" i="2"/>
  <c r="AO40" i="2"/>
  <c r="AQ107" i="2"/>
  <c r="AP107" i="2"/>
  <c r="AO107" i="2"/>
  <c r="AQ79" i="2"/>
  <c r="AO79" i="2"/>
  <c r="AP79" i="2"/>
  <c r="AQ17" i="2"/>
  <c r="AO17" i="2"/>
  <c r="AP17" i="2"/>
  <c r="AQ87" i="2"/>
  <c r="AO87" i="2"/>
  <c r="AO48" i="2"/>
  <c r="AO108" i="2"/>
  <c r="AO77" i="2"/>
  <c r="AO68" i="2"/>
  <c r="AO80" i="2"/>
  <c r="AO13" i="2"/>
  <c r="AO99" i="2"/>
  <c r="AQ47" i="2"/>
  <c r="AP47" i="2"/>
  <c r="AO47" i="2"/>
  <c r="AQ58" i="2"/>
  <c r="AP58" i="2"/>
  <c r="AO58" i="2"/>
  <c r="AO100" i="2"/>
  <c r="AO78" i="2"/>
  <c r="AO91" i="2"/>
  <c r="AO61" i="2"/>
  <c r="AO18" i="2"/>
  <c r="AO5" i="2"/>
  <c r="AO83" i="2"/>
  <c r="AQ94" i="2"/>
  <c r="AO94" i="2"/>
  <c r="AQ72" i="2"/>
  <c r="AP72" i="2"/>
  <c r="AO72" i="2"/>
  <c r="AO34" i="2"/>
  <c r="AO64" i="2"/>
  <c r="AO29" i="2"/>
  <c r="AQ15" i="2"/>
  <c r="AP15" i="2"/>
  <c r="AO15" i="2"/>
  <c r="AO55" i="2"/>
  <c r="AO69" i="2"/>
  <c r="AO35" i="2"/>
  <c r="AO14" i="2"/>
  <c r="AO92" i="2"/>
  <c r="AP49" i="2"/>
  <c r="AP7" i="2"/>
  <c r="AP63" i="2"/>
  <c r="AP36" i="2"/>
  <c r="AP90" i="2"/>
  <c r="AP57" i="2"/>
  <c r="AP76" i="2"/>
  <c r="AP32" i="2"/>
  <c r="AQ57" i="2"/>
  <c r="AQ32" i="2"/>
  <c r="AP73" i="2"/>
  <c r="AP85" i="2"/>
  <c r="AP25" i="2"/>
  <c r="AP74" i="2"/>
  <c r="AP31" i="2"/>
  <c r="AP67" i="2"/>
  <c r="AP46" i="2"/>
  <c r="AP42" i="2"/>
  <c r="AO42" i="2"/>
  <c r="AP65" i="2"/>
  <c r="AP102" i="2"/>
  <c r="AQ36" i="2"/>
  <c r="AP101" i="2"/>
  <c r="AO7" i="2"/>
  <c r="AO101" i="2"/>
  <c r="AO65" i="2"/>
  <c r="AO25" i="2"/>
  <c r="AQ70" i="2"/>
  <c r="AO70" i="2"/>
  <c r="AP70" i="2"/>
  <c r="AQ95" i="2"/>
  <c r="AO95" i="2"/>
  <c r="AP95" i="2"/>
  <c r="AP93" i="2"/>
  <c r="AQ93" i="2"/>
  <c r="AO93" i="2"/>
  <c r="AO74" i="2"/>
  <c r="AO98" i="2"/>
  <c r="AP98" i="2"/>
  <c r="AQ98" i="2"/>
  <c r="AO36" i="2"/>
  <c r="AO73" i="2"/>
  <c r="AO49" i="2"/>
  <c r="AT33" i="2"/>
  <c r="AT35" i="2" s="1"/>
  <c r="AT19" i="2"/>
  <c r="AT20" i="2"/>
  <c r="AQ51" i="2"/>
  <c r="AO51" i="2"/>
  <c r="AP51" i="2"/>
  <c r="AO85" i="2"/>
  <c r="AO31" i="2"/>
  <c r="AQ50" i="2"/>
  <c r="AO50" i="2"/>
  <c r="AP50" i="2"/>
  <c r="AP66" i="2"/>
  <c r="AQ66" i="2"/>
  <c r="AO66" i="2"/>
  <c r="AO67" i="2"/>
  <c r="AO57" i="2"/>
  <c r="AO76" i="2"/>
  <c r="AO59" i="2"/>
  <c r="AP59" i="2"/>
  <c r="AQ59" i="2"/>
  <c r="AT21" i="2"/>
  <c r="AO63" i="2"/>
  <c r="AO102" i="2"/>
  <c r="AQ38" i="2"/>
  <c r="AO38" i="2"/>
  <c r="AP38" i="2"/>
  <c r="AQ4" i="2"/>
  <c r="AO4" i="2"/>
  <c r="AP4" i="2"/>
  <c r="AO90" i="2"/>
  <c r="AO26" i="2"/>
  <c r="AQ26" i="2"/>
  <c r="AP26" i="2"/>
  <c r="AO46" i="2"/>
  <c r="AO8" i="2"/>
  <c r="AQ8" i="2"/>
  <c r="AP8" i="2"/>
  <c r="AQ41" i="2"/>
  <c r="AP41" i="2"/>
  <c r="AO41" i="2"/>
  <c r="AT22" i="2"/>
  <c r="AQ19" i="2"/>
  <c r="AP19" i="2"/>
  <c r="AO19" i="2"/>
  <c r="AO82" i="2"/>
  <c r="AP82" i="2"/>
  <c r="AQ82" i="2"/>
  <c r="AO32" i="2"/>
  <c r="AQ111" i="2"/>
  <c r="AO111" i="2"/>
  <c r="AP111" i="2"/>
  <c r="AQ21" i="2"/>
  <c r="AP21" i="2"/>
  <c r="AO21" i="2"/>
  <c r="AQ30" i="2"/>
  <c r="AO30" i="2"/>
  <c r="AP3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<sst xmlns="http://schemas.openxmlformats.org/spreadsheetml/2006/main" count="5538" uniqueCount="330">
  <si>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</si>
  <si>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</si>
  <si>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</si>
  <si>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</si>
  <si>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</si>
  <si>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</si>
  <si>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</si>
  <si>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</si>
  <si>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</si>
  <si>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</si>
  <si>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</si>
  <si>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</si>
  <si>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</si>
  <si>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</si>
  <si>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</si>
  <si>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</si>
  <si>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</si>
  <si>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</si>
  <si>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</si>
  <si>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</si>
  <si>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</si>
  <si>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</si>
  <si>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</si>
  <si>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</si>
  <si>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</si>
  <si>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</si>
  <si>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</si>
  <si>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</si>
  <si>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</si>
  <si>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</si>
  <si>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</si>
  <si>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</si>
  <si>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</si>
  <si>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</si>
  <si>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</si>
  <si>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</si>
  <si>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A3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</si>
  <si>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</si>
  <si>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</si>
  <si>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</si>
  <si>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</si>
  <si>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</si>
  <si>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</si>
  <si>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</si>
  <si>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</si>
  <si>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</si>
  <si>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</si>
  <si>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</si>
  <si>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</si>
  <si>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</si>
  <si>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</si>
  <si>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</si>
  <si>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</si>
  <si>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A4</t>
  </si>
  <si>
    <t>B4</t>
  </si>
  <si>
    <t>C4</t>
  </si>
  <si>
    <t>D4</t>
  </si>
  <si>
    <t>E4</t>
  </si>
  <si>
    <t>F4</t>
  </si>
  <si>
    <t>G4</t>
  </si>
  <si>
    <t>I4</t>
  </si>
  <si>
    <t>J4</t>
  </si>
  <si>
    <t>K4</t>
  </si>
  <si>
    <t>L4</t>
  </si>
  <si>
    <t>M4</t>
  </si>
  <si>
    <t>N4</t>
  </si>
  <si>
    <t>O4</t>
  </si>
  <si>
    <t>P4</t>
  </si>
  <si>
    <t>Q4</t>
  </si>
  <si>
    <t>R4</t>
  </si>
  <si>
    <t>Jordan Spieth</t>
  </si>
  <si>
    <t>Justin Rose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</si>
  <si>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</si>
  <si>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</si>
  <si>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</si>
  <si>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</si>
  <si>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</si>
  <si>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</si>
  <si>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</si>
  <si>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</si>
  <si>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</si>
  <si>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</si>
  <si>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</si>
  <si>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</si>
  <si>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</si>
  <si>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</si>
  <si>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</si>
  <si>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</si>
  <si>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</si>
  <si>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</si>
  <si>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Points</t>
  </si>
  <si>
    <t>Tommy Fleetwood</t>
  </si>
  <si>
    <t>Times Selected</t>
  </si>
  <si>
    <t>Name                     Group</t>
  </si>
  <si>
    <t>Justin Thomas</t>
  </si>
  <si>
    <t>Rory McIlroy</t>
  </si>
  <si>
    <t>H4</t>
  </si>
  <si>
    <t>Paid?</t>
  </si>
  <si>
    <t># made cut</t>
  </si>
  <si>
    <t>Paid</t>
  </si>
  <si>
    <t>Not Paid</t>
  </si>
  <si>
    <t>% paid</t>
  </si>
  <si>
    <t>POS</t>
  </si>
  <si>
    <t>Xander Schauffele</t>
  </si>
  <si>
    <t>Total Pts</t>
  </si>
  <si>
    <t>Rank</t>
  </si>
  <si>
    <t>Most golfers to make the cut</t>
  </si>
  <si>
    <t>Least golfers to make the cut</t>
  </si>
  <si>
    <t>Pnts/ Golfr mc</t>
  </si>
  <si>
    <t>Pnts/All Glfrs</t>
  </si>
  <si>
    <t>Curr Position</t>
  </si>
  <si>
    <t>Total Points for Group</t>
  </si>
  <si>
    <t>Avg Position</t>
  </si>
  <si>
    <t># to make cut</t>
  </si>
  <si>
    <t>Total Points Earned</t>
  </si>
  <si>
    <t>Golfer</t>
  </si>
  <si>
    <t>Position</t>
  </si>
  <si>
    <t>Tony Finau</t>
  </si>
  <si>
    <t>Patrick Cantlay</t>
  </si>
  <si>
    <t>Cameron Smith</t>
  </si>
  <si>
    <t>Brooks Koepka</t>
  </si>
  <si>
    <t>Shane Lowry</t>
  </si>
  <si>
    <t>Player</t>
  </si>
  <si>
    <t>Best Group of Golfers</t>
  </si>
  <si>
    <t>Worst Group of Golfers</t>
  </si>
  <si>
    <t>Rd 2 Points</t>
  </si>
  <si>
    <t>Rd 3 Points</t>
  </si>
  <si>
    <t>Rd 4 Points</t>
  </si>
  <si>
    <t>+/-</t>
  </si>
  <si>
    <t>Pnts/All Glfrs is your points per 18 golfers</t>
  </si>
  <si>
    <t xml:space="preserve">  many golfers that made the cut for your personally</t>
  </si>
  <si>
    <t>Corey Conners</t>
  </si>
  <si>
    <t>Viktor Hovland</t>
  </si>
  <si>
    <t>Collin Morikawa</t>
  </si>
  <si>
    <t>Scottie Scheffler</t>
  </si>
  <si>
    <t>Row Labels</t>
  </si>
  <si>
    <t>B3</t>
  </si>
  <si>
    <t>Pnts/Golfr mc is your points per golfers for as</t>
  </si>
  <si>
    <t>Brian Harman</t>
  </si>
  <si>
    <t>TENTATIVE PAYOUT</t>
  </si>
  <si>
    <t>Sam Burns</t>
  </si>
  <si>
    <t>Russell Henley</t>
  </si>
  <si>
    <t>Total Cuts Made</t>
  </si>
  <si>
    <t>Percent Cuts Made</t>
  </si>
  <si>
    <t>Times Picked</t>
  </si>
  <si>
    <t>% of group picked</t>
  </si>
  <si>
    <t>Hideki Matsuyama</t>
  </si>
  <si>
    <t>Cameron Young</t>
  </si>
  <si>
    <t>Keegan Bradley</t>
  </si>
  <si>
    <t>Harris English</t>
  </si>
  <si>
    <t>Selected?</t>
  </si>
  <si>
    <t>ENTER NAME HERE TO SEE WHO YOU PICKED</t>
  </si>
  <si>
    <t>Use Dropdown</t>
  </si>
  <si>
    <t>Group</t>
  </si>
  <si>
    <t>Min Woo Lee</t>
  </si>
  <si>
    <t>Jason Day</t>
  </si>
  <si>
    <t>Tom Kim</t>
  </si>
  <si>
    <t>Sungjae Im</t>
  </si>
  <si>
    <t>Paid cells</t>
  </si>
  <si>
    <t>Total Entries x 18 groups</t>
  </si>
  <si>
    <t>Wyndham Clark</t>
  </si>
  <si>
    <t>Denny McCarthy</t>
  </si>
  <si>
    <t>Matt Fitzpatrick</t>
  </si>
  <si>
    <t>Sepp Straka</t>
  </si>
  <si>
    <t>Data Val</t>
  </si>
  <si>
    <t>Ludvig Aberg</t>
  </si>
  <si>
    <t>Akshay Bhatia</t>
  </si>
  <si>
    <t>Jon Rahm</t>
  </si>
  <si>
    <t>Robert MacIntyre</t>
  </si>
  <si>
    <t>Joaquin Niemann</t>
  </si>
  <si>
    <t>Adam Scott</t>
  </si>
  <si>
    <t>Davis Thompson</t>
  </si>
  <si>
    <t>Rasmus Hojgaard</t>
  </si>
  <si>
    <t>J.T. Poston</t>
  </si>
  <si>
    <t>Patrick Reed</t>
  </si>
  <si>
    <t>Aaron Rai</t>
  </si>
  <si>
    <t>Daniel Berger</t>
  </si>
  <si>
    <t>Maverick McNealy</t>
  </si>
  <si>
    <t>J.J. Spaun</t>
  </si>
  <si>
    <t>Taylor Pendrith</t>
  </si>
  <si>
    <t>Thomas Detry</t>
  </si>
  <si>
    <t>Michael Kim</t>
  </si>
  <si>
    <t>Nick Taylor</t>
  </si>
  <si>
    <t>Si Woo Kim</t>
  </si>
  <si>
    <t>Andrew Novak</t>
  </si>
  <si>
    <t>Ben Griffin</t>
  </si>
  <si>
    <t>Tyrrell Hatton</t>
  </si>
  <si>
    <t>Carlos Ortiz</t>
  </si>
  <si>
    <t>Marc Leishman</t>
  </si>
  <si>
    <t>Bud Cauley</t>
  </si>
  <si>
    <t>Max Greyserman</t>
  </si>
  <si>
    <t>Matt Wallace</t>
  </si>
  <si>
    <t>No</t>
  </si>
  <si>
    <t>John Mattern</t>
  </si>
  <si>
    <t>Byeong Hun An</t>
  </si>
  <si>
    <t>Bryson Dechambeau</t>
  </si>
  <si>
    <t>Ryan Fox</t>
  </si>
  <si>
    <t>Harry Hall</t>
  </si>
  <si>
    <t>Sergio Garcia</t>
  </si>
  <si>
    <t>Dean Burmester</t>
  </si>
  <si>
    <t>Louis Oosthuizen</t>
  </si>
  <si>
    <t>Rickie Fowler</t>
  </si>
  <si>
    <t>Nicolai Hojgaard</t>
  </si>
  <si>
    <t>Tom McKibbin</t>
  </si>
  <si>
    <t>Lucas Herbert</t>
  </si>
  <si>
    <t>Thriston Lawrence</t>
  </si>
  <si>
    <t>Chris Gotterup</t>
  </si>
  <si>
    <t>Chris Kirk</t>
  </si>
  <si>
    <t>Rick Roach</t>
  </si>
  <si>
    <t>Gavin Ipsen1</t>
  </si>
  <si>
    <t>Gavin Ipsen2</t>
  </si>
  <si>
    <t>Gavin Ipsen3</t>
  </si>
  <si>
    <t>Gavin Ipsen4</t>
  </si>
  <si>
    <t>Nick Binnendijk</t>
  </si>
  <si>
    <t>Parker Stallman</t>
  </si>
  <si>
    <t>Tim Brousseau</t>
  </si>
  <si>
    <t>Grant Leischner</t>
  </si>
  <si>
    <t>Mitch Griesert</t>
  </si>
  <si>
    <t>Ryan Plattenberger</t>
  </si>
  <si>
    <t>Mike Broyles</t>
  </si>
  <si>
    <t>Jon Bernadt</t>
  </si>
  <si>
    <t>Austin Miller2</t>
  </si>
  <si>
    <t>Austin Miller1</t>
  </si>
  <si>
    <t>Tony Venturini</t>
  </si>
  <si>
    <t>Jon Saxe1</t>
  </si>
  <si>
    <t>Jon Saxe2</t>
  </si>
  <si>
    <t>Sarah Percha</t>
  </si>
  <si>
    <t>Jason Percha</t>
  </si>
  <si>
    <t>Austin Percha</t>
  </si>
  <si>
    <t>Jill Circo</t>
  </si>
  <si>
    <t>Jeff Vaske</t>
  </si>
  <si>
    <t>JR Freidhof</t>
  </si>
  <si>
    <t>Randy Geise</t>
  </si>
  <si>
    <t>Chad Templeman</t>
  </si>
  <si>
    <t>Stephen Marshall1</t>
  </si>
  <si>
    <t>Stephen Marshall2</t>
  </si>
  <si>
    <t>Colin Chatfield</t>
  </si>
  <si>
    <t>Landon Chatfield</t>
  </si>
  <si>
    <t>Dan Chatfield</t>
  </si>
  <si>
    <t>Stacy Ban</t>
  </si>
  <si>
    <t>Jim Mclaughlin</t>
  </si>
  <si>
    <t>Sri Panchumarti</t>
  </si>
  <si>
    <t>Manjit Matharu</t>
  </si>
  <si>
    <t>Rob Tuel</t>
  </si>
  <si>
    <t>Paul Tuel Jr</t>
  </si>
  <si>
    <t>Tara Villagomez</t>
  </si>
  <si>
    <t>Lonny Montgomery2</t>
  </si>
  <si>
    <t>Lonny Montgomery1</t>
  </si>
  <si>
    <t>Terry Miller1</t>
  </si>
  <si>
    <t>Terry Miller2</t>
  </si>
  <si>
    <t>Nate Frantz1</t>
  </si>
  <si>
    <t>Nate Frantz2</t>
  </si>
  <si>
    <t>Jeff Taylor</t>
  </si>
  <si>
    <t>Jess Johnson</t>
  </si>
  <si>
    <t>Ryan Gound</t>
  </si>
  <si>
    <t>Bill Potter</t>
  </si>
  <si>
    <t>Doug Cook1</t>
  </si>
  <si>
    <t>Doug Cook2</t>
  </si>
  <si>
    <t>Jordan Ashford1</t>
  </si>
  <si>
    <t>Jordan Ashford2</t>
  </si>
  <si>
    <t>Ken Haas</t>
  </si>
  <si>
    <t>Sharon Haas</t>
  </si>
  <si>
    <t>John Blubaugh1</t>
  </si>
  <si>
    <t>John Blubaugh2</t>
  </si>
  <si>
    <t>Balraj Matharu</t>
  </si>
  <si>
    <t>Kevin Geiger</t>
  </si>
  <si>
    <t>Jim Bailey1</t>
  </si>
  <si>
    <t>Jim Bailey3</t>
  </si>
  <si>
    <t>Jim Bailey2</t>
  </si>
  <si>
    <t>Ed Breault1</t>
  </si>
  <si>
    <t>Ed Breault2</t>
  </si>
  <si>
    <t>Darren Merchant1</t>
  </si>
  <si>
    <t>Darren Merchant2</t>
  </si>
  <si>
    <t>Brian Haas</t>
  </si>
  <si>
    <t>Brad Taylor1</t>
  </si>
  <si>
    <t>Brad Taylor2</t>
  </si>
  <si>
    <t>Jim Biscardi</t>
  </si>
  <si>
    <t>Karen E. Johnson</t>
  </si>
  <si>
    <t>Chris Frady</t>
  </si>
  <si>
    <t>Brian Schindler3</t>
  </si>
  <si>
    <t>Brian Schindler2</t>
  </si>
  <si>
    <t>Brian Schindler1</t>
  </si>
  <si>
    <t>Rick Straub</t>
  </si>
  <si>
    <t>Kevin McGinn</t>
  </si>
  <si>
    <t>Hubert Ban</t>
  </si>
  <si>
    <t>Paul Tuel Sr</t>
  </si>
  <si>
    <t>Kris Tuel</t>
  </si>
  <si>
    <t>Mark Van Goethen</t>
  </si>
  <si>
    <t>Chris Shrader</t>
  </si>
  <si>
    <t>Ryan Poehlman</t>
  </si>
  <si>
    <t>Pete Jarzynka</t>
  </si>
  <si>
    <t>Lisa Foreman</t>
  </si>
  <si>
    <t>Chuck Taylor1</t>
  </si>
  <si>
    <t>Chuck Taylor2</t>
  </si>
  <si>
    <t>Todd Dahlkoetter</t>
  </si>
  <si>
    <t>Steven Hansen</t>
  </si>
  <si>
    <t>Tony Krusemark</t>
  </si>
  <si>
    <t>Shane King</t>
  </si>
  <si>
    <t>Linda Furey</t>
  </si>
  <si>
    <t>Andy Dubbs</t>
  </si>
  <si>
    <t>Tom Stobbe</t>
  </si>
  <si>
    <t>Kellie Stobbe</t>
  </si>
  <si>
    <t>Matt Hahne</t>
  </si>
  <si>
    <t>Jason Tieskoetter</t>
  </si>
  <si>
    <t>Bob Andrlik</t>
  </si>
  <si>
    <t>Tom Everett</t>
  </si>
  <si>
    <t>Ryan O'Kief</t>
  </si>
  <si>
    <t>Nathan Day1</t>
  </si>
  <si>
    <t>Nathan Day2</t>
  </si>
  <si>
    <t>Mike Miller</t>
  </si>
  <si>
    <t>Jimmy Sauer</t>
  </si>
  <si>
    <t>Todd Anderson1</t>
  </si>
  <si>
    <t>Todd Anderson2</t>
  </si>
  <si>
    <t>Dan Coffey1</t>
  </si>
  <si>
    <t>Dan Coffey2</t>
  </si>
  <si>
    <t>Tyler Lein</t>
  </si>
  <si>
    <t>Ed Hengemuehler</t>
  </si>
  <si>
    <t>Leo Venturini1</t>
  </si>
  <si>
    <t>Leo Venturini2</t>
  </si>
  <si>
    <t>Thorbjørn Olesen</t>
  </si>
  <si>
    <t>Yes</t>
  </si>
  <si>
    <t>Golfers made the cut so first gets 70+5=75.</t>
  </si>
  <si>
    <t>Second gets 69 and on down</t>
  </si>
  <si>
    <t>CUT</t>
  </si>
  <si>
    <t>1st</t>
  </si>
  <si>
    <t>2nd</t>
  </si>
  <si>
    <t>3rd</t>
  </si>
  <si>
    <t>4th</t>
  </si>
  <si>
    <t>5th</t>
  </si>
  <si>
    <t>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</si>
</sst>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Helvetica Neue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/>
    </xf>
    <xf numFmtId="0" fontId="10" fillId="0" borderId="0" applyNumberFormat="0" applyFill="0" applyBorder="0" applyProtection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 applyProtection="1"/>
    <xf numFmtId="0" fontId="0" fillId="0" borderId="0" xfId="0" applyAlignment="1">
      <alignment horizontal="right"/>
    </xf>
    <xf numFmtId="164" fontId="0" fillId="0" borderId="0" xfId="2" applyNumberFormat="1" applyFont="1" applyAlignment="1">
      <alignment horizontal="center"/>
    </xf>
    <xf numFmtId="3" fontId="6" fillId="0" borderId="0" xfId="0" applyNumberFormat="1" applyFont="1"/>
    <xf numFmtId="0" fontId="5" fillId="0" borderId="0" xfId="0" applyFont="1"/>
    <xf numFmtId="165" fontId="0" fillId="0" borderId="0" xfId="0" applyNumberForma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3" fontId="5" fillId="0" borderId="3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/>
    </xf>
    <xf numFmtId="0" fontId="2" fillId="0" borderId="0" xfId="0" applyFont="1"/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3" fontId="0" fillId="0" borderId="12" xfId="0" applyNumberFormat="1" applyBorder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2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164" fontId="0" fillId="0" borderId="0" xfId="2" quotePrefix="1" applyNumberFormat="1" applyFont="1" applyFill="1"/>
    <xf numFmtId="0" fontId="12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4" borderId="0" xfId="0" applyFill="1"/>
    <xf numFmtId="0" fontId="5" fillId="3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2" borderId="0" xfId="0" applyFill="1" applyAlignment="1">
      <alignment horizontal="left"/>
    </xf>
    <xf numFmtId="164" fontId="0" fillId="0" borderId="0" xfId="2" applyNumberFormat="1" applyFont="1" applyFill="1"/>
    <xf numFmtId="0" fontId="0" fillId="0" borderId="13" xfId="0" applyBorder="1"/>
    <xf numFmtId="0" fontId="13" fillId="0" borderId="0" xfId="0" applyFont="1"/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3" fontId="5" fillId="0" borderId="13" xfId="0" applyNumberFormat="1" applyFont="1" applyBorder="1"/>
    <xf numFmtId="0" fontId="0" fillId="0" borderId="13" xfId="0" applyBorder="1" applyAlignment="1">
      <alignment horizontal="right"/>
    </xf>
    <xf numFmtId="0" fontId="14" fillId="0" borderId="0" xfId="0" applyFont="1"/>
    <xf numFmtId="0" fontId="0" fillId="4" borderId="0" xfId="0" applyFill="1" applyAlignment="1">
      <alignment horizontal="left"/>
    </xf>
    <xf numFmtId="164" fontId="0" fillId="4" borderId="0" xfId="2" applyNumberFormat="1" applyFont="1" applyFill="1"/>
    <xf numFmtId="0" fontId="0" fillId="4" borderId="0" xfId="0" applyFill="1" applyAlignment="1">
      <alignment horizontal="center"/>
    </xf>
    <xf numFmtId="0" fontId="0" fillId="2" borderId="0" xfId="0" applyFill="1"/>
  </cellXfs>
  <cellStyles count="5">
    <cellStyle name="Hy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8"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30</xdr:row>
      <xdr:rowOff>0</xdr:rowOff>
    </xdr:from>
    <xdr:to>
      <xdr:col>27</xdr:col>
      <xdr:colOff>19050</xdr:colOff>
      <xdr:row>30</xdr:row>
      <xdr:rowOff>19050</xdr:rowOff>
    </xdr:to>
    <xdr:pic>
      <xdr:nvPicPr>
        <xdr:cNvPr id="2" name="Picture 1" descr="https://ssl.gstatic.com/ui/v1/icons/mail/images/cleardot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5900" y="326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23</xdr:col>
      <xdr:colOff>0</xdr:colOff>
      <xdr:row>25</xdr:row>
      <xdr:rowOff>0</xdr:rowOff>
    </xdr:from>
    <xdr:ext cx="19050" cy="19050"/>
    <xdr:pic>
      <xdr:nvPicPr>
        <xdr:cNvPr id="3" name="Picture 2" descr="https://ssl.gstatic.com/ui/v1/icons/mail/images/cleardot.gif">
          <a:extLst>
            <a:ext uri="{FF2B5EF4-FFF2-40B4-BE49-F238E27FC236}">
              <a16:creationId xmlns:a16="http://schemas.microsoft.com/office/drawing/2014/main" id="{2B958B61-4CF2-4D76-926E-3CA083D3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5305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144"/>
  <sheetViews>
    <sheetView tabSelected="1" workbookViewId="0">
      <pane xSplit="1" ySplit="1" topLeftCell="AO2" activePane="bottomRight" state="frozen"/>
      <selection activeCell="B157" sqref="B157"/>
      <selection pane="topRight" activeCell="B157" sqref="B157"/>
      <selection pane="bottomLeft" activeCell="B157" sqref="B157"/>
      <selection pane="bottomRight" activeCell="AU2" sqref="AU2"/>
    </sheetView>
  </sheetViews>
  <sheetFormatPr defaultRowHeight="12.75" outlineLevelCol="1"/>
  <cols>
    <col min="1" max="1" width="25.5703125" bestFit="1" customWidth="1"/>
    <col min="2" max="2" width="15.85546875" customWidth="1" outlineLevel="1" collapsed="1"/>
    <col min="3" max="3" width="17.5703125" customWidth="1" outlineLevel="1"/>
    <col min="4" max="4" width="14.140625" customWidth="1" outlineLevel="1"/>
    <col min="5" max="5" width="15.5703125" customWidth="1" outlineLevel="1"/>
    <col min="6" max="6" width="16.5703125" customWidth="1" outlineLevel="1"/>
    <col min="7" max="7" width="18.85546875" customWidth="1" outlineLevel="1"/>
    <col min="8" max="8" width="16.28515625" customWidth="1" outlineLevel="1"/>
    <col min="9" max="9" width="14" customWidth="1" outlineLevel="1"/>
    <col min="10" max="10" width="14.42578125" customWidth="1" outlineLevel="1"/>
    <col min="11" max="11" width="12.42578125" customWidth="1" outlineLevel="1"/>
    <col min="12" max="12" width="13.5703125" customWidth="1" outlineLevel="1"/>
    <col min="13" max="13" width="14.140625" customWidth="1" outlineLevel="1"/>
    <col min="14" max="14" width="15.5703125" customWidth="1" outlineLevel="1"/>
    <col min="15" max="15" width="16.85546875" customWidth="1" outlineLevel="1"/>
    <col min="16" max="16" width="12" customWidth="1" outlineLevel="1"/>
    <col min="17" max="17" width="15.5703125" customWidth="1" outlineLevel="1"/>
    <col min="18" max="18" width="12.5703125" customWidth="1" outlineLevel="1"/>
    <col min="19" max="19" width="16" customWidth="1" outlineLevel="1"/>
    <col min="20" max="20" width="3.85546875" customWidth="1" outlineLevel="1"/>
    <col min="21" max="38" width="5.7109375" bestFit="1" customWidth="1"/>
    <col min="39" max="39" width="5.42578125" customWidth="1"/>
    <col min="40" max="40" width="6.28515625" customWidth="1"/>
    <col min="41" max="41" width="6" customWidth="1"/>
    <col min="42" max="42" width="6.85546875" customWidth="1"/>
    <col min="43" max="43" width="7.42578125" customWidth="1"/>
    <col min="44" max="44" width="6.28515625" style="2" bestFit="1" customWidth="1"/>
    <col min="45" max="45" width="14.28515625" bestFit="1" customWidth="1"/>
    <col min="46" max="46" width="9.140625" customWidth="1"/>
    <col min="47" max="47" width="9.7109375" customWidth="1"/>
    <col min="48" max="48" width="23.7109375" customWidth="1"/>
    <col min="49" max="49" width="7" customWidth="1"/>
    <col min="50" max="50" width="5.5703125" customWidth="1"/>
    <col min="51" max="51" width="2.5703125" hidden="1" customWidth="1"/>
    <col min="52" max="52" width="3" hidden="1" customWidth="1"/>
    <col min="53" max="53" width="7.140625" customWidth="1"/>
    <col min="54" max="54" width="5" customWidth="1"/>
    <col min="55" max="55" width="18.85546875" bestFit="1" customWidth="1"/>
    <col min="56" max="57" width="6.28515625" bestFit="1" customWidth="1"/>
    <col min="58" max="58" width="6.28515625" customWidth="1"/>
    <col min="59" max="59" width="3.5703125" bestFit="1" customWidth="1"/>
    <col min="60" max="60" width="6.7109375" bestFit="1" customWidth="1"/>
    <col min="61" max="61" width="8.7109375" customWidth="1"/>
    <col min="62" max="62" width="7" bestFit="1" customWidth="1"/>
    <col min="63" max="63" width="5.7109375" customWidth="1"/>
    <col min="64" max="64" width="9.140625" hidden="1" customWidth="1"/>
    <col min="65" max="65" width="18.5703125" hidden="1" customWidth="1"/>
    <col min="66" max="66" width="2" hidden="1" customWidth="1"/>
    <col min="67" max="67" width="18.5703125" hidden="1" customWidth="1"/>
    <col min="68" max="71" width="3.85546875" hidden="1" customWidth="1"/>
    <col min="72" max="74" width="16.42578125" hidden="1" customWidth="1"/>
    <col min="75" max="76" width="20.7109375" hidden="1" customWidth="1"/>
    <col min="77" max="77" width="19.28515625" hidden="1" customWidth="1"/>
    <col min="78" max="78" width="22.42578125" hidden="1" customWidth="1"/>
    <col min="79" max="80" width="22.140625" hidden="1" customWidth="1"/>
    <col min="81" max="81" width="24.85546875" hidden="1" customWidth="1"/>
    <col min="82" max="82" width="14.7109375" hidden="1" customWidth="1"/>
    <col min="83" max="83" width="22.5703125" hidden="1" customWidth="1"/>
    <col min="84" max="84" width="20.140625" hidden="1" customWidth="1"/>
    <col min="85" max="85" width="24.5703125" hidden="1" customWidth="1"/>
    <col min="86" max="86" width="18.7109375" hidden="1" customWidth="1"/>
    <col min="87" max="87" width="20.28515625" hidden="1" customWidth="1"/>
    <col min="88" max="88" width="21" hidden="1" customWidth="1"/>
    <col min="89" max="90" width="21.5703125" hidden="1" customWidth="1"/>
    <col min="91" max="91" width="19.85546875" hidden="1" customWidth="1"/>
    <col min="92" max="92" width="22.85546875" hidden="1" customWidth="1"/>
    <col min="93" max="93" width="24" hidden="1" customWidth="1"/>
    <col min="94" max="94" width="24.28515625" hidden="1" customWidth="1"/>
    <col min="95" max="96" width="21.140625" hidden="1" customWidth="1"/>
    <col min="97" max="97" width="19.28515625" hidden="1" customWidth="1"/>
    <col min="98" max="98" width="20.85546875" hidden="1" customWidth="1"/>
    <col min="99" max="100" width="23.140625" hidden="1" customWidth="1"/>
    <col min="101" max="101" width="23.42578125" hidden="1" customWidth="1"/>
    <col min="102" max="102" width="20.28515625" hidden="1" customWidth="1"/>
    <col min="103" max="105" width="22.5703125" hidden="1" customWidth="1"/>
    <col min="106" max="106" width="26.28515625" hidden="1" customWidth="1"/>
    <col min="107" max="107" width="20.85546875" hidden="1" customWidth="1"/>
    <col min="108" max="108" width="16.5703125" hidden="1" customWidth="1"/>
    <col min="109" max="110" width="20.5703125" hidden="1" customWidth="1"/>
    <col min="111" max="111" width="18.28515625" hidden="1" customWidth="1"/>
    <col min="112" max="112" width="18.7109375" hidden="1" customWidth="1"/>
    <col min="113" max="113" width="18" hidden="1" customWidth="1"/>
    <col min="114" max="114" width="22.85546875" hidden="1" customWidth="1"/>
    <col min="115" max="116" width="20.140625" hidden="1" customWidth="1"/>
    <col min="117" max="119" width="22.42578125" hidden="1" customWidth="1"/>
    <col min="120" max="120" width="18.28515625" hidden="1" customWidth="1"/>
    <col min="121" max="121" width="18.5703125" hidden="1" customWidth="1"/>
    <col min="122" max="124" width="23" hidden="1" customWidth="1"/>
    <col min="125" max="125" width="18.85546875" hidden="1" customWidth="1"/>
    <col min="126" max="126" width="24" hidden="1" customWidth="1"/>
    <col min="127" max="127" width="20.28515625" hidden="1" customWidth="1"/>
    <col min="128" max="128" width="23" hidden="1" customWidth="1"/>
    <col min="129" max="131" width="23.7109375" hidden="1" customWidth="1"/>
    <col min="132" max="132" width="22.140625" hidden="1" customWidth="1"/>
    <col min="133" max="133" width="17.28515625" hidden="1" customWidth="1"/>
    <col min="134" max="135" width="18.7109375" hidden="1" customWidth="1"/>
    <col min="136" max="137" width="27" hidden="1" customWidth="1"/>
    <col min="138" max="138" width="20.42578125" hidden="1" customWidth="1"/>
    <col min="139" max="139" width="12.7109375" hidden="1" customWidth="1"/>
    <col min="140" max="140" width="10.85546875" hidden="1" customWidth="1"/>
    <col min="141" max="141" width="19.140625" hidden="1" customWidth="1"/>
    <col min="142" max="142" width="20.28515625" hidden="1" customWidth="1"/>
    <col min="143" max="143" width="18.28515625" hidden="1" customWidth="1"/>
    <col min="144" max="145" width="15.7109375" hidden="1" customWidth="1"/>
    <col min="146" max="146" width="20.140625" hidden="1" customWidth="1"/>
    <col min="147" max="147" width="18.28515625" hidden="1" customWidth="1"/>
    <col min="148" max="148" width="20.5703125" hidden="1" customWidth="1"/>
    <col min="149" max="149" width="26" hidden="1" customWidth="1"/>
    <col min="150" max="151" width="22.5703125" hidden="1" customWidth="1"/>
    <col min="152" max="152" width="20" hidden="1" customWidth="1"/>
    <col min="153" max="153" width="18.85546875" hidden="1" customWidth="1"/>
    <col min="154" max="154" width="18.28515625" hidden="1" customWidth="1"/>
    <col min="155" max="155" width="21.42578125" hidden="1" customWidth="1"/>
    <col min="156" max="156" width="23.7109375" hidden="1" customWidth="1"/>
    <col min="157" max="157" width="20.7109375" hidden="1" customWidth="1"/>
    <col min="158" max="158" width="23" hidden="1" customWidth="1"/>
    <col min="159" max="159" width="11.7109375" hidden="1" customWidth="1"/>
    <col min="160" max="162" width="21.140625" hidden="1" customWidth="1"/>
    <col min="163" max="163" width="21.42578125" hidden="1" customWidth="1"/>
    <col min="164" max="164" width="20.42578125" hidden="1" customWidth="1"/>
    <col min="165" max="165" width="16.7109375" hidden="1" customWidth="1"/>
    <col min="166" max="166" width="22.42578125" hidden="1" customWidth="1"/>
    <col min="167" max="167" width="26" hidden="1" customWidth="1"/>
    <col min="168" max="168" width="21.42578125" hidden="1" customWidth="1"/>
    <col min="169" max="169" width="18.85546875" hidden="1" customWidth="1"/>
    <col min="170" max="173" width="20.85546875" hidden="1" customWidth="1"/>
    <col min="174" max="174" width="20.5703125" hidden="1" customWidth="1"/>
    <col min="175" max="176" width="25.85546875" hidden="1" customWidth="1"/>
    <col min="177" max="177" width="16.5703125" hidden="1" customWidth="1"/>
    <col min="178" max="179" width="26.140625" hidden="1" customWidth="1"/>
    <col min="180" max="180" width="16" hidden="1" customWidth="1"/>
    <col min="181" max="181" width="13.140625" hidden="1" customWidth="1"/>
    <col min="182" max="182" width="20.28515625" hidden="1" customWidth="1"/>
    <col min="183" max="183" width="19.5703125" hidden="1" customWidth="1"/>
    <col min="184" max="184" width="22.5703125" hidden="1" customWidth="1"/>
    <col min="185" max="185" width="20.28515625" bestFit="1" customWidth="1"/>
    <col min="186" max="186" width="20.42578125" bestFit="1" customWidth="1"/>
    <col min="187" max="187" width="20.28515625" bestFit="1" customWidth="1"/>
    <col min="188" max="188" width="20.140625" bestFit="1" customWidth="1"/>
    <col min="189" max="190" width="18.5703125" bestFit="1" customWidth="1"/>
    <col min="191" max="191" width="19.7109375" bestFit="1" customWidth="1"/>
    <col min="192" max="192" width="18.7109375" bestFit="1" customWidth="1"/>
    <col min="193" max="193" width="22.5703125" bestFit="1" customWidth="1"/>
    <col min="194" max="195" width="19.5703125" bestFit="1" customWidth="1"/>
    <col min="196" max="196" width="19.28515625" bestFit="1" customWidth="1"/>
    <col min="197" max="197" width="20.42578125" bestFit="1" customWidth="1"/>
    <col min="198" max="198" width="19.85546875" bestFit="1" customWidth="1"/>
  </cols>
  <sheetData>
    <row r="1" spans="1:184" ht="36.75" thickBot="1">
      <c r="A1" t="s">
        <v>93</v>
      </c>
      <c r="B1" s="1" t="s">
        <v>72</v>
      </c>
      <c r="C1" s="1" t="s">
        <v>73</v>
      </c>
      <c r="D1" s="1" t="s">
        <v>74</v>
      </c>
      <c r="E1" s="1" t="s">
        <v>75</v>
      </c>
      <c r="F1" s="1" t="s">
        <v>76</v>
      </c>
      <c r="G1" s="1" t="s">
        <v>77</v>
      </c>
      <c r="H1" s="1" t="s">
        <v>78</v>
      </c>
      <c r="I1" s="1" t="s">
        <v>79</v>
      </c>
      <c r="J1" s="1" t="s">
        <v>80</v>
      </c>
      <c r="K1" s="1" t="s">
        <v>81</v>
      </c>
      <c r="L1" s="1" t="s">
        <v>82</v>
      </c>
      <c r="M1" s="1" t="s">
        <v>83</v>
      </c>
      <c r="N1" s="1" t="s">
        <v>84</v>
      </c>
      <c r="O1" s="1" t="s">
        <v>85</v>
      </c>
      <c r="P1" s="1" t="s">
        <v>86</v>
      </c>
      <c r="Q1" s="1" t="s">
        <v>87</v>
      </c>
      <c r="R1" s="1" t="s">
        <v>88</v>
      </c>
      <c r="S1" s="1" t="s">
        <v>89</v>
      </c>
      <c r="U1" s="37" t="s">
        <v>72</v>
      </c>
      <c r="V1" s="37" t="s">
        <v>73</v>
      </c>
      <c r="W1" s="37" t="s">
        <v>74</v>
      </c>
      <c r="X1" s="37" t="s">
        <v>75</v>
      </c>
      <c r="Y1" s="37" t="s">
        <v>76</v>
      </c>
      <c r="Z1" s="37" t="s">
        <v>77</v>
      </c>
      <c r="AA1" s="37" t="s">
        <v>78</v>
      </c>
      <c r="AB1" s="37" t="s">
        <v>79</v>
      </c>
      <c r="AC1" s="37" t="s">
        <v>80</v>
      </c>
      <c r="AD1" s="37" t="s">
        <v>81</v>
      </c>
      <c r="AE1" s="37" t="s">
        <v>82</v>
      </c>
      <c r="AF1" s="37" t="s">
        <v>83</v>
      </c>
      <c r="AG1" s="37" t="s">
        <v>84</v>
      </c>
      <c r="AH1" s="37" t="s">
        <v>85</v>
      </c>
      <c r="AI1" s="37" t="s">
        <v>86</v>
      </c>
      <c r="AJ1" s="37" t="s">
        <v>87</v>
      </c>
      <c r="AK1" s="37" t="s">
        <v>88</v>
      </c>
      <c r="AL1" s="37" t="s">
        <v>89</v>
      </c>
      <c r="AM1" s="9" t="s">
        <v>98</v>
      </c>
      <c r="AN1" s="10" t="s">
        <v>104</v>
      </c>
      <c r="AO1" s="33" t="s">
        <v>105</v>
      </c>
      <c r="AP1" s="33" t="s">
        <v>108</v>
      </c>
      <c r="AQ1" s="33" t="s">
        <v>109</v>
      </c>
      <c r="AR1" s="34" t="s">
        <v>97</v>
      </c>
      <c r="AT1" s="67" t="s">
        <v>139</v>
      </c>
      <c r="AU1" s="65"/>
      <c r="AV1" s="57" t="s">
        <v>151</v>
      </c>
      <c r="AX1" s="39" t="s">
        <v>150</v>
      </c>
      <c r="BA1" s="2" t="s">
        <v>153</v>
      </c>
      <c r="BB1" s="39" t="s">
        <v>116</v>
      </c>
      <c r="BC1" t="s">
        <v>122</v>
      </c>
      <c r="BD1" s="39" t="s">
        <v>125</v>
      </c>
      <c r="BE1" s="39" t="s">
        <v>126</v>
      </c>
      <c r="BF1" s="39" t="s">
        <v>127</v>
      </c>
      <c r="BG1" s="62" t="s">
        <v>128</v>
      </c>
      <c r="BH1" s="53" t="s">
        <v>144</v>
      </c>
      <c r="BI1" s="53" t="s">
        <v>145</v>
      </c>
      <c r="BJ1" s="39"/>
      <c r="BK1" s="39"/>
      <c r="BL1" s="39"/>
      <c r="BM1" t="s">
        <v>164</v>
      </c>
      <c r="BO1" t="s">
        <v>158</v>
      </c>
    </row>
    <row r="2" spans="1:184" ht="13.5" thickBot="1">
      <c r="A2" s="75" t="s">
        <v>289</v>
      </c>
      <c r="B2" t="s">
        <v>95</v>
      </c>
      <c r="C2" t="s">
        <v>103</v>
      </c>
      <c r="D2" t="s">
        <v>168</v>
      </c>
      <c r="E2" t="s">
        <v>94</v>
      </c>
      <c r="F2" t="s">
        <v>163</v>
      </c>
      <c r="G2" t="s">
        <v>174</v>
      </c>
      <c r="H2" t="s">
        <v>131</v>
      </c>
      <c r="I2" t="s">
        <v>71</v>
      </c>
      <c r="J2" t="s">
        <v>148</v>
      </c>
      <c r="K2" t="s">
        <v>138</v>
      </c>
      <c r="L2" t="s">
        <v>160</v>
      </c>
      <c r="M2" t="s">
        <v>172</v>
      </c>
      <c r="N2" t="s">
        <v>199</v>
      </c>
      <c r="O2" t="s">
        <v>202</v>
      </c>
      <c r="P2" t="s">
        <v>180</v>
      </c>
      <c r="Q2" t="s">
        <v>319</v>
      </c>
      <c r="R2" t="s">
        <v>191</v>
      </c>
      <c r="S2" t="s">
        <v>206</v>
      </c>
      <c r="U2">
        <f>VLOOKUP(B2,golfers!$B$2:$D$79,3,FALSE)</f>
        <v>64</v>
      </c>
      <c r="V2">
        <f>VLOOKUP(C2,golfers!$B$2:$D$79,3,FALSE)</f>
        <v>64</v>
      </c>
      <c r="W2">
        <f>VLOOKUP(D2,golfers!$B$2:$D$79,3,FALSE)</f>
        <v>64</v>
      </c>
      <c r="X2">
        <f>VLOOKUP(E2,golfers!$B$2:$D$79,3,FALSE)</f>
        <v>37</v>
      </c>
      <c r="Y2">
        <f>VLOOKUP(F2,golfers!$B$2:$D$79,3,FALSE)</f>
        <v>19</v>
      </c>
      <c r="Z2">
        <f>VLOOKUP(G2,golfers!$B$2:$D$79,3,FALSE)</f>
        <v>0</v>
      </c>
      <c r="AA2">
        <f>VLOOKUP(H2,golfers!$B$2:$D$79,3,FALSE)</f>
        <v>61</v>
      </c>
      <c r="AB2">
        <f>VLOOKUP(I2,golfers!$B$2:$D$79,3,FALSE)</f>
        <v>55</v>
      </c>
      <c r="AC2">
        <f>VLOOKUP(J2,golfers!$B$2:$D$79,3,FALSE)</f>
        <v>41</v>
      </c>
      <c r="AD2">
        <f>VLOOKUP(K2,golfers!$B$2:$D$79,3,FALSE)</f>
        <v>61</v>
      </c>
      <c r="AE2">
        <f>VLOOKUP(L2,golfers!$B$2:$D$79,3,FALSE)</f>
        <v>67</v>
      </c>
      <c r="AF2">
        <f>VLOOKUP(M2,golfers!$B$2:$D$79,3,FALSE)</f>
        <v>55</v>
      </c>
      <c r="AG2">
        <f>VLOOKUP(N2,golfers!$B$2:$D$79,3,FALSE)</f>
        <v>10</v>
      </c>
      <c r="AH2">
        <f>VLOOKUP(O2,golfers!$B$2:$D$79,3,FALSE)</f>
        <v>57</v>
      </c>
      <c r="AI2">
        <f>VLOOKUP(P2,golfers!$B$2:$D$79,3,FALSE)</f>
        <v>26</v>
      </c>
      <c r="AJ2">
        <f>VLOOKUP(Q2,golfers!$B$2:$D$79,3,FALSE)</f>
        <v>0</v>
      </c>
      <c r="AK2">
        <f>VLOOKUP(R2,golfers!$B$2:$D$79,3,FALSE)</f>
        <v>26</v>
      </c>
      <c r="AL2">
        <f>VLOOKUP(S2,golfers!$B$2:$D$79,3,FALSE)</f>
        <v>68</v>
      </c>
      <c r="AM2">
        <f>COUNTIF(U2:AL2,"&gt;0")</f>
        <v>16</v>
      </c>
      <c r="AN2" s="7">
        <f>SUM(U2:AL2)</f>
        <v>775</v>
      </c>
      <c r="AO2">
        <f>RANK(AN2,$AN$2:$AN$115,0)</f>
        <v>1</v>
      </c>
      <c r="AP2" s="8">
        <f>AN2/AM2</f>
        <v>48.4375</v>
      </c>
      <c r="AQ2" s="8">
        <f>AN2/18</f>
        <v>43.055555555555557</v>
      </c>
      <c r="AR2" t="s">
        <v>320</v>
      </c>
      <c r="AT2" s="68"/>
      <c r="AU2" s="69">
        <v>1020</v>
      </c>
      <c r="AV2" s="58" t="s">
        <v>289</v>
      </c>
      <c r="AX2" s="2" t="str">
        <f>IF(HLOOKUP($AV$2,$BT$2:$KE$21,AZ2,0)=BA2,"YES","")</f>
        <v/>
      </c>
      <c r="AY2" t="str">
        <f>LEFT(BA2,1)</f>
        <v>A</v>
      </c>
      <c r="AZ2">
        <f>VLOOKUP(AY2,$BR$25:$BS$42,2,0)</f>
        <v>3</v>
      </c>
      <c r="BA2" t="s">
        <v>53</v>
      </c>
      <c r="BB2">
        <f>VLOOKUP(BC2,golfers!H:I,2,0)</f>
        <v>1</v>
      </c>
      <c r="BC2" s="54" t="s">
        <v>134</v>
      </c>
      <c r="BD2">
        <f>VLOOKUP($BC2,golfers!N:Q,2,0)</f>
        <v>67</v>
      </c>
      <c r="BE2">
        <f>VLOOKUP($BC2,golfers!N:Q,3,0)</f>
        <v>67</v>
      </c>
      <c r="BF2">
        <f>VLOOKUP($BC2,golfers!N:Q,4,0)</f>
        <v>75</v>
      </c>
      <c r="BG2">
        <f>BF2-BE2</f>
        <v>8</v>
      </c>
      <c r="BH2">
        <f>COUNTIF($B$2:$S$115,BC2)</f>
        <v>42</v>
      </c>
      <c r="BI2" s="52">
        <f>BH2/COUNTA($A$2:$A$115)</f>
        <v>0.375</v>
      </c>
      <c r="BM2" t="str" cm="1">
        <f t="array" ref="BM2:BM115">_xlfn._xlws.SORT(A2:A115,1,1,FALSE)</f>
        <v>Andy Dubbs</v>
      </c>
      <c r="BN2">
        <f>IFERROR(RIGHT(A2,1)*1,0)</f>
        <v>0</v>
      </c>
      <c r="BO2" t="str">
        <f>IFERROR(SEARCH(BN2,A2,1)-1,A2)</f>
        <v>Ryan Poehlman</v>
      </c>
      <c r="BT2" t="s">
        <v>208</v>
      </c>
      <c r="BU2" t="s">
        <v>212</v>
      </c>
      <c r="BV2" t="s">
        <v>209</v>
      </c>
      <c r="BW2" t="s">
        <v>210</v>
      </c>
      <c r="BX2" t="s">
        <v>211</v>
      </c>
      <c r="BY2" t="s">
        <v>213</v>
      </c>
      <c r="BZ2" t="s">
        <v>214</v>
      </c>
      <c r="CA2" t="s">
        <v>215</v>
      </c>
      <c r="CB2" t="s">
        <v>216</v>
      </c>
      <c r="CC2" t="s">
        <v>217</v>
      </c>
      <c r="CD2" t="s">
        <v>218</v>
      </c>
      <c r="CE2" t="s">
        <v>219</v>
      </c>
      <c r="CF2" t="s">
        <v>220</v>
      </c>
      <c r="CG2" t="s">
        <v>221</v>
      </c>
      <c r="CH2" t="s">
        <v>222</v>
      </c>
      <c r="CI2" t="s">
        <v>223</v>
      </c>
      <c r="CJ2" t="s">
        <v>224</v>
      </c>
      <c r="CK2" t="s">
        <v>225</v>
      </c>
      <c r="CL2" t="s">
        <v>226</v>
      </c>
      <c r="CM2" t="s">
        <v>227</v>
      </c>
      <c r="CN2" t="s">
        <v>228</v>
      </c>
      <c r="CO2" t="s">
        <v>229</v>
      </c>
      <c r="CP2" t="s">
        <v>230</v>
      </c>
      <c r="CQ2" t="s">
        <v>231</v>
      </c>
      <c r="CR2" t="s">
        <v>232</v>
      </c>
      <c r="CS2" t="s">
        <v>233</v>
      </c>
      <c r="CT2" t="s">
        <v>234</v>
      </c>
      <c r="CU2" t="s">
        <v>235</v>
      </c>
      <c r="CV2" t="s">
        <v>236</v>
      </c>
      <c r="CW2" t="s">
        <v>237</v>
      </c>
      <c r="CX2" t="s">
        <v>238</v>
      </c>
      <c r="CY2" t="s">
        <v>239</v>
      </c>
      <c r="CZ2" t="s">
        <v>240</v>
      </c>
      <c r="DA2" t="s">
        <v>241</v>
      </c>
      <c r="DB2" t="s">
        <v>242</v>
      </c>
      <c r="DC2" t="s">
        <v>243</v>
      </c>
      <c r="DD2" t="s">
        <v>244</v>
      </c>
      <c r="DE2" t="s">
        <v>245</v>
      </c>
      <c r="DF2" t="s">
        <v>247</v>
      </c>
      <c r="DG2" t="s">
        <v>248</v>
      </c>
      <c r="DH2" t="s">
        <v>249</v>
      </c>
      <c r="DI2" t="s">
        <v>246</v>
      </c>
      <c r="DJ2" t="s">
        <v>250</v>
      </c>
      <c r="DK2" t="s">
        <v>251</v>
      </c>
      <c r="DL2" t="s">
        <v>252</v>
      </c>
      <c r="DM2" t="s">
        <v>253</v>
      </c>
      <c r="DN2" t="s">
        <v>254</v>
      </c>
      <c r="DO2" t="s">
        <v>255</v>
      </c>
      <c r="DP2" t="s">
        <v>256</v>
      </c>
      <c r="DQ2" t="s">
        <v>257</v>
      </c>
      <c r="DR2" t="s">
        <v>258</v>
      </c>
      <c r="DS2" t="s">
        <v>259</v>
      </c>
      <c r="DT2" t="s">
        <v>260</v>
      </c>
      <c r="DU2" t="s">
        <v>261</v>
      </c>
      <c r="DV2" t="s">
        <v>262</v>
      </c>
      <c r="DW2" t="s">
        <v>263</v>
      </c>
      <c r="DX2" t="s">
        <v>264</v>
      </c>
      <c r="DY2" t="s">
        <v>265</v>
      </c>
      <c r="DZ2" t="s">
        <v>267</v>
      </c>
      <c r="EA2" t="s">
        <v>268</v>
      </c>
      <c r="EB2" t="s">
        <v>266</v>
      </c>
      <c r="EC2" t="s">
        <v>269</v>
      </c>
      <c r="ED2" t="s">
        <v>270</v>
      </c>
      <c r="EE2" t="s">
        <v>271</v>
      </c>
      <c r="EF2" t="s">
        <v>272</v>
      </c>
      <c r="EG2" t="s">
        <v>273</v>
      </c>
      <c r="EH2" t="s">
        <v>274</v>
      </c>
      <c r="EI2" t="s">
        <v>275</v>
      </c>
      <c r="EJ2" t="s">
        <v>276</v>
      </c>
      <c r="EK2" t="s">
        <v>277</v>
      </c>
      <c r="EL2" t="s">
        <v>278</v>
      </c>
      <c r="EM2" t="s">
        <v>279</v>
      </c>
      <c r="EN2" t="s">
        <v>280</v>
      </c>
      <c r="EO2" t="s">
        <v>281</v>
      </c>
      <c r="EP2" t="s">
        <v>282</v>
      </c>
      <c r="EQ2" t="s">
        <v>283</v>
      </c>
      <c r="ER2" t="s">
        <v>284</v>
      </c>
      <c r="ES2" t="s">
        <v>285</v>
      </c>
      <c r="ET2" t="s">
        <v>286</v>
      </c>
      <c r="EU2" t="s">
        <v>287</v>
      </c>
      <c r="EV2" t="s">
        <v>288</v>
      </c>
      <c r="EW2" t="s">
        <v>289</v>
      </c>
      <c r="EX2" t="s">
        <v>193</v>
      </c>
      <c r="EY2" t="s">
        <v>290</v>
      </c>
      <c r="EZ2" t="s">
        <v>291</v>
      </c>
      <c r="FA2" t="s">
        <v>292</v>
      </c>
      <c r="FB2" t="s">
        <v>293</v>
      </c>
      <c r="FC2" t="s">
        <v>294</v>
      </c>
      <c r="FD2" t="s">
        <v>295</v>
      </c>
      <c r="FE2" t="s">
        <v>296</v>
      </c>
      <c r="FF2" t="s">
        <v>297</v>
      </c>
      <c r="FG2" t="s">
        <v>298</v>
      </c>
      <c r="FH2" t="s">
        <v>299</v>
      </c>
      <c r="FI2" t="s">
        <v>300</v>
      </c>
      <c r="FJ2" t="s">
        <v>301</v>
      </c>
      <c r="FK2" t="s">
        <v>302</v>
      </c>
      <c r="FL2" t="s">
        <v>303</v>
      </c>
      <c r="FM2" t="s">
        <v>304</v>
      </c>
      <c r="FN2" t="s">
        <v>305</v>
      </c>
      <c r="FO2" t="s">
        <v>306</v>
      </c>
      <c r="FP2" t="s">
        <v>307</v>
      </c>
      <c r="FQ2" t="s">
        <v>308</v>
      </c>
      <c r="FR2" t="s">
        <v>309</v>
      </c>
      <c r="FS2" t="s">
        <v>310</v>
      </c>
      <c r="FT2" t="s">
        <v>311</v>
      </c>
      <c r="FU2" t="s">
        <v>312</v>
      </c>
      <c r="FV2" t="s">
        <v>313</v>
      </c>
      <c r="FW2" t="s">
        <v>314</v>
      </c>
      <c r="FX2" t="s">
        <v>315</v>
      </c>
      <c r="FY2" t="s">
        <v>316</v>
      </c>
      <c r="FZ2" t="s">
        <v>317</v>
      </c>
      <c r="GA2" t="s">
        <v>318</v>
      </c>
      <c r="GB2">
        <v>0</v>
      </c>
    </row>
    <row r="3" spans="1:184">
      <c r="A3" s="75" t="s">
        <v>254</v>
      </c>
      <c r="B3" t="s">
        <v>134</v>
      </c>
      <c r="C3" t="s">
        <v>103</v>
      </c>
      <c r="D3" t="s">
        <v>132</v>
      </c>
      <c r="E3" t="s">
        <v>94</v>
      </c>
      <c r="F3" t="s">
        <v>162</v>
      </c>
      <c r="G3" t="s">
        <v>185</v>
      </c>
      <c r="H3" t="s">
        <v>131</v>
      </c>
      <c r="I3" t="s">
        <v>178</v>
      </c>
      <c r="J3" t="s">
        <v>175</v>
      </c>
      <c r="K3" t="s">
        <v>176</v>
      </c>
      <c r="L3" t="s">
        <v>149</v>
      </c>
      <c r="M3" t="s">
        <v>177</v>
      </c>
      <c r="N3" t="s">
        <v>201</v>
      </c>
      <c r="O3" t="s">
        <v>202</v>
      </c>
      <c r="P3" t="s">
        <v>203</v>
      </c>
      <c r="Q3" t="s">
        <v>182</v>
      </c>
      <c r="R3" t="s">
        <v>191</v>
      </c>
      <c r="S3" t="s">
        <v>206</v>
      </c>
      <c r="U3">
        <f>VLOOKUP(B3,golfers!$B$2:$D$79,3,FALSE)</f>
        <v>75</v>
      </c>
      <c r="V3">
        <f>VLOOKUP(C3,golfers!$B$2:$D$79,3,FALSE)</f>
        <v>64</v>
      </c>
      <c r="W3">
        <f>VLOOKUP(D3,golfers!$B$2:$D$79,3,FALSE)</f>
        <v>8</v>
      </c>
      <c r="X3">
        <f>VLOOKUP(E3,golfers!$B$2:$D$79,3,FALSE)</f>
        <v>37</v>
      </c>
      <c r="Y3">
        <f>VLOOKUP(F3,golfers!$B$2:$D$79,3,FALSE)</f>
        <v>67</v>
      </c>
      <c r="Z3">
        <f>VLOOKUP(G3,golfers!$B$2:$D$79,3,FALSE)</f>
        <v>0</v>
      </c>
      <c r="AA3">
        <f>VLOOKUP(H3,golfers!$B$2:$D$79,3,FALSE)</f>
        <v>61</v>
      </c>
      <c r="AB3">
        <f>VLOOKUP(I3,golfers!$B$2:$D$79,3,FALSE)</f>
        <v>48</v>
      </c>
      <c r="AC3">
        <f>VLOOKUP(J3,golfers!$B$2:$D$79,3,FALSE)</f>
        <v>37</v>
      </c>
      <c r="AD3">
        <f>VLOOKUP(K3,golfers!$B$2:$D$79,3,FALSE)</f>
        <v>41</v>
      </c>
      <c r="AE3">
        <f>VLOOKUP(L3,golfers!$B$2:$D$79,3,FALSE)</f>
        <v>69</v>
      </c>
      <c r="AF3">
        <f>VLOOKUP(M3,golfers!$B$2:$D$79,3,FALSE)</f>
        <v>48</v>
      </c>
      <c r="AG3">
        <f>VLOOKUP(N3,golfers!$B$2:$D$79,3,FALSE)</f>
        <v>57</v>
      </c>
      <c r="AH3">
        <f>VLOOKUP(O3,golfers!$B$2:$D$79,3,FALSE)</f>
        <v>57</v>
      </c>
      <c r="AI3">
        <f>VLOOKUP(P3,golfers!$B$2:$D$79,3,FALSE)</f>
        <v>0</v>
      </c>
      <c r="AJ3">
        <f>VLOOKUP(Q3,golfers!$B$2:$D$79,3,FALSE)</f>
        <v>0</v>
      </c>
      <c r="AK3">
        <f>VLOOKUP(R3,golfers!$B$2:$D$79,3,FALSE)</f>
        <v>26</v>
      </c>
      <c r="AL3">
        <f>VLOOKUP(S3,golfers!$B$2:$D$79,3,FALSE)</f>
        <v>68</v>
      </c>
      <c r="AM3">
        <f>COUNTIF(U3:AL3,"&gt;0")</f>
        <v>15</v>
      </c>
      <c r="AN3" s="7">
        <f>SUM(U3:AL3)</f>
        <v>763</v>
      </c>
      <c r="AO3">
        <f>RANK(AN3,$AN$2:$AN$115,0)</f>
        <v>2</v>
      </c>
      <c r="AP3" s="8">
        <f>AN3/AM3</f>
        <v>50.866666666666667</v>
      </c>
      <c r="AQ3" s="8">
        <f>AN3/18</f>
        <v>42.388888888888886</v>
      </c>
      <c r="AR3" t="s">
        <v>320</v>
      </c>
      <c r="AS3" s="4" t="s">
        <v>289</v>
      </c>
      <c r="AT3" s="70" t="s">
        <v>324</v>
      </c>
      <c r="AU3" s="65">
        <v>330</v>
      </c>
      <c r="AV3" s="40" t="s">
        <v>152</v>
      </c>
      <c r="AX3" s="2" t="str">
        <f>IF(HLOOKUP($AV$2,$BT$2:$KE$21,AZ3,0)=BA3,"YES","")</f>
        <v/>
      </c>
      <c r="AY3" t="str">
        <f>LEFT(BA3,1)</f>
        <v>K</v>
      </c>
      <c r="AZ3">
        <f>VLOOKUP(AY3,$BR$25:$BS$42,2,0)</f>
        <v>13</v>
      </c>
      <c r="BA3" t="s">
        <v>10</v>
      </c>
      <c r="BB3">
        <f>VLOOKUP(BC3,golfers!H:I,2,0)</f>
        <v>2</v>
      </c>
      <c r="BC3" s="54" t="s">
        <v>149</v>
      </c>
      <c r="BD3">
        <f>VLOOKUP($BC3,golfers!N:Q,2,0)</f>
        <v>63</v>
      </c>
      <c r="BE3">
        <f>VLOOKUP($BC3,golfers!N:Q,3,0)</f>
        <v>64</v>
      </c>
      <c r="BF3">
        <f>VLOOKUP($BC3,golfers!N:Q,4,0)</f>
        <v>69</v>
      </c>
      <c r="BG3">
        <f>BF3-BE3</f>
        <v>5</v>
      </c>
      <c r="BH3">
        <f>COUNTIF($B$2:$S$115,BC3)</f>
        <v>35</v>
      </c>
      <c r="BI3" s="52">
        <f>BH3/COUNTA($A$2:$A$115)</f>
        <v>0.3125</v>
      </c>
      <c r="BM3" t="str">
        <v>Austin Miller1</v>
      </c>
      <c r="BN3">
        <f>IFERROR(RIGHT(A3,1)*1,0)</f>
        <v>0</v>
      </c>
      <c r="BO3" t="str">
        <f>IFERROR(LEFT(A3,IFERROR(SEARCH(BN3,A3,1)-1,A3)),A3)</f>
        <v>Ryan Gound</v>
      </c>
      <c r="GB3">
        <v>0</v>
      </c>
    </row>
    <row r="4" spans="1:184">
      <c r="A4" s="75" t="s">
        <v>228</v>
      </c>
      <c r="B4" t="s">
        <v>134</v>
      </c>
      <c r="C4" t="s">
        <v>103</v>
      </c>
      <c r="D4" t="s">
        <v>132</v>
      </c>
      <c r="E4" t="s">
        <v>70</v>
      </c>
      <c r="F4" t="s">
        <v>162</v>
      </c>
      <c r="G4" t="s">
        <v>170</v>
      </c>
      <c r="H4" t="s">
        <v>146</v>
      </c>
      <c r="I4" t="s">
        <v>178</v>
      </c>
      <c r="J4" t="s">
        <v>148</v>
      </c>
      <c r="K4" t="s">
        <v>176</v>
      </c>
      <c r="L4" t="s">
        <v>149</v>
      </c>
      <c r="M4" t="s">
        <v>177</v>
      </c>
      <c r="N4" t="s">
        <v>201</v>
      </c>
      <c r="O4" t="s">
        <v>202</v>
      </c>
      <c r="P4" t="s">
        <v>180</v>
      </c>
      <c r="Q4" t="s">
        <v>319</v>
      </c>
      <c r="R4" t="s">
        <v>161</v>
      </c>
      <c r="S4" t="s">
        <v>206</v>
      </c>
      <c r="U4">
        <f>VLOOKUP(B4,golfers!$B$2:$D$79,3,FALSE)</f>
        <v>75</v>
      </c>
      <c r="V4">
        <f>VLOOKUP(C4,golfers!$B$2:$D$79,3,FALSE)</f>
        <v>64</v>
      </c>
      <c r="W4">
        <f>VLOOKUP(D4,golfers!$B$2:$D$79,3,FALSE)</f>
        <v>8</v>
      </c>
      <c r="X4">
        <f>VLOOKUP(E4,golfers!$B$2:$D$79,3,FALSE)</f>
        <v>31</v>
      </c>
      <c r="Y4">
        <f>VLOOKUP(F4,golfers!$B$2:$D$79,3,FALSE)</f>
        <v>67</v>
      </c>
      <c r="Z4">
        <f>VLOOKUP(G4,golfers!$B$2:$D$79,3,FALSE)</f>
        <v>0</v>
      </c>
      <c r="AA4">
        <f>VLOOKUP(H4,golfers!$B$2:$D$79,3,FALSE)</f>
        <v>55</v>
      </c>
      <c r="AB4">
        <f>VLOOKUP(I4,golfers!$B$2:$D$79,3,FALSE)</f>
        <v>48</v>
      </c>
      <c r="AC4">
        <f>VLOOKUP(J4,golfers!$B$2:$D$79,3,FALSE)</f>
        <v>41</v>
      </c>
      <c r="AD4">
        <f>VLOOKUP(K4,golfers!$B$2:$D$79,3,FALSE)</f>
        <v>41</v>
      </c>
      <c r="AE4">
        <f>VLOOKUP(L4,golfers!$B$2:$D$79,3,FALSE)</f>
        <v>69</v>
      </c>
      <c r="AF4">
        <f>VLOOKUP(M4,golfers!$B$2:$D$79,3,FALSE)</f>
        <v>48</v>
      </c>
      <c r="AG4">
        <f>VLOOKUP(N4,golfers!$B$2:$D$79,3,FALSE)</f>
        <v>57</v>
      </c>
      <c r="AH4">
        <f>VLOOKUP(O4,golfers!$B$2:$D$79,3,FALSE)</f>
        <v>57</v>
      </c>
      <c r="AI4">
        <f>VLOOKUP(P4,golfers!$B$2:$D$79,3,FALSE)</f>
        <v>26</v>
      </c>
      <c r="AJ4">
        <f>VLOOKUP(Q4,golfers!$B$2:$D$79,3,FALSE)</f>
        <v>0</v>
      </c>
      <c r="AK4">
        <f>VLOOKUP(R4,golfers!$B$2:$D$79,3,FALSE)</f>
        <v>0</v>
      </c>
      <c r="AL4">
        <f>VLOOKUP(S4,golfers!$B$2:$D$79,3,FALSE)</f>
        <v>68</v>
      </c>
      <c r="AM4">
        <f>COUNTIF(U4:AL4,"&gt;0")</f>
        <v>15</v>
      </c>
      <c r="AN4" s="7">
        <f>SUM(U4:AL4)</f>
        <v>755</v>
      </c>
      <c r="AO4">
        <f>RANK(AN4,$AN$2:$AN$115,0)</f>
        <v>3</v>
      </c>
      <c r="AP4" s="8">
        <f>AN4/AM4</f>
        <v>50.333333333333336</v>
      </c>
      <c r="AQ4" s="8">
        <f>AN4/18</f>
        <v>41.944444444444443</v>
      </c>
      <c r="AR4" t="s">
        <v>320</v>
      </c>
      <c r="AS4" s="4" t="s">
        <v>254</v>
      </c>
      <c r="AT4" s="70" t="s">
        <v>325</v>
      </c>
      <c r="AU4" s="65">
        <v>230</v>
      </c>
      <c r="AX4" s="2" t="str">
        <f>IF(HLOOKUP($AV$2,$BT$2:$KE$21,AZ4,0)=BA4,"YES","")</f>
        <v>YES</v>
      </c>
      <c r="AY4" t="str">
        <f>LEFT(BA4,1)</f>
        <v>R</v>
      </c>
      <c r="AZ4">
        <f>VLOOKUP(AY4,$BR$25:$BS$42,2,0)</f>
        <v>20</v>
      </c>
      <c r="BA4" t="s">
        <v>35</v>
      </c>
      <c r="BB4">
        <f>VLOOKUP(BC4,golfers!H:I,2,0)</f>
        <v>3</v>
      </c>
      <c r="BC4" s="54" t="s">
        <v>206</v>
      </c>
      <c r="BD4">
        <f>VLOOKUP($BC4,golfers!N:Q,2,0)</f>
        <v>63</v>
      </c>
      <c r="BE4">
        <f>VLOOKUP($BC4,golfers!N:Q,3,0)</f>
        <v>64</v>
      </c>
      <c r="BF4">
        <f>VLOOKUP($BC4,golfers!N:Q,4,0)</f>
        <v>68</v>
      </c>
      <c r="BG4">
        <f>BF4-BE4</f>
        <v>4</v>
      </c>
      <c r="BH4">
        <f>COUNTIF($B$2:$S$115,BC4)</f>
        <v>41</v>
      </c>
      <c r="BI4" s="52">
        <f>BH4/COUNTA($A$2:$A$115)</f>
        <v>0.36607142857142855</v>
      </c>
      <c r="BM4" t="str">
        <v>Austin Miller2</v>
      </c>
      <c r="BN4">
        <f>IFERROR(RIGHT(A4,1)*1,0)</f>
        <v>0</v>
      </c>
      <c r="BO4" t="str">
        <f>IFERROR(LEFT(A4,IFERROR(SEARCH(BN4,A4,1)-1,A4)),A4)</f>
        <v>Austin Percha</v>
      </c>
      <c r="BT4" t="s">
        <v>36</v>
      </c>
      <c r="BU4" t="s">
        <v>18</v>
      </c>
      <c r="BV4" t="s">
        <v>18</v>
      </c>
      <c r="BW4" t="s">
        <v>36</v>
      </c>
      <c r="BX4" t="s">
        <v>18</v>
      </c>
      <c r="BY4" t="s">
        <v>36</v>
      </c>
      <c r="BZ4" t="s">
        <v>53</v>
      </c>
      <c r="CA4" t="s">
        <v>18</v>
      </c>
      <c r="CB4" t="s">
        <v>53</v>
      </c>
      <c r="CC4" t="s">
        <v>36</v>
      </c>
      <c r="CD4" t="s">
        <v>36</v>
      </c>
      <c r="CE4" t="s">
        <v>36</v>
      </c>
      <c r="CF4" t="s">
        <v>36</v>
      </c>
      <c r="CG4" t="s">
        <v>36</v>
      </c>
      <c r="CH4" t="s">
        <v>53</v>
      </c>
      <c r="CI4" t="s">
        <v>36</v>
      </c>
      <c r="CJ4" t="s">
        <v>18</v>
      </c>
      <c r="CK4" t="s">
        <v>53</v>
      </c>
      <c r="CL4" t="s">
        <v>53</v>
      </c>
      <c r="CM4" t="s">
        <v>53</v>
      </c>
      <c r="CN4" t="s">
        <v>53</v>
      </c>
      <c r="CO4" t="s">
        <v>53</v>
      </c>
      <c r="CP4" t="s">
        <v>53</v>
      </c>
      <c r="CQ4" t="s">
        <v>36</v>
      </c>
      <c r="CR4" t="s">
        <v>36</v>
      </c>
      <c r="CS4" t="s">
        <v>36</v>
      </c>
      <c r="CT4" t="s">
        <v>18</v>
      </c>
      <c r="CU4" t="s">
        <v>36</v>
      </c>
      <c r="CV4" t="s">
        <v>18</v>
      </c>
      <c r="CW4" t="s">
        <v>36</v>
      </c>
      <c r="CX4" t="s">
        <v>53</v>
      </c>
      <c r="CY4" t="s">
        <v>0</v>
      </c>
      <c r="CZ4" t="s">
        <v>36</v>
      </c>
      <c r="DA4" t="s">
        <v>36</v>
      </c>
      <c r="DB4" t="s">
        <v>36</v>
      </c>
      <c r="DC4" t="s">
        <v>36</v>
      </c>
      <c r="DD4" t="s">
        <v>18</v>
      </c>
      <c r="DE4" t="s">
        <v>53</v>
      </c>
      <c r="DF4" t="s">
        <v>36</v>
      </c>
      <c r="DG4" t="s">
        <v>36</v>
      </c>
      <c r="DH4" t="s">
        <v>53</v>
      </c>
      <c r="DI4" t="s">
        <v>18</v>
      </c>
      <c r="DJ4" t="s">
        <v>53</v>
      </c>
      <c r="DK4" t="s">
        <v>0</v>
      </c>
      <c r="DL4" t="s">
        <v>18</v>
      </c>
      <c r="DM4" t="s">
        <v>53</v>
      </c>
      <c r="DN4" t="s">
        <v>53</v>
      </c>
      <c r="DO4" t="s">
        <v>18</v>
      </c>
      <c r="DP4" t="s">
        <v>53</v>
      </c>
      <c r="DQ4" t="s">
        <v>36</v>
      </c>
      <c r="DR4" t="s">
        <v>0</v>
      </c>
      <c r="DS4" t="s">
        <v>53</v>
      </c>
      <c r="DT4" t="s">
        <v>53</v>
      </c>
      <c r="DU4" t="s">
        <v>36</v>
      </c>
      <c r="DV4" t="s">
        <v>53</v>
      </c>
      <c r="DW4" t="s">
        <v>53</v>
      </c>
      <c r="DX4" t="s">
        <v>53</v>
      </c>
      <c r="DY4" t="s">
        <v>36</v>
      </c>
      <c r="DZ4" t="s">
        <v>36</v>
      </c>
      <c r="EA4" t="s">
        <v>53</v>
      </c>
      <c r="EB4" t="s">
        <v>53</v>
      </c>
      <c r="EC4" t="s">
        <v>53</v>
      </c>
      <c r="ED4" t="s">
        <v>36</v>
      </c>
      <c r="EE4" t="s">
        <v>53</v>
      </c>
      <c r="EF4" t="s">
        <v>36</v>
      </c>
      <c r="EG4" t="s">
        <v>53</v>
      </c>
      <c r="EH4" t="s">
        <v>53</v>
      </c>
      <c r="EI4" t="s">
        <v>18</v>
      </c>
      <c r="EJ4" t="s">
        <v>53</v>
      </c>
      <c r="EK4" t="s">
        <v>18</v>
      </c>
      <c r="EL4" t="s">
        <v>36</v>
      </c>
      <c r="EM4" t="s">
        <v>36</v>
      </c>
      <c r="EN4" t="s">
        <v>53</v>
      </c>
      <c r="EO4" t="s">
        <v>36</v>
      </c>
      <c r="EP4" t="s">
        <v>53</v>
      </c>
      <c r="EQ4" t="s">
        <v>36</v>
      </c>
      <c r="ER4" t="s">
        <v>18</v>
      </c>
      <c r="ES4" t="s">
        <v>36</v>
      </c>
      <c r="ET4" t="s">
        <v>18</v>
      </c>
      <c r="EU4" t="s">
        <v>53</v>
      </c>
      <c r="EV4" t="s">
        <v>36</v>
      </c>
      <c r="EW4" t="s">
        <v>36</v>
      </c>
      <c r="EX4" t="s">
        <v>0</v>
      </c>
      <c r="EY4" t="s">
        <v>53</v>
      </c>
      <c r="EZ4" t="s">
        <v>18</v>
      </c>
      <c r="FA4" t="s">
        <v>53</v>
      </c>
      <c r="FB4" t="s">
        <v>18</v>
      </c>
      <c r="FC4" t="s">
        <v>53</v>
      </c>
      <c r="FD4" t="s">
        <v>36</v>
      </c>
      <c r="FE4" t="s">
        <v>53</v>
      </c>
      <c r="FF4" t="s">
        <v>18</v>
      </c>
      <c r="FG4" t="s">
        <v>53</v>
      </c>
      <c r="FH4" t="s">
        <v>36</v>
      </c>
      <c r="FI4" t="s">
        <v>36</v>
      </c>
      <c r="FJ4" t="s">
        <v>53</v>
      </c>
      <c r="FK4" t="s">
        <v>36</v>
      </c>
      <c r="FL4" t="s">
        <v>53</v>
      </c>
      <c r="FM4" t="s">
        <v>0</v>
      </c>
      <c r="FN4" t="s">
        <v>36</v>
      </c>
      <c r="FO4" t="s">
        <v>53</v>
      </c>
      <c r="FP4" t="s">
        <v>36</v>
      </c>
      <c r="FQ4" t="s">
        <v>36</v>
      </c>
      <c r="FR4" t="s">
        <v>53</v>
      </c>
      <c r="FS4" t="s">
        <v>36</v>
      </c>
      <c r="FT4" t="s">
        <v>36</v>
      </c>
      <c r="FU4" t="s">
        <v>18</v>
      </c>
      <c r="FV4" t="s">
        <v>53</v>
      </c>
      <c r="FW4" t="s">
        <v>18</v>
      </c>
      <c r="FX4" t="s">
        <v>18</v>
      </c>
      <c r="FY4" t="s">
        <v>53</v>
      </c>
      <c r="FZ4" t="s">
        <v>36</v>
      </c>
      <c r="GA4" t="s">
        <v>36</v>
      </c>
      <c r="GB4">
        <v>0</v>
      </c>
    </row>
    <row r="5" spans="1:184" ht="13.5" thickBot="1">
      <c r="A5" s="75" t="s">
        <v>309</v>
      </c>
      <c r="B5" t="s">
        <v>134</v>
      </c>
      <c r="C5" t="s">
        <v>91</v>
      </c>
      <c r="D5" t="s">
        <v>121</v>
      </c>
      <c r="E5" t="s">
        <v>94</v>
      </c>
      <c r="F5" t="s">
        <v>162</v>
      </c>
      <c r="G5" t="s">
        <v>140</v>
      </c>
      <c r="H5" t="s">
        <v>131</v>
      </c>
      <c r="I5" t="s">
        <v>71</v>
      </c>
      <c r="J5" t="s">
        <v>175</v>
      </c>
      <c r="K5" t="s">
        <v>176</v>
      </c>
      <c r="L5" t="s">
        <v>149</v>
      </c>
      <c r="M5" t="s">
        <v>177</v>
      </c>
      <c r="N5" t="s">
        <v>179</v>
      </c>
      <c r="O5" t="s">
        <v>202</v>
      </c>
      <c r="P5" t="s">
        <v>203</v>
      </c>
      <c r="Q5" t="s">
        <v>182</v>
      </c>
      <c r="R5" t="s">
        <v>191</v>
      </c>
      <c r="S5" t="s">
        <v>206</v>
      </c>
      <c r="U5">
        <f>VLOOKUP(B5,golfers!$B$2:$D$79,3,FALSE)</f>
        <v>75</v>
      </c>
      <c r="V5">
        <f>VLOOKUP(C5,golfers!$B$2:$D$79,3,FALSE)</f>
        <v>55</v>
      </c>
      <c r="W5">
        <f>VLOOKUP(D5,golfers!$B$2:$D$79,3,FALSE)</f>
        <v>31</v>
      </c>
      <c r="X5">
        <f>VLOOKUP(E5,golfers!$B$2:$D$79,3,FALSE)</f>
        <v>37</v>
      </c>
      <c r="Y5">
        <f>VLOOKUP(F5,golfers!$B$2:$D$79,3,FALSE)</f>
        <v>67</v>
      </c>
      <c r="Z5">
        <f>VLOOKUP(G5,golfers!$B$2:$D$79,3,FALSE)</f>
        <v>26</v>
      </c>
      <c r="AA5">
        <f>VLOOKUP(H5,golfers!$B$2:$D$79,3,FALSE)</f>
        <v>61</v>
      </c>
      <c r="AB5">
        <f>VLOOKUP(I5,golfers!$B$2:$D$79,3,FALSE)</f>
        <v>55</v>
      </c>
      <c r="AC5">
        <f>VLOOKUP(J5,golfers!$B$2:$D$79,3,FALSE)</f>
        <v>37</v>
      </c>
      <c r="AD5">
        <f>VLOOKUP(K5,golfers!$B$2:$D$79,3,FALSE)</f>
        <v>41</v>
      </c>
      <c r="AE5">
        <f>VLOOKUP(L5,golfers!$B$2:$D$79,3,FALSE)</f>
        <v>69</v>
      </c>
      <c r="AF5">
        <f>VLOOKUP(M5,golfers!$B$2:$D$79,3,FALSE)</f>
        <v>48</v>
      </c>
      <c r="AG5">
        <f>VLOOKUP(N5,golfers!$B$2:$D$79,3,FALSE)</f>
        <v>0</v>
      </c>
      <c r="AH5">
        <f>VLOOKUP(O5,golfers!$B$2:$D$79,3,FALSE)</f>
        <v>57</v>
      </c>
      <c r="AI5">
        <f>VLOOKUP(P5,golfers!$B$2:$D$79,3,FALSE)</f>
        <v>0</v>
      </c>
      <c r="AJ5">
        <f>VLOOKUP(Q5,golfers!$B$2:$D$79,3,FALSE)</f>
        <v>0</v>
      </c>
      <c r="AK5">
        <f>VLOOKUP(R5,golfers!$B$2:$D$79,3,FALSE)</f>
        <v>26</v>
      </c>
      <c r="AL5">
        <f>VLOOKUP(S5,golfers!$B$2:$D$79,3,FALSE)</f>
        <v>68</v>
      </c>
      <c r="AM5">
        <f>COUNTIF(U5:AL5,"&gt;0")</f>
        <v>15</v>
      </c>
      <c r="AN5" s="7">
        <f>SUM(U5:AL5)</f>
        <v>753</v>
      </c>
      <c r="AO5">
        <f>RANK(AN5,$AN$2:$AN$115,0)</f>
        <v>4</v>
      </c>
      <c r="AP5" s="8">
        <f>AN5/AM5</f>
        <v>50.2</v>
      </c>
      <c r="AQ5" s="8">
        <f>AN5/18</f>
        <v>41.833333333333336</v>
      </c>
      <c r="AR5" t="s">
        <v>320</v>
      </c>
      <c r="AS5" s="4" t="s">
        <v>228</v>
      </c>
      <c r="AT5" s="70" t="s">
        <v>326</v>
      </c>
      <c r="AU5" s="65">
        <v>180</v>
      </c>
      <c r="AV5" s="2" t="str">
        <f>AV2&amp;" Cuts Made"</f>
        <v>Ryan Poehlman Cuts Made</v>
      </c>
      <c r="AX5" s="2" t="str">
        <f>IF(HLOOKUP($AV$2,$BT$2:$KE$21,AZ5,0)=BA5,"YES","")</f>
        <v/>
      </c>
      <c r="AY5" t="str">
        <f>LEFT(BA5,1)</f>
        <v>E</v>
      </c>
      <c r="AZ5">
        <f>VLOOKUP(AY5,$BR$25:$BS$42,2,0)</f>
        <v>7</v>
      </c>
      <c r="BA5" t="s">
        <v>4</v>
      </c>
      <c r="BB5">
        <f>VLOOKUP(BC5,golfers!H:I,2,0)</f>
        <v>4</v>
      </c>
      <c r="BC5" s="54" t="s">
        <v>162</v>
      </c>
      <c r="BD5">
        <f>VLOOKUP($BC5,golfers!N:Q,2,0)</f>
        <v>66</v>
      </c>
      <c r="BE5">
        <f>VLOOKUP($BC5,golfers!N:Q,3,0)</f>
        <v>65</v>
      </c>
      <c r="BF5">
        <f>VLOOKUP($BC5,golfers!N:Q,4,0)</f>
        <v>67</v>
      </c>
      <c r="BG5">
        <f>BF5-BE5</f>
        <v>2</v>
      </c>
      <c r="BH5">
        <f>COUNTIF($B$2:$S$115,BC5)</f>
        <v>43</v>
      </c>
      <c r="BI5" s="52">
        <f>BH5/COUNTA($A$2:$A$115)</f>
        <v>0.38392857142857145</v>
      </c>
      <c r="BM5" t="str">
        <v>Austin Percha</v>
      </c>
      <c r="BN5">
        <f>IFERROR(RIGHT(A5,1)*1,0)</f>
        <v>0</v>
      </c>
      <c r="BO5" t="str">
        <f>IFERROR(LEFT(A5,IFERROR(SEARCH(BN5,A5,1)-1,A5)),A5)</f>
        <v>Mike Miller</v>
      </c>
      <c r="BT5" t="s">
        <v>136</v>
      </c>
      <c r="BU5" t="s">
        <v>54</v>
      </c>
      <c r="BV5" t="s">
        <v>54</v>
      </c>
      <c r="BW5" t="s">
        <v>54</v>
      </c>
      <c r="BX5" t="s">
        <v>54</v>
      </c>
      <c r="BY5" t="s">
        <v>19</v>
      </c>
      <c r="BZ5" t="s">
        <v>19</v>
      </c>
      <c r="CA5" t="s">
        <v>54</v>
      </c>
      <c r="CB5" t="s">
        <v>54</v>
      </c>
      <c r="CC5" t="s">
        <v>54</v>
      </c>
      <c r="CD5" t="s">
        <v>136</v>
      </c>
      <c r="CE5" t="s">
        <v>19</v>
      </c>
      <c r="CF5" t="s">
        <v>136</v>
      </c>
      <c r="CG5" t="s">
        <v>136</v>
      </c>
      <c r="CH5" t="s">
        <v>54</v>
      </c>
      <c r="CI5" t="s">
        <v>136</v>
      </c>
      <c r="CJ5" t="s">
        <v>54</v>
      </c>
      <c r="CK5" t="s">
        <v>54</v>
      </c>
      <c r="CL5" t="s">
        <v>19</v>
      </c>
      <c r="CM5" t="s">
        <v>54</v>
      </c>
      <c r="CN5" t="s">
        <v>54</v>
      </c>
      <c r="CO5" t="s">
        <v>54</v>
      </c>
      <c r="CP5" t="s">
        <v>19</v>
      </c>
      <c r="CQ5" t="s">
        <v>136</v>
      </c>
      <c r="CR5" t="s">
        <v>54</v>
      </c>
      <c r="CS5" t="s">
        <v>54</v>
      </c>
      <c r="CT5" t="s">
        <v>1</v>
      </c>
      <c r="CU5" t="s">
        <v>54</v>
      </c>
      <c r="CV5" t="s">
        <v>1</v>
      </c>
      <c r="CW5" t="s">
        <v>136</v>
      </c>
      <c r="CX5" t="s">
        <v>136</v>
      </c>
      <c r="CY5" t="s">
        <v>1</v>
      </c>
      <c r="CZ5" t="s">
        <v>136</v>
      </c>
      <c r="DA5" t="s">
        <v>54</v>
      </c>
      <c r="DB5" t="s">
        <v>54</v>
      </c>
      <c r="DC5" t="s">
        <v>54</v>
      </c>
      <c r="DD5" t="s">
        <v>19</v>
      </c>
      <c r="DE5" t="s">
        <v>1</v>
      </c>
      <c r="DF5" t="s">
        <v>1</v>
      </c>
      <c r="DG5" t="s">
        <v>19</v>
      </c>
      <c r="DH5" t="s">
        <v>54</v>
      </c>
      <c r="DI5" t="s">
        <v>136</v>
      </c>
      <c r="DJ5" t="s">
        <v>19</v>
      </c>
      <c r="DK5" t="s">
        <v>1</v>
      </c>
      <c r="DL5" t="s">
        <v>19</v>
      </c>
      <c r="DM5" t="s">
        <v>136</v>
      </c>
      <c r="DN5" t="s">
        <v>54</v>
      </c>
      <c r="DO5" t="s">
        <v>54</v>
      </c>
      <c r="DP5" t="s">
        <v>19</v>
      </c>
      <c r="DQ5" t="s">
        <v>136</v>
      </c>
      <c r="DR5" t="s">
        <v>19</v>
      </c>
      <c r="DS5" t="s">
        <v>136</v>
      </c>
      <c r="DT5" t="s">
        <v>19</v>
      </c>
      <c r="DU5" t="s">
        <v>1</v>
      </c>
      <c r="DV5" t="s">
        <v>19</v>
      </c>
      <c r="DW5" t="s">
        <v>54</v>
      </c>
      <c r="DX5" t="s">
        <v>1</v>
      </c>
      <c r="DY5" t="s">
        <v>19</v>
      </c>
      <c r="DZ5" t="s">
        <v>54</v>
      </c>
      <c r="EA5" t="s">
        <v>19</v>
      </c>
      <c r="EB5" t="s">
        <v>54</v>
      </c>
      <c r="EC5" t="s">
        <v>19</v>
      </c>
      <c r="ED5" t="s">
        <v>19</v>
      </c>
      <c r="EE5" t="s">
        <v>136</v>
      </c>
      <c r="EF5" t="s">
        <v>19</v>
      </c>
      <c r="EG5" t="s">
        <v>19</v>
      </c>
      <c r="EH5" t="s">
        <v>19</v>
      </c>
      <c r="EI5" t="s">
        <v>54</v>
      </c>
      <c r="EJ5" t="s">
        <v>54</v>
      </c>
      <c r="EK5" t="s">
        <v>1</v>
      </c>
      <c r="EL5" t="s">
        <v>1</v>
      </c>
      <c r="EM5" t="s">
        <v>19</v>
      </c>
      <c r="EN5" t="s">
        <v>19</v>
      </c>
      <c r="EO5" t="s">
        <v>54</v>
      </c>
      <c r="EP5" t="s">
        <v>19</v>
      </c>
      <c r="EQ5" t="s">
        <v>136</v>
      </c>
      <c r="ER5" t="s">
        <v>136</v>
      </c>
      <c r="ES5" t="s">
        <v>19</v>
      </c>
      <c r="ET5" t="s">
        <v>136</v>
      </c>
      <c r="EU5" t="s">
        <v>1</v>
      </c>
      <c r="EV5" t="s">
        <v>54</v>
      </c>
      <c r="EW5" t="s">
        <v>54</v>
      </c>
      <c r="EX5" t="s">
        <v>1</v>
      </c>
      <c r="EY5" t="s">
        <v>54</v>
      </c>
      <c r="EZ5" t="s">
        <v>54</v>
      </c>
      <c r="FA5" t="s">
        <v>54</v>
      </c>
      <c r="FB5" t="s">
        <v>1</v>
      </c>
      <c r="FC5" t="s">
        <v>136</v>
      </c>
      <c r="FD5" t="s">
        <v>54</v>
      </c>
      <c r="FE5" t="s">
        <v>54</v>
      </c>
      <c r="FF5" t="s">
        <v>54</v>
      </c>
      <c r="FG5" t="s">
        <v>54</v>
      </c>
      <c r="FH5" t="s">
        <v>54</v>
      </c>
      <c r="FI5" t="s">
        <v>1</v>
      </c>
      <c r="FJ5" t="s">
        <v>136</v>
      </c>
      <c r="FK5" t="s">
        <v>19</v>
      </c>
      <c r="FL5" t="s">
        <v>19</v>
      </c>
      <c r="FM5" t="s">
        <v>19</v>
      </c>
      <c r="FN5" t="s">
        <v>19</v>
      </c>
      <c r="FO5" t="s">
        <v>1</v>
      </c>
      <c r="FP5" t="s">
        <v>54</v>
      </c>
      <c r="FQ5" t="s">
        <v>54</v>
      </c>
      <c r="FR5" t="s">
        <v>136</v>
      </c>
      <c r="FS5" t="s">
        <v>54</v>
      </c>
      <c r="FT5" t="s">
        <v>136</v>
      </c>
      <c r="FU5" t="s">
        <v>1</v>
      </c>
      <c r="FV5" t="s">
        <v>54</v>
      </c>
      <c r="FW5" t="s">
        <v>19</v>
      </c>
      <c r="FX5" t="s">
        <v>54</v>
      </c>
      <c r="FY5" t="s">
        <v>54</v>
      </c>
      <c r="FZ5" t="s">
        <v>54</v>
      </c>
      <c r="GA5" t="s">
        <v>54</v>
      </c>
      <c r="GB5">
        <v>0</v>
      </c>
    </row>
    <row r="6" spans="1:184" ht="13.5" thickBot="1">
      <c r="A6" s="75" t="s">
        <v>307</v>
      </c>
      <c r="B6" t="s">
        <v>95</v>
      </c>
      <c r="C6" t="s">
        <v>103</v>
      </c>
      <c r="D6" t="s">
        <v>121</v>
      </c>
      <c r="E6" t="s">
        <v>169</v>
      </c>
      <c r="F6" t="s">
        <v>162</v>
      </c>
      <c r="G6" t="s">
        <v>170</v>
      </c>
      <c r="H6" t="s">
        <v>131</v>
      </c>
      <c r="I6" t="s">
        <v>71</v>
      </c>
      <c r="J6" t="s">
        <v>197</v>
      </c>
      <c r="K6" t="s">
        <v>138</v>
      </c>
      <c r="L6" t="s">
        <v>149</v>
      </c>
      <c r="M6" t="s">
        <v>172</v>
      </c>
      <c r="N6" t="s">
        <v>201</v>
      </c>
      <c r="O6" t="s">
        <v>202</v>
      </c>
      <c r="P6" t="s">
        <v>180</v>
      </c>
      <c r="Q6" t="s">
        <v>319</v>
      </c>
      <c r="R6" t="s">
        <v>205</v>
      </c>
      <c r="S6" t="s">
        <v>184</v>
      </c>
      <c r="U6">
        <f>VLOOKUP(B6,golfers!$B$2:$D$79,3,FALSE)</f>
        <v>64</v>
      </c>
      <c r="V6">
        <f>VLOOKUP(C6,golfers!$B$2:$D$79,3,FALSE)</f>
        <v>64</v>
      </c>
      <c r="W6">
        <f>VLOOKUP(D6,golfers!$B$2:$D$79,3,FALSE)</f>
        <v>31</v>
      </c>
      <c r="X6">
        <f>VLOOKUP(E6,golfers!$B$2:$D$79,3,FALSE)</f>
        <v>0</v>
      </c>
      <c r="Y6">
        <f>VLOOKUP(F6,golfers!$B$2:$D$79,3,FALSE)</f>
        <v>67</v>
      </c>
      <c r="Z6">
        <f>VLOOKUP(G6,golfers!$B$2:$D$79,3,FALSE)</f>
        <v>0</v>
      </c>
      <c r="AA6">
        <f>VLOOKUP(H6,golfers!$B$2:$D$79,3,FALSE)</f>
        <v>61</v>
      </c>
      <c r="AB6">
        <f>VLOOKUP(I6,golfers!$B$2:$D$79,3,FALSE)</f>
        <v>55</v>
      </c>
      <c r="AC6">
        <f>VLOOKUP(J6,golfers!$B$2:$D$79,3,FALSE)</f>
        <v>43</v>
      </c>
      <c r="AD6">
        <f>VLOOKUP(K6,golfers!$B$2:$D$79,3,FALSE)</f>
        <v>61</v>
      </c>
      <c r="AE6">
        <f>VLOOKUP(L6,golfers!$B$2:$D$79,3,FALSE)</f>
        <v>69</v>
      </c>
      <c r="AF6">
        <f>VLOOKUP(M6,golfers!$B$2:$D$79,3,FALSE)</f>
        <v>55</v>
      </c>
      <c r="AG6">
        <f>VLOOKUP(N6,golfers!$B$2:$D$79,3,FALSE)</f>
        <v>57</v>
      </c>
      <c r="AH6">
        <f>VLOOKUP(O6,golfers!$B$2:$D$79,3,FALSE)</f>
        <v>57</v>
      </c>
      <c r="AI6">
        <f>VLOOKUP(P6,golfers!$B$2:$D$79,3,FALSE)</f>
        <v>26</v>
      </c>
      <c r="AJ6">
        <f>VLOOKUP(Q6,golfers!$B$2:$D$79,3,FALSE)</f>
        <v>0</v>
      </c>
      <c r="AK6">
        <f>VLOOKUP(R6,golfers!$B$2:$D$79,3,FALSE)</f>
        <v>26</v>
      </c>
      <c r="AL6">
        <f>VLOOKUP(S6,golfers!$B$2:$D$79,3,FALSE)</f>
        <v>8</v>
      </c>
      <c r="AM6">
        <f>COUNTIF(U6:AL6,"&gt;0")</f>
        <v>15</v>
      </c>
      <c r="AN6" s="7">
        <f>SUM(U6:AL6)</f>
        <v>744</v>
      </c>
      <c r="AO6">
        <f>RANK(AN6,$AN$2:$AN$115,0)</f>
        <v>5</v>
      </c>
      <c r="AP6" s="8">
        <f>AN6/AM6</f>
        <v>49.6</v>
      </c>
      <c r="AQ6" s="8">
        <f>AN6/18</f>
        <v>41.333333333333336</v>
      </c>
      <c r="AR6" t="s">
        <v>320</v>
      </c>
      <c r="AS6" s="4" t="s">
        <v>309</v>
      </c>
      <c r="AT6" s="70" t="s">
        <v>327</v>
      </c>
      <c r="AU6" s="65">
        <v>130</v>
      </c>
      <c r="AV6" s="60">
        <f>COUNTIF(AX2:AX44,"YES")</f>
        <v>16</v>
      </c>
      <c r="AX6" s="2" t="str">
        <f>IF(HLOOKUP($AV$2,$BT$2:$KE$21,AZ6,0)=BA6,"YES","")</f>
        <v>YES</v>
      </c>
      <c r="AY6" t="str">
        <f>LEFT(BA6,1)</f>
        <v>K</v>
      </c>
      <c r="AZ6">
        <f>VLOOKUP(AY6,$BR$25:$BS$42,2,0)</f>
        <v>13</v>
      </c>
      <c r="BA6" t="s">
        <v>62</v>
      </c>
      <c r="BB6">
        <f>VLOOKUP(BC6,golfers!H:I,2,0)</f>
        <v>4</v>
      </c>
      <c r="BC6" s="54" t="s">
        <v>160</v>
      </c>
      <c r="BD6">
        <f>VLOOKUP($BC6,golfers!N:Q,2,0)</f>
        <v>34</v>
      </c>
      <c r="BE6">
        <f>VLOOKUP($BC6,golfers!N:Q,3,0)</f>
        <v>54</v>
      </c>
      <c r="BF6">
        <f>VLOOKUP($BC6,golfers!N:Q,4,0)</f>
        <v>67</v>
      </c>
      <c r="BG6">
        <f>BF6-BE6</f>
        <v>13</v>
      </c>
      <c r="BH6">
        <f>COUNTIF($B$2:$S$115,BC6)</f>
        <v>32</v>
      </c>
      <c r="BI6" s="52">
        <f>BH6/COUNTA($A$2:$A$115)</f>
        <v>0.2857142857142857</v>
      </c>
      <c r="BM6" t="str">
        <v>Balraj Matharu</v>
      </c>
      <c r="BN6">
        <f>IFERROR(RIGHT(A6,1)*1,0)</f>
        <v>1</v>
      </c>
      <c r="BO6" t="str">
        <f>IFERROR(LEFT(A6,IFERROR(SEARCH(BN6,A6,1)-1,A6)),A6)</f>
        <v>Nathan Day</v>
      </c>
      <c r="BT6" t="s">
        <v>55</v>
      </c>
      <c r="BU6" t="s">
        <v>55</v>
      </c>
      <c r="BV6" t="s">
        <v>37</v>
      </c>
      <c r="BW6" t="s">
        <v>20</v>
      </c>
      <c r="BX6" t="s">
        <v>20</v>
      </c>
      <c r="BY6" t="s">
        <v>55</v>
      </c>
      <c r="BZ6" t="s">
        <v>55</v>
      </c>
      <c r="CA6" t="s">
        <v>55</v>
      </c>
      <c r="CB6" t="s">
        <v>55</v>
      </c>
      <c r="CC6" t="s">
        <v>20</v>
      </c>
      <c r="CD6" t="s">
        <v>20</v>
      </c>
      <c r="CE6" t="s">
        <v>20</v>
      </c>
      <c r="CF6" t="s">
        <v>37</v>
      </c>
      <c r="CG6" t="s">
        <v>55</v>
      </c>
      <c r="CH6" t="s">
        <v>20</v>
      </c>
      <c r="CI6" t="s">
        <v>2</v>
      </c>
      <c r="CJ6" t="s">
        <v>55</v>
      </c>
      <c r="CK6" t="s">
        <v>2</v>
      </c>
      <c r="CL6" t="s">
        <v>37</v>
      </c>
      <c r="CM6" t="s">
        <v>55</v>
      </c>
      <c r="CN6" t="s">
        <v>55</v>
      </c>
      <c r="CO6" t="s">
        <v>37</v>
      </c>
      <c r="CP6" t="s">
        <v>37</v>
      </c>
      <c r="CQ6" t="s">
        <v>55</v>
      </c>
      <c r="CR6" t="s">
        <v>20</v>
      </c>
      <c r="CS6" t="s">
        <v>37</v>
      </c>
      <c r="CT6" t="s">
        <v>55</v>
      </c>
      <c r="CU6" t="s">
        <v>37</v>
      </c>
      <c r="CV6" t="s">
        <v>37</v>
      </c>
      <c r="CW6" t="s">
        <v>55</v>
      </c>
      <c r="CX6" t="s">
        <v>20</v>
      </c>
      <c r="CY6" t="s">
        <v>20</v>
      </c>
      <c r="CZ6" t="s">
        <v>55</v>
      </c>
      <c r="DA6" t="s">
        <v>20</v>
      </c>
      <c r="DB6" t="s">
        <v>20</v>
      </c>
      <c r="DC6" t="s">
        <v>55</v>
      </c>
      <c r="DD6" t="s">
        <v>37</v>
      </c>
      <c r="DE6" t="s">
        <v>55</v>
      </c>
      <c r="DF6" t="s">
        <v>37</v>
      </c>
      <c r="DG6" t="s">
        <v>20</v>
      </c>
      <c r="DH6" t="s">
        <v>37</v>
      </c>
      <c r="DI6" t="s">
        <v>55</v>
      </c>
      <c r="DJ6" t="s">
        <v>55</v>
      </c>
      <c r="DK6" t="s">
        <v>20</v>
      </c>
      <c r="DL6" t="s">
        <v>37</v>
      </c>
      <c r="DM6" t="s">
        <v>55</v>
      </c>
      <c r="DN6" t="s">
        <v>55</v>
      </c>
      <c r="DO6" t="s">
        <v>55</v>
      </c>
      <c r="DP6" t="s">
        <v>20</v>
      </c>
      <c r="DQ6" t="s">
        <v>37</v>
      </c>
      <c r="DR6" t="s">
        <v>20</v>
      </c>
      <c r="DS6" t="s">
        <v>37</v>
      </c>
      <c r="DT6" t="s">
        <v>2</v>
      </c>
      <c r="DU6" t="s">
        <v>55</v>
      </c>
      <c r="DV6" t="s">
        <v>20</v>
      </c>
      <c r="DW6" t="s">
        <v>2</v>
      </c>
      <c r="DX6" t="s">
        <v>20</v>
      </c>
      <c r="DY6" t="s">
        <v>2</v>
      </c>
      <c r="DZ6" t="s">
        <v>55</v>
      </c>
      <c r="EA6" t="s">
        <v>20</v>
      </c>
      <c r="EB6" t="s">
        <v>2</v>
      </c>
      <c r="EC6" t="s">
        <v>20</v>
      </c>
      <c r="ED6" t="s">
        <v>2</v>
      </c>
      <c r="EE6" t="s">
        <v>20</v>
      </c>
      <c r="EF6" t="s">
        <v>37</v>
      </c>
      <c r="EG6" t="s">
        <v>20</v>
      </c>
      <c r="EH6" t="s">
        <v>2</v>
      </c>
      <c r="EI6" t="s">
        <v>37</v>
      </c>
      <c r="EJ6" t="s">
        <v>55</v>
      </c>
      <c r="EK6" t="s">
        <v>55</v>
      </c>
      <c r="EL6" t="s">
        <v>20</v>
      </c>
      <c r="EM6" t="s">
        <v>20</v>
      </c>
      <c r="EN6" t="s">
        <v>37</v>
      </c>
      <c r="EO6" t="s">
        <v>55</v>
      </c>
      <c r="EP6" t="s">
        <v>55</v>
      </c>
      <c r="EQ6" t="s">
        <v>55</v>
      </c>
      <c r="ER6" t="s">
        <v>20</v>
      </c>
      <c r="ES6" t="s">
        <v>37</v>
      </c>
      <c r="ET6" t="s">
        <v>2</v>
      </c>
      <c r="EU6" t="s">
        <v>55</v>
      </c>
      <c r="EV6" t="s">
        <v>2</v>
      </c>
      <c r="EW6" t="s">
        <v>2</v>
      </c>
      <c r="EX6" t="s">
        <v>2</v>
      </c>
      <c r="EY6" t="s">
        <v>20</v>
      </c>
      <c r="EZ6" t="s">
        <v>20</v>
      </c>
      <c r="FA6" t="s">
        <v>55</v>
      </c>
      <c r="FB6" t="s">
        <v>20</v>
      </c>
      <c r="FC6" t="s">
        <v>2</v>
      </c>
      <c r="FD6" t="s">
        <v>20</v>
      </c>
      <c r="FE6" t="s">
        <v>20</v>
      </c>
      <c r="FF6" t="s">
        <v>2</v>
      </c>
      <c r="FG6" t="s">
        <v>20</v>
      </c>
      <c r="FH6" t="s">
        <v>37</v>
      </c>
      <c r="FI6" t="s">
        <v>37</v>
      </c>
      <c r="FJ6" t="s">
        <v>55</v>
      </c>
      <c r="FK6" t="s">
        <v>55</v>
      </c>
      <c r="FL6" t="s">
        <v>55</v>
      </c>
      <c r="FM6" t="s">
        <v>2</v>
      </c>
      <c r="FN6" t="s">
        <v>2</v>
      </c>
      <c r="FO6" t="s">
        <v>55</v>
      </c>
      <c r="FP6" t="s">
        <v>20</v>
      </c>
      <c r="FQ6" t="s">
        <v>37</v>
      </c>
      <c r="FR6" t="s">
        <v>20</v>
      </c>
      <c r="FS6" t="s">
        <v>20</v>
      </c>
      <c r="FT6" t="s">
        <v>37</v>
      </c>
      <c r="FU6" t="s">
        <v>55</v>
      </c>
      <c r="FV6" t="s">
        <v>37</v>
      </c>
      <c r="FW6" t="s">
        <v>20</v>
      </c>
      <c r="FX6" t="s">
        <v>37</v>
      </c>
      <c r="FY6" t="s">
        <v>55</v>
      </c>
      <c r="FZ6" t="s">
        <v>55</v>
      </c>
      <c r="GA6" t="s">
        <v>2</v>
      </c>
      <c r="GB6">
        <v>0</v>
      </c>
    </row>
    <row r="7" spans="1:184">
      <c r="A7" s="75" t="s">
        <v>220</v>
      </c>
      <c r="B7" t="s">
        <v>95</v>
      </c>
      <c r="C7" t="s">
        <v>91</v>
      </c>
      <c r="D7" t="s">
        <v>186</v>
      </c>
      <c r="E7" t="s">
        <v>70</v>
      </c>
      <c r="F7" t="s">
        <v>162</v>
      </c>
      <c r="G7" t="s">
        <v>185</v>
      </c>
      <c r="H7" t="s">
        <v>146</v>
      </c>
      <c r="I7" t="s">
        <v>71</v>
      </c>
      <c r="J7" t="s">
        <v>148</v>
      </c>
      <c r="K7" t="s">
        <v>138</v>
      </c>
      <c r="L7" t="s">
        <v>157</v>
      </c>
      <c r="M7" t="s">
        <v>172</v>
      </c>
      <c r="N7" t="s">
        <v>200</v>
      </c>
      <c r="O7" t="s">
        <v>166</v>
      </c>
      <c r="P7" t="s">
        <v>180</v>
      </c>
      <c r="Q7" t="s">
        <v>204</v>
      </c>
      <c r="R7" t="s">
        <v>191</v>
      </c>
      <c r="S7" t="s">
        <v>206</v>
      </c>
      <c r="U7">
        <f>VLOOKUP(B7,golfers!$B$2:$D$79,3,FALSE)</f>
        <v>64</v>
      </c>
      <c r="V7">
        <f>VLOOKUP(C7,golfers!$B$2:$D$79,3,FALSE)</f>
        <v>55</v>
      </c>
      <c r="W7">
        <f>VLOOKUP(D7,golfers!$B$2:$D$79,3,FALSE)</f>
        <v>55</v>
      </c>
      <c r="X7">
        <f>VLOOKUP(E7,golfers!$B$2:$D$79,3,FALSE)</f>
        <v>31</v>
      </c>
      <c r="Y7">
        <f>VLOOKUP(F7,golfers!$B$2:$D$79,3,FALSE)</f>
        <v>67</v>
      </c>
      <c r="Z7">
        <f>VLOOKUP(G7,golfers!$B$2:$D$79,3,FALSE)</f>
        <v>0</v>
      </c>
      <c r="AA7">
        <f>VLOOKUP(H7,golfers!$B$2:$D$79,3,FALSE)</f>
        <v>55</v>
      </c>
      <c r="AB7">
        <f>VLOOKUP(I7,golfers!$B$2:$D$79,3,FALSE)</f>
        <v>55</v>
      </c>
      <c r="AC7">
        <f>VLOOKUP(J7,golfers!$B$2:$D$79,3,FALSE)</f>
        <v>41</v>
      </c>
      <c r="AD7">
        <f>VLOOKUP(K7,golfers!$B$2:$D$79,3,FALSE)</f>
        <v>61</v>
      </c>
      <c r="AE7">
        <f>VLOOKUP(L7,golfers!$B$2:$D$79,3,FALSE)</f>
        <v>19</v>
      </c>
      <c r="AF7">
        <f>VLOOKUP(M7,golfers!$B$2:$D$79,3,FALSE)</f>
        <v>55</v>
      </c>
      <c r="AG7">
        <f>VLOOKUP(N7,golfers!$B$2:$D$79,3,FALSE)</f>
        <v>0</v>
      </c>
      <c r="AH7">
        <f>VLOOKUP(O7,golfers!$B$2:$D$79,3,FALSE)</f>
        <v>41</v>
      </c>
      <c r="AI7">
        <f>VLOOKUP(P7,golfers!$B$2:$D$79,3,FALSE)</f>
        <v>26</v>
      </c>
      <c r="AJ7">
        <f>VLOOKUP(Q7,golfers!$B$2:$D$79,3,FALSE)</f>
        <v>0</v>
      </c>
      <c r="AK7">
        <f>VLOOKUP(R7,golfers!$B$2:$D$79,3,FALSE)</f>
        <v>26</v>
      </c>
      <c r="AL7">
        <f>VLOOKUP(S7,golfers!$B$2:$D$79,3,FALSE)</f>
        <v>68</v>
      </c>
      <c r="AM7">
        <f>COUNTIF(U7:AL7,"&gt;0")</f>
        <v>15</v>
      </c>
      <c r="AN7" s="7">
        <f>SUM(U7:AL7)</f>
        <v>719</v>
      </c>
      <c r="AO7">
        <f>RANK(AN7,$AN$2:$AN$115,0)</f>
        <v>6</v>
      </c>
      <c r="AP7" s="8">
        <f>AN7/AM7</f>
        <v>47.93333333333333</v>
      </c>
      <c r="AQ7" s="8">
        <f>AN7/18</f>
        <v>39.944444444444443</v>
      </c>
      <c r="AR7" t="s">
        <v>320</v>
      </c>
      <c r="AS7" s="4" t="s">
        <v>307</v>
      </c>
      <c r="AT7" s="70" t="s">
        <v>328</v>
      </c>
      <c r="AU7" s="65">
        <v>90</v>
      </c>
      <c r="AX7" s="2" t="str">
        <f>IF(HLOOKUP($AV$2,$BT$2:$KE$21,AZ7,0)=BA7,"YES","")</f>
        <v>YES</v>
      </c>
      <c r="AY7" t="str">
        <f>LEFT(BA7,1)</f>
        <v>A</v>
      </c>
      <c r="AZ7">
        <f>VLOOKUP(AY7,$BR$25:$BS$42,2,0)</f>
        <v>3</v>
      </c>
      <c r="BA7" t="s">
        <v>36</v>
      </c>
      <c r="BB7">
        <f>VLOOKUP(BC7,golfers!H:I,2,0)</f>
        <v>7</v>
      </c>
      <c r="BC7" s="54" t="s">
        <v>95</v>
      </c>
      <c r="BD7">
        <f>VLOOKUP($BC7,golfers!N:Q,2,0)</f>
        <v>56</v>
      </c>
      <c r="BE7">
        <f>VLOOKUP($BC7,golfers!N:Q,3,0)</f>
        <v>64</v>
      </c>
      <c r="BF7">
        <f>VLOOKUP($BC7,golfers!N:Q,4,0)</f>
        <v>64</v>
      </c>
      <c r="BG7">
        <f>BF7-BE7</f>
        <v>0</v>
      </c>
      <c r="BH7">
        <f>COUNTIF($B$2:$S$115,BC7)</f>
        <v>44</v>
      </c>
      <c r="BI7" s="64">
        <f>BH7/COUNTA($A$2:$A$115)</f>
        <v>0.39285714285714285</v>
      </c>
      <c r="BM7" t="str">
        <v>Bill Potter</v>
      </c>
      <c r="BN7">
        <f>IFERROR(RIGHT(A7,1)*1,0)</f>
        <v>0</v>
      </c>
      <c r="BO7" t="str">
        <f>IFERROR(LEFT(A7,IFERROR(SEARCH(BN7,A7,1)-1,A7)),A7)</f>
        <v>Jon Bernadt</v>
      </c>
      <c r="BT7" t="s">
        <v>38</v>
      </c>
      <c r="BU7" t="s">
        <v>38</v>
      </c>
      <c r="BV7" t="s">
        <v>56</v>
      </c>
      <c r="BW7" t="s">
        <v>38</v>
      </c>
      <c r="BX7" t="s">
        <v>56</v>
      </c>
      <c r="BY7" t="s">
        <v>21</v>
      </c>
      <c r="BZ7" t="s">
        <v>21</v>
      </c>
      <c r="CA7" t="s">
        <v>21</v>
      </c>
      <c r="CB7" t="s">
        <v>56</v>
      </c>
      <c r="CC7" t="s">
        <v>38</v>
      </c>
      <c r="CD7" t="s">
        <v>56</v>
      </c>
      <c r="CE7" t="s">
        <v>38</v>
      </c>
      <c r="CF7" t="s">
        <v>38</v>
      </c>
      <c r="CG7" t="s">
        <v>56</v>
      </c>
      <c r="CH7" t="s">
        <v>38</v>
      </c>
      <c r="CI7" t="s">
        <v>56</v>
      </c>
      <c r="CJ7" t="s">
        <v>38</v>
      </c>
      <c r="CK7" t="s">
        <v>38</v>
      </c>
      <c r="CL7" t="s">
        <v>56</v>
      </c>
      <c r="CM7" t="s">
        <v>56</v>
      </c>
      <c r="CN7" t="s">
        <v>38</v>
      </c>
      <c r="CO7" t="s">
        <v>21</v>
      </c>
      <c r="CP7" t="s">
        <v>38</v>
      </c>
      <c r="CQ7" t="s">
        <v>38</v>
      </c>
      <c r="CR7" t="s">
        <v>56</v>
      </c>
      <c r="CS7" t="s">
        <v>38</v>
      </c>
      <c r="CT7" t="s">
        <v>3</v>
      </c>
      <c r="CU7" t="s">
        <v>56</v>
      </c>
      <c r="CV7" t="s">
        <v>3</v>
      </c>
      <c r="CW7" t="s">
        <v>56</v>
      </c>
      <c r="CX7" t="s">
        <v>56</v>
      </c>
      <c r="CY7" t="s">
        <v>38</v>
      </c>
      <c r="CZ7" t="s">
        <v>56</v>
      </c>
      <c r="DA7" t="s">
        <v>3</v>
      </c>
      <c r="DB7" t="s">
        <v>21</v>
      </c>
      <c r="DC7" t="s">
        <v>38</v>
      </c>
      <c r="DD7" t="s">
        <v>21</v>
      </c>
      <c r="DE7" t="s">
        <v>56</v>
      </c>
      <c r="DF7" t="s">
        <v>3</v>
      </c>
      <c r="DG7" t="s">
        <v>56</v>
      </c>
      <c r="DH7" t="s">
        <v>56</v>
      </c>
      <c r="DI7" t="s">
        <v>21</v>
      </c>
      <c r="DJ7" t="s">
        <v>3</v>
      </c>
      <c r="DK7" t="s">
        <v>38</v>
      </c>
      <c r="DL7" t="s">
        <v>21</v>
      </c>
      <c r="DM7" t="s">
        <v>56</v>
      </c>
      <c r="DN7" t="s">
        <v>56</v>
      </c>
      <c r="DO7" t="s">
        <v>3</v>
      </c>
      <c r="DP7" t="s">
        <v>21</v>
      </c>
      <c r="DQ7" t="s">
        <v>38</v>
      </c>
      <c r="DR7" t="s">
        <v>56</v>
      </c>
      <c r="DS7" t="s">
        <v>56</v>
      </c>
      <c r="DT7" t="s">
        <v>38</v>
      </c>
      <c r="DU7" t="s">
        <v>38</v>
      </c>
      <c r="DV7" t="s">
        <v>21</v>
      </c>
      <c r="DW7" t="s">
        <v>56</v>
      </c>
      <c r="DX7" t="s">
        <v>21</v>
      </c>
      <c r="DY7" t="s">
        <v>38</v>
      </c>
      <c r="DZ7" t="s">
        <v>56</v>
      </c>
      <c r="EA7" t="s">
        <v>38</v>
      </c>
      <c r="EB7" t="s">
        <v>21</v>
      </c>
      <c r="EC7" t="s">
        <v>38</v>
      </c>
      <c r="ED7" t="s">
        <v>3</v>
      </c>
      <c r="EE7" t="s">
        <v>38</v>
      </c>
      <c r="EF7" t="s">
        <v>38</v>
      </c>
      <c r="EG7" t="s">
        <v>56</v>
      </c>
      <c r="EH7" t="s">
        <v>56</v>
      </c>
      <c r="EI7" t="s">
        <v>21</v>
      </c>
      <c r="EJ7" t="s">
        <v>38</v>
      </c>
      <c r="EK7" t="s">
        <v>38</v>
      </c>
      <c r="EL7" t="s">
        <v>3</v>
      </c>
      <c r="EM7" t="s">
        <v>56</v>
      </c>
      <c r="EN7" t="s">
        <v>3</v>
      </c>
      <c r="EO7" t="s">
        <v>21</v>
      </c>
      <c r="EP7" t="s">
        <v>56</v>
      </c>
      <c r="EQ7" t="s">
        <v>38</v>
      </c>
      <c r="ER7" t="s">
        <v>38</v>
      </c>
      <c r="ES7" t="s">
        <v>3</v>
      </c>
      <c r="ET7" t="s">
        <v>38</v>
      </c>
      <c r="EU7" t="s">
        <v>21</v>
      </c>
      <c r="EV7" t="s">
        <v>3</v>
      </c>
      <c r="EW7" t="s">
        <v>56</v>
      </c>
      <c r="EX7" t="s">
        <v>21</v>
      </c>
      <c r="EY7" t="s">
        <v>21</v>
      </c>
      <c r="EZ7" t="s">
        <v>3</v>
      </c>
      <c r="FA7" t="s">
        <v>38</v>
      </c>
      <c r="FB7" t="s">
        <v>3</v>
      </c>
      <c r="FC7" t="s">
        <v>21</v>
      </c>
      <c r="FD7" t="s">
        <v>21</v>
      </c>
      <c r="FE7" t="s">
        <v>3</v>
      </c>
      <c r="FF7" t="s">
        <v>38</v>
      </c>
      <c r="FG7" t="s">
        <v>21</v>
      </c>
      <c r="FH7" t="s">
        <v>38</v>
      </c>
      <c r="FI7" t="s">
        <v>56</v>
      </c>
      <c r="FJ7" t="s">
        <v>38</v>
      </c>
      <c r="FK7" t="s">
        <v>56</v>
      </c>
      <c r="FL7" t="s">
        <v>38</v>
      </c>
      <c r="FM7" t="s">
        <v>21</v>
      </c>
      <c r="FN7" t="s">
        <v>38</v>
      </c>
      <c r="FO7" t="s">
        <v>56</v>
      </c>
      <c r="FP7" t="s">
        <v>21</v>
      </c>
      <c r="FQ7" t="s">
        <v>21</v>
      </c>
      <c r="FR7" t="s">
        <v>56</v>
      </c>
      <c r="FS7" t="s">
        <v>21</v>
      </c>
      <c r="FT7" t="s">
        <v>38</v>
      </c>
      <c r="FU7" t="s">
        <v>21</v>
      </c>
      <c r="FV7" t="s">
        <v>56</v>
      </c>
      <c r="FW7" t="s">
        <v>3</v>
      </c>
      <c r="FX7" t="s">
        <v>56</v>
      </c>
      <c r="FY7" t="s">
        <v>21</v>
      </c>
      <c r="FZ7" t="s">
        <v>3</v>
      </c>
      <c r="GA7" t="s">
        <v>3</v>
      </c>
      <c r="GB7">
        <v>0</v>
      </c>
    </row>
    <row r="8" spans="1:184" ht="13.5" thickBot="1">
      <c r="A8" t="s">
        <v>214</v>
      </c>
      <c r="B8" t="s">
        <v>134</v>
      </c>
      <c r="C8" t="s">
        <v>165</v>
      </c>
      <c r="D8" t="s">
        <v>132</v>
      </c>
      <c r="E8" t="s">
        <v>169</v>
      </c>
      <c r="F8" t="s">
        <v>162</v>
      </c>
      <c r="G8" t="s">
        <v>170</v>
      </c>
      <c r="H8" t="s">
        <v>146</v>
      </c>
      <c r="I8" t="s">
        <v>71</v>
      </c>
      <c r="J8" t="s">
        <v>148</v>
      </c>
      <c r="K8" t="s">
        <v>138</v>
      </c>
      <c r="L8" t="s">
        <v>160</v>
      </c>
      <c r="M8" t="s">
        <v>177</v>
      </c>
      <c r="N8" t="s">
        <v>201</v>
      </c>
      <c r="O8" t="s">
        <v>156</v>
      </c>
      <c r="P8" t="s">
        <v>180</v>
      </c>
      <c r="Q8" t="s">
        <v>171</v>
      </c>
      <c r="R8" t="s">
        <v>188</v>
      </c>
      <c r="S8" t="s">
        <v>206</v>
      </c>
      <c r="U8">
        <f>VLOOKUP(B8,golfers!$B$2:$D$79,3,FALSE)</f>
        <v>75</v>
      </c>
      <c r="V8">
        <f>VLOOKUP(C8,golfers!$B$2:$D$79,3,FALSE)</f>
        <v>48</v>
      </c>
      <c r="W8">
        <f>VLOOKUP(D8,golfers!$B$2:$D$79,3,FALSE)</f>
        <v>8</v>
      </c>
      <c r="X8">
        <f>VLOOKUP(E8,golfers!$B$2:$D$79,3,FALSE)</f>
        <v>0</v>
      </c>
      <c r="Y8">
        <f>VLOOKUP(F8,golfers!$B$2:$D$79,3,FALSE)</f>
        <v>67</v>
      </c>
      <c r="Z8">
        <f>VLOOKUP(G8,golfers!$B$2:$D$79,3,FALSE)</f>
        <v>0</v>
      </c>
      <c r="AA8">
        <f>VLOOKUP(H8,golfers!$B$2:$D$79,3,FALSE)</f>
        <v>55</v>
      </c>
      <c r="AB8">
        <f>VLOOKUP(I8,golfers!$B$2:$D$79,3,FALSE)</f>
        <v>55</v>
      </c>
      <c r="AC8">
        <f>VLOOKUP(J8,golfers!$B$2:$D$79,3,FALSE)</f>
        <v>41</v>
      </c>
      <c r="AD8">
        <f>VLOOKUP(K8,golfers!$B$2:$D$79,3,FALSE)</f>
        <v>61</v>
      </c>
      <c r="AE8">
        <f>VLOOKUP(L8,golfers!$B$2:$D$79,3,FALSE)</f>
        <v>67</v>
      </c>
      <c r="AF8">
        <f>VLOOKUP(M8,golfers!$B$2:$D$79,3,FALSE)</f>
        <v>48</v>
      </c>
      <c r="AG8">
        <f>VLOOKUP(N8,golfers!$B$2:$D$79,3,FALSE)</f>
        <v>57</v>
      </c>
      <c r="AH8">
        <f>VLOOKUP(O8,golfers!$B$2:$D$79,3,FALSE)</f>
        <v>0</v>
      </c>
      <c r="AI8">
        <f>VLOOKUP(P8,golfers!$B$2:$D$79,3,FALSE)</f>
        <v>26</v>
      </c>
      <c r="AJ8">
        <f>VLOOKUP(Q8,golfers!$B$2:$D$79,3,FALSE)</f>
        <v>0</v>
      </c>
      <c r="AK8">
        <f>VLOOKUP(R8,golfers!$B$2:$D$79,3,FALSE)</f>
        <v>19</v>
      </c>
      <c r="AL8">
        <f>VLOOKUP(S8,golfers!$B$2:$D$79,3,FALSE)</f>
        <v>68</v>
      </c>
      <c r="AM8">
        <f>COUNTIF(U8:AL8,"&gt;0")</f>
        <v>14</v>
      </c>
      <c r="AN8" s="7">
        <f>SUM(U8:AL8)</f>
        <v>695</v>
      </c>
      <c r="AO8">
        <f>RANK(AN8,$AN$2:$AN$115,0)</f>
        <v>7</v>
      </c>
      <c r="AP8" s="8">
        <f>AN8/AM8</f>
        <v>49.642857142857146</v>
      </c>
      <c r="AQ8" s="8">
        <f>AN8/18</f>
        <v>38.611111111111114</v>
      </c>
      <c r="AR8" t="s">
        <v>320</v>
      </c>
      <c r="AS8" s="4" t="s">
        <v>220</v>
      </c>
      <c r="AT8" s="70" t="s">
        <v>329</v>
      </c>
      <c r="AU8" s="65">
        <v>60</v>
      </c>
      <c r="AV8" s="2" t="str">
        <f>AV2&amp;" Miss Cut"</f>
        <v>Ryan Poehlman Miss Cut</v>
      </c>
      <c r="AX8" s="2" t="str">
        <f>IF(HLOOKUP($AV$2,$BT$2:$KE$21,AZ8,0)=BA8,"YES","")</f>
        <v>YES</v>
      </c>
      <c r="AY8" t="str">
        <f>LEFT(BA8,1)</f>
        <v>B</v>
      </c>
      <c r="AZ8">
        <f>VLOOKUP(AY8,$BR$25:$BS$42,2,0)</f>
        <v>4</v>
      </c>
      <c r="BA8" t="s">
        <v>54</v>
      </c>
      <c r="BB8">
        <f>VLOOKUP(BC8,golfers!H:I,2,0)</f>
        <v>7</v>
      </c>
      <c r="BC8" s="54" t="s">
        <v>103</v>
      </c>
      <c r="BD8">
        <f>VLOOKUP($BC8,golfers!N:Q,2,0)</f>
        <v>51</v>
      </c>
      <c r="BE8">
        <f>VLOOKUP($BC8,golfers!N:Q,3,0)</f>
        <v>60</v>
      </c>
      <c r="BF8">
        <f>VLOOKUP($BC8,golfers!N:Q,4,0)</f>
        <v>64</v>
      </c>
      <c r="BG8">
        <f>BF8-BE8</f>
        <v>4</v>
      </c>
      <c r="BH8">
        <f>COUNTIF($B$2:$S$115,BC8)</f>
        <v>46</v>
      </c>
      <c r="BI8" s="52">
        <f>BH8/COUNTA($A$2:$A$115)</f>
        <v>0.4107142857142857</v>
      </c>
      <c r="BM8" t="str">
        <v>Bob Andrlik</v>
      </c>
      <c r="BN8">
        <f>IFERROR(RIGHT(A8,1)*1,0)</f>
        <v>0</v>
      </c>
      <c r="BO8" t="str">
        <f>IFERROR(LEFT(A8,IFERROR(SEARCH(BN8,A8,1)-1,A8)),A8)</f>
        <v>Parker Stallman</v>
      </c>
      <c r="BT8" t="s">
        <v>39</v>
      </c>
      <c r="BU8" t="s">
        <v>39</v>
      </c>
      <c r="BV8" t="s">
        <v>57</v>
      </c>
      <c r="BW8" t="s">
        <v>39</v>
      </c>
      <c r="BX8" t="s">
        <v>39</v>
      </c>
      <c r="BY8" t="s">
        <v>57</v>
      </c>
      <c r="BZ8" t="s">
        <v>4</v>
      </c>
      <c r="CA8" t="s">
        <v>4</v>
      </c>
      <c r="CB8" t="s">
        <v>57</v>
      </c>
      <c r="CC8" t="s">
        <v>57</v>
      </c>
      <c r="CD8" t="s">
        <v>4</v>
      </c>
      <c r="CE8" t="s">
        <v>57</v>
      </c>
      <c r="CF8" t="s">
        <v>4</v>
      </c>
      <c r="CG8" t="s">
        <v>4</v>
      </c>
      <c r="CH8" t="s">
        <v>39</v>
      </c>
      <c r="CI8" t="s">
        <v>4</v>
      </c>
      <c r="CJ8" t="s">
        <v>39</v>
      </c>
      <c r="CK8" t="s">
        <v>22</v>
      </c>
      <c r="CL8" t="s">
        <v>39</v>
      </c>
      <c r="CM8" t="s">
        <v>57</v>
      </c>
      <c r="CN8" t="s">
        <v>4</v>
      </c>
      <c r="CO8" t="s">
        <v>4</v>
      </c>
      <c r="CP8" t="s">
        <v>57</v>
      </c>
      <c r="CQ8" t="s">
        <v>22</v>
      </c>
      <c r="CR8" t="s">
        <v>4</v>
      </c>
      <c r="CS8" t="s">
        <v>4</v>
      </c>
      <c r="CT8" t="s">
        <v>39</v>
      </c>
      <c r="CU8" t="s">
        <v>22</v>
      </c>
      <c r="CV8" t="s">
        <v>39</v>
      </c>
      <c r="CW8" t="s">
        <v>57</v>
      </c>
      <c r="CX8" t="s">
        <v>57</v>
      </c>
      <c r="CY8" t="s">
        <v>4</v>
      </c>
      <c r="CZ8" t="s">
        <v>22</v>
      </c>
      <c r="DA8" t="s">
        <v>39</v>
      </c>
      <c r="DB8" t="s">
        <v>4</v>
      </c>
      <c r="DC8" t="s">
        <v>57</v>
      </c>
      <c r="DD8" t="s">
        <v>39</v>
      </c>
      <c r="DE8" t="s">
        <v>57</v>
      </c>
      <c r="DF8" t="s">
        <v>39</v>
      </c>
      <c r="DG8" t="s">
        <v>57</v>
      </c>
      <c r="DH8" t="s">
        <v>57</v>
      </c>
      <c r="DI8" t="s">
        <v>22</v>
      </c>
      <c r="DJ8" t="s">
        <v>22</v>
      </c>
      <c r="DK8" t="s">
        <v>39</v>
      </c>
      <c r="DL8" t="s">
        <v>39</v>
      </c>
      <c r="DM8" t="s">
        <v>39</v>
      </c>
      <c r="DN8" t="s">
        <v>4</v>
      </c>
      <c r="DO8" t="s">
        <v>4</v>
      </c>
      <c r="DP8" t="s">
        <v>39</v>
      </c>
      <c r="DQ8" t="s">
        <v>39</v>
      </c>
      <c r="DR8" t="s">
        <v>4</v>
      </c>
      <c r="DS8" t="s">
        <v>57</v>
      </c>
      <c r="DT8" t="s">
        <v>4</v>
      </c>
      <c r="DU8" t="s">
        <v>4</v>
      </c>
      <c r="DV8" t="s">
        <v>57</v>
      </c>
      <c r="DW8" t="s">
        <v>4</v>
      </c>
      <c r="DX8" t="s">
        <v>4</v>
      </c>
      <c r="DY8" t="s">
        <v>4</v>
      </c>
      <c r="DZ8" t="s">
        <v>57</v>
      </c>
      <c r="EA8" t="s">
        <v>39</v>
      </c>
      <c r="EB8" t="s">
        <v>22</v>
      </c>
      <c r="EC8" t="s">
        <v>22</v>
      </c>
      <c r="ED8" t="s">
        <v>22</v>
      </c>
      <c r="EE8" t="s">
        <v>4</v>
      </c>
      <c r="EF8" t="s">
        <v>57</v>
      </c>
      <c r="EG8" t="s">
        <v>4</v>
      </c>
      <c r="EH8" t="s">
        <v>57</v>
      </c>
      <c r="EI8" t="s">
        <v>4</v>
      </c>
      <c r="EJ8" t="s">
        <v>4</v>
      </c>
      <c r="EK8" t="s">
        <v>22</v>
      </c>
      <c r="EL8" t="s">
        <v>22</v>
      </c>
      <c r="EM8" t="s">
        <v>39</v>
      </c>
      <c r="EN8" t="s">
        <v>57</v>
      </c>
      <c r="EO8" t="s">
        <v>4</v>
      </c>
      <c r="EP8" t="s">
        <v>4</v>
      </c>
      <c r="EQ8" t="s">
        <v>4</v>
      </c>
      <c r="ER8" t="s">
        <v>39</v>
      </c>
      <c r="ES8" t="s">
        <v>4</v>
      </c>
      <c r="ET8" t="s">
        <v>57</v>
      </c>
      <c r="EU8" t="s">
        <v>4</v>
      </c>
      <c r="EV8" t="s">
        <v>4</v>
      </c>
      <c r="EW8" t="s">
        <v>57</v>
      </c>
      <c r="EX8" t="s">
        <v>39</v>
      </c>
      <c r="EY8" t="s">
        <v>57</v>
      </c>
      <c r="EZ8" t="s">
        <v>22</v>
      </c>
      <c r="FA8" t="s">
        <v>4</v>
      </c>
      <c r="FB8" t="s">
        <v>57</v>
      </c>
      <c r="FC8" t="s">
        <v>57</v>
      </c>
      <c r="FD8" t="s">
        <v>4</v>
      </c>
      <c r="FE8" t="s">
        <v>4</v>
      </c>
      <c r="FF8" t="s">
        <v>39</v>
      </c>
      <c r="FG8" t="s">
        <v>39</v>
      </c>
      <c r="FH8" t="s">
        <v>57</v>
      </c>
      <c r="FI8" t="s">
        <v>22</v>
      </c>
      <c r="FJ8" t="s">
        <v>39</v>
      </c>
      <c r="FK8" t="s">
        <v>4</v>
      </c>
      <c r="FL8" t="s">
        <v>39</v>
      </c>
      <c r="FM8" t="s">
        <v>39</v>
      </c>
      <c r="FN8" t="s">
        <v>57</v>
      </c>
      <c r="FO8" t="s">
        <v>39</v>
      </c>
      <c r="FP8" t="s">
        <v>4</v>
      </c>
      <c r="FQ8" t="s">
        <v>4</v>
      </c>
      <c r="FR8" t="s">
        <v>4</v>
      </c>
      <c r="FS8" t="s">
        <v>4</v>
      </c>
      <c r="FT8" t="s">
        <v>57</v>
      </c>
      <c r="FU8" t="s">
        <v>4</v>
      </c>
      <c r="FV8" t="s">
        <v>57</v>
      </c>
      <c r="FW8" t="s">
        <v>4</v>
      </c>
      <c r="FX8" t="s">
        <v>39</v>
      </c>
      <c r="FY8" t="s">
        <v>4</v>
      </c>
      <c r="FZ8" t="s">
        <v>4</v>
      </c>
      <c r="GA8" t="s">
        <v>4</v>
      </c>
      <c r="GB8">
        <v>0</v>
      </c>
    </row>
    <row r="9" spans="1:184" ht="13.5" thickBot="1">
      <c r="A9" t="s">
        <v>253</v>
      </c>
      <c r="B9" t="s">
        <v>134</v>
      </c>
      <c r="C9" t="s">
        <v>91</v>
      </c>
      <c r="D9" t="s">
        <v>132</v>
      </c>
      <c r="E9" t="s">
        <v>94</v>
      </c>
      <c r="F9" t="s">
        <v>141</v>
      </c>
      <c r="G9" t="s">
        <v>140</v>
      </c>
      <c r="H9" t="s">
        <v>146</v>
      </c>
      <c r="I9" t="s">
        <v>178</v>
      </c>
      <c r="J9" t="s">
        <v>175</v>
      </c>
      <c r="K9" t="s">
        <v>138</v>
      </c>
      <c r="L9" t="s">
        <v>149</v>
      </c>
      <c r="M9" t="s">
        <v>177</v>
      </c>
      <c r="N9" t="s">
        <v>179</v>
      </c>
      <c r="O9" t="s">
        <v>166</v>
      </c>
      <c r="P9" t="s">
        <v>180</v>
      </c>
      <c r="Q9" t="s">
        <v>319</v>
      </c>
      <c r="R9" t="s">
        <v>205</v>
      </c>
      <c r="S9" t="s">
        <v>184</v>
      </c>
      <c r="U9">
        <f>VLOOKUP(B9,golfers!$B$2:$D$79,3,FALSE)</f>
        <v>75</v>
      </c>
      <c r="V9">
        <f>VLOOKUP(C9,golfers!$B$2:$D$79,3,FALSE)</f>
        <v>55</v>
      </c>
      <c r="W9">
        <f>VLOOKUP(D9,golfers!$B$2:$D$79,3,FALSE)</f>
        <v>8</v>
      </c>
      <c r="X9">
        <f>VLOOKUP(E9,golfers!$B$2:$D$79,3,FALSE)</f>
        <v>37</v>
      </c>
      <c r="Y9">
        <f>VLOOKUP(F9,golfers!$B$2:$D$79,3,FALSE)</f>
        <v>61</v>
      </c>
      <c r="Z9">
        <f>VLOOKUP(G9,golfers!$B$2:$D$79,3,FALSE)</f>
        <v>26</v>
      </c>
      <c r="AA9">
        <f>VLOOKUP(H9,golfers!$B$2:$D$79,3,FALSE)</f>
        <v>55</v>
      </c>
      <c r="AB9">
        <f>VLOOKUP(I9,golfers!$B$2:$D$79,3,FALSE)</f>
        <v>48</v>
      </c>
      <c r="AC9">
        <f>VLOOKUP(J9,golfers!$B$2:$D$79,3,FALSE)</f>
        <v>37</v>
      </c>
      <c r="AD9">
        <f>VLOOKUP(K9,golfers!$B$2:$D$79,3,FALSE)</f>
        <v>61</v>
      </c>
      <c r="AE9">
        <f>VLOOKUP(L9,golfers!$B$2:$D$79,3,FALSE)</f>
        <v>69</v>
      </c>
      <c r="AF9">
        <f>VLOOKUP(M9,golfers!$B$2:$D$79,3,FALSE)</f>
        <v>48</v>
      </c>
      <c r="AG9">
        <f>VLOOKUP(N9,golfers!$B$2:$D$79,3,FALSE)</f>
        <v>0</v>
      </c>
      <c r="AH9">
        <f>VLOOKUP(O9,golfers!$B$2:$D$79,3,FALSE)</f>
        <v>41</v>
      </c>
      <c r="AI9">
        <f>VLOOKUP(P9,golfers!$B$2:$D$79,3,FALSE)</f>
        <v>26</v>
      </c>
      <c r="AJ9">
        <f>VLOOKUP(Q9,golfers!$B$2:$D$79,3,FALSE)</f>
        <v>0</v>
      </c>
      <c r="AK9">
        <f>VLOOKUP(R9,golfers!$B$2:$D$79,3,FALSE)</f>
        <v>26</v>
      </c>
      <c r="AL9">
        <f>VLOOKUP(S9,golfers!$B$2:$D$79,3,FALSE)</f>
        <v>8</v>
      </c>
      <c r="AM9">
        <f>COUNTIF(U9:AL9,"&gt;0")</f>
        <v>16</v>
      </c>
      <c r="AN9" s="7">
        <f>SUM(U9:AL9)</f>
        <v>681</v>
      </c>
      <c r="AO9">
        <f>RANK(AN9,$AN$2:$AN$115,0)</f>
        <v>8</v>
      </c>
      <c r="AP9" s="8">
        <f>AN9/AM9</f>
        <v>42.5625</v>
      </c>
      <c r="AQ9" s="8">
        <f>AN9/18</f>
        <v>37.833333333333336</v>
      </c>
      <c r="AR9" t="s">
        <v>320</v>
      </c>
      <c r="AV9" s="61">
        <f>18-AV6</f>
        <v>2</v>
      </c>
      <c r="AX9" s="2" t="str">
        <f>IF(HLOOKUP($AV$2,$BT$2:$KE$21,AZ9,0)=BA9,"YES","")</f>
        <v>YES</v>
      </c>
      <c r="AY9" t="str">
        <f>LEFT(BA9,1)</f>
        <v>C</v>
      </c>
      <c r="AZ9">
        <f>VLOOKUP(AY9,$BR$25:$BS$42,2,0)</f>
        <v>5</v>
      </c>
      <c r="BA9" t="s">
        <v>2</v>
      </c>
      <c r="BB9">
        <f>VLOOKUP(BC9,golfers!H:I,2,0)</f>
        <v>7</v>
      </c>
      <c r="BC9" s="54" t="s">
        <v>168</v>
      </c>
      <c r="BD9">
        <f>VLOOKUP($BC9,golfers!N:Q,2,0)</f>
        <v>63</v>
      </c>
      <c r="BE9">
        <f>VLOOKUP($BC9,golfers!N:Q,3,0)</f>
        <v>59</v>
      </c>
      <c r="BF9">
        <f>VLOOKUP($BC9,golfers!N:Q,4,0)</f>
        <v>64</v>
      </c>
      <c r="BG9">
        <f>BF9-BE9</f>
        <v>5</v>
      </c>
      <c r="BH9">
        <f>COUNTIF($B$2:$S$115,BC9)</f>
        <v>17</v>
      </c>
      <c r="BI9" s="52">
        <f>BH9/COUNTA($A$2:$A$115)</f>
        <v>0.15178571428571427</v>
      </c>
      <c r="BM9" t="str">
        <v>Brad Taylor1</v>
      </c>
      <c r="BN9">
        <f>IFERROR(RIGHT(A9,1)*1,0)</f>
        <v>0</v>
      </c>
      <c r="BO9" t="str">
        <f>IFERROR(LEFT(A9,IFERROR(SEARCH(BN9,A9,1)-1,A9)),A9)</f>
        <v>Jess Johnson</v>
      </c>
      <c r="BT9" t="s">
        <v>5</v>
      </c>
      <c r="BU9" t="s">
        <v>5</v>
      </c>
      <c r="BV9" t="s">
        <v>23</v>
      </c>
      <c r="BW9" t="s">
        <v>5</v>
      </c>
      <c r="BX9" t="s">
        <v>5</v>
      </c>
      <c r="BY9" t="s">
        <v>5</v>
      </c>
      <c r="BZ9" t="s">
        <v>5</v>
      </c>
      <c r="CA9" t="s">
        <v>40</v>
      </c>
      <c r="CB9" t="s">
        <v>23</v>
      </c>
      <c r="CC9" t="s">
        <v>40</v>
      </c>
      <c r="CD9" t="s">
        <v>5</v>
      </c>
      <c r="CE9" t="s">
        <v>5</v>
      </c>
      <c r="CF9" t="s">
        <v>23</v>
      </c>
      <c r="CG9" t="s">
        <v>5</v>
      </c>
      <c r="CH9" t="s">
        <v>40</v>
      </c>
      <c r="CI9" t="s">
        <v>40</v>
      </c>
      <c r="CJ9" t="s">
        <v>58</v>
      </c>
      <c r="CK9" t="s">
        <v>40</v>
      </c>
      <c r="CL9" t="s">
        <v>23</v>
      </c>
      <c r="CM9" t="s">
        <v>5</v>
      </c>
      <c r="CN9" t="s">
        <v>5</v>
      </c>
      <c r="CO9" t="s">
        <v>40</v>
      </c>
      <c r="CP9" t="s">
        <v>5</v>
      </c>
      <c r="CQ9" t="s">
        <v>58</v>
      </c>
      <c r="CR9" t="s">
        <v>58</v>
      </c>
      <c r="CS9" t="s">
        <v>40</v>
      </c>
      <c r="CT9" t="s">
        <v>40</v>
      </c>
      <c r="CU9" t="s">
        <v>5</v>
      </c>
      <c r="CV9" t="s">
        <v>40</v>
      </c>
      <c r="CW9" t="s">
        <v>23</v>
      </c>
      <c r="CX9" t="s">
        <v>58</v>
      </c>
      <c r="CY9" t="s">
        <v>5</v>
      </c>
      <c r="CZ9" t="s">
        <v>5</v>
      </c>
      <c r="DA9" t="s">
        <v>58</v>
      </c>
      <c r="DB9" t="s">
        <v>23</v>
      </c>
      <c r="DC9" t="s">
        <v>58</v>
      </c>
      <c r="DD9" t="s">
        <v>40</v>
      </c>
      <c r="DE9" t="s">
        <v>5</v>
      </c>
      <c r="DF9" t="s">
        <v>40</v>
      </c>
      <c r="DG9" t="s">
        <v>5</v>
      </c>
      <c r="DH9" t="s">
        <v>58</v>
      </c>
      <c r="DI9" t="s">
        <v>23</v>
      </c>
      <c r="DJ9" t="s">
        <v>40</v>
      </c>
      <c r="DK9" t="s">
        <v>23</v>
      </c>
      <c r="DL9" t="s">
        <v>58</v>
      </c>
      <c r="DM9" t="s">
        <v>58</v>
      </c>
      <c r="DN9" t="s">
        <v>23</v>
      </c>
      <c r="DO9" t="s">
        <v>40</v>
      </c>
      <c r="DP9" t="s">
        <v>23</v>
      </c>
      <c r="DQ9" t="s">
        <v>40</v>
      </c>
      <c r="DR9" t="s">
        <v>5</v>
      </c>
      <c r="DS9" t="s">
        <v>58</v>
      </c>
      <c r="DT9" t="s">
        <v>58</v>
      </c>
      <c r="DU9" t="s">
        <v>5</v>
      </c>
      <c r="DV9" t="s">
        <v>40</v>
      </c>
      <c r="DW9" t="s">
        <v>5</v>
      </c>
      <c r="DX9" t="s">
        <v>23</v>
      </c>
      <c r="DY9" t="s">
        <v>23</v>
      </c>
      <c r="DZ9" t="s">
        <v>58</v>
      </c>
      <c r="EA9" t="s">
        <v>40</v>
      </c>
      <c r="EB9" t="s">
        <v>23</v>
      </c>
      <c r="EC9" t="s">
        <v>5</v>
      </c>
      <c r="ED9" t="s">
        <v>5</v>
      </c>
      <c r="EE9" t="s">
        <v>5</v>
      </c>
      <c r="EF9" t="s">
        <v>5</v>
      </c>
      <c r="EG9" t="s">
        <v>5</v>
      </c>
      <c r="EH9" t="s">
        <v>23</v>
      </c>
      <c r="EI9" t="s">
        <v>40</v>
      </c>
      <c r="EJ9" t="s">
        <v>5</v>
      </c>
      <c r="EK9" t="s">
        <v>40</v>
      </c>
      <c r="EL9" t="s">
        <v>23</v>
      </c>
      <c r="EM9" t="s">
        <v>58</v>
      </c>
      <c r="EN9" t="s">
        <v>5</v>
      </c>
      <c r="EO9" t="s">
        <v>58</v>
      </c>
      <c r="EP9" t="s">
        <v>23</v>
      </c>
      <c r="EQ9" t="s">
        <v>58</v>
      </c>
      <c r="ER9" t="s">
        <v>58</v>
      </c>
      <c r="ES9" t="s">
        <v>5</v>
      </c>
      <c r="ET9" t="s">
        <v>40</v>
      </c>
      <c r="EU9" t="s">
        <v>40</v>
      </c>
      <c r="EV9" t="s">
        <v>5</v>
      </c>
      <c r="EW9" t="s">
        <v>40</v>
      </c>
      <c r="EX9" t="s">
        <v>23</v>
      </c>
      <c r="EY9" t="s">
        <v>5</v>
      </c>
      <c r="EZ9" t="s">
        <v>5</v>
      </c>
      <c r="FA9" t="s">
        <v>58</v>
      </c>
      <c r="FB9" t="s">
        <v>23</v>
      </c>
      <c r="FC9" t="s">
        <v>5</v>
      </c>
      <c r="FD9" t="s">
        <v>58</v>
      </c>
      <c r="FE9" t="s">
        <v>5</v>
      </c>
      <c r="FF9" t="s">
        <v>23</v>
      </c>
      <c r="FG9" t="s">
        <v>5</v>
      </c>
      <c r="FH9" t="s">
        <v>5</v>
      </c>
      <c r="FI9" t="s">
        <v>40</v>
      </c>
      <c r="FJ9" t="s">
        <v>58</v>
      </c>
      <c r="FK9" t="s">
        <v>23</v>
      </c>
      <c r="FL9" t="s">
        <v>23</v>
      </c>
      <c r="FM9" t="s">
        <v>5</v>
      </c>
      <c r="FN9" t="s">
        <v>5</v>
      </c>
      <c r="FO9" t="s">
        <v>23</v>
      </c>
      <c r="FP9" t="s">
        <v>5</v>
      </c>
      <c r="FQ9" t="s">
        <v>5</v>
      </c>
      <c r="FR9" t="s">
        <v>58</v>
      </c>
      <c r="FS9" t="s">
        <v>58</v>
      </c>
      <c r="FT9" t="s">
        <v>5</v>
      </c>
      <c r="FU9" t="s">
        <v>40</v>
      </c>
      <c r="FV9" t="s">
        <v>5</v>
      </c>
      <c r="FW9" t="s">
        <v>58</v>
      </c>
      <c r="FX9" t="s">
        <v>5</v>
      </c>
      <c r="FY9" t="s">
        <v>5</v>
      </c>
      <c r="FZ9" t="s">
        <v>40</v>
      </c>
      <c r="GA9" t="s">
        <v>5</v>
      </c>
      <c r="GB9">
        <v>0</v>
      </c>
    </row>
    <row r="10" spans="1:184">
      <c r="A10" t="s">
        <v>310</v>
      </c>
      <c r="B10" t="s">
        <v>95</v>
      </c>
      <c r="C10" t="s">
        <v>103</v>
      </c>
      <c r="D10" t="s">
        <v>121</v>
      </c>
      <c r="E10" t="s">
        <v>169</v>
      </c>
      <c r="F10" t="s">
        <v>162</v>
      </c>
      <c r="G10" t="s">
        <v>140</v>
      </c>
      <c r="H10" t="s">
        <v>146</v>
      </c>
      <c r="I10" t="s">
        <v>71</v>
      </c>
      <c r="J10" t="s">
        <v>197</v>
      </c>
      <c r="K10" t="s">
        <v>176</v>
      </c>
      <c r="L10" t="s">
        <v>149</v>
      </c>
      <c r="M10" t="s">
        <v>189</v>
      </c>
      <c r="N10" t="s">
        <v>201</v>
      </c>
      <c r="O10" t="s">
        <v>166</v>
      </c>
      <c r="P10" t="s">
        <v>181</v>
      </c>
      <c r="Q10" t="s">
        <v>171</v>
      </c>
      <c r="R10" t="s">
        <v>161</v>
      </c>
      <c r="S10" t="s">
        <v>206</v>
      </c>
      <c r="U10">
        <f>VLOOKUP(B10,golfers!$B$2:$D$79,3,FALSE)</f>
        <v>64</v>
      </c>
      <c r="V10">
        <f>VLOOKUP(C10,golfers!$B$2:$D$79,3,FALSE)</f>
        <v>64</v>
      </c>
      <c r="W10">
        <f>VLOOKUP(D10,golfers!$B$2:$D$79,3,FALSE)</f>
        <v>31</v>
      </c>
      <c r="X10">
        <f>VLOOKUP(E10,golfers!$B$2:$D$79,3,FALSE)</f>
        <v>0</v>
      </c>
      <c r="Y10">
        <f>VLOOKUP(F10,golfers!$B$2:$D$79,3,FALSE)</f>
        <v>67</v>
      </c>
      <c r="Z10">
        <f>VLOOKUP(G10,golfers!$B$2:$D$79,3,FALSE)</f>
        <v>26</v>
      </c>
      <c r="AA10">
        <f>VLOOKUP(H10,golfers!$B$2:$D$79,3,FALSE)</f>
        <v>55</v>
      </c>
      <c r="AB10">
        <f>VLOOKUP(I10,golfers!$B$2:$D$79,3,FALSE)</f>
        <v>55</v>
      </c>
      <c r="AC10">
        <f>VLOOKUP(J10,golfers!$B$2:$D$79,3,FALSE)</f>
        <v>43</v>
      </c>
      <c r="AD10">
        <f>VLOOKUP(K10,golfers!$B$2:$D$79,3,FALSE)</f>
        <v>41</v>
      </c>
      <c r="AE10">
        <f>VLOOKUP(L10,golfers!$B$2:$D$79,3,FALSE)</f>
        <v>69</v>
      </c>
      <c r="AF10">
        <f>VLOOKUP(M10,golfers!$B$2:$D$79,3,FALSE)</f>
        <v>0</v>
      </c>
      <c r="AG10">
        <f>VLOOKUP(N10,golfers!$B$2:$D$79,3,FALSE)</f>
        <v>57</v>
      </c>
      <c r="AH10">
        <f>VLOOKUP(O10,golfers!$B$2:$D$79,3,FALSE)</f>
        <v>41</v>
      </c>
      <c r="AI10">
        <f>VLOOKUP(P10,golfers!$B$2:$D$79,3,FALSE)</f>
        <v>0</v>
      </c>
      <c r="AJ10">
        <f>VLOOKUP(Q10,golfers!$B$2:$D$79,3,FALSE)</f>
        <v>0</v>
      </c>
      <c r="AK10">
        <f>VLOOKUP(R10,golfers!$B$2:$D$79,3,FALSE)</f>
        <v>0</v>
      </c>
      <c r="AL10">
        <f>VLOOKUP(S10,golfers!$B$2:$D$79,3,FALSE)</f>
        <v>68</v>
      </c>
      <c r="AM10">
        <f>COUNTIF(U10:AL10,"&gt;0")</f>
        <v>13</v>
      </c>
      <c r="AN10" s="7">
        <f>SUM(U10:AL10)</f>
        <v>681</v>
      </c>
      <c r="AO10">
        <f>RANK(AN10,$AN$2:$AN$115,0)</f>
        <v>8</v>
      </c>
      <c r="AP10" s="8">
        <f>AN10/AM10</f>
        <v>52.384615384615387</v>
      </c>
      <c r="AQ10" s="8">
        <f>AN10/18</f>
        <v>37.833333333333336</v>
      </c>
      <c r="AR10" t="s">
        <v>320</v>
      </c>
      <c r="AX10" s="2" t="str">
        <f>IF(HLOOKUP($AV$2,$BT$2:$KE$21,AZ10,0)=BA10,"YES","")</f>
        <v>YES</v>
      </c>
      <c r="AY10" t="str">
        <f>LEFT(BA10,1)</f>
        <v>J</v>
      </c>
      <c r="AZ10">
        <f>VLOOKUP(AY10,$BR$25:$BS$42,2,0)</f>
        <v>12</v>
      </c>
      <c r="BA10" t="s">
        <v>9</v>
      </c>
      <c r="BB10">
        <f>VLOOKUP(BC10,golfers!H:I,2,0)</f>
        <v>10</v>
      </c>
      <c r="BC10" s="54" t="s">
        <v>138</v>
      </c>
      <c r="BD10">
        <f>VLOOKUP($BC10,golfers!N:Q,2,0)</f>
        <v>65</v>
      </c>
      <c r="BE10">
        <f>VLOOKUP($BC10,golfers!N:Q,3,0)</f>
        <v>59</v>
      </c>
      <c r="BF10">
        <f>VLOOKUP($BC10,golfers!N:Q,4,0)</f>
        <v>61</v>
      </c>
      <c r="BG10">
        <f>BF10-BE10</f>
        <v>2</v>
      </c>
      <c r="BH10">
        <f>COUNTIF($B$2:$S$115,BC10)</f>
        <v>39</v>
      </c>
      <c r="BI10" s="64">
        <f>BH10/COUNTA($A$2:$A$115)</f>
        <v>0.3482142857142857</v>
      </c>
      <c r="BM10" t="str">
        <v>Brad Taylor2</v>
      </c>
      <c r="BN10">
        <f>IFERROR(RIGHT(A10,1)*1,0)</f>
        <v>0</v>
      </c>
      <c r="BO10" t="str">
        <f>IFERROR(LEFT(A10,IFERROR(SEARCH(BN10,A10,1)-1,A10)),A10)</f>
        <v>Jimmy Sauer</v>
      </c>
      <c r="BT10" t="s">
        <v>41</v>
      </c>
      <c r="BU10" t="s">
        <v>6</v>
      </c>
      <c r="BV10" t="s">
        <v>59</v>
      </c>
      <c r="BW10" t="s">
        <v>6</v>
      </c>
      <c r="BX10" t="s">
        <v>6</v>
      </c>
      <c r="BY10" t="s">
        <v>24</v>
      </c>
      <c r="BZ10" t="s">
        <v>41</v>
      </c>
      <c r="CA10" t="s">
        <v>41</v>
      </c>
      <c r="CB10" t="s">
        <v>41</v>
      </c>
      <c r="CC10" t="s">
        <v>59</v>
      </c>
      <c r="CD10" t="s">
        <v>41</v>
      </c>
      <c r="CE10" t="s">
        <v>59</v>
      </c>
      <c r="CF10" t="s">
        <v>41</v>
      </c>
      <c r="CG10" t="s">
        <v>59</v>
      </c>
      <c r="CH10" t="s">
        <v>6</v>
      </c>
      <c r="CI10" t="s">
        <v>6</v>
      </c>
      <c r="CJ10" t="s">
        <v>59</v>
      </c>
      <c r="CK10" t="s">
        <v>6</v>
      </c>
      <c r="CL10" t="s">
        <v>41</v>
      </c>
      <c r="CM10" t="s">
        <v>59</v>
      </c>
      <c r="CN10" t="s">
        <v>41</v>
      </c>
      <c r="CO10" t="s">
        <v>6</v>
      </c>
      <c r="CP10" t="s">
        <v>6</v>
      </c>
      <c r="CQ10" t="s">
        <v>24</v>
      </c>
      <c r="CR10" t="s">
        <v>24</v>
      </c>
      <c r="CS10" t="s">
        <v>6</v>
      </c>
      <c r="CT10" t="s">
        <v>41</v>
      </c>
      <c r="CU10" t="s">
        <v>59</v>
      </c>
      <c r="CV10" t="s">
        <v>59</v>
      </c>
      <c r="CW10" t="s">
        <v>59</v>
      </c>
      <c r="CX10" t="s">
        <v>24</v>
      </c>
      <c r="CY10" t="s">
        <v>24</v>
      </c>
      <c r="CZ10" t="s">
        <v>41</v>
      </c>
      <c r="DA10" t="s">
        <v>6</v>
      </c>
      <c r="DB10" t="s">
        <v>59</v>
      </c>
      <c r="DC10" t="s">
        <v>24</v>
      </c>
      <c r="DD10" t="s">
        <v>59</v>
      </c>
      <c r="DE10" t="s">
        <v>59</v>
      </c>
      <c r="DF10" t="s">
        <v>24</v>
      </c>
      <c r="DG10" t="s">
        <v>41</v>
      </c>
      <c r="DH10" t="s">
        <v>59</v>
      </c>
      <c r="DI10" t="s">
        <v>6</v>
      </c>
      <c r="DJ10" t="s">
        <v>41</v>
      </c>
      <c r="DK10" t="s">
        <v>59</v>
      </c>
      <c r="DL10" t="s">
        <v>24</v>
      </c>
      <c r="DM10" t="s">
        <v>41</v>
      </c>
      <c r="DN10" t="s">
        <v>24</v>
      </c>
      <c r="DO10" t="s">
        <v>41</v>
      </c>
      <c r="DP10" t="s">
        <v>6</v>
      </c>
      <c r="DQ10" t="s">
        <v>41</v>
      </c>
      <c r="DR10" t="s">
        <v>24</v>
      </c>
      <c r="DS10" t="s">
        <v>59</v>
      </c>
      <c r="DT10" t="s">
        <v>59</v>
      </c>
      <c r="DU10" t="s">
        <v>41</v>
      </c>
      <c r="DV10" t="s">
        <v>41</v>
      </c>
      <c r="DW10" t="s">
        <v>59</v>
      </c>
      <c r="DX10" t="s">
        <v>59</v>
      </c>
      <c r="DY10" t="s">
        <v>24</v>
      </c>
      <c r="DZ10" t="s">
        <v>41</v>
      </c>
      <c r="EA10" t="s">
        <v>41</v>
      </c>
      <c r="EB10" t="s">
        <v>6</v>
      </c>
      <c r="EC10" t="s">
        <v>24</v>
      </c>
      <c r="ED10" t="s">
        <v>59</v>
      </c>
      <c r="EE10" t="s">
        <v>41</v>
      </c>
      <c r="EF10" t="s">
        <v>24</v>
      </c>
      <c r="EG10" t="s">
        <v>24</v>
      </c>
      <c r="EH10" t="s">
        <v>24</v>
      </c>
      <c r="EI10" t="s">
        <v>59</v>
      </c>
      <c r="EJ10" t="s">
        <v>59</v>
      </c>
      <c r="EK10" t="s">
        <v>41</v>
      </c>
      <c r="EL10" t="s">
        <v>59</v>
      </c>
      <c r="EM10" t="s">
        <v>24</v>
      </c>
      <c r="EN10" t="s">
        <v>41</v>
      </c>
      <c r="EO10" t="s">
        <v>24</v>
      </c>
      <c r="EP10" t="s">
        <v>41</v>
      </c>
      <c r="EQ10" t="s">
        <v>6</v>
      </c>
      <c r="ER10" t="s">
        <v>6</v>
      </c>
      <c r="ES10" t="s">
        <v>41</v>
      </c>
      <c r="ET10" t="s">
        <v>24</v>
      </c>
      <c r="EU10" t="s">
        <v>59</v>
      </c>
      <c r="EV10" t="s">
        <v>59</v>
      </c>
      <c r="EW10" t="s">
        <v>24</v>
      </c>
      <c r="EX10" t="s">
        <v>41</v>
      </c>
      <c r="EY10" t="s">
        <v>59</v>
      </c>
      <c r="EZ10" t="s">
        <v>41</v>
      </c>
      <c r="FA10" t="s">
        <v>59</v>
      </c>
      <c r="FB10" t="s">
        <v>24</v>
      </c>
      <c r="FC10" t="s">
        <v>24</v>
      </c>
      <c r="FD10" t="s">
        <v>6</v>
      </c>
      <c r="FE10" t="s">
        <v>41</v>
      </c>
      <c r="FF10" t="s">
        <v>24</v>
      </c>
      <c r="FG10" t="s">
        <v>41</v>
      </c>
      <c r="FH10" t="s">
        <v>24</v>
      </c>
      <c r="FI10" t="s">
        <v>41</v>
      </c>
      <c r="FJ10" t="s">
        <v>59</v>
      </c>
      <c r="FK10" t="s">
        <v>59</v>
      </c>
      <c r="FL10" t="s">
        <v>6</v>
      </c>
      <c r="FM10" t="s">
        <v>41</v>
      </c>
      <c r="FN10" t="s">
        <v>59</v>
      </c>
      <c r="FO10" t="s">
        <v>41</v>
      </c>
      <c r="FP10" t="s">
        <v>24</v>
      </c>
      <c r="FQ10" t="s">
        <v>59</v>
      </c>
      <c r="FR10" t="s">
        <v>24</v>
      </c>
      <c r="FS10" t="s">
        <v>41</v>
      </c>
      <c r="FT10" t="s">
        <v>59</v>
      </c>
      <c r="FU10" t="s">
        <v>41</v>
      </c>
      <c r="FV10" t="s">
        <v>24</v>
      </c>
      <c r="FW10" t="s">
        <v>24</v>
      </c>
      <c r="FX10" t="s">
        <v>24</v>
      </c>
      <c r="FY10" t="s">
        <v>24</v>
      </c>
      <c r="FZ10" t="s">
        <v>41</v>
      </c>
      <c r="GA10" t="s">
        <v>59</v>
      </c>
      <c r="GB10">
        <v>0</v>
      </c>
    </row>
    <row r="11" spans="1:184" ht="13.5" thickBot="1">
      <c r="A11" t="s">
        <v>313</v>
      </c>
      <c r="B11" t="s">
        <v>134</v>
      </c>
      <c r="C11" t="s">
        <v>103</v>
      </c>
      <c r="D11" t="s">
        <v>186</v>
      </c>
      <c r="E11" t="s">
        <v>94</v>
      </c>
      <c r="F11" t="s">
        <v>163</v>
      </c>
      <c r="G11" t="s">
        <v>170</v>
      </c>
      <c r="H11" t="s">
        <v>131</v>
      </c>
      <c r="I11" t="s">
        <v>71</v>
      </c>
      <c r="J11" t="s">
        <v>197</v>
      </c>
      <c r="K11" t="s">
        <v>138</v>
      </c>
      <c r="L11" t="s">
        <v>160</v>
      </c>
      <c r="M11" t="s">
        <v>177</v>
      </c>
      <c r="N11" t="s">
        <v>179</v>
      </c>
      <c r="O11" t="s">
        <v>202</v>
      </c>
      <c r="P11" t="s">
        <v>181</v>
      </c>
      <c r="Q11" t="s">
        <v>182</v>
      </c>
      <c r="R11" t="s">
        <v>191</v>
      </c>
      <c r="S11" t="s">
        <v>184</v>
      </c>
      <c r="U11">
        <f>VLOOKUP(B11,golfers!$B$2:$D$79,3,FALSE)</f>
        <v>75</v>
      </c>
      <c r="V11">
        <f>VLOOKUP(C11,golfers!$B$2:$D$79,3,FALSE)</f>
        <v>64</v>
      </c>
      <c r="W11">
        <f>VLOOKUP(D11,golfers!$B$2:$D$79,3,FALSE)</f>
        <v>55</v>
      </c>
      <c r="X11">
        <f>VLOOKUP(E11,golfers!$B$2:$D$79,3,FALSE)</f>
        <v>37</v>
      </c>
      <c r="Y11">
        <f>VLOOKUP(F11,golfers!$B$2:$D$79,3,FALSE)</f>
        <v>19</v>
      </c>
      <c r="Z11">
        <f>VLOOKUP(G11,golfers!$B$2:$D$79,3,FALSE)</f>
        <v>0</v>
      </c>
      <c r="AA11">
        <f>VLOOKUP(H11,golfers!$B$2:$D$79,3,FALSE)</f>
        <v>61</v>
      </c>
      <c r="AB11">
        <f>VLOOKUP(I11,golfers!$B$2:$D$79,3,FALSE)</f>
        <v>55</v>
      </c>
      <c r="AC11">
        <f>VLOOKUP(J11,golfers!$B$2:$D$79,3,FALSE)</f>
        <v>43</v>
      </c>
      <c r="AD11">
        <f>VLOOKUP(K11,golfers!$B$2:$D$79,3,FALSE)</f>
        <v>61</v>
      </c>
      <c r="AE11">
        <f>VLOOKUP(L11,golfers!$B$2:$D$79,3,FALSE)</f>
        <v>67</v>
      </c>
      <c r="AF11">
        <f>VLOOKUP(M11,golfers!$B$2:$D$79,3,FALSE)</f>
        <v>48</v>
      </c>
      <c r="AG11">
        <f>VLOOKUP(N11,golfers!$B$2:$D$79,3,FALSE)</f>
        <v>0</v>
      </c>
      <c r="AH11">
        <f>VLOOKUP(O11,golfers!$B$2:$D$79,3,FALSE)</f>
        <v>57</v>
      </c>
      <c r="AI11">
        <f>VLOOKUP(P11,golfers!$B$2:$D$79,3,FALSE)</f>
        <v>0</v>
      </c>
      <c r="AJ11">
        <f>VLOOKUP(Q11,golfers!$B$2:$D$79,3,FALSE)</f>
        <v>0</v>
      </c>
      <c r="AK11">
        <f>VLOOKUP(R11,golfers!$B$2:$D$79,3,FALSE)</f>
        <v>26</v>
      </c>
      <c r="AL11">
        <f>VLOOKUP(S11,golfers!$B$2:$D$79,3,FALSE)</f>
        <v>8</v>
      </c>
      <c r="AM11">
        <f>COUNTIF(U11:AL11,"&gt;0")</f>
        <v>14</v>
      </c>
      <c r="AN11" s="7">
        <f>SUM(U11:AL11)</f>
        <v>676</v>
      </c>
      <c r="AO11">
        <f>RANK(AN11,$AN$2:$AN$115,0)</f>
        <v>10</v>
      </c>
      <c r="AP11" s="8">
        <f>AN11/AM11</f>
        <v>48.285714285714285</v>
      </c>
      <c r="AQ11" s="8">
        <f>AN11/18</f>
        <v>37.555555555555557</v>
      </c>
      <c r="AR11" t="s">
        <v>320</v>
      </c>
      <c r="AV11" s="2" t="str">
        <f>AV2&amp;" Rank"</f>
        <v>Ryan Poehlman Rank</v>
      </c>
      <c r="AX11" s="2" t="str">
        <f>IF(HLOOKUP($AV$2,$BT$2:$KE$21,AZ11,0)=BA11,"YES","")</f>
        <v/>
      </c>
      <c r="AY11" s="59" t="str">
        <f>LEFT(BA11,1)</f>
        <v>E</v>
      </c>
      <c r="AZ11" s="59">
        <f>VLOOKUP(AY11,$BR$25:$BS$42,2,0)</f>
        <v>7</v>
      </c>
      <c r="BA11" t="s">
        <v>39</v>
      </c>
      <c r="BB11">
        <f>VLOOKUP(BC11,golfers!H:I,2,0)</f>
        <v>10</v>
      </c>
      <c r="BC11" s="54" t="s">
        <v>141</v>
      </c>
      <c r="BD11">
        <f>VLOOKUP($BC11,golfers!N:Q,2,0)</f>
        <v>34</v>
      </c>
      <c r="BE11">
        <f>VLOOKUP($BC11,golfers!N:Q,3,0)</f>
        <v>59</v>
      </c>
      <c r="BF11">
        <f>VLOOKUP($BC11,golfers!N:Q,4,0)</f>
        <v>61</v>
      </c>
      <c r="BG11">
        <f>BF11-BE11</f>
        <v>2</v>
      </c>
      <c r="BH11">
        <f>COUNTIF($B$2:$S$115,BC11)</f>
        <v>28</v>
      </c>
      <c r="BI11" s="52">
        <f>BH11/COUNTA($A$2:$A$115)</f>
        <v>0.25</v>
      </c>
      <c r="BM11" t="str">
        <v>Brian Haas</v>
      </c>
      <c r="BN11">
        <f>IFERROR(RIGHT(A11,1)*1,0)</f>
        <v>1</v>
      </c>
      <c r="BO11" t="str">
        <f>IFERROR(LEFT(A11,IFERROR(SEARCH(BN11,A11,1)-1,A11)),A11)</f>
        <v>Dan Coffey</v>
      </c>
      <c r="BT11" t="s">
        <v>96</v>
      </c>
      <c r="BU11" t="s">
        <v>96</v>
      </c>
      <c r="BV11" t="s">
        <v>25</v>
      </c>
      <c r="BW11" t="s">
        <v>96</v>
      </c>
      <c r="BX11" t="s">
        <v>96</v>
      </c>
      <c r="BY11" t="s">
        <v>7</v>
      </c>
      <c r="BZ11" t="s">
        <v>25</v>
      </c>
      <c r="CA11" t="s">
        <v>7</v>
      </c>
      <c r="CB11" t="s">
        <v>7</v>
      </c>
      <c r="CC11" t="s">
        <v>25</v>
      </c>
      <c r="CD11" t="s">
        <v>25</v>
      </c>
      <c r="CE11" t="s">
        <v>25</v>
      </c>
      <c r="CF11" t="s">
        <v>25</v>
      </c>
      <c r="CG11" t="s">
        <v>25</v>
      </c>
      <c r="CH11" t="s">
        <v>96</v>
      </c>
      <c r="CI11" t="s">
        <v>96</v>
      </c>
      <c r="CJ11" t="s">
        <v>96</v>
      </c>
      <c r="CK11" t="s">
        <v>25</v>
      </c>
      <c r="CL11" t="s">
        <v>42</v>
      </c>
      <c r="CM11" t="s">
        <v>25</v>
      </c>
      <c r="CN11" t="s">
        <v>7</v>
      </c>
      <c r="CO11" t="s">
        <v>96</v>
      </c>
      <c r="CP11" t="s">
        <v>7</v>
      </c>
      <c r="CQ11" t="s">
        <v>42</v>
      </c>
      <c r="CR11" t="s">
        <v>25</v>
      </c>
      <c r="CS11" t="s">
        <v>42</v>
      </c>
      <c r="CT11" t="s">
        <v>25</v>
      </c>
      <c r="CU11" t="s">
        <v>7</v>
      </c>
      <c r="CV11" t="s">
        <v>25</v>
      </c>
      <c r="CW11" t="s">
        <v>25</v>
      </c>
      <c r="CX11" t="s">
        <v>25</v>
      </c>
      <c r="CY11" t="s">
        <v>7</v>
      </c>
      <c r="CZ11" t="s">
        <v>25</v>
      </c>
      <c r="DA11" t="s">
        <v>96</v>
      </c>
      <c r="DB11" t="s">
        <v>25</v>
      </c>
      <c r="DC11" t="s">
        <v>25</v>
      </c>
      <c r="DD11" t="s">
        <v>25</v>
      </c>
      <c r="DE11" t="s">
        <v>42</v>
      </c>
      <c r="DF11" t="s">
        <v>96</v>
      </c>
      <c r="DG11" t="s">
        <v>25</v>
      </c>
      <c r="DH11" t="s">
        <v>7</v>
      </c>
      <c r="DI11" t="s">
        <v>42</v>
      </c>
      <c r="DJ11" t="s">
        <v>42</v>
      </c>
      <c r="DK11" t="s">
        <v>7</v>
      </c>
      <c r="DL11" t="s">
        <v>7</v>
      </c>
      <c r="DM11" t="s">
        <v>7</v>
      </c>
      <c r="DN11" t="s">
        <v>7</v>
      </c>
      <c r="DO11" t="s">
        <v>96</v>
      </c>
      <c r="DP11" t="s">
        <v>25</v>
      </c>
      <c r="DQ11" t="s">
        <v>42</v>
      </c>
      <c r="DR11" t="s">
        <v>25</v>
      </c>
      <c r="DS11" t="s">
        <v>25</v>
      </c>
      <c r="DT11" t="s">
        <v>42</v>
      </c>
      <c r="DU11" t="s">
        <v>7</v>
      </c>
      <c r="DV11" t="s">
        <v>25</v>
      </c>
      <c r="DW11" t="s">
        <v>42</v>
      </c>
      <c r="DX11" t="s">
        <v>25</v>
      </c>
      <c r="DY11" t="s">
        <v>42</v>
      </c>
      <c r="DZ11" t="s">
        <v>42</v>
      </c>
      <c r="EA11" t="s">
        <v>7</v>
      </c>
      <c r="EB11" t="s">
        <v>25</v>
      </c>
      <c r="EC11" t="s">
        <v>42</v>
      </c>
      <c r="ED11" t="s">
        <v>25</v>
      </c>
      <c r="EE11" t="s">
        <v>25</v>
      </c>
      <c r="EF11" t="s">
        <v>96</v>
      </c>
      <c r="EG11" t="s">
        <v>25</v>
      </c>
      <c r="EH11" t="s">
        <v>7</v>
      </c>
      <c r="EI11" t="s">
        <v>96</v>
      </c>
      <c r="EJ11" t="s">
        <v>25</v>
      </c>
      <c r="EK11" t="s">
        <v>42</v>
      </c>
      <c r="EL11" t="s">
        <v>7</v>
      </c>
      <c r="EM11" t="s">
        <v>42</v>
      </c>
      <c r="EN11" t="s">
        <v>42</v>
      </c>
      <c r="EO11" t="s">
        <v>25</v>
      </c>
      <c r="EP11" t="s">
        <v>25</v>
      </c>
      <c r="EQ11" t="s">
        <v>7</v>
      </c>
      <c r="ER11" t="s">
        <v>25</v>
      </c>
      <c r="ES11" t="s">
        <v>25</v>
      </c>
      <c r="ET11" t="s">
        <v>96</v>
      </c>
      <c r="EU11" t="s">
        <v>7</v>
      </c>
      <c r="EV11" t="s">
        <v>25</v>
      </c>
      <c r="EW11" t="s">
        <v>25</v>
      </c>
      <c r="EX11" t="s">
        <v>96</v>
      </c>
      <c r="EY11" t="s">
        <v>25</v>
      </c>
      <c r="EZ11" t="s">
        <v>25</v>
      </c>
      <c r="FA11" t="s">
        <v>96</v>
      </c>
      <c r="FB11" t="s">
        <v>7</v>
      </c>
      <c r="FC11" t="s">
        <v>96</v>
      </c>
      <c r="FD11" t="s">
        <v>25</v>
      </c>
      <c r="FE11" t="s">
        <v>25</v>
      </c>
      <c r="FF11" t="s">
        <v>7</v>
      </c>
      <c r="FG11" t="s">
        <v>25</v>
      </c>
      <c r="FH11" t="s">
        <v>25</v>
      </c>
      <c r="FI11" t="s">
        <v>42</v>
      </c>
      <c r="FJ11" t="s">
        <v>25</v>
      </c>
      <c r="FK11" t="s">
        <v>25</v>
      </c>
      <c r="FL11" t="s">
        <v>96</v>
      </c>
      <c r="FM11" t="s">
        <v>25</v>
      </c>
      <c r="FN11" t="s">
        <v>96</v>
      </c>
      <c r="FO11" t="s">
        <v>96</v>
      </c>
      <c r="FP11" t="s">
        <v>25</v>
      </c>
      <c r="FQ11" t="s">
        <v>25</v>
      </c>
      <c r="FR11" t="s">
        <v>25</v>
      </c>
      <c r="FS11" t="s">
        <v>25</v>
      </c>
      <c r="FT11" t="s">
        <v>7</v>
      </c>
      <c r="FU11" t="s">
        <v>96</v>
      </c>
      <c r="FV11" t="s">
        <v>25</v>
      </c>
      <c r="FW11" t="s">
        <v>96</v>
      </c>
      <c r="FX11" t="s">
        <v>25</v>
      </c>
      <c r="FY11" t="s">
        <v>7</v>
      </c>
      <c r="FZ11" t="s">
        <v>25</v>
      </c>
      <c r="GA11" t="s">
        <v>25</v>
      </c>
      <c r="GB11">
        <v>0</v>
      </c>
    </row>
    <row r="12" spans="1:184" ht="13.5" thickBot="1">
      <c r="A12" t="s">
        <v>273</v>
      </c>
      <c r="B12" t="s">
        <v>134</v>
      </c>
      <c r="C12" t="s">
        <v>165</v>
      </c>
      <c r="D12" t="s">
        <v>121</v>
      </c>
      <c r="E12" t="s">
        <v>94</v>
      </c>
      <c r="F12" t="s">
        <v>162</v>
      </c>
      <c r="G12" t="s">
        <v>170</v>
      </c>
      <c r="H12" t="s">
        <v>131</v>
      </c>
      <c r="I12" t="s">
        <v>71</v>
      </c>
      <c r="J12" t="s">
        <v>148</v>
      </c>
      <c r="K12" t="s">
        <v>138</v>
      </c>
      <c r="L12" t="s">
        <v>157</v>
      </c>
      <c r="M12" t="s">
        <v>172</v>
      </c>
      <c r="N12" t="s">
        <v>201</v>
      </c>
      <c r="O12" t="s">
        <v>156</v>
      </c>
      <c r="P12" t="s">
        <v>194</v>
      </c>
      <c r="Q12" t="s">
        <v>182</v>
      </c>
      <c r="R12" t="s">
        <v>161</v>
      </c>
      <c r="S12" t="s">
        <v>206</v>
      </c>
      <c r="U12">
        <f>VLOOKUP(B12,golfers!$B$2:$D$79,3,FALSE)</f>
        <v>75</v>
      </c>
      <c r="V12">
        <f>VLOOKUP(C12,golfers!$B$2:$D$79,3,FALSE)</f>
        <v>48</v>
      </c>
      <c r="W12">
        <f>VLOOKUP(D12,golfers!$B$2:$D$79,3,FALSE)</f>
        <v>31</v>
      </c>
      <c r="X12">
        <f>VLOOKUP(E12,golfers!$B$2:$D$79,3,FALSE)</f>
        <v>37</v>
      </c>
      <c r="Y12">
        <f>VLOOKUP(F12,golfers!$B$2:$D$79,3,FALSE)</f>
        <v>67</v>
      </c>
      <c r="Z12">
        <f>VLOOKUP(G12,golfers!$B$2:$D$79,3,FALSE)</f>
        <v>0</v>
      </c>
      <c r="AA12">
        <f>VLOOKUP(H12,golfers!$B$2:$D$79,3,FALSE)</f>
        <v>61</v>
      </c>
      <c r="AB12">
        <f>VLOOKUP(I12,golfers!$B$2:$D$79,3,FALSE)</f>
        <v>55</v>
      </c>
      <c r="AC12">
        <f>VLOOKUP(J12,golfers!$B$2:$D$79,3,FALSE)</f>
        <v>41</v>
      </c>
      <c r="AD12">
        <f>VLOOKUP(K12,golfers!$B$2:$D$79,3,FALSE)</f>
        <v>61</v>
      </c>
      <c r="AE12">
        <f>VLOOKUP(L12,golfers!$B$2:$D$79,3,FALSE)</f>
        <v>19</v>
      </c>
      <c r="AF12">
        <f>VLOOKUP(M12,golfers!$B$2:$D$79,3,FALSE)</f>
        <v>55</v>
      </c>
      <c r="AG12">
        <f>VLOOKUP(N12,golfers!$B$2:$D$79,3,FALSE)</f>
        <v>57</v>
      </c>
      <c r="AH12">
        <f>VLOOKUP(O12,golfers!$B$2:$D$79,3,FALSE)</f>
        <v>0</v>
      </c>
      <c r="AI12">
        <f>VLOOKUP(P12,golfers!$B$2:$D$79,3,FALSE)</f>
        <v>0</v>
      </c>
      <c r="AJ12">
        <f>VLOOKUP(Q12,golfers!$B$2:$D$79,3,FALSE)</f>
        <v>0</v>
      </c>
      <c r="AK12">
        <f>VLOOKUP(R12,golfers!$B$2:$D$79,3,FALSE)</f>
        <v>0</v>
      </c>
      <c r="AL12">
        <f>VLOOKUP(S12,golfers!$B$2:$D$79,3,FALSE)</f>
        <v>68</v>
      </c>
      <c r="AM12">
        <f>COUNTIF(U12:AL12,"&gt;0")</f>
        <v>13</v>
      </c>
      <c r="AN12" s="7">
        <f>SUM(U12:AL12)</f>
        <v>675</v>
      </c>
      <c r="AO12">
        <f>RANK(AN12,$AN$2:$AN$115,0)</f>
        <v>11</v>
      </c>
      <c r="AP12" s="8">
        <f>AN12/AM12</f>
        <v>51.92307692307692</v>
      </c>
      <c r="AQ12" s="8">
        <f>AN12/18</f>
        <v>37.5</v>
      </c>
      <c r="AR12" t="s">
        <v>320</v>
      </c>
      <c r="AV12" s="60">
        <f>VLOOKUP(AV2,A2:AO115,41,0)</f>
        <v>1</v>
      </c>
      <c r="AX12" s="2" t="str">
        <f>IF(HLOOKUP($AV$2,$BT$2:$KE$21,AZ12,0)=BA12,"YES","")</f>
        <v>YES</v>
      </c>
      <c r="AY12" t="str">
        <f>LEFT(BA12,1)</f>
        <v>G</v>
      </c>
      <c r="AZ12">
        <f>VLOOKUP(AY12,$BR$25:$BS$42,2,0)</f>
        <v>9</v>
      </c>
      <c r="BA12" t="s">
        <v>24</v>
      </c>
      <c r="BB12">
        <f>VLOOKUP(BC12,golfers!H:I,2,0)</f>
        <v>10</v>
      </c>
      <c r="BC12" s="54" t="s">
        <v>131</v>
      </c>
      <c r="BD12">
        <f>VLOOKUP($BC12,golfers!N:Q,2,0)</f>
        <v>17</v>
      </c>
      <c r="BE12">
        <f>VLOOKUP($BC12,golfers!N:Q,3,0)</f>
        <v>46</v>
      </c>
      <c r="BF12">
        <f>VLOOKUP($BC12,golfers!N:Q,4,0)</f>
        <v>61</v>
      </c>
      <c r="BG12">
        <f>BF12-BE12</f>
        <v>15</v>
      </c>
      <c r="BH12">
        <f>COUNTIF($B$2:$S$115,BC12)</f>
        <v>29</v>
      </c>
      <c r="BI12" s="52">
        <f>BH12/COUNTA($A$2:$A$115)</f>
        <v>0.25892857142857145</v>
      </c>
      <c r="BM12" t="str">
        <v>Brian Schindler1</v>
      </c>
      <c r="BN12">
        <f>IFERROR(RIGHT(A12,1)*1,0)</f>
        <v>0</v>
      </c>
      <c r="BO12" t="str">
        <f>IFERROR(LEFT(A12,IFERROR(SEARCH(BN12,A12,1)-1,A12)),A12)</f>
        <v>Brian Haas</v>
      </c>
      <c r="BT12" t="s">
        <v>26</v>
      </c>
      <c r="BU12" t="s">
        <v>26</v>
      </c>
      <c r="BV12" t="s">
        <v>8</v>
      </c>
      <c r="BW12" t="s">
        <v>26</v>
      </c>
      <c r="BX12" t="s">
        <v>8</v>
      </c>
      <c r="BY12" t="s">
        <v>43</v>
      </c>
      <c r="BZ12" t="s">
        <v>43</v>
      </c>
      <c r="CA12" t="s">
        <v>26</v>
      </c>
      <c r="CB12" t="s">
        <v>60</v>
      </c>
      <c r="CC12" t="s">
        <v>8</v>
      </c>
      <c r="CD12" t="s">
        <v>43</v>
      </c>
      <c r="CE12" t="s">
        <v>60</v>
      </c>
      <c r="CF12" t="s">
        <v>43</v>
      </c>
      <c r="CG12" t="s">
        <v>26</v>
      </c>
      <c r="CH12" t="s">
        <v>8</v>
      </c>
      <c r="CI12" t="s">
        <v>43</v>
      </c>
      <c r="CJ12" t="s">
        <v>43</v>
      </c>
      <c r="CK12" t="s">
        <v>8</v>
      </c>
      <c r="CL12" t="s">
        <v>60</v>
      </c>
      <c r="CM12" t="s">
        <v>43</v>
      </c>
      <c r="CN12" t="s">
        <v>43</v>
      </c>
      <c r="CO12" t="s">
        <v>43</v>
      </c>
      <c r="CP12" t="s">
        <v>43</v>
      </c>
      <c r="CQ12" t="s">
        <v>8</v>
      </c>
      <c r="CR12" t="s">
        <v>60</v>
      </c>
      <c r="CS12" t="s">
        <v>43</v>
      </c>
      <c r="CT12" t="s">
        <v>60</v>
      </c>
      <c r="CU12" t="s">
        <v>43</v>
      </c>
      <c r="CV12" t="s">
        <v>60</v>
      </c>
      <c r="CW12" t="s">
        <v>43</v>
      </c>
      <c r="CX12" t="s">
        <v>26</v>
      </c>
      <c r="CY12" t="s">
        <v>43</v>
      </c>
      <c r="CZ12" t="s">
        <v>8</v>
      </c>
      <c r="DA12" t="s">
        <v>26</v>
      </c>
      <c r="DB12" t="s">
        <v>8</v>
      </c>
      <c r="DC12" t="s">
        <v>8</v>
      </c>
      <c r="DD12" t="s">
        <v>60</v>
      </c>
      <c r="DE12" t="s">
        <v>43</v>
      </c>
      <c r="DF12" t="s">
        <v>8</v>
      </c>
      <c r="DG12" t="s">
        <v>43</v>
      </c>
      <c r="DH12" t="s">
        <v>60</v>
      </c>
      <c r="DI12" t="s">
        <v>26</v>
      </c>
      <c r="DJ12" t="s">
        <v>43</v>
      </c>
      <c r="DK12" t="s">
        <v>8</v>
      </c>
      <c r="DL12" t="s">
        <v>8</v>
      </c>
      <c r="DM12" t="s">
        <v>8</v>
      </c>
      <c r="DN12" t="s">
        <v>8</v>
      </c>
      <c r="DO12" t="s">
        <v>43</v>
      </c>
      <c r="DP12" t="s">
        <v>26</v>
      </c>
      <c r="DQ12" t="s">
        <v>43</v>
      </c>
      <c r="DR12" t="s">
        <v>26</v>
      </c>
      <c r="DS12" t="s">
        <v>43</v>
      </c>
      <c r="DT12" t="s">
        <v>60</v>
      </c>
      <c r="DU12" t="s">
        <v>43</v>
      </c>
      <c r="DV12" t="s">
        <v>60</v>
      </c>
      <c r="DW12" t="s">
        <v>43</v>
      </c>
      <c r="DX12" t="s">
        <v>8</v>
      </c>
      <c r="DY12" t="s">
        <v>43</v>
      </c>
      <c r="DZ12" t="s">
        <v>43</v>
      </c>
      <c r="EA12" t="s">
        <v>60</v>
      </c>
      <c r="EB12" t="s">
        <v>43</v>
      </c>
      <c r="EC12" t="s">
        <v>43</v>
      </c>
      <c r="ED12" t="s">
        <v>43</v>
      </c>
      <c r="EE12" t="s">
        <v>26</v>
      </c>
      <c r="EF12" t="s">
        <v>60</v>
      </c>
      <c r="EG12" t="s">
        <v>43</v>
      </c>
      <c r="EH12" t="s">
        <v>26</v>
      </c>
      <c r="EI12" t="s">
        <v>8</v>
      </c>
      <c r="EJ12" t="s">
        <v>43</v>
      </c>
      <c r="EK12" t="s">
        <v>60</v>
      </c>
      <c r="EL12" t="s">
        <v>60</v>
      </c>
      <c r="EM12" t="s">
        <v>60</v>
      </c>
      <c r="EN12" t="s">
        <v>43</v>
      </c>
      <c r="EO12" t="s">
        <v>60</v>
      </c>
      <c r="EP12" t="s">
        <v>60</v>
      </c>
      <c r="EQ12" t="s">
        <v>26</v>
      </c>
      <c r="ER12" t="s">
        <v>60</v>
      </c>
      <c r="ES12" t="s">
        <v>60</v>
      </c>
      <c r="ET12" t="s">
        <v>26</v>
      </c>
      <c r="EU12" t="s">
        <v>43</v>
      </c>
      <c r="EV12" t="s">
        <v>43</v>
      </c>
      <c r="EW12" t="s">
        <v>43</v>
      </c>
      <c r="EX12" t="s">
        <v>26</v>
      </c>
      <c r="EY12" t="s">
        <v>43</v>
      </c>
      <c r="EZ12" t="s">
        <v>60</v>
      </c>
      <c r="FA12" t="s">
        <v>8</v>
      </c>
      <c r="FB12" t="s">
        <v>26</v>
      </c>
      <c r="FC12" t="s">
        <v>26</v>
      </c>
      <c r="FD12" t="s">
        <v>60</v>
      </c>
      <c r="FE12" t="s">
        <v>60</v>
      </c>
      <c r="FF12" t="s">
        <v>26</v>
      </c>
      <c r="FG12" t="s">
        <v>60</v>
      </c>
      <c r="FH12" t="s">
        <v>60</v>
      </c>
      <c r="FI12" t="s">
        <v>60</v>
      </c>
      <c r="FJ12" t="s">
        <v>8</v>
      </c>
      <c r="FK12" t="s">
        <v>60</v>
      </c>
      <c r="FL12" t="s">
        <v>26</v>
      </c>
      <c r="FM12" t="s">
        <v>60</v>
      </c>
      <c r="FN12" t="s">
        <v>60</v>
      </c>
      <c r="FO12" t="s">
        <v>60</v>
      </c>
      <c r="FP12" t="s">
        <v>26</v>
      </c>
      <c r="FQ12" t="s">
        <v>43</v>
      </c>
      <c r="FR12" t="s">
        <v>8</v>
      </c>
      <c r="FS12" t="s">
        <v>26</v>
      </c>
      <c r="FT12" t="s">
        <v>43</v>
      </c>
      <c r="FU12" t="s">
        <v>60</v>
      </c>
      <c r="FV12" t="s">
        <v>26</v>
      </c>
      <c r="FW12" t="s">
        <v>60</v>
      </c>
      <c r="FX12" t="s">
        <v>8</v>
      </c>
      <c r="FY12" t="s">
        <v>8</v>
      </c>
      <c r="FZ12" t="s">
        <v>43</v>
      </c>
      <c r="GA12" t="s">
        <v>43</v>
      </c>
      <c r="GB12">
        <v>0</v>
      </c>
    </row>
    <row r="13" spans="1:184">
      <c r="A13" t="s">
        <v>308</v>
      </c>
      <c r="B13" t="s">
        <v>95</v>
      </c>
      <c r="C13" t="s">
        <v>103</v>
      </c>
      <c r="D13" t="s">
        <v>186</v>
      </c>
      <c r="E13" t="s">
        <v>169</v>
      </c>
      <c r="F13" t="s">
        <v>162</v>
      </c>
      <c r="G13" t="s">
        <v>170</v>
      </c>
      <c r="H13" t="s">
        <v>155</v>
      </c>
      <c r="I13" t="s">
        <v>71</v>
      </c>
      <c r="J13" t="s">
        <v>148</v>
      </c>
      <c r="K13" t="s">
        <v>138</v>
      </c>
      <c r="L13" t="s">
        <v>149</v>
      </c>
      <c r="M13" t="s">
        <v>172</v>
      </c>
      <c r="N13" t="s">
        <v>201</v>
      </c>
      <c r="O13" t="s">
        <v>202</v>
      </c>
      <c r="P13" t="s">
        <v>194</v>
      </c>
      <c r="Q13" t="s">
        <v>319</v>
      </c>
      <c r="R13" t="s">
        <v>205</v>
      </c>
      <c r="S13" t="s">
        <v>173</v>
      </c>
      <c r="U13">
        <f>VLOOKUP(B13,golfers!$B$2:$D$79,3,FALSE)</f>
        <v>64</v>
      </c>
      <c r="V13">
        <f>VLOOKUP(C13,golfers!$B$2:$D$79,3,FALSE)</f>
        <v>64</v>
      </c>
      <c r="W13">
        <f>VLOOKUP(D13,golfers!$B$2:$D$79,3,FALSE)</f>
        <v>55</v>
      </c>
      <c r="X13">
        <f>VLOOKUP(E13,golfers!$B$2:$D$79,3,FALSE)</f>
        <v>0</v>
      </c>
      <c r="Y13">
        <f>VLOOKUP(F13,golfers!$B$2:$D$79,3,FALSE)</f>
        <v>67</v>
      </c>
      <c r="Z13">
        <f>VLOOKUP(G13,golfers!$B$2:$D$79,3,FALSE)</f>
        <v>0</v>
      </c>
      <c r="AA13">
        <f>VLOOKUP(H13,golfers!$B$2:$D$79,3,FALSE)</f>
        <v>0</v>
      </c>
      <c r="AB13">
        <f>VLOOKUP(I13,golfers!$B$2:$D$79,3,FALSE)</f>
        <v>55</v>
      </c>
      <c r="AC13">
        <f>VLOOKUP(J13,golfers!$B$2:$D$79,3,FALSE)</f>
        <v>41</v>
      </c>
      <c r="AD13">
        <f>VLOOKUP(K13,golfers!$B$2:$D$79,3,FALSE)</f>
        <v>61</v>
      </c>
      <c r="AE13">
        <f>VLOOKUP(L13,golfers!$B$2:$D$79,3,FALSE)</f>
        <v>69</v>
      </c>
      <c r="AF13">
        <f>VLOOKUP(M13,golfers!$B$2:$D$79,3,FALSE)</f>
        <v>55</v>
      </c>
      <c r="AG13">
        <f>VLOOKUP(N13,golfers!$B$2:$D$79,3,FALSE)</f>
        <v>57</v>
      </c>
      <c r="AH13">
        <f>VLOOKUP(O13,golfers!$B$2:$D$79,3,FALSE)</f>
        <v>57</v>
      </c>
      <c r="AI13">
        <f>VLOOKUP(P13,golfers!$B$2:$D$79,3,FALSE)</f>
        <v>0</v>
      </c>
      <c r="AJ13">
        <f>VLOOKUP(Q13,golfers!$B$2:$D$79,3,FALSE)</f>
        <v>0</v>
      </c>
      <c r="AK13">
        <f>VLOOKUP(R13,golfers!$B$2:$D$79,3,FALSE)</f>
        <v>26</v>
      </c>
      <c r="AL13">
        <f>VLOOKUP(S13,golfers!$B$2:$D$79,3,FALSE)</f>
        <v>0</v>
      </c>
      <c r="AM13">
        <f>COUNTIF(U13:AL13,"&gt;0")</f>
        <v>12</v>
      </c>
      <c r="AN13" s="7">
        <f>SUM(U13:AL13)</f>
        <v>671</v>
      </c>
      <c r="AO13">
        <f>RANK(AN13,$AN$2:$AN$115,0)</f>
        <v>12</v>
      </c>
      <c r="AP13" s="8">
        <f>AN13/AM13</f>
        <v>55.916666666666664</v>
      </c>
      <c r="AQ13" s="8">
        <f>AN13/18</f>
        <v>37.277777777777779</v>
      </c>
      <c r="AR13" t="s">
        <v>320</v>
      </c>
      <c r="AX13" s="2" t="str">
        <f>IF(HLOOKUP($AV$2,$BT$2:$KE$21,AZ13,0)=BA13,"YES","")</f>
        <v/>
      </c>
      <c r="AY13" t="str">
        <f>LEFT(BA13,1)</f>
        <v>A</v>
      </c>
      <c r="AZ13">
        <f>VLOOKUP(AY13,$BR$25:$BS$42,2,0)</f>
        <v>3</v>
      </c>
      <c r="BA13" t="s">
        <v>0</v>
      </c>
      <c r="BB13">
        <f>VLOOKUP(BC13,golfers!H:I,2,0)</f>
        <v>10</v>
      </c>
      <c r="BC13" s="54" t="s">
        <v>195</v>
      </c>
      <c r="BD13">
        <f>VLOOKUP($BC13,golfers!N:Q,2,0)</f>
        <v>17</v>
      </c>
      <c r="BE13">
        <f>VLOOKUP($BC13,golfers!N:Q,3,0)</f>
        <v>34</v>
      </c>
      <c r="BF13">
        <f>VLOOKUP($BC13,golfers!N:Q,4,0)</f>
        <v>61</v>
      </c>
      <c r="BG13">
        <f>BF13-BE13</f>
        <v>27</v>
      </c>
      <c r="BH13">
        <f>COUNTIF($B$2:$S$115,BC13)</f>
        <v>5</v>
      </c>
      <c r="BI13" s="52">
        <f>BH13/COUNTA($A$2:$A$115)</f>
        <v>4.4642857142857144E-2</v>
      </c>
      <c r="BM13" t="str">
        <v>Brian Schindler2</v>
      </c>
      <c r="BN13">
        <f>IFERROR(RIGHT(A13,1)*1,0)</f>
        <v>2</v>
      </c>
      <c r="BO13" t="str">
        <f>IFERROR(LEFT(A13,IFERROR(SEARCH(BN13,A13,1)-1,A13)),A13)</f>
        <v>Nathan Day</v>
      </c>
      <c r="BT13" t="s">
        <v>9</v>
      </c>
      <c r="BU13" t="s">
        <v>44</v>
      </c>
      <c r="BV13" t="s">
        <v>61</v>
      </c>
      <c r="BW13" t="s">
        <v>44</v>
      </c>
      <c r="BX13" t="s">
        <v>61</v>
      </c>
      <c r="BY13" t="s">
        <v>61</v>
      </c>
      <c r="BZ13" t="s">
        <v>9</v>
      </c>
      <c r="CA13" t="s">
        <v>27</v>
      </c>
      <c r="CB13" t="s">
        <v>27</v>
      </c>
      <c r="CC13" t="s">
        <v>9</v>
      </c>
      <c r="CD13" t="s">
        <v>61</v>
      </c>
      <c r="CE13" t="s">
        <v>27</v>
      </c>
      <c r="CF13" t="s">
        <v>9</v>
      </c>
      <c r="CG13" t="s">
        <v>9</v>
      </c>
      <c r="CH13" t="s">
        <v>9</v>
      </c>
      <c r="CI13" t="s">
        <v>61</v>
      </c>
      <c r="CJ13" t="s">
        <v>9</v>
      </c>
      <c r="CK13" t="s">
        <v>61</v>
      </c>
      <c r="CL13" t="s">
        <v>9</v>
      </c>
      <c r="CM13" t="s">
        <v>9</v>
      </c>
      <c r="CN13" t="s">
        <v>61</v>
      </c>
      <c r="CO13" t="s">
        <v>27</v>
      </c>
      <c r="CP13" t="s">
        <v>61</v>
      </c>
      <c r="CQ13" t="s">
        <v>44</v>
      </c>
      <c r="CR13" t="s">
        <v>9</v>
      </c>
      <c r="CS13" t="s">
        <v>9</v>
      </c>
      <c r="CT13" t="s">
        <v>61</v>
      </c>
      <c r="CU13" t="s">
        <v>27</v>
      </c>
      <c r="CV13" t="s">
        <v>9</v>
      </c>
      <c r="CW13" t="s">
        <v>61</v>
      </c>
      <c r="CX13" t="s">
        <v>44</v>
      </c>
      <c r="CY13" t="s">
        <v>44</v>
      </c>
      <c r="CZ13" t="s">
        <v>27</v>
      </c>
      <c r="DA13" t="s">
        <v>9</v>
      </c>
      <c r="DB13" t="s">
        <v>27</v>
      </c>
      <c r="DC13" t="s">
        <v>44</v>
      </c>
      <c r="DD13" t="s">
        <v>9</v>
      </c>
      <c r="DE13" t="s">
        <v>9</v>
      </c>
      <c r="DF13" t="s">
        <v>27</v>
      </c>
      <c r="DG13" t="s">
        <v>44</v>
      </c>
      <c r="DH13" t="s">
        <v>27</v>
      </c>
      <c r="DI13" t="s">
        <v>61</v>
      </c>
      <c r="DJ13" t="s">
        <v>61</v>
      </c>
      <c r="DK13" t="s">
        <v>61</v>
      </c>
      <c r="DL13" t="s">
        <v>9</v>
      </c>
      <c r="DM13" t="s">
        <v>9</v>
      </c>
      <c r="DN13" t="s">
        <v>61</v>
      </c>
      <c r="DO13" t="s">
        <v>27</v>
      </c>
      <c r="DP13" t="s">
        <v>27</v>
      </c>
      <c r="DQ13" t="s">
        <v>44</v>
      </c>
      <c r="DR13" t="s">
        <v>9</v>
      </c>
      <c r="DS13" t="s">
        <v>27</v>
      </c>
      <c r="DT13" t="s">
        <v>61</v>
      </c>
      <c r="DU13" t="s">
        <v>9</v>
      </c>
      <c r="DV13" t="s">
        <v>9</v>
      </c>
      <c r="DW13" t="s">
        <v>27</v>
      </c>
      <c r="DX13" t="s">
        <v>27</v>
      </c>
      <c r="DY13" t="s">
        <v>61</v>
      </c>
      <c r="DZ13" t="s">
        <v>61</v>
      </c>
      <c r="EA13" t="s">
        <v>27</v>
      </c>
      <c r="EB13" t="s">
        <v>27</v>
      </c>
      <c r="EC13" t="s">
        <v>61</v>
      </c>
      <c r="ED13" t="s">
        <v>61</v>
      </c>
      <c r="EE13" t="s">
        <v>44</v>
      </c>
      <c r="EF13" t="s">
        <v>27</v>
      </c>
      <c r="EG13" t="s">
        <v>9</v>
      </c>
      <c r="EH13" t="s">
        <v>9</v>
      </c>
      <c r="EI13" t="s">
        <v>27</v>
      </c>
      <c r="EJ13" t="s">
        <v>61</v>
      </c>
      <c r="EK13" t="s">
        <v>9</v>
      </c>
      <c r="EL13" t="s">
        <v>44</v>
      </c>
      <c r="EM13" t="s">
        <v>27</v>
      </c>
      <c r="EN13" t="s">
        <v>27</v>
      </c>
      <c r="EO13" t="s">
        <v>27</v>
      </c>
      <c r="EP13" t="s">
        <v>61</v>
      </c>
      <c r="EQ13" t="s">
        <v>61</v>
      </c>
      <c r="ER13" t="s">
        <v>61</v>
      </c>
      <c r="ES13" t="s">
        <v>9</v>
      </c>
      <c r="ET13" t="s">
        <v>61</v>
      </c>
      <c r="EU13" t="s">
        <v>27</v>
      </c>
      <c r="EV13" t="s">
        <v>9</v>
      </c>
      <c r="EW13" t="s">
        <v>9</v>
      </c>
      <c r="EX13" t="s">
        <v>9</v>
      </c>
      <c r="EY13" t="s">
        <v>27</v>
      </c>
      <c r="EZ13" t="s">
        <v>27</v>
      </c>
      <c r="FA13" t="s">
        <v>44</v>
      </c>
      <c r="FB13" t="s">
        <v>44</v>
      </c>
      <c r="FC13" t="s">
        <v>9</v>
      </c>
      <c r="FD13" t="s">
        <v>9</v>
      </c>
      <c r="FE13" t="s">
        <v>27</v>
      </c>
      <c r="FF13" t="s">
        <v>27</v>
      </c>
      <c r="FG13" t="s">
        <v>27</v>
      </c>
      <c r="FH13" t="s">
        <v>27</v>
      </c>
      <c r="FI13" t="s">
        <v>27</v>
      </c>
      <c r="FJ13" t="s">
        <v>9</v>
      </c>
      <c r="FK13" t="s">
        <v>27</v>
      </c>
      <c r="FL13" t="s">
        <v>61</v>
      </c>
      <c r="FM13" t="s">
        <v>9</v>
      </c>
      <c r="FN13" t="s">
        <v>9</v>
      </c>
      <c r="FO13" t="s">
        <v>27</v>
      </c>
      <c r="FP13" t="s">
        <v>9</v>
      </c>
      <c r="FQ13" t="s">
        <v>9</v>
      </c>
      <c r="FR13" t="s">
        <v>61</v>
      </c>
      <c r="FS13" t="s">
        <v>61</v>
      </c>
      <c r="FT13" t="s">
        <v>9</v>
      </c>
      <c r="FU13" t="s">
        <v>27</v>
      </c>
      <c r="FV13" t="s">
        <v>9</v>
      </c>
      <c r="FW13" t="s">
        <v>61</v>
      </c>
      <c r="FX13" t="s">
        <v>9</v>
      </c>
      <c r="FY13" t="s">
        <v>61</v>
      </c>
      <c r="FZ13" t="s">
        <v>9</v>
      </c>
      <c r="GA13" t="s">
        <v>9</v>
      </c>
      <c r="GB13">
        <v>0</v>
      </c>
    </row>
    <row r="14" spans="1:184" ht="13.5" thickBot="1">
      <c r="A14" t="s">
        <v>316</v>
      </c>
      <c r="B14" t="s">
        <v>134</v>
      </c>
      <c r="C14" t="s">
        <v>103</v>
      </c>
      <c r="D14" t="s">
        <v>132</v>
      </c>
      <c r="E14" t="s">
        <v>169</v>
      </c>
      <c r="F14" t="s">
        <v>162</v>
      </c>
      <c r="G14" t="s">
        <v>170</v>
      </c>
      <c r="H14" t="s">
        <v>131</v>
      </c>
      <c r="I14" t="s">
        <v>178</v>
      </c>
      <c r="J14" t="s">
        <v>175</v>
      </c>
      <c r="K14" t="s">
        <v>176</v>
      </c>
      <c r="L14" t="s">
        <v>149</v>
      </c>
      <c r="M14" t="s">
        <v>177</v>
      </c>
      <c r="N14" t="s">
        <v>179</v>
      </c>
      <c r="O14" t="s">
        <v>202</v>
      </c>
      <c r="P14" t="s">
        <v>203</v>
      </c>
      <c r="Q14" t="s">
        <v>182</v>
      </c>
      <c r="R14" t="s">
        <v>191</v>
      </c>
      <c r="S14" t="s">
        <v>206</v>
      </c>
      <c r="U14">
        <f>VLOOKUP(B14,golfers!$B$2:$D$79,3,FALSE)</f>
        <v>75</v>
      </c>
      <c r="V14">
        <f>VLOOKUP(C14,golfers!$B$2:$D$79,3,FALSE)</f>
        <v>64</v>
      </c>
      <c r="W14">
        <f>VLOOKUP(D14,golfers!$B$2:$D$79,3,FALSE)</f>
        <v>8</v>
      </c>
      <c r="X14">
        <f>VLOOKUP(E14,golfers!$B$2:$D$79,3,FALSE)</f>
        <v>0</v>
      </c>
      <c r="Y14">
        <f>VLOOKUP(F14,golfers!$B$2:$D$79,3,FALSE)</f>
        <v>67</v>
      </c>
      <c r="Z14">
        <f>VLOOKUP(G14,golfers!$B$2:$D$79,3,FALSE)</f>
        <v>0</v>
      </c>
      <c r="AA14">
        <f>VLOOKUP(H14,golfers!$B$2:$D$79,3,FALSE)</f>
        <v>61</v>
      </c>
      <c r="AB14">
        <f>VLOOKUP(I14,golfers!$B$2:$D$79,3,FALSE)</f>
        <v>48</v>
      </c>
      <c r="AC14">
        <f>VLOOKUP(J14,golfers!$B$2:$D$79,3,FALSE)</f>
        <v>37</v>
      </c>
      <c r="AD14">
        <f>VLOOKUP(K14,golfers!$B$2:$D$79,3,FALSE)</f>
        <v>41</v>
      </c>
      <c r="AE14">
        <f>VLOOKUP(L14,golfers!$B$2:$D$79,3,FALSE)</f>
        <v>69</v>
      </c>
      <c r="AF14">
        <f>VLOOKUP(M14,golfers!$B$2:$D$79,3,FALSE)</f>
        <v>48</v>
      </c>
      <c r="AG14">
        <f>VLOOKUP(N14,golfers!$B$2:$D$79,3,FALSE)</f>
        <v>0</v>
      </c>
      <c r="AH14">
        <f>VLOOKUP(O14,golfers!$B$2:$D$79,3,FALSE)</f>
        <v>57</v>
      </c>
      <c r="AI14">
        <f>VLOOKUP(P14,golfers!$B$2:$D$79,3,FALSE)</f>
        <v>0</v>
      </c>
      <c r="AJ14">
        <f>VLOOKUP(Q14,golfers!$B$2:$D$79,3,FALSE)</f>
        <v>0</v>
      </c>
      <c r="AK14">
        <f>VLOOKUP(R14,golfers!$B$2:$D$79,3,FALSE)</f>
        <v>26</v>
      </c>
      <c r="AL14">
        <f>VLOOKUP(S14,golfers!$B$2:$D$79,3,FALSE)</f>
        <v>68</v>
      </c>
      <c r="AM14">
        <f>COUNTIF(U14:AL14,"&gt;0")</f>
        <v>13</v>
      </c>
      <c r="AN14" s="7">
        <f>SUM(U14:AL14)</f>
        <v>669</v>
      </c>
      <c r="AO14">
        <f>RANK(AN14,$AN$2:$AN$115,0)</f>
        <v>13</v>
      </c>
      <c r="AP14" s="8">
        <f>AN14/AM14</f>
        <v>51.46153846153846</v>
      </c>
      <c r="AQ14" s="8">
        <f>AN14/18</f>
        <v>37.166666666666664</v>
      </c>
      <c r="AR14" t="s">
        <v>320</v>
      </c>
      <c r="AV14" s="2" t="str">
        <f>"Is "&amp;AV$2&amp;" Paid?"</f>
        <v>Is Ryan Poehlman Paid?</v>
      </c>
      <c r="AX14" s="2" t="str">
        <f>IF(HLOOKUP($AV$2,$BT$2:$KE$21,AZ14,0)=BA14,"YES","")</f>
        <v>YES</v>
      </c>
      <c r="AY14" t="str">
        <f>LEFT(BA14,1)</f>
        <v>N</v>
      </c>
      <c r="AZ14">
        <f>VLOOKUP(AY14,$BR$25:$BS$42,2,0)</f>
        <v>16</v>
      </c>
      <c r="BA14" t="s">
        <v>48</v>
      </c>
      <c r="BB14">
        <f>VLOOKUP(BC14,golfers!H:I,2,0)</f>
        <v>14</v>
      </c>
      <c r="BC14" s="54" t="s">
        <v>202</v>
      </c>
      <c r="BD14">
        <f>VLOOKUP($BC14,golfers!N:Q,2,0)</f>
        <v>58</v>
      </c>
      <c r="BE14">
        <f>VLOOKUP($BC14,golfers!N:Q,3,0)</f>
        <v>59</v>
      </c>
      <c r="BF14">
        <f>VLOOKUP($BC14,golfers!N:Q,4,0)</f>
        <v>57</v>
      </c>
      <c r="BG14">
        <f>BF14-BE14</f>
        <v>-2</v>
      </c>
      <c r="BH14">
        <f>COUNTIF($B$2:$S$115,BC14)</f>
        <v>50</v>
      </c>
      <c r="BI14" s="52">
        <f>BH14/COUNTA($A$2:$A$115)</f>
        <v>0.44642857142857145</v>
      </c>
      <c r="BM14" t="str">
        <v>Brian Schindler3</v>
      </c>
      <c r="BN14">
        <f>IFERROR(RIGHT(A14,1)*1,0)</f>
        <v>0</v>
      </c>
      <c r="BO14" t="str">
        <f>IFERROR(LEFT(A14,IFERROR(SEARCH(BN14,A14,1)-1,A14)),A14)</f>
        <v>Ed Hengemuehler</v>
      </c>
      <c r="BT14" t="s">
        <v>10</v>
      </c>
      <c r="BU14" t="s">
        <v>10</v>
      </c>
      <c r="BV14" t="s">
        <v>62</v>
      </c>
      <c r="BW14" t="s">
        <v>10</v>
      </c>
      <c r="BX14" t="s">
        <v>10</v>
      </c>
      <c r="BY14" t="s">
        <v>62</v>
      </c>
      <c r="BZ14" t="s">
        <v>62</v>
      </c>
      <c r="CA14" t="s">
        <v>45</v>
      </c>
      <c r="CB14" t="s">
        <v>10</v>
      </c>
      <c r="CC14" t="s">
        <v>45</v>
      </c>
      <c r="CD14" t="s">
        <v>62</v>
      </c>
      <c r="CE14" t="s">
        <v>10</v>
      </c>
      <c r="CF14" t="s">
        <v>28</v>
      </c>
      <c r="CG14" t="s">
        <v>10</v>
      </c>
      <c r="CH14" t="s">
        <v>10</v>
      </c>
      <c r="CI14" t="s">
        <v>10</v>
      </c>
      <c r="CJ14" t="s">
        <v>10</v>
      </c>
      <c r="CK14" t="s">
        <v>28</v>
      </c>
      <c r="CL14" t="s">
        <v>62</v>
      </c>
      <c r="CM14" t="s">
        <v>62</v>
      </c>
      <c r="CN14" t="s">
        <v>10</v>
      </c>
      <c r="CO14" t="s">
        <v>45</v>
      </c>
      <c r="CP14" t="s">
        <v>62</v>
      </c>
      <c r="CQ14" t="s">
        <v>28</v>
      </c>
      <c r="CR14" t="s">
        <v>62</v>
      </c>
      <c r="CS14" t="s">
        <v>28</v>
      </c>
      <c r="CT14" t="s">
        <v>28</v>
      </c>
      <c r="CU14" t="s">
        <v>10</v>
      </c>
      <c r="CV14" t="s">
        <v>62</v>
      </c>
      <c r="CW14" t="s">
        <v>28</v>
      </c>
      <c r="CX14" t="s">
        <v>10</v>
      </c>
      <c r="CY14" t="s">
        <v>62</v>
      </c>
      <c r="CZ14" t="s">
        <v>28</v>
      </c>
      <c r="DA14" t="s">
        <v>45</v>
      </c>
      <c r="DB14" t="s">
        <v>62</v>
      </c>
      <c r="DC14" t="s">
        <v>62</v>
      </c>
      <c r="DD14" t="s">
        <v>10</v>
      </c>
      <c r="DE14" t="s">
        <v>62</v>
      </c>
      <c r="DF14" t="s">
        <v>45</v>
      </c>
      <c r="DG14" t="s">
        <v>45</v>
      </c>
      <c r="DH14" t="s">
        <v>10</v>
      </c>
      <c r="DI14" t="s">
        <v>28</v>
      </c>
      <c r="DJ14" t="s">
        <v>45</v>
      </c>
      <c r="DK14" t="s">
        <v>62</v>
      </c>
      <c r="DL14" t="s">
        <v>10</v>
      </c>
      <c r="DM14" t="s">
        <v>10</v>
      </c>
      <c r="DN14" t="s">
        <v>10</v>
      </c>
      <c r="DO14" t="s">
        <v>10</v>
      </c>
      <c r="DP14" t="s">
        <v>62</v>
      </c>
      <c r="DQ14" t="s">
        <v>45</v>
      </c>
      <c r="DR14" t="s">
        <v>28</v>
      </c>
      <c r="DS14" t="s">
        <v>62</v>
      </c>
      <c r="DT14" t="s">
        <v>28</v>
      </c>
      <c r="DU14" t="s">
        <v>45</v>
      </c>
      <c r="DV14" t="s">
        <v>45</v>
      </c>
      <c r="DW14" t="s">
        <v>62</v>
      </c>
      <c r="DX14" t="s">
        <v>10</v>
      </c>
      <c r="DY14" t="s">
        <v>62</v>
      </c>
      <c r="DZ14" t="s">
        <v>62</v>
      </c>
      <c r="EA14" t="s">
        <v>28</v>
      </c>
      <c r="EB14" t="s">
        <v>45</v>
      </c>
      <c r="EC14" t="s">
        <v>10</v>
      </c>
      <c r="ED14" t="s">
        <v>10</v>
      </c>
      <c r="EE14" t="s">
        <v>45</v>
      </c>
      <c r="EF14" t="s">
        <v>62</v>
      </c>
      <c r="EG14" t="s">
        <v>28</v>
      </c>
      <c r="EH14" t="s">
        <v>62</v>
      </c>
      <c r="EI14" t="s">
        <v>28</v>
      </c>
      <c r="EJ14" t="s">
        <v>28</v>
      </c>
      <c r="EK14" t="s">
        <v>62</v>
      </c>
      <c r="EL14" t="s">
        <v>45</v>
      </c>
      <c r="EM14" t="s">
        <v>10</v>
      </c>
      <c r="EN14" t="s">
        <v>62</v>
      </c>
      <c r="EO14" t="s">
        <v>28</v>
      </c>
      <c r="EP14" t="s">
        <v>10</v>
      </c>
      <c r="EQ14" t="s">
        <v>10</v>
      </c>
      <c r="ER14" t="s">
        <v>28</v>
      </c>
      <c r="ES14" t="s">
        <v>62</v>
      </c>
      <c r="ET14" t="s">
        <v>28</v>
      </c>
      <c r="EU14" t="s">
        <v>62</v>
      </c>
      <c r="EV14" t="s">
        <v>28</v>
      </c>
      <c r="EW14" t="s">
        <v>62</v>
      </c>
      <c r="EX14" t="s">
        <v>28</v>
      </c>
      <c r="EY14" t="s">
        <v>45</v>
      </c>
      <c r="EZ14" t="s">
        <v>10</v>
      </c>
      <c r="FA14" t="s">
        <v>10</v>
      </c>
      <c r="FB14" t="s">
        <v>62</v>
      </c>
      <c r="FC14" t="s">
        <v>62</v>
      </c>
      <c r="FD14" t="s">
        <v>28</v>
      </c>
      <c r="FE14" t="s">
        <v>10</v>
      </c>
      <c r="FF14" t="s">
        <v>45</v>
      </c>
      <c r="FG14" t="s">
        <v>45</v>
      </c>
      <c r="FH14" t="s">
        <v>62</v>
      </c>
      <c r="FI14" t="s">
        <v>28</v>
      </c>
      <c r="FJ14" t="s">
        <v>10</v>
      </c>
      <c r="FK14" t="s">
        <v>45</v>
      </c>
      <c r="FL14" t="s">
        <v>45</v>
      </c>
      <c r="FM14" t="s">
        <v>45</v>
      </c>
      <c r="FN14" t="s">
        <v>28</v>
      </c>
      <c r="FO14" t="s">
        <v>28</v>
      </c>
      <c r="FP14" t="s">
        <v>10</v>
      </c>
      <c r="FQ14" t="s">
        <v>10</v>
      </c>
      <c r="FR14" t="s">
        <v>10</v>
      </c>
      <c r="FS14" t="s">
        <v>10</v>
      </c>
      <c r="FT14" t="s">
        <v>45</v>
      </c>
      <c r="FU14" t="s">
        <v>45</v>
      </c>
      <c r="FV14" t="s">
        <v>62</v>
      </c>
      <c r="FW14" t="s">
        <v>62</v>
      </c>
      <c r="FX14" t="s">
        <v>28</v>
      </c>
      <c r="FY14" t="s">
        <v>10</v>
      </c>
      <c r="FZ14" t="s">
        <v>10</v>
      </c>
      <c r="GA14" t="s">
        <v>62</v>
      </c>
      <c r="GB14">
        <v>0</v>
      </c>
    </row>
    <row r="15" spans="1:184" ht="13.5" thickBot="1">
      <c r="A15" t="s">
        <v>315</v>
      </c>
      <c r="B15" t="s">
        <v>167</v>
      </c>
      <c r="C15" t="s">
        <v>103</v>
      </c>
      <c r="D15" t="s">
        <v>186</v>
      </c>
      <c r="E15" t="s">
        <v>94</v>
      </c>
      <c r="F15" t="s">
        <v>141</v>
      </c>
      <c r="G15" t="s">
        <v>170</v>
      </c>
      <c r="H15" t="s">
        <v>131</v>
      </c>
      <c r="I15" t="s">
        <v>71</v>
      </c>
      <c r="J15" t="s">
        <v>175</v>
      </c>
      <c r="K15" t="s">
        <v>138</v>
      </c>
      <c r="L15" t="s">
        <v>157</v>
      </c>
      <c r="M15" t="s">
        <v>172</v>
      </c>
      <c r="N15" t="s">
        <v>201</v>
      </c>
      <c r="O15" t="s">
        <v>202</v>
      </c>
      <c r="P15" t="s">
        <v>203</v>
      </c>
      <c r="Q15" t="s">
        <v>319</v>
      </c>
      <c r="R15" t="s">
        <v>161</v>
      </c>
      <c r="S15" t="s">
        <v>184</v>
      </c>
      <c r="U15">
        <f>VLOOKUP(B15,golfers!$B$2:$D$79,3,FALSE)</f>
        <v>37</v>
      </c>
      <c r="V15">
        <f>VLOOKUP(C15,golfers!$B$2:$D$79,3,FALSE)</f>
        <v>64</v>
      </c>
      <c r="W15">
        <f>VLOOKUP(D15,golfers!$B$2:$D$79,3,FALSE)</f>
        <v>55</v>
      </c>
      <c r="X15">
        <f>VLOOKUP(E15,golfers!$B$2:$D$79,3,FALSE)</f>
        <v>37</v>
      </c>
      <c r="Y15">
        <f>VLOOKUP(F15,golfers!$B$2:$D$79,3,FALSE)</f>
        <v>61</v>
      </c>
      <c r="Z15">
        <f>VLOOKUP(G15,golfers!$B$2:$D$79,3,FALSE)</f>
        <v>0</v>
      </c>
      <c r="AA15">
        <f>VLOOKUP(H15,golfers!$B$2:$D$79,3,FALSE)</f>
        <v>61</v>
      </c>
      <c r="AB15">
        <f>VLOOKUP(I15,golfers!$B$2:$D$79,3,FALSE)</f>
        <v>55</v>
      </c>
      <c r="AC15">
        <f>VLOOKUP(J15,golfers!$B$2:$D$79,3,FALSE)</f>
        <v>37</v>
      </c>
      <c r="AD15">
        <f>VLOOKUP(K15,golfers!$B$2:$D$79,3,FALSE)</f>
        <v>61</v>
      </c>
      <c r="AE15">
        <f>VLOOKUP(L15,golfers!$B$2:$D$79,3,FALSE)</f>
        <v>19</v>
      </c>
      <c r="AF15">
        <f>VLOOKUP(M15,golfers!$B$2:$D$79,3,FALSE)</f>
        <v>55</v>
      </c>
      <c r="AG15">
        <f>VLOOKUP(N15,golfers!$B$2:$D$79,3,FALSE)</f>
        <v>57</v>
      </c>
      <c r="AH15">
        <f>VLOOKUP(O15,golfers!$B$2:$D$79,3,FALSE)</f>
        <v>57</v>
      </c>
      <c r="AI15">
        <f>VLOOKUP(P15,golfers!$B$2:$D$79,3,FALSE)</f>
        <v>0</v>
      </c>
      <c r="AJ15">
        <f>VLOOKUP(Q15,golfers!$B$2:$D$79,3,FALSE)</f>
        <v>0</v>
      </c>
      <c r="AK15">
        <f>VLOOKUP(R15,golfers!$B$2:$D$79,3,FALSE)</f>
        <v>0</v>
      </c>
      <c r="AL15">
        <f>VLOOKUP(S15,golfers!$B$2:$D$79,3,FALSE)</f>
        <v>8</v>
      </c>
      <c r="AM15">
        <f>COUNTIF(U15:AL15,"&gt;0")</f>
        <v>14</v>
      </c>
      <c r="AN15" s="7">
        <f>SUM(U15:AL15)</f>
        <v>664</v>
      </c>
      <c r="AO15">
        <f>RANK(AN15,$AN$2:$AN$115,0)</f>
        <v>14</v>
      </c>
      <c r="AP15" s="8">
        <f>AN15/AM15</f>
        <v>47.428571428571431</v>
      </c>
      <c r="AQ15" s="8">
        <f>AN15/18</f>
        <v>36.888888888888886</v>
      </c>
      <c r="AR15" t="s">
        <v>320</v>
      </c>
      <c r="AV15" s="60" t="str">
        <f>VLOOKUP(AV2,A2:AR115,44,0)</f>
        <v>Yes</v>
      </c>
      <c r="AX15" s="2" t="str">
        <f>IF(HLOOKUP($AV$2,$BT$2:$KE$21,AZ15,0)=BA15,"YES","")</f>
        <v/>
      </c>
      <c r="AY15" t="str">
        <f>LEFT(BA15,1)</f>
        <v>M</v>
      </c>
      <c r="AZ15">
        <f>VLOOKUP(AY15,$BR$25:$BS$42,2,0)</f>
        <v>15</v>
      </c>
      <c r="BA15" t="s">
        <v>47</v>
      </c>
      <c r="BB15">
        <f>VLOOKUP(BC15,golfers!H:I,2,0)</f>
        <v>14</v>
      </c>
      <c r="BC15" s="54" t="s">
        <v>201</v>
      </c>
      <c r="BD15">
        <f>VLOOKUP($BC15,golfers!N:Q,2,0)</f>
        <v>42</v>
      </c>
      <c r="BE15">
        <f>VLOOKUP($BC15,golfers!N:Q,3,0)</f>
        <v>34</v>
      </c>
      <c r="BF15">
        <f>VLOOKUP($BC15,golfers!N:Q,4,0)</f>
        <v>57</v>
      </c>
      <c r="BG15">
        <f>BF15-BE15</f>
        <v>23</v>
      </c>
      <c r="BH15">
        <f>COUNTIF($B$2:$S$115,BC15)</f>
        <v>40</v>
      </c>
      <c r="BI15" s="64">
        <f>BH15/COUNTA($A$2:$A$115)</f>
        <v>0.35714285714285715</v>
      </c>
      <c r="BM15" t="str">
        <v>Chad Templeman</v>
      </c>
      <c r="BN15">
        <f>IFERROR(RIGHT(A15,1)*1,0)</f>
        <v>0</v>
      </c>
      <c r="BO15" t="str">
        <f>IFERROR(LEFT(A15,IFERROR(SEARCH(BN15,A15,1)-1,A15)),A15)</f>
        <v>Tyler Lein</v>
      </c>
      <c r="BT15" t="s">
        <v>29</v>
      </c>
      <c r="BU15" t="s">
        <v>11</v>
      </c>
      <c r="BV15" t="s">
        <v>46</v>
      </c>
      <c r="BW15" t="s">
        <v>46</v>
      </c>
      <c r="BX15" t="s">
        <v>46</v>
      </c>
      <c r="BY15" t="s">
        <v>11</v>
      </c>
      <c r="BZ15" t="s">
        <v>29</v>
      </c>
      <c r="CA15" t="s">
        <v>29</v>
      </c>
      <c r="CB15" t="s">
        <v>29</v>
      </c>
      <c r="CC15" t="s">
        <v>46</v>
      </c>
      <c r="CD15" t="s">
        <v>46</v>
      </c>
      <c r="CE15" t="s">
        <v>63</v>
      </c>
      <c r="CF15" t="s">
        <v>46</v>
      </c>
      <c r="CG15" t="s">
        <v>29</v>
      </c>
      <c r="CH15" t="s">
        <v>29</v>
      </c>
      <c r="CI15" t="s">
        <v>29</v>
      </c>
      <c r="CJ15" t="s">
        <v>63</v>
      </c>
      <c r="CK15" t="s">
        <v>29</v>
      </c>
      <c r="CL15" t="s">
        <v>29</v>
      </c>
      <c r="CM15" t="s">
        <v>29</v>
      </c>
      <c r="CN15" t="s">
        <v>29</v>
      </c>
      <c r="CO15" t="s">
        <v>63</v>
      </c>
      <c r="CP15" t="s">
        <v>29</v>
      </c>
      <c r="CQ15" t="s">
        <v>29</v>
      </c>
      <c r="CR15" t="s">
        <v>11</v>
      </c>
      <c r="CS15" t="s">
        <v>46</v>
      </c>
      <c r="CT15" t="s">
        <v>46</v>
      </c>
      <c r="CU15" t="s">
        <v>29</v>
      </c>
      <c r="CV15" t="s">
        <v>46</v>
      </c>
      <c r="CW15" t="s">
        <v>46</v>
      </c>
      <c r="CX15" t="s">
        <v>29</v>
      </c>
      <c r="CY15" t="s">
        <v>46</v>
      </c>
      <c r="CZ15" t="s">
        <v>29</v>
      </c>
      <c r="DA15" t="s">
        <v>29</v>
      </c>
      <c r="DB15" t="s">
        <v>29</v>
      </c>
      <c r="DC15" t="s">
        <v>46</v>
      </c>
      <c r="DD15" t="s">
        <v>29</v>
      </c>
      <c r="DE15" t="s">
        <v>46</v>
      </c>
      <c r="DF15" t="s">
        <v>46</v>
      </c>
      <c r="DG15" t="s">
        <v>29</v>
      </c>
      <c r="DH15" t="s">
        <v>46</v>
      </c>
      <c r="DI15" t="s">
        <v>63</v>
      </c>
      <c r="DJ15" t="s">
        <v>11</v>
      </c>
      <c r="DK15" t="s">
        <v>46</v>
      </c>
      <c r="DL15" t="s">
        <v>29</v>
      </c>
      <c r="DM15" t="s">
        <v>29</v>
      </c>
      <c r="DN15" t="s">
        <v>29</v>
      </c>
      <c r="DO15" t="s">
        <v>29</v>
      </c>
      <c r="DP15" t="s">
        <v>46</v>
      </c>
      <c r="DQ15" t="s">
        <v>46</v>
      </c>
      <c r="DR15" t="s">
        <v>11</v>
      </c>
      <c r="DS15" t="s">
        <v>46</v>
      </c>
      <c r="DT15" t="s">
        <v>29</v>
      </c>
      <c r="DU15" t="s">
        <v>29</v>
      </c>
      <c r="DV15" t="s">
        <v>46</v>
      </c>
      <c r="DW15" t="s">
        <v>29</v>
      </c>
      <c r="DX15" t="s">
        <v>46</v>
      </c>
      <c r="DY15" t="s">
        <v>46</v>
      </c>
      <c r="DZ15" t="s">
        <v>46</v>
      </c>
      <c r="EA15" t="s">
        <v>11</v>
      </c>
      <c r="EB15" t="s">
        <v>29</v>
      </c>
      <c r="EC15" t="s">
        <v>29</v>
      </c>
      <c r="ED15" t="s">
        <v>29</v>
      </c>
      <c r="EE15" t="s">
        <v>46</v>
      </c>
      <c r="EF15" t="s">
        <v>29</v>
      </c>
      <c r="EG15" t="s">
        <v>46</v>
      </c>
      <c r="EH15" t="s">
        <v>11</v>
      </c>
      <c r="EI15" t="s">
        <v>46</v>
      </c>
      <c r="EJ15" t="s">
        <v>46</v>
      </c>
      <c r="EK15" t="s">
        <v>29</v>
      </c>
      <c r="EL15" t="s">
        <v>63</v>
      </c>
      <c r="EM15" t="s">
        <v>46</v>
      </c>
      <c r="EN15" t="s">
        <v>29</v>
      </c>
      <c r="EO15" t="s">
        <v>46</v>
      </c>
      <c r="EP15" t="s">
        <v>46</v>
      </c>
      <c r="EQ15" t="s">
        <v>29</v>
      </c>
      <c r="ER15" t="s">
        <v>29</v>
      </c>
      <c r="ES15" t="s">
        <v>46</v>
      </c>
      <c r="ET15" t="s">
        <v>29</v>
      </c>
      <c r="EU15" t="s">
        <v>46</v>
      </c>
      <c r="EV15" t="s">
        <v>46</v>
      </c>
      <c r="EW15" t="s">
        <v>46</v>
      </c>
      <c r="EX15" t="s">
        <v>46</v>
      </c>
      <c r="EY15" t="s">
        <v>63</v>
      </c>
      <c r="EZ15" t="s">
        <v>46</v>
      </c>
      <c r="FA15" t="s">
        <v>29</v>
      </c>
      <c r="FB15" t="s">
        <v>63</v>
      </c>
      <c r="FC15" t="s">
        <v>29</v>
      </c>
      <c r="FD15" t="s">
        <v>29</v>
      </c>
      <c r="FE15" t="s">
        <v>46</v>
      </c>
      <c r="FF15" t="s">
        <v>46</v>
      </c>
      <c r="FG15" t="s">
        <v>46</v>
      </c>
      <c r="FH15" t="s">
        <v>46</v>
      </c>
      <c r="FI15" t="s">
        <v>29</v>
      </c>
      <c r="FJ15" t="s">
        <v>46</v>
      </c>
      <c r="FK15" t="s">
        <v>29</v>
      </c>
      <c r="FL15" t="s">
        <v>29</v>
      </c>
      <c r="FM15" t="s">
        <v>46</v>
      </c>
      <c r="FN15" t="s">
        <v>46</v>
      </c>
      <c r="FO15" t="s">
        <v>46</v>
      </c>
      <c r="FP15" t="s">
        <v>46</v>
      </c>
      <c r="FQ15" t="s">
        <v>46</v>
      </c>
      <c r="FR15" t="s">
        <v>29</v>
      </c>
      <c r="FS15" t="s">
        <v>11</v>
      </c>
      <c r="FT15" t="s">
        <v>63</v>
      </c>
      <c r="FU15" t="s">
        <v>46</v>
      </c>
      <c r="FV15" t="s">
        <v>29</v>
      </c>
      <c r="FW15" t="s">
        <v>46</v>
      </c>
      <c r="FX15" t="s">
        <v>46</v>
      </c>
      <c r="FY15" t="s">
        <v>29</v>
      </c>
      <c r="FZ15" t="s">
        <v>11</v>
      </c>
      <c r="GA15" t="s">
        <v>11</v>
      </c>
      <c r="GB15">
        <v>0</v>
      </c>
    </row>
    <row r="16" spans="1:184">
      <c r="A16" t="s">
        <v>283</v>
      </c>
      <c r="B16" t="s">
        <v>95</v>
      </c>
      <c r="C16" t="s">
        <v>91</v>
      </c>
      <c r="D16" t="s">
        <v>132</v>
      </c>
      <c r="E16" t="s">
        <v>70</v>
      </c>
      <c r="F16" t="s">
        <v>162</v>
      </c>
      <c r="G16" t="s">
        <v>140</v>
      </c>
      <c r="H16" t="s">
        <v>147</v>
      </c>
      <c r="I16" t="s">
        <v>178</v>
      </c>
      <c r="J16" t="s">
        <v>197</v>
      </c>
      <c r="K16" t="s">
        <v>176</v>
      </c>
      <c r="L16" t="s">
        <v>149</v>
      </c>
      <c r="M16" t="s">
        <v>177</v>
      </c>
      <c r="N16" t="s">
        <v>201</v>
      </c>
      <c r="O16" t="s">
        <v>202</v>
      </c>
      <c r="P16" t="s">
        <v>180</v>
      </c>
      <c r="Q16" t="s">
        <v>182</v>
      </c>
      <c r="R16" t="s">
        <v>188</v>
      </c>
      <c r="S16" t="s">
        <v>173</v>
      </c>
      <c r="U16">
        <f>VLOOKUP(B16,golfers!$B$2:$D$79,3,FALSE)</f>
        <v>64</v>
      </c>
      <c r="V16">
        <f>VLOOKUP(C16,golfers!$B$2:$D$79,3,FALSE)</f>
        <v>55</v>
      </c>
      <c r="W16">
        <f>VLOOKUP(D16,golfers!$B$2:$D$79,3,FALSE)</f>
        <v>8</v>
      </c>
      <c r="X16">
        <f>VLOOKUP(E16,golfers!$B$2:$D$79,3,FALSE)</f>
        <v>31</v>
      </c>
      <c r="Y16">
        <f>VLOOKUP(F16,golfers!$B$2:$D$79,3,FALSE)</f>
        <v>67</v>
      </c>
      <c r="Z16">
        <f>VLOOKUP(G16,golfers!$B$2:$D$79,3,FALSE)</f>
        <v>26</v>
      </c>
      <c r="AA16">
        <f>VLOOKUP(H16,golfers!$B$2:$D$79,3,FALSE)</f>
        <v>0</v>
      </c>
      <c r="AB16">
        <f>VLOOKUP(I16,golfers!$B$2:$D$79,3,FALSE)</f>
        <v>48</v>
      </c>
      <c r="AC16">
        <f>VLOOKUP(J16,golfers!$B$2:$D$79,3,FALSE)</f>
        <v>43</v>
      </c>
      <c r="AD16">
        <f>VLOOKUP(K16,golfers!$B$2:$D$79,3,FALSE)</f>
        <v>41</v>
      </c>
      <c r="AE16">
        <f>VLOOKUP(L16,golfers!$B$2:$D$79,3,FALSE)</f>
        <v>69</v>
      </c>
      <c r="AF16">
        <f>VLOOKUP(M16,golfers!$B$2:$D$79,3,FALSE)</f>
        <v>48</v>
      </c>
      <c r="AG16">
        <f>VLOOKUP(N16,golfers!$B$2:$D$79,3,FALSE)</f>
        <v>57</v>
      </c>
      <c r="AH16">
        <f>VLOOKUP(O16,golfers!$B$2:$D$79,3,FALSE)</f>
        <v>57</v>
      </c>
      <c r="AI16">
        <f>VLOOKUP(P16,golfers!$B$2:$D$79,3,FALSE)</f>
        <v>26</v>
      </c>
      <c r="AJ16">
        <f>VLOOKUP(Q16,golfers!$B$2:$D$79,3,FALSE)</f>
        <v>0</v>
      </c>
      <c r="AK16">
        <f>VLOOKUP(R16,golfers!$B$2:$D$79,3,FALSE)</f>
        <v>19</v>
      </c>
      <c r="AL16">
        <f>VLOOKUP(S16,golfers!$B$2:$D$79,3,FALSE)</f>
        <v>0</v>
      </c>
      <c r="AM16">
        <f>COUNTIF(U16:AL16,"&gt;0")</f>
        <v>15</v>
      </c>
      <c r="AN16" s="7">
        <f>SUM(U16:AL16)</f>
        <v>659</v>
      </c>
      <c r="AO16">
        <f>RANK(AN16,$AN$2:$AN$115,0)</f>
        <v>15</v>
      </c>
      <c r="AP16" s="8">
        <f>AN16/AM16</f>
        <v>43.93333333333333</v>
      </c>
      <c r="AQ16" s="8">
        <f>AN16/18</f>
        <v>36.611111111111114</v>
      </c>
      <c r="AR16" t="s">
        <v>320</v>
      </c>
      <c r="AX16" s="2" t="str">
        <f>IF(HLOOKUP($AV$2,$BT$2:$KE$21,AZ16,0)=BA16,"YES","")</f>
        <v/>
      </c>
      <c r="AY16" t="str">
        <f>LEFT(BA16,1)</f>
        <v>C</v>
      </c>
      <c r="AZ16">
        <f>VLOOKUP(AY16,$BR$25:$BS$42,2,0)</f>
        <v>5</v>
      </c>
      <c r="BA16" t="s">
        <v>37</v>
      </c>
      <c r="BB16">
        <f>VLOOKUP(BC16,golfers!H:I,2,0)</f>
        <v>16</v>
      </c>
      <c r="BC16" s="54" t="s">
        <v>186</v>
      </c>
      <c r="BD16">
        <f>VLOOKUP($BC16,golfers!N:Q,2,0)</f>
        <v>63</v>
      </c>
      <c r="BE16">
        <f>VLOOKUP($BC16,golfers!N:Q,3,0)</f>
        <v>64</v>
      </c>
      <c r="BF16">
        <f>VLOOKUP($BC16,golfers!N:Q,4,0)</f>
        <v>55</v>
      </c>
      <c r="BG16">
        <f>BF16-BE16</f>
        <v>-9</v>
      </c>
      <c r="BH16">
        <f>COUNTIF($B$2:$S$115,BC16)</f>
        <v>24</v>
      </c>
      <c r="BI16" s="52">
        <f>BH16/COUNTA($A$2:$A$115)</f>
        <v>0.21428571428571427</v>
      </c>
      <c r="BM16" t="str">
        <v>Chris Frady</v>
      </c>
      <c r="BN16">
        <f>IFERROR(RIGHT(A16,1)*1,0)</f>
        <v>0</v>
      </c>
      <c r="BO16" t="str">
        <f>IFERROR(LEFT(A16,IFERROR(SEARCH(BN16,A16,1)-1,A16)),A16)</f>
        <v>Kevin McGinn</v>
      </c>
      <c r="BT16" t="s">
        <v>64</v>
      </c>
      <c r="BU16" t="s">
        <v>30</v>
      </c>
      <c r="BV16" t="s">
        <v>30</v>
      </c>
      <c r="BW16" t="s">
        <v>47</v>
      </c>
      <c r="BX16" t="s">
        <v>30</v>
      </c>
      <c r="BY16" t="s">
        <v>64</v>
      </c>
      <c r="BZ16" t="s">
        <v>47</v>
      </c>
      <c r="CA16" t="s">
        <v>47</v>
      </c>
      <c r="CB16" t="s">
        <v>30</v>
      </c>
      <c r="CC16" t="s">
        <v>64</v>
      </c>
      <c r="CD16" t="s">
        <v>30</v>
      </c>
      <c r="CE16" t="s">
        <v>47</v>
      </c>
      <c r="CF16" t="s">
        <v>30</v>
      </c>
      <c r="CG16" t="s">
        <v>64</v>
      </c>
      <c r="CH16" t="s">
        <v>12</v>
      </c>
      <c r="CI16" t="s">
        <v>47</v>
      </c>
      <c r="CJ16" t="s">
        <v>30</v>
      </c>
      <c r="CK16" t="s">
        <v>64</v>
      </c>
      <c r="CL16" t="s">
        <v>12</v>
      </c>
      <c r="CM16" t="s">
        <v>47</v>
      </c>
      <c r="CN16" t="s">
        <v>47</v>
      </c>
      <c r="CO16" t="s">
        <v>12</v>
      </c>
      <c r="CP16" t="s">
        <v>30</v>
      </c>
      <c r="CQ16" t="s">
        <v>30</v>
      </c>
      <c r="CR16" t="s">
        <v>64</v>
      </c>
      <c r="CS16" t="s">
        <v>64</v>
      </c>
      <c r="CT16" t="s">
        <v>30</v>
      </c>
      <c r="CU16" t="s">
        <v>47</v>
      </c>
      <c r="CV16" t="s">
        <v>64</v>
      </c>
      <c r="CW16" t="s">
        <v>64</v>
      </c>
      <c r="CX16" t="s">
        <v>64</v>
      </c>
      <c r="CY16" t="s">
        <v>64</v>
      </c>
      <c r="CZ16" t="s">
        <v>47</v>
      </c>
      <c r="DA16" t="s">
        <v>47</v>
      </c>
      <c r="DB16" t="s">
        <v>47</v>
      </c>
      <c r="DC16" t="s">
        <v>12</v>
      </c>
      <c r="DD16" t="s">
        <v>47</v>
      </c>
      <c r="DE16" t="s">
        <v>47</v>
      </c>
      <c r="DF16" t="s">
        <v>30</v>
      </c>
      <c r="DG16" t="s">
        <v>64</v>
      </c>
      <c r="DH16" t="s">
        <v>64</v>
      </c>
      <c r="DI16" t="s">
        <v>47</v>
      </c>
      <c r="DJ16" t="s">
        <v>47</v>
      </c>
      <c r="DK16" t="s">
        <v>64</v>
      </c>
      <c r="DL16" t="s">
        <v>64</v>
      </c>
      <c r="DM16" t="s">
        <v>64</v>
      </c>
      <c r="DN16" t="s">
        <v>47</v>
      </c>
      <c r="DO16" t="s">
        <v>47</v>
      </c>
      <c r="DP16" t="s">
        <v>47</v>
      </c>
      <c r="DQ16" t="s">
        <v>47</v>
      </c>
      <c r="DR16" t="s">
        <v>64</v>
      </c>
      <c r="DS16" t="s">
        <v>64</v>
      </c>
      <c r="DT16" t="s">
        <v>47</v>
      </c>
      <c r="DU16" t="s">
        <v>47</v>
      </c>
      <c r="DV16" t="s">
        <v>30</v>
      </c>
      <c r="DW16" t="s">
        <v>64</v>
      </c>
      <c r="DX16" t="s">
        <v>47</v>
      </c>
      <c r="DY16" t="s">
        <v>64</v>
      </c>
      <c r="DZ16" t="s">
        <v>30</v>
      </c>
      <c r="EA16" t="s">
        <v>47</v>
      </c>
      <c r="EB16" t="s">
        <v>64</v>
      </c>
      <c r="EC16" t="s">
        <v>30</v>
      </c>
      <c r="ED16" t="s">
        <v>30</v>
      </c>
      <c r="EE16" t="s">
        <v>64</v>
      </c>
      <c r="EF16" t="s">
        <v>12</v>
      </c>
      <c r="EG16" t="s">
        <v>47</v>
      </c>
      <c r="EH16" t="s">
        <v>64</v>
      </c>
      <c r="EI16" t="s">
        <v>12</v>
      </c>
      <c r="EJ16" t="s">
        <v>64</v>
      </c>
      <c r="EK16" t="s">
        <v>30</v>
      </c>
      <c r="EL16" t="s">
        <v>12</v>
      </c>
      <c r="EM16" t="s">
        <v>47</v>
      </c>
      <c r="EN16" t="s">
        <v>64</v>
      </c>
      <c r="EO16" t="s">
        <v>47</v>
      </c>
      <c r="EP16" t="s">
        <v>30</v>
      </c>
      <c r="EQ16" t="s">
        <v>47</v>
      </c>
      <c r="ER16" t="s">
        <v>12</v>
      </c>
      <c r="ES16" t="s">
        <v>30</v>
      </c>
      <c r="ET16" t="s">
        <v>47</v>
      </c>
      <c r="EU16" t="s">
        <v>47</v>
      </c>
      <c r="EV16" t="s">
        <v>30</v>
      </c>
      <c r="EW16" t="s">
        <v>12</v>
      </c>
      <c r="EX16" t="s">
        <v>12</v>
      </c>
      <c r="EY16" t="s">
        <v>47</v>
      </c>
      <c r="EZ16" t="s">
        <v>47</v>
      </c>
      <c r="FA16" t="s">
        <v>64</v>
      </c>
      <c r="FB16" t="s">
        <v>64</v>
      </c>
      <c r="FC16" t="s">
        <v>64</v>
      </c>
      <c r="FD16" t="s">
        <v>64</v>
      </c>
      <c r="FE16" t="s">
        <v>47</v>
      </c>
      <c r="FF16" t="s">
        <v>64</v>
      </c>
      <c r="FG16" t="s">
        <v>30</v>
      </c>
      <c r="FH16" t="s">
        <v>30</v>
      </c>
      <c r="FI16" t="s">
        <v>30</v>
      </c>
      <c r="FJ16" t="s">
        <v>47</v>
      </c>
      <c r="FK16" t="s">
        <v>12</v>
      </c>
      <c r="FL16" t="s">
        <v>64</v>
      </c>
      <c r="FM16" t="s">
        <v>64</v>
      </c>
      <c r="FN16" t="s">
        <v>47</v>
      </c>
      <c r="FO16" t="s">
        <v>12</v>
      </c>
      <c r="FP16" t="s">
        <v>47</v>
      </c>
      <c r="FQ16" t="s">
        <v>47</v>
      </c>
      <c r="FR16" t="s">
        <v>64</v>
      </c>
      <c r="FS16" t="s">
        <v>47</v>
      </c>
      <c r="FT16" t="s">
        <v>30</v>
      </c>
      <c r="FU16" t="s">
        <v>47</v>
      </c>
      <c r="FV16" t="s">
        <v>64</v>
      </c>
      <c r="FW16" t="s">
        <v>64</v>
      </c>
      <c r="FX16" t="s">
        <v>47</v>
      </c>
      <c r="FY16" t="s">
        <v>64</v>
      </c>
      <c r="FZ16" t="s">
        <v>47</v>
      </c>
      <c r="GA16" t="s">
        <v>30</v>
      </c>
      <c r="GB16">
        <v>0</v>
      </c>
    </row>
    <row r="17" spans="1:184">
      <c r="A17" t="s">
        <v>256</v>
      </c>
      <c r="B17" t="s">
        <v>134</v>
      </c>
      <c r="C17" t="s">
        <v>165</v>
      </c>
      <c r="D17" t="s">
        <v>121</v>
      </c>
      <c r="E17" t="s">
        <v>169</v>
      </c>
      <c r="F17" t="s">
        <v>141</v>
      </c>
      <c r="G17" t="s">
        <v>185</v>
      </c>
      <c r="H17" t="s">
        <v>147</v>
      </c>
      <c r="I17" t="s">
        <v>71</v>
      </c>
      <c r="J17" t="s">
        <v>197</v>
      </c>
      <c r="K17" t="s">
        <v>119</v>
      </c>
      <c r="L17" t="s">
        <v>160</v>
      </c>
      <c r="M17" t="s">
        <v>172</v>
      </c>
      <c r="N17" t="s">
        <v>201</v>
      </c>
      <c r="O17" t="s">
        <v>202</v>
      </c>
      <c r="P17" t="s">
        <v>203</v>
      </c>
      <c r="Q17" t="s">
        <v>204</v>
      </c>
      <c r="R17" t="s">
        <v>205</v>
      </c>
      <c r="S17" t="s">
        <v>206</v>
      </c>
      <c r="U17">
        <f>VLOOKUP(B17,golfers!$B$2:$D$79,3,FALSE)</f>
        <v>75</v>
      </c>
      <c r="V17">
        <f>VLOOKUP(C17,golfers!$B$2:$D$79,3,FALSE)</f>
        <v>48</v>
      </c>
      <c r="W17">
        <f>VLOOKUP(D17,golfers!$B$2:$D$79,3,FALSE)</f>
        <v>31</v>
      </c>
      <c r="X17">
        <f>VLOOKUP(E17,golfers!$B$2:$D$79,3,FALSE)</f>
        <v>0</v>
      </c>
      <c r="Y17">
        <f>VLOOKUP(F17,golfers!$B$2:$D$79,3,FALSE)</f>
        <v>61</v>
      </c>
      <c r="Z17">
        <f>VLOOKUP(G17,golfers!$B$2:$D$79,3,FALSE)</f>
        <v>0</v>
      </c>
      <c r="AA17">
        <f>VLOOKUP(H17,golfers!$B$2:$D$79,3,FALSE)</f>
        <v>0</v>
      </c>
      <c r="AB17">
        <f>VLOOKUP(I17,golfers!$B$2:$D$79,3,FALSE)</f>
        <v>55</v>
      </c>
      <c r="AC17">
        <f>VLOOKUP(J17,golfers!$B$2:$D$79,3,FALSE)</f>
        <v>43</v>
      </c>
      <c r="AD17">
        <f>VLOOKUP(K17,golfers!$B$2:$D$79,3,FALSE)</f>
        <v>0</v>
      </c>
      <c r="AE17">
        <f>VLOOKUP(L17,golfers!$B$2:$D$79,3,FALSE)</f>
        <v>67</v>
      </c>
      <c r="AF17">
        <f>VLOOKUP(M17,golfers!$B$2:$D$79,3,FALSE)</f>
        <v>55</v>
      </c>
      <c r="AG17">
        <f>VLOOKUP(N17,golfers!$B$2:$D$79,3,FALSE)</f>
        <v>57</v>
      </c>
      <c r="AH17">
        <f>VLOOKUP(O17,golfers!$B$2:$D$79,3,FALSE)</f>
        <v>57</v>
      </c>
      <c r="AI17">
        <f>VLOOKUP(P17,golfers!$B$2:$D$79,3,FALSE)</f>
        <v>0</v>
      </c>
      <c r="AJ17">
        <f>VLOOKUP(Q17,golfers!$B$2:$D$79,3,FALSE)</f>
        <v>0</v>
      </c>
      <c r="AK17">
        <f>VLOOKUP(R17,golfers!$B$2:$D$79,3,FALSE)</f>
        <v>26</v>
      </c>
      <c r="AL17">
        <f>VLOOKUP(S17,golfers!$B$2:$D$79,3,FALSE)</f>
        <v>68</v>
      </c>
      <c r="AM17">
        <f>COUNTIF(U17:AL17,"&gt;0")</f>
        <v>12</v>
      </c>
      <c r="AN17" s="7">
        <f>SUM(U17:AL17)</f>
        <v>643</v>
      </c>
      <c r="AO17">
        <f>RANK(AN17,$AN$2:$AN$115,0)</f>
        <v>16</v>
      </c>
      <c r="AP17" s="8">
        <f>AN17/AM17</f>
        <v>53.583333333333336</v>
      </c>
      <c r="AQ17" s="8">
        <f>AN17/18</f>
        <v>35.722222222222221</v>
      </c>
      <c r="AR17" t="s">
        <v>320</v>
      </c>
      <c r="AX17" s="2" t="str">
        <f>IF(HLOOKUP($AV$2,$BT$2:$KE$21,AZ17,0)=BA17,"YES","")</f>
        <v>YES</v>
      </c>
      <c r="AY17" t="str">
        <f>LEFT(BA17,1)</f>
        <v>L</v>
      </c>
      <c r="AZ17">
        <f>VLOOKUP(AY17,$BR$25:$BS$42,2,0)</f>
        <v>14</v>
      </c>
      <c r="BA17" t="s">
        <v>46</v>
      </c>
      <c r="BB17">
        <f>VLOOKUP(BC17,golfers!H:I,2,0)</f>
        <v>16</v>
      </c>
      <c r="BC17" s="54" t="s">
        <v>172</v>
      </c>
      <c r="BD17">
        <f>VLOOKUP($BC17,golfers!N:Q,2,0)</f>
        <v>63</v>
      </c>
      <c r="BE17">
        <f>VLOOKUP($BC17,golfers!N:Q,3,0)</f>
        <v>59</v>
      </c>
      <c r="BF17">
        <f>VLOOKUP($BC17,golfers!N:Q,4,0)</f>
        <v>55</v>
      </c>
      <c r="BG17">
        <f>BF17-BE17</f>
        <v>-4</v>
      </c>
      <c r="BH17">
        <f>COUNTIF($B$2:$S$115,BC17)</f>
        <v>49</v>
      </c>
      <c r="BI17" s="64">
        <f>BH17/COUNTA($A$2:$A$115)</f>
        <v>0.4375</v>
      </c>
      <c r="BM17" t="str">
        <v>Chris Shrader</v>
      </c>
      <c r="BN17">
        <f>IFERROR(RIGHT(A17,1)*1,0)</f>
        <v>1</v>
      </c>
      <c r="BO17" t="str">
        <f>IFERROR(LEFT(A17,IFERROR(SEARCH(BN17,A17,1)-1,A17)),A17)</f>
        <v>Doug Cook</v>
      </c>
      <c r="BT17" t="s">
        <v>65</v>
      </c>
      <c r="BU17" t="s">
        <v>65</v>
      </c>
      <c r="BV17" t="s">
        <v>48</v>
      </c>
      <c r="BW17" t="s">
        <v>48</v>
      </c>
      <c r="BX17" t="s">
        <v>48</v>
      </c>
      <c r="BY17" t="s">
        <v>13</v>
      </c>
      <c r="BZ17" t="s">
        <v>65</v>
      </c>
      <c r="CA17" t="s">
        <v>13</v>
      </c>
      <c r="CB17" t="s">
        <v>65</v>
      </c>
      <c r="CC17" t="s">
        <v>48</v>
      </c>
      <c r="CD17" t="s">
        <v>31</v>
      </c>
      <c r="CE17" t="s">
        <v>48</v>
      </c>
      <c r="CF17" t="s">
        <v>13</v>
      </c>
      <c r="CG17" t="s">
        <v>48</v>
      </c>
      <c r="CH17" t="s">
        <v>48</v>
      </c>
      <c r="CI17" t="s">
        <v>13</v>
      </c>
      <c r="CJ17" t="s">
        <v>65</v>
      </c>
      <c r="CK17" t="s">
        <v>31</v>
      </c>
      <c r="CL17" t="s">
        <v>48</v>
      </c>
      <c r="CM17" t="s">
        <v>65</v>
      </c>
      <c r="CN17" t="s">
        <v>48</v>
      </c>
      <c r="CO17" t="s">
        <v>65</v>
      </c>
      <c r="CP17" t="s">
        <v>65</v>
      </c>
      <c r="CQ17" t="s">
        <v>13</v>
      </c>
      <c r="CR17" t="s">
        <v>65</v>
      </c>
      <c r="CS17" t="s">
        <v>31</v>
      </c>
      <c r="CT17" t="s">
        <v>48</v>
      </c>
      <c r="CU17" t="s">
        <v>65</v>
      </c>
      <c r="CV17" t="s">
        <v>48</v>
      </c>
      <c r="CW17" t="s">
        <v>13</v>
      </c>
      <c r="CX17" t="s">
        <v>31</v>
      </c>
      <c r="CY17" t="s">
        <v>31</v>
      </c>
      <c r="CZ17" t="s">
        <v>13</v>
      </c>
      <c r="DA17" t="s">
        <v>48</v>
      </c>
      <c r="DB17" t="s">
        <v>48</v>
      </c>
      <c r="DC17" t="s">
        <v>13</v>
      </c>
      <c r="DD17" t="s">
        <v>48</v>
      </c>
      <c r="DE17" t="s">
        <v>65</v>
      </c>
      <c r="DF17" t="s">
        <v>48</v>
      </c>
      <c r="DG17" t="s">
        <v>48</v>
      </c>
      <c r="DH17" t="s">
        <v>31</v>
      </c>
      <c r="DI17" t="s">
        <v>65</v>
      </c>
      <c r="DJ17" t="s">
        <v>48</v>
      </c>
      <c r="DK17" t="s">
        <v>48</v>
      </c>
      <c r="DL17" t="s">
        <v>31</v>
      </c>
      <c r="DM17" t="s">
        <v>13</v>
      </c>
      <c r="DN17" t="s">
        <v>48</v>
      </c>
      <c r="DO17" t="s">
        <v>48</v>
      </c>
      <c r="DP17" t="s">
        <v>48</v>
      </c>
      <c r="DQ17" t="s">
        <v>48</v>
      </c>
      <c r="DR17" t="s">
        <v>13</v>
      </c>
      <c r="DS17" t="s">
        <v>13</v>
      </c>
      <c r="DT17" t="s">
        <v>48</v>
      </c>
      <c r="DU17" t="s">
        <v>13</v>
      </c>
      <c r="DV17" t="s">
        <v>48</v>
      </c>
      <c r="DW17" t="s">
        <v>13</v>
      </c>
      <c r="DX17" t="s">
        <v>48</v>
      </c>
      <c r="DY17" t="s">
        <v>65</v>
      </c>
      <c r="DZ17" t="s">
        <v>31</v>
      </c>
      <c r="EA17" t="s">
        <v>65</v>
      </c>
      <c r="EB17" t="s">
        <v>13</v>
      </c>
      <c r="EC17" t="s">
        <v>48</v>
      </c>
      <c r="ED17" t="s">
        <v>48</v>
      </c>
      <c r="EE17" t="s">
        <v>48</v>
      </c>
      <c r="EF17" t="s">
        <v>65</v>
      </c>
      <c r="EG17" t="s">
        <v>65</v>
      </c>
      <c r="EH17" t="s">
        <v>13</v>
      </c>
      <c r="EI17" t="s">
        <v>65</v>
      </c>
      <c r="EJ17" t="s">
        <v>48</v>
      </c>
      <c r="EK17" t="s">
        <v>48</v>
      </c>
      <c r="EL17" t="s">
        <v>13</v>
      </c>
      <c r="EM17" t="s">
        <v>31</v>
      </c>
      <c r="EN17" t="s">
        <v>31</v>
      </c>
      <c r="EO17" t="s">
        <v>48</v>
      </c>
      <c r="EP17" t="s">
        <v>48</v>
      </c>
      <c r="EQ17" t="s">
        <v>48</v>
      </c>
      <c r="ER17" t="s">
        <v>48</v>
      </c>
      <c r="ES17" t="s">
        <v>48</v>
      </c>
      <c r="ET17" t="s">
        <v>48</v>
      </c>
      <c r="EU17" t="s">
        <v>48</v>
      </c>
      <c r="EV17" t="s">
        <v>13</v>
      </c>
      <c r="EW17" t="s">
        <v>48</v>
      </c>
      <c r="EX17" t="s">
        <v>13</v>
      </c>
      <c r="EY17" t="s">
        <v>48</v>
      </c>
      <c r="EZ17" t="s">
        <v>13</v>
      </c>
      <c r="FA17" t="s">
        <v>48</v>
      </c>
      <c r="FB17" t="s">
        <v>31</v>
      </c>
      <c r="FC17" t="s">
        <v>65</v>
      </c>
      <c r="FD17" t="s">
        <v>13</v>
      </c>
      <c r="FE17" t="s">
        <v>65</v>
      </c>
      <c r="FF17" t="s">
        <v>31</v>
      </c>
      <c r="FG17" t="s">
        <v>65</v>
      </c>
      <c r="FH17" t="s">
        <v>65</v>
      </c>
      <c r="FI17" t="s">
        <v>65</v>
      </c>
      <c r="FJ17" t="s">
        <v>65</v>
      </c>
      <c r="FK17" t="s">
        <v>31</v>
      </c>
      <c r="FL17" t="s">
        <v>48</v>
      </c>
      <c r="FM17" t="s">
        <v>13</v>
      </c>
      <c r="FN17" t="s">
        <v>48</v>
      </c>
      <c r="FO17" t="s">
        <v>65</v>
      </c>
      <c r="FP17" t="s">
        <v>48</v>
      </c>
      <c r="FQ17" t="s">
        <v>48</v>
      </c>
      <c r="FR17" t="s">
        <v>48</v>
      </c>
      <c r="FS17" t="s">
        <v>13</v>
      </c>
      <c r="FT17" t="s">
        <v>13</v>
      </c>
      <c r="FU17" t="s">
        <v>31</v>
      </c>
      <c r="FV17" t="s">
        <v>48</v>
      </c>
      <c r="FW17" t="s">
        <v>48</v>
      </c>
      <c r="FX17" t="s">
        <v>48</v>
      </c>
      <c r="FY17" t="s">
        <v>48</v>
      </c>
      <c r="FZ17" t="s">
        <v>48</v>
      </c>
      <c r="GA17" t="s">
        <v>13</v>
      </c>
      <c r="GB17">
        <v>0</v>
      </c>
    </row>
    <row r="18" spans="1:184">
      <c r="A18" t="s">
        <v>285</v>
      </c>
      <c r="B18" t="s">
        <v>95</v>
      </c>
      <c r="C18" t="s">
        <v>165</v>
      </c>
      <c r="D18" t="s">
        <v>186</v>
      </c>
      <c r="E18" t="s">
        <v>120</v>
      </c>
      <c r="F18" t="s">
        <v>162</v>
      </c>
      <c r="G18" t="s">
        <v>170</v>
      </c>
      <c r="H18" t="s">
        <v>146</v>
      </c>
      <c r="I18" t="s">
        <v>71</v>
      </c>
      <c r="J18" t="s">
        <v>183</v>
      </c>
      <c r="K18" t="s">
        <v>138</v>
      </c>
      <c r="L18" t="s">
        <v>160</v>
      </c>
      <c r="M18" t="s">
        <v>172</v>
      </c>
      <c r="N18" t="s">
        <v>200</v>
      </c>
      <c r="O18" t="s">
        <v>202</v>
      </c>
      <c r="P18" t="s">
        <v>180</v>
      </c>
      <c r="Q18" t="s">
        <v>204</v>
      </c>
      <c r="R18" t="s">
        <v>191</v>
      </c>
      <c r="S18" t="s">
        <v>173</v>
      </c>
      <c r="U18">
        <f>VLOOKUP(B18,golfers!$B$2:$D$79,3,FALSE)</f>
        <v>64</v>
      </c>
      <c r="V18">
        <f>VLOOKUP(C18,golfers!$B$2:$D$79,3,FALSE)</f>
        <v>48</v>
      </c>
      <c r="W18">
        <f>VLOOKUP(D18,golfers!$B$2:$D$79,3,FALSE)</f>
        <v>55</v>
      </c>
      <c r="X18">
        <f>VLOOKUP(E18,golfers!$B$2:$D$79,3,FALSE)</f>
        <v>0</v>
      </c>
      <c r="Y18">
        <f>VLOOKUP(F18,golfers!$B$2:$D$79,3,FALSE)</f>
        <v>67</v>
      </c>
      <c r="Z18">
        <f>VLOOKUP(G18,golfers!$B$2:$D$79,3,FALSE)</f>
        <v>0</v>
      </c>
      <c r="AA18">
        <f>VLOOKUP(H18,golfers!$B$2:$D$79,3,FALSE)</f>
        <v>55</v>
      </c>
      <c r="AB18">
        <f>VLOOKUP(I18,golfers!$B$2:$D$79,3,FALSE)</f>
        <v>55</v>
      </c>
      <c r="AC18">
        <f>VLOOKUP(J18,golfers!$B$2:$D$79,3,FALSE)</f>
        <v>0</v>
      </c>
      <c r="AD18">
        <f>VLOOKUP(K18,golfers!$B$2:$D$79,3,FALSE)</f>
        <v>61</v>
      </c>
      <c r="AE18">
        <f>VLOOKUP(L18,golfers!$B$2:$D$79,3,FALSE)</f>
        <v>67</v>
      </c>
      <c r="AF18">
        <f>VLOOKUP(M18,golfers!$B$2:$D$79,3,FALSE)</f>
        <v>55</v>
      </c>
      <c r="AG18">
        <f>VLOOKUP(N18,golfers!$B$2:$D$79,3,FALSE)</f>
        <v>0</v>
      </c>
      <c r="AH18">
        <f>VLOOKUP(O18,golfers!$B$2:$D$79,3,FALSE)</f>
        <v>57</v>
      </c>
      <c r="AI18">
        <f>VLOOKUP(P18,golfers!$B$2:$D$79,3,FALSE)</f>
        <v>26</v>
      </c>
      <c r="AJ18">
        <f>VLOOKUP(Q18,golfers!$B$2:$D$79,3,FALSE)</f>
        <v>0</v>
      </c>
      <c r="AK18">
        <f>VLOOKUP(R18,golfers!$B$2:$D$79,3,FALSE)</f>
        <v>26</v>
      </c>
      <c r="AL18">
        <f>VLOOKUP(S18,golfers!$B$2:$D$79,3,FALSE)</f>
        <v>0</v>
      </c>
      <c r="AM18">
        <f>COUNTIF(U18:AL18,"&gt;0")</f>
        <v>12</v>
      </c>
      <c r="AN18" s="7">
        <f>SUM(U18:AL18)</f>
        <v>636</v>
      </c>
      <c r="AO18">
        <f>RANK(AN18,$AN$2:$AN$115,0)</f>
        <v>17</v>
      </c>
      <c r="AP18" s="8">
        <f>AN18/AM18</f>
        <v>53</v>
      </c>
      <c r="AQ18" s="8">
        <f>AN18/18</f>
        <v>35.333333333333336</v>
      </c>
      <c r="AR18" t="s">
        <v>320</v>
      </c>
      <c r="AX18" s="2" t="str">
        <f>IF(HLOOKUP($AV$2,$BT$2:$KE$21,AZ18,0)=BA18,"YES","")</f>
        <v>YES</v>
      </c>
      <c r="AY18" t="str">
        <f>LEFT(BA18,1)</f>
        <v>H</v>
      </c>
      <c r="AZ18">
        <f>VLOOKUP(AY18,$BR$25:$BS$42,2,0)</f>
        <v>10</v>
      </c>
      <c r="BA18" t="s">
        <v>25</v>
      </c>
      <c r="BB18">
        <f>VLOOKUP(BC18,golfers!H:I,2,0)</f>
        <v>16</v>
      </c>
      <c r="BC18" s="54" t="s">
        <v>71</v>
      </c>
      <c r="BD18">
        <f>VLOOKUP($BC18,golfers!N:Q,2,0)</f>
        <v>51</v>
      </c>
      <c r="BE18">
        <f>VLOOKUP($BC18,golfers!N:Q,3,0)</f>
        <v>54</v>
      </c>
      <c r="BF18">
        <f>VLOOKUP($BC18,golfers!N:Q,4,0)</f>
        <v>55</v>
      </c>
      <c r="BG18">
        <f>BF18-BE18</f>
        <v>1</v>
      </c>
      <c r="BH18">
        <f>COUNTIF($B$2:$S$115,BC18)</f>
        <v>52</v>
      </c>
      <c r="BI18" s="52">
        <f>BH18/COUNTA($A$2:$A$115)</f>
        <v>0.4642857142857143</v>
      </c>
      <c r="BM18" t="str">
        <v>Chuck Taylor1</v>
      </c>
      <c r="BN18">
        <f>IFERROR(RIGHT(A18,1)*1,0)</f>
        <v>0</v>
      </c>
      <c r="BO18" t="str">
        <f>IFERROR(LEFT(A18,IFERROR(SEARCH(BN18,A18,1)-1,A18)),A18)</f>
        <v>Paul Tuel Sr</v>
      </c>
      <c r="BT18" t="s">
        <v>66</v>
      </c>
      <c r="BU18" t="s">
        <v>66</v>
      </c>
      <c r="BV18" t="s">
        <v>49</v>
      </c>
      <c r="BW18" t="s">
        <v>66</v>
      </c>
      <c r="BX18" t="s">
        <v>66</v>
      </c>
      <c r="BY18" t="s">
        <v>14</v>
      </c>
      <c r="BZ18" t="s">
        <v>49</v>
      </c>
      <c r="CA18" t="s">
        <v>49</v>
      </c>
      <c r="CB18" t="s">
        <v>32</v>
      </c>
      <c r="CC18" t="s">
        <v>49</v>
      </c>
      <c r="CD18" t="s">
        <v>49</v>
      </c>
      <c r="CE18" t="s">
        <v>49</v>
      </c>
      <c r="CF18" t="s">
        <v>49</v>
      </c>
      <c r="CG18" t="s">
        <v>66</v>
      </c>
      <c r="CH18" t="s">
        <v>66</v>
      </c>
      <c r="CI18" t="s">
        <v>66</v>
      </c>
      <c r="CJ18" t="s">
        <v>49</v>
      </c>
      <c r="CK18" t="s">
        <v>14</v>
      </c>
      <c r="CL18" t="s">
        <v>49</v>
      </c>
      <c r="CM18" t="s">
        <v>49</v>
      </c>
      <c r="CN18" t="s">
        <v>49</v>
      </c>
      <c r="CO18" t="s">
        <v>49</v>
      </c>
      <c r="CP18" t="s">
        <v>49</v>
      </c>
      <c r="CQ18" t="s">
        <v>49</v>
      </c>
      <c r="CR18" t="s">
        <v>32</v>
      </c>
      <c r="CS18" t="s">
        <v>49</v>
      </c>
      <c r="CT18" t="s">
        <v>14</v>
      </c>
      <c r="CU18" t="s">
        <v>49</v>
      </c>
      <c r="CV18" t="s">
        <v>49</v>
      </c>
      <c r="CW18" t="s">
        <v>49</v>
      </c>
      <c r="CX18" t="s">
        <v>66</v>
      </c>
      <c r="CY18" t="s">
        <v>49</v>
      </c>
      <c r="CZ18" t="s">
        <v>49</v>
      </c>
      <c r="DA18" t="s">
        <v>14</v>
      </c>
      <c r="DB18" t="s">
        <v>66</v>
      </c>
      <c r="DC18" t="s">
        <v>14</v>
      </c>
      <c r="DD18" t="s">
        <v>49</v>
      </c>
      <c r="DE18" t="s">
        <v>14</v>
      </c>
      <c r="DF18" t="s">
        <v>14</v>
      </c>
      <c r="DG18" t="s">
        <v>14</v>
      </c>
      <c r="DH18" t="s">
        <v>49</v>
      </c>
      <c r="DI18" t="s">
        <v>32</v>
      </c>
      <c r="DJ18" t="s">
        <v>14</v>
      </c>
      <c r="DK18" t="s">
        <v>49</v>
      </c>
      <c r="DL18" t="s">
        <v>49</v>
      </c>
      <c r="DM18" t="s">
        <v>49</v>
      </c>
      <c r="DN18" t="s">
        <v>66</v>
      </c>
      <c r="DO18" t="s">
        <v>49</v>
      </c>
      <c r="DP18" t="s">
        <v>66</v>
      </c>
      <c r="DQ18" t="s">
        <v>49</v>
      </c>
      <c r="DR18" t="s">
        <v>49</v>
      </c>
      <c r="DS18" t="s">
        <v>14</v>
      </c>
      <c r="DT18" t="s">
        <v>66</v>
      </c>
      <c r="DU18" t="s">
        <v>49</v>
      </c>
      <c r="DV18" t="s">
        <v>14</v>
      </c>
      <c r="DW18" t="s">
        <v>49</v>
      </c>
      <c r="DX18" t="s">
        <v>49</v>
      </c>
      <c r="DY18" t="s">
        <v>14</v>
      </c>
      <c r="DZ18" t="s">
        <v>14</v>
      </c>
      <c r="EA18" t="s">
        <v>49</v>
      </c>
      <c r="EB18" t="s">
        <v>32</v>
      </c>
      <c r="EC18" t="s">
        <v>66</v>
      </c>
      <c r="ED18" t="s">
        <v>66</v>
      </c>
      <c r="EE18" t="s">
        <v>49</v>
      </c>
      <c r="EF18" t="s">
        <v>49</v>
      </c>
      <c r="EG18" t="s">
        <v>14</v>
      </c>
      <c r="EH18" t="s">
        <v>49</v>
      </c>
      <c r="EI18" t="s">
        <v>49</v>
      </c>
      <c r="EJ18" t="s">
        <v>14</v>
      </c>
      <c r="EK18" t="s">
        <v>14</v>
      </c>
      <c r="EL18" t="s">
        <v>14</v>
      </c>
      <c r="EM18" t="s">
        <v>14</v>
      </c>
      <c r="EN18" t="s">
        <v>14</v>
      </c>
      <c r="EO18" t="s">
        <v>14</v>
      </c>
      <c r="EP18" t="s">
        <v>14</v>
      </c>
      <c r="EQ18" t="s">
        <v>49</v>
      </c>
      <c r="ER18" t="s">
        <v>14</v>
      </c>
      <c r="ES18" t="s">
        <v>49</v>
      </c>
      <c r="ET18" t="s">
        <v>32</v>
      </c>
      <c r="EU18" t="s">
        <v>49</v>
      </c>
      <c r="EV18" t="s">
        <v>32</v>
      </c>
      <c r="EW18" t="s">
        <v>49</v>
      </c>
      <c r="EX18" t="s">
        <v>32</v>
      </c>
      <c r="EY18" t="s">
        <v>49</v>
      </c>
      <c r="EZ18" t="s">
        <v>32</v>
      </c>
      <c r="FA18" t="s">
        <v>49</v>
      </c>
      <c r="FB18" t="s">
        <v>49</v>
      </c>
      <c r="FC18" t="s">
        <v>49</v>
      </c>
      <c r="FD18" t="s">
        <v>32</v>
      </c>
      <c r="FE18" t="s">
        <v>32</v>
      </c>
      <c r="FF18" t="s">
        <v>49</v>
      </c>
      <c r="FG18" t="s">
        <v>32</v>
      </c>
      <c r="FH18" t="s">
        <v>32</v>
      </c>
      <c r="FI18" t="s">
        <v>14</v>
      </c>
      <c r="FJ18" t="s">
        <v>32</v>
      </c>
      <c r="FK18" t="s">
        <v>66</v>
      </c>
      <c r="FL18" t="s">
        <v>66</v>
      </c>
      <c r="FM18" t="s">
        <v>49</v>
      </c>
      <c r="FN18" t="s">
        <v>49</v>
      </c>
      <c r="FO18" t="s">
        <v>32</v>
      </c>
      <c r="FP18" t="s">
        <v>49</v>
      </c>
      <c r="FQ18" t="s">
        <v>14</v>
      </c>
      <c r="FR18" t="s">
        <v>66</v>
      </c>
      <c r="FS18" t="s">
        <v>32</v>
      </c>
      <c r="FT18" t="s">
        <v>32</v>
      </c>
      <c r="FU18" t="s">
        <v>14</v>
      </c>
      <c r="FV18" t="s">
        <v>32</v>
      </c>
      <c r="FW18" t="s">
        <v>49</v>
      </c>
      <c r="FX18" t="s">
        <v>66</v>
      </c>
      <c r="FY18" t="s">
        <v>66</v>
      </c>
      <c r="FZ18" t="s">
        <v>32</v>
      </c>
      <c r="GA18" t="s">
        <v>49</v>
      </c>
      <c r="GB18">
        <v>0</v>
      </c>
    </row>
    <row r="19" spans="1:184">
      <c r="A19" t="s">
        <v>243</v>
      </c>
      <c r="B19" t="s">
        <v>95</v>
      </c>
      <c r="C19" t="s">
        <v>103</v>
      </c>
      <c r="D19" t="s">
        <v>132</v>
      </c>
      <c r="E19" t="s">
        <v>70</v>
      </c>
      <c r="F19" t="s">
        <v>163</v>
      </c>
      <c r="G19" t="s">
        <v>140</v>
      </c>
      <c r="H19" t="s">
        <v>131</v>
      </c>
      <c r="I19" t="s">
        <v>71</v>
      </c>
      <c r="J19" t="s">
        <v>175</v>
      </c>
      <c r="K19" t="s">
        <v>187</v>
      </c>
      <c r="L19" t="s">
        <v>160</v>
      </c>
      <c r="M19" t="s">
        <v>172</v>
      </c>
      <c r="N19" t="s">
        <v>199</v>
      </c>
      <c r="O19" t="s">
        <v>166</v>
      </c>
      <c r="P19" t="s">
        <v>194</v>
      </c>
      <c r="Q19" t="s">
        <v>182</v>
      </c>
      <c r="R19" t="s">
        <v>191</v>
      </c>
      <c r="S19" t="s">
        <v>206</v>
      </c>
      <c r="U19">
        <f>VLOOKUP(B19,golfers!$B$2:$D$79,3,FALSE)</f>
        <v>64</v>
      </c>
      <c r="V19">
        <f>VLOOKUP(C19,golfers!$B$2:$D$79,3,FALSE)</f>
        <v>64</v>
      </c>
      <c r="W19">
        <f>VLOOKUP(D19,golfers!$B$2:$D$79,3,FALSE)</f>
        <v>8</v>
      </c>
      <c r="X19">
        <f>VLOOKUP(E19,golfers!$B$2:$D$79,3,FALSE)</f>
        <v>31</v>
      </c>
      <c r="Y19">
        <f>VLOOKUP(F19,golfers!$B$2:$D$79,3,FALSE)</f>
        <v>19</v>
      </c>
      <c r="Z19">
        <f>VLOOKUP(G19,golfers!$B$2:$D$79,3,FALSE)</f>
        <v>26</v>
      </c>
      <c r="AA19">
        <f>VLOOKUP(H19,golfers!$B$2:$D$79,3,FALSE)</f>
        <v>61</v>
      </c>
      <c r="AB19">
        <f>VLOOKUP(I19,golfers!$B$2:$D$79,3,FALSE)</f>
        <v>55</v>
      </c>
      <c r="AC19">
        <f>VLOOKUP(J19,golfers!$B$2:$D$79,3,FALSE)</f>
        <v>37</v>
      </c>
      <c r="AD19">
        <f>VLOOKUP(K19,golfers!$B$2:$D$79,3,FALSE)</f>
        <v>0</v>
      </c>
      <c r="AE19">
        <f>VLOOKUP(L19,golfers!$B$2:$D$79,3,FALSE)</f>
        <v>67</v>
      </c>
      <c r="AF19">
        <f>VLOOKUP(M19,golfers!$B$2:$D$79,3,FALSE)</f>
        <v>55</v>
      </c>
      <c r="AG19">
        <f>VLOOKUP(N19,golfers!$B$2:$D$79,3,FALSE)</f>
        <v>10</v>
      </c>
      <c r="AH19">
        <f>VLOOKUP(O19,golfers!$B$2:$D$79,3,FALSE)</f>
        <v>41</v>
      </c>
      <c r="AI19">
        <f>VLOOKUP(P19,golfers!$B$2:$D$79,3,FALSE)</f>
        <v>0</v>
      </c>
      <c r="AJ19">
        <f>VLOOKUP(Q19,golfers!$B$2:$D$79,3,FALSE)</f>
        <v>0</v>
      </c>
      <c r="AK19">
        <f>VLOOKUP(R19,golfers!$B$2:$D$79,3,FALSE)</f>
        <v>26</v>
      </c>
      <c r="AL19">
        <f>VLOOKUP(S19,golfers!$B$2:$D$79,3,FALSE)</f>
        <v>68</v>
      </c>
      <c r="AM19">
        <f>COUNTIF(U19:AL19,"&gt;0")</f>
        <v>15</v>
      </c>
      <c r="AN19" s="7">
        <f>SUM(U19:AL19)</f>
        <v>632</v>
      </c>
      <c r="AO19">
        <f>RANK(AN19,$AN$2:$AN$115,0)</f>
        <v>18</v>
      </c>
      <c r="AP19" s="8">
        <f>AN19/AM19</f>
        <v>42.133333333333333</v>
      </c>
      <c r="AQ19" s="8">
        <f>AN19/18</f>
        <v>35.111111111111114</v>
      </c>
      <c r="AR19" t="s">
        <v>320</v>
      </c>
      <c r="AT19">
        <f>MAX(AM2:AM115)</f>
        <v>16</v>
      </c>
      <c r="AU19" t="s">
        <v>106</v>
      </c>
      <c r="AX19" s="2" t="str">
        <f>IF(HLOOKUP($AV$2,$BT$2:$KE$21,AZ19,0)=BA19,"YES","")</f>
        <v/>
      </c>
      <c r="AY19" t="str">
        <f>LEFT(BA19,1)</f>
        <v>B</v>
      </c>
      <c r="AZ19">
        <f>VLOOKUP(AY19,$BR$25:$BS$42,2,0)</f>
        <v>4</v>
      </c>
      <c r="BA19" t="s">
        <v>136</v>
      </c>
      <c r="BB19">
        <f>VLOOKUP(BC19,golfers!H:I,2,0)</f>
        <v>16</v>
      </c>
      <c r="BC19" s="54" t="s">
        <v>91</v>
      </c>
      <c r="BD19">
        <f>VLOOKUP($BC19,golfers!N:Q,2,0)</f>
        <v>42</v>
      </c>
      <c r="BE19">
        <f>VLOOKUP($BC19,golfers!N:Q,3,0)</f>
        <v>39</v>
      </c>
      <c r="BF19">
        <f>VLOOKUP($BC19,golfers!N:Q,4,0)</f>
        <v>55</v>
      </c>
      <c r="BG19">
        <f>BF19-BE19</f>
        <v>16</v>
      </c>
      <c r="BH19">
        <f>COUNTIF($B$2:$S$115,BC19)</f>
        <v>21</v>
      </c>
      <c r="BI19" s="52">
        <f>BH19/COUNTA($A$2:$A$115)</f>
        <v>0.1875</v>
      </c>
      <c r="BM19" t="str">
        <v>Chuck Taylor2</v>
      </c>
      <c r="BN19">
        <f>IFERROR(RIGHT(A19,1)*1,0)</f>
        <v>0</v>
      </c>
      <c r="BO19" t="str">
        <f>IFERROR(LEFT(A19,IFERROR(SEARCH(BN19,A19,1)-1,A19)),A19)</f>
        <v>Rob Tuel</v>
      </c>
      <c r="BT19" t="s">
        <v>50</v>
      </c>
      <c r="BU19" t="s">
        <v>33</v>
      </c>
      <c r="BV19" t="s">
        <v>67</v>
      </c>
      <c r="BW19" t="s">
        <v>67</v>
      </c>
      <c r="BX19" t="s">
        <v>67</v>
      </c>
      <c r="BY19" t="s">
        <v>15</v>
      </c>
      <c r="BZ19" t="s">
        <v>15</v>
      </c>
      <c r="CA19" t="s">
        <v>67</v>
      </c>
      <c r="CB19" t="s">
        <v>50</v>
      </c>
      <c r="CC19" t="s">
        <v>67</v>
      </c>
      <c r="CD19" t="s">
        <v>15</v>
      </c>
      <c r="CE19" t="s">
        <v>67</v>
      </c>
      <c r="CF19" t="s">
        <v>33</v>
      </c>
      <c r="CG19" t="s">
        <v>50</v>
      </c>
      <c r="CH19" t="s">
        <v>33</v>
      </c>
      <c r="CI19" t="s">
        <v>50</v>
      </c>
      <c r="CJ19" t="s">
        <v>67</v>
      </c>
      <c r="CK19" t="s">
        <v>50</v>
      </c>
      <c r="CL19" t="s">
        <v>50</v>
      </c>
      <c r="CM19" t="s">
        <v>50</v>
      </c>
      <c r="CN19" t="s">
        <v>67</v>
      </c>
      <c r="CO19" t="s">
        <v>33</v>
      </c>
      <c r="CP19" t="s">
        <v>67</v>
      </c>
      <c r="CQ19" t="s">
        <v>67</v>
      </c>
      <c r="CR19" t="s">
        <v>15</v>
      </c>
      <c r="CS19" t="s">
        <v>15</v>
      </c>
      <c r="CT19" t="s">
        <v>15</v>
      </c>
      <c r="CU19" t="s">
        <v>67</v>
      </c>
      <c r="CV19" t="s">
        <v>33</v>
      </c>
      <c r="CW19" t="s">
        <v>67</v>
      </c>
      <c r="CX19" t="s">
        <v>50</v>
      </c>
      <c r="CY19" t="s">
        <v>33</v>
      </c>
      <c r="CZ19" t="s">
        <v>50</v>
      </c>
      <c r="DA19" t="s">
        <v>50</v>
      </c>
      <c r="DB19" t="s">
        <v>67</v>
      </c>
      <c r="DC19" t="s">
        <v>50</v>
      </c>
      <c r="DD19" t="s">
        <v>50</v>
      </c>
      <c r="DE19" t="s">
        <v>50</v>
      </c>
      <c r="DF19" t="s">
        <v>67</v>
      </c>
      <c r="DG19" t="s">
        <v>67</v>
      </c>
      <c r="DH19" t="s">
        <v>33</v>
      </c>
      <c r="DI19" t="s">
        <v>50</v>
      </c>
      <c r="DJ19" t="s">
        <v>50</v>
      </c>
      <c r="DK19" t="s">
        <v>15</v>
      </c>
      <c r="DL19" t="s">
        <v>33</v>
      </c>
      <c r="DM19" t="s">
        <v>67</v>
      </c>
      <c r="DN19" t="s">
        <v>50</v>
      </c>
      <c r="DO19" t="s">
        <v>50</v>
      </c>
      <c r="DP19" t="s">
        <v>33</v>
      </c>
      <c r="DQ19" t="s">
        <v>50</v>
      </c>
      <c r="DR19" t="s">
        <v>50</v>
      </c>
      <c r="DS19" t="s">
        <v>50</v>
      </c>
      <c r="DT19" t="s">
        <v>67</v>
      </c>
      <c r="DU19" t="s">
        <v>33</v>
      </c>
      <c r="DV19" t="s">
        <v>50</v>
      </c>
      <c r="DW19" t="s">
        <v>33</v>
      </c>
      <c r="DX19" t="s">
        <v>33</v>
      </c>
      <c r="DY19" t="s">
        <v>67</v>
      </c>
      <c r="DZ19" t="s">
        <v>33</v>
      </c>
      <c r="EA19" t="s">
        <v>67</v>
      </c>
      <c r="EB19" t="s">
        <v>50</v>
      </c>
      <c r="EC19" t="s">
        <v>67</v>
      </c>
      <c r="ED19" t="s">
        <v>67</v>
      </c>
      <c r="EE19" t="s">
        <v>67</v>
      </c>
      <c r="EF19" t="s">
        <v>33</v>
      </c>
      <c r="EG19" t="s">
        <v>50</v>
      </c>
      <c r="EH19" t="s">
        <v>50</v>
      </c>
      <c r="EI19" t="s">
        <v>50</v>
      </c>
      <c r="EJ19" t="s">
        <v>67</v>
      </c>
      <c r="EK19" t="s">
        <v>33</v>
      </c>
      <c r="EL19" t="s">
        <v>67</v>
      </c>
      <c r="EM19" t="s">
        <v>67</v>
      </c>
      <c r="EN19" t="s">
        <v>15</v>
      </c>
      <c r="EO19" t="s">
        <v>67</v>
      </c>
      <c r="EP19" t="s">
        <v>67</v>
      </c>
      <c r="EQ19" t="s">
        <v>50</v>
      </c>
      <c r="ER19" t="s">
        <v>50</v>
      </c>
      <c r="ES19" t="s">
        <v>33</v>
      </c>
      <c r="ET19" t="s">
        <v>67</v>
      </c>
      <c r="EU19" t="s">
        <v>67</v>
      </c>
      <c r="EV19" t="s">
        <v>50</v>
      </c>
      <c r="EW19" t="s">
        <v>67</v>
      </c>
      <c r="EX19" t="s">
        <v>15</v>
      </c>
      <c r="EY19" t="s">
        <v>50</v>
      </c>
      <c r="EZ19" t="s">
        <v>67</v>
      </c>
      <c r="FA19" t="s">
        <v>50</v>
      </c>
      <c r="FB19" t="s">
        <v>15</v>
      </c>
      <c r="FC19" t="s">
        <v>67</v>
      </c>
      <c r="FD19" t="s">
        <v>67</v>
      </c>
      <c r="FE19" t="s">
        <v>15</v>
      </c>
      <c r="FF19" t="s">
        <v>50</v>
      </c>
      <c r="FG19" t="s">
        <v>67</v>
      </c>
      <c r="FH19" t="s">
        <v>33</v>
      </c>
      <c r="FI19" t="s">
        <v>50</v>
      </c>
      <c r="FJ19" t="s">
        <v>33</v>
      </c>
      <c r="FK19" t="s">
        <v>67</v>
      </c>
      <c r="FL19" t="s">
        <v>50</v>
      </c>
      <c r="FM19" t="s">
        <v>67</v>
      </c>
      <c r="FN19" t="s">
        <v>15</v>
      </c>
      <c r="FO19" t="s">
        <v>50</v>
      </c>
      <c r="FP19" t="s">
        <v>67</v>
      </c>
      <c r="FQ19" t="s">
        <v>67</v>
      </c>
      <c r="FR19" t="s">
        <v>50</v>
      </c>
      <c r="FS19" t="s">
        <v>15</v>
      </c>
      <c r="FT19" t="s">
        <v>67</v>
      </c>
      <c r="FU19" t="s">
        <v>33</v>
      </c>
      <c r="FV19" t="s">
        <v>50</v>
      </c>
      <c r="FW19" t="s">
        <v>67</v>
      </c>
      <c r="FX19" t="s">
        <v>67</v>
      </c>
      <c r="FY19" t="s">
        <v>50</v>
      </c>
      <c r="FZ19" t="s">
        <v>15</v>
      </c>
      <c r="GA19" t="s">
        <v>67</v>
      </c>
      <c r="GB19">
        <v>0</v>
      </c>
    </row>
    <row r="20" spans="1:184">
      <c r="A20" t="s">
        <v>261</v>
      </c>
      <c r="B20" t="s">
        <v>95</v>
      </c>
      <c r="C20" t="s">
        <v>133</v>
      </c>
      <c r="D20" t="s">
        <v>132</v>
      </c>
      <c r="E20" t="s">
        <v>70</v>
      </c>
      <c r="F20" t="s">
        <v>162</v>
      </c>
      <c r="G20" t="s">
        <v>170</v>
      </c>
      <c r="H20" t="s">
        <v>146</v>
      </c>
      <c r="I20" t="s">
        <v>178</v>
      </c>
      <c r="J20" t="s">
        <v>148</v>
      </c>
      <c r="K20" t="s">
        <v>138</v>
      </c>
      <c r="L20" t="s">
        <v>117</v>
      </c>
      <c r="M20" t="s">
        <v>177</v>
      </c>
      <c r="N20" t="s">
        <v>201</v>
      </c>
      <c r="O20" t="s">
        <v>166</v>
      </c>
      <c r="P20" t="s">
        <v>180</v>
      </c>
      <c r="Q20" t="s">
        <v>204</v>
      </c>
      <c r="R20" t="s">
        <v>161</v>
      </c>
      <c r="S20" t="s">
        <v>206</v>
      </c>
      <c r="U20">
        <f>VLOOKUP(B20,golfers!$B$2:$D$79,3,FALSE)</f>
        <v>64</v>
      </c>
      <c r="V20">
        <f>VLOOKUP(C20,golfers!$B$2:$D$79,3,FALSE)</f>
        <v>0</v>
      </c>
      <c r="W20">
        <f>VLOOKUP(D20,golfers!$B$2:$D$79,3,FALSE)</f>
        <v>8</v>
      </c>
      <c r="X20">
        <f>VLOOKUP(E20,golfers!$B$2:$D$79,3,FALSE)</f>
        <v>31</v>
      </c>
      <c r="Y20">
        <f>VLOOKUP(F20,golfers!$B$2:$D$79,3,FALSE)</f>
        <v>67</v>
      </c>
      <c r="Z20">
        <f>VLOOKUP(G20,golfers!$B$2:$D$79,3,FALSE)</f>
        <v>0</v>
      </c>
      <c r="AA20">
        <f>VLOOKUP(H20,golfers!$B$2:$D$79,3,FALSE)</f>
        <v>55</v>
      </c>
      <c r="AB20">
        <f>VLOOKUP(I20,golfers!$B$2:$D$79,3,FALSE)</f>
        <v>48</v>
      </c>
      <c r="AC20">
        <f>VLOOKUP(J20,golfers!$B$2:$D$79,3,FALSE)</f>
        <v>41</v>
      </c>
      <c r="AD20">
        <f>VLOOKUP(K20,golfers!$B$2:$D$79,3,FALSE)</f>
        <v>61</v>
      </c>
      <c r="AE20">
        <f>VLOOKUP(L20,golfers!$B$2:$D$79,3,FALSE)</f>
        <v>15</v>
      </c>
      <c r="AF20">
        <f>VLOOKUP(M20,golfers!$B$2:$D$79,3,FALSE)</f>
        <v>48</v>
      </c>
      <c r="AG20">
        <f>VLOOKUP(N20,golfers!$B$2:$D$79,3,FALSE)</f>
        <v>57</v>
      </c>
      <c r="AH20">
        <f>VLOOKUP(O20,golfers!$B$2:$D$79,3,FALSE)</f>
        <v>41</v>
      </c>
      <c r="AI20">
        <f>VLOOKUP(P20,golfers!$B$2:$D$79,3,FALSE)</f>
        <v>26</v>
      </c>
      <c r="AJ20">
        <f>VLOOKUP(Q20,golfers!$B$2:$D$79,3,FALSE)</f>
        <v>0</v>
      </c>
      <c r="AK20">
        <f>VLOOKUP(R20,golfers!$B$2:$D$79,3,FALSE)</f>
        <v>0</v>
      </c>
      <c r="AL20">
        <f>VLOOKUP(S20,golfers!$B$2:$D$79,3,FALSE)</f>
        <v>68</v>
      </c>
      <c r="AM20">
        <f>COUNTIF(U20:AL20,"&gt;0")</f>
        <v>14</v>
      </c>
      <c r="AN20" s="7">
        <f>SUM(U20:AL20)</f>
        <v>630</v>
      </c>
      <c r="AO20">
        <f>RANK(AN20,$AN$2:$AN$115,0)</f>
        <v>19</v>
      </c>
      <c r="AP20" s="8">
        <f>AN20/AM20</f>
        <v>45</v>
      </c>
      <c r="AQ20" s="8">
        <f>AN20/18</f>
        <v>35</v>
      </c>
      <c r="AR20" t="s">
        <v>320</v>
      </c>
      <c r="AT20">
        <f>MIN(AM2:AM115)</f>
        <v>6</v>
      </c>
      <c r="AU20" t="s">
        <v>107</v>
      </c>
      <c r="AX20" s="2" t="str">
        <f>IF(HLOOKUP($AV$2,$BT$2:$KE$21,AZ20,0)=BA20,"YES","")</f>
        <v/>
      </c>
      <c r="AY20" t="str">
        <f>LEFT(BA20,1)</f>
        <v>G</v>
      </c>
      <c r="AZ20">
        <f>VLOOKUP(AY20,$BR$25:$BS$42,2,0)</f>
        <v>9</v>
      </c>
      <c r="BA20" t="s">
        <v>41</v>
      </c>
      <c r="BB20">
        <f>VLOOKUP(BC20,golfers!H:I,2,0)</f>
        <v>16</v>
      </c>
      <c r="BC20" s="54" t="s">
        <v>146</v>
      </c>
      <c r="BD20">
        <f>VLOOKUP($BC20,golfers!N:Q,2,0)</f>
        <v>17</v>
      </c>
      <c r="BE20">
        <f>VLOOKUP($BC20,golfers!N:Q,3,0)</f>
        <v>34</v>
      </c>
      <c r="BF20">
        <f>VLOOKUP($BC20,golfers!N:Q,4,0)</f>
        <v>55</v>
      </c>
      <c r="BG20">
        <f>BF20-BE20</f>
        <v>21</v>
      </c>
      <c r="BH20">
        <f>COUNTIF($B$2:$S$115,BC20)</f>
        <v>34</v>
      </c>
      <c r="BI20" s="52">
        <f>BH20/COUNTA($A$2:$A$115)</f>
        <v>0.30357142857142855</v>
      </c>
      <c r="BM20" t="str">
        <v>Colin Chatfield</v>
      </c>
      <c r="BN20">
        <f>IFERROR(RIGHT(A20,1)*1,0)</f>
        <v>0</v>
      </c>
      <c r="BO20" t="str">
        <f>IFERROR(LEFT(A20,IFERROR(SEARCH(BN20,A20,1)-1,A20)),A20)</f>
        <v>Sharon Haas</v>
      </c>
      <c r="BT20" t="s">
        <v>51</v>
      </c>
      <c r="BU20" t="s">
        <v>16</v>
      </c>
      <c r="BV20" t="s">
        <v>51</v>
      </c>
      <c r="BW20" t="s">
        <v>16</v>
      </c>
      <c r="BX20" t="s">
        <v>16</v>
      </c>
      <c r="BY20" t="s">
        <v>68</v>
      </c>
      <c r="BZ20" t="s">
        <v>34</v>
      </c>
      <c r="CA20" t="s">
        <v>34</v>
      </c>
      <c r="CB20" t="s">
        <v>34</v>
      </c>
      <c r="CC20" t="s">
        <v>68</v>
      </c>
      <c r="CD20" t="s">
        <v>68</v>
      </c>
      <c r="CE20" t="s">
        <v>68</v>
      </c>
      <c r="CF20" t="s">
        <v>51</v>
      </c>
      <c r="CG20" t="s">
        <v>68</v>
      </c>
      <c r="CH20" t="s">
        <v>68</v>
      </c>
      <c r="CI20" t="s">
        <v>16</v>
      </c>
      <c r="CJ20" t="s">
        <v>68</v>
      </c>
      <c r="CK20" t="s">
        <v>68</v>
      </c>
      <c r="CL20" t="s">
        <v>16</v>
      </c>
      <c r="CM20" t="s">
        <v>16</v>
      </c>
      <c r="CN20" t="s">
        <v>16</v>
      </c>
      <c r="CO20" t="s">
        <v>51</v>
      </c>
      <c r="CP20" t="s">
        <v>34</v>
      </c>
      <c r="CQ20" t="s">
        <v>34</v>
      </c>
      <c r="CR20" t="s">
        <v>51</v>
      </c>
      <c r="CS20" t="s">
        <v>34</v>
      </c>
      <c r="CT20" t="s">
        <v>68</v>
      </c>
      <c r="CU20" t="s">
        <v>16</v>
      </c>
      <c r="CV20" t="s">
        <v>68</v>
      </c>
      <c r="CW20" t="s">
        <v>34</v>
      </c>
      <c r="CX20" t="s">
        <v>68</v>
      </c>
      <c r="CY20" t="s">
        <v>51</v>
      </c>
      <c r="CZ20" t="s">
        <v>16</v>
      </c>
      <c r="DA20" t="s">
        <v>51</v>
      </c>
      <c r="DB20" t="s">
        <v>16</v>
      </c>
      <c r="DC20" t="s">
        <v>51</v>
      </c>
      <c r="DD20" t="s">
        <v>16</v>
      </c>
      <c r="DE20" t="s">
        <v>16</v>
      </c>
      <c r="DF20" t="s">
        <v>68</v>
      </c>
      <c r="DG20" t="s">
        <v>51</v>
      </c>
      <c r="DH20" t="s">
        <v>68</v>
      </c>
      <c r="DI20" t="s">
        <v>34</v>
      </c>
      <c r="DJ20" t="s">
        <v>16</v>
      </c>
      <c r="DK20" t="s">
        <v>16</v>
      </c>
      <c r="DL20" t="s">
        <v>16</v>
      </c>
      <c r="DM20" t="s">
        <v>68</v>
      </c>
      <c r="DN20" t="s">
        <v>51</v>
      </c>
      <c r="DO20" t="s">
        <v>16</v>
      </c>
      <c r="DP20" t="s">
        <v>68</v>
      </c>
      <c r="DQ20" t="s">
        <v>51</v>
      </c>
      <c r="DR20" t="s">
        <v>16</v>
      </c>
      <c r="DS20" t="s">
        <v>16</v>
      </c>
      <c r="DT20" t="s">
        <v>16</v>
      </c>
      <c r="DU20" t="s">
        <v>16</v>
      </c>
      <c r="DV20" t="s">
        <v>16</v>
      </c>
      <c r="DW20" t="s">
        <v>68</v>
      </c>
      <c r="DX20" t="s">
        <v>34</v>
      </c>
      <c r="DY20" t="s">
        <v>16</v>
      </c>
      <c r="DZ20" t="s">
        <v>68</v>
      </c>
      <c r="EA20" t="s">
        <v>16</v>
      </c>
      <c r="EB20" t="s">
        <v>34</v>
      </c>
      <c r="EC20" t="s">
        <v>16</v>
      </c>
      <c r="ED20" t="s">
        <v>16</v>
      </c>
      <c r="EE20" t="s">
        <v>51</v>
      </c>
      <c r="EF20" t="s">
        <v>34</v>
      </c>
      <c r="EG20" t="s">
        <v>16</v>
      </c>
      <c r="EH20" t="s">
        <v>68</v>
      </c>
      <c r="EI20" t="s">
        <v>34</v>
      </c>
      <c r="EJ20" t="s">
        <v>16</v>
      </c>
      <c r="EK20" t="s">
        <v>51</v>
      </c>
      <c r="EL20" t="s">
        <v>34</v>
      </c>
      <c r="EM20" t="s">
        <v>16</v>
      </c>
      <c r="EN20" t="s">
        <v>68</v>
      </c>
      <c r="EO20" t="s">
        <v>16</v>
      </c>
      <c r="EP20" t="s">
        <v>16</v>
      </c>
      <c r="EQ20" t="s">
        <v>34</v>
      </c>
      <c r="ER20" t="s">
        <v>51</v>
      </c>
      <c r="ES20" t="s">
        <v>51</v>
      </c>
      <c r="ET20" t="s">
        <v>68</v>
      </c>
      <c r="EU20" t="s">
        <v>34</v>
      </c>
      <c r="EV20" t="s">
        <v>51</v>
      </c>
      <c r="EW20" t="s">
        <v>51</v>
      </c>
      <c r="EX20" t="s">
        <v>68</v>
      </c>
      <c r="EY20" t="s">
        <v>68</v>
      </c>
      <c r="EZ20" t="s">
        <v>16</v>
      </c>
      <c r="FA20" t="s">
        <v>68</v>
      </c>
      <c r="FB20" t="s">
        <v>68</v>
      </c>
      <c r="FC20" t="s">
        <v>16</v>
      </c>
      <c r="FD20" t="s">
        <v>16</v>
      </c>
      <c r="FE20" t="s">
        <v>16</v>
      </c>
      <c r="FF20" t="s">
        <v>16</v>
      </c>
      <c r="FG20" t="s">
        <v>16</v>
      </c>
      <c r="FH20" t="s">
        <v>51</v>
      </c>
      <c r="FI20" t="s">
        <v>16</v>
      </c>
      <c r="FJ20" t="s">
        <v>51</v>
      </c>
      <c r="FK20" t="s">
        <v>51</v>
      </c>
      <c r="FL20" t="s">
        <v>16</v>
      </c>
      <c r="FM20" t="s">
        <v>34</v>
      </c>
      <c r="FN20" t="s">
        <v>16</v>
      </c>
      <c r="FO20" t="s">
        <v>16</v>
      </c>
      <c r="FP20" t="s">
        <v>68</v>
      </c>
      <c r="FQ20" t="s">
        <v>68</v>
      </c>
      <c r="FR20" t="s">
        <v>51</v>
      </c>
      <c r="FS20" t="s">
        <v>16</v>
      </c>
      <c r="FT20" t="s">
        <v>16</v>
      </c>
      <c r="FU20" t="s">
        <v>51</v>
      </c>
      <c r="FV20" t="s">
        <v>51</v>
      </c>
      <c r="FW20" t="s">
        <v>16</v>
      </c>
      <c r="FX20" t="s">
        <v>16</v>
      </c>
      <c r="FY20" t="s">
        <v>51</v>
      </c>
      <c r="FZ20" t="s">
        <v>34</v>
      </c>
      <c r="GA20" t="s">
        <v>51</v>
      </c>
      <c r="GB20">
        <v>0</v>
      </c>
    </row>
    <row r="21" spans="1:184">
      <c r="A21" t="s">
        <v>232</v>
      </c>
      <c r="B21" t="s">
        <v>95</v>
      </c>
      <c r="C21" t="s">
        <v>103</v>
      </c>
      <c r="D21" t="s">
        <v>121</v>
      </c>
      <c r="E21" t="s">
        <v>94</v>
      </c>
      <c r="F21" t="s">
        <v>162</v>
      </c>
      <c r="G21" t="s">
        <v>140</v>
      </c>
      <c r="H21" t="s">
        <v>131</v>
      </c>
      <c r="I21" t="s">
        <v>71</v>
      </c>
      <c r="J21" t="s">
        <v>183</v>
      </c>
      <c r="K21" t="s">
        <v>138</v>
      </c>
      <c r="L21" t="s">
        <v>160</v>
      </c>
      <c r="M21" t="s">
        <v>189</v>
      </c>
      <c r="N21" t="s">
        <v>179</v>
      </c>
      <c r="O21" t="s">
        <v>156</v>
      </c>
      <c r="P21" t="s">
        <v>181</v>
      </c>
      <c r="Q21" t="s">
        <v>171</v>
      </c>
      <c r="R21" t="s">
        <v>191</v>
      </c>
      <c r="S21" t="s">
        <v>206</v>
      </c>
      <c r="U21">
        <f>VLOOKUP(B21,golfers!$B$2:$D$79,3,FALSE)</f>
        <v>64</v>
      </c>
      <c r="V21">
        <f>VLOOKUP(C21,golfers!$B$2:$D$79,3,FALSE)</f>
        <v>64</v>
      </c>
      <c r="W21">
        <f>VLOOKUP(D21,golfers!$B$2:$D$79,3,FALSE)</f>
        <v>31</v>
      </c>
      <c r="X21">
        <f>VLOOKUP(E21,golfers!$B$2:$D$79,3,FALSE)</f>
        <v>37</v>
      </c>
      <c r="Y21">
        <f>VLOOKUP(F21,golfers!$B$2:$D$79,3,FALSE)</f>
        <v>67</v>
      </c>
      <c r="Z21">
        <f>VLOOKUP(G21,golfers!$B$2:$D$79,3,FALSE)</f>
        <v>26</v>
      </c>
      <c r="AA21">
        <f>VLOOKUP(H21,golfers!$B$2:$D$79,3,FALSE)</f>
        <v>61</v>
      </c>
      <c r="AB21">
        <f>VLOOKUP(I21,golfers!$B$2:$D$79,3,FALSE)</f>
        <v>55</v>
      </c>
      <c r="AC21">
        <f>VLOOKUP(J21,golfers!$B$2:$D$79,3,FALSE)</f>
        <v>0</v>
      </c>
      <c r="AD21">
        <f>VLOOKUP(K21,golfers!$B$2:$D$79,3,FALSE)</f>
        <v>61</v>
      </c>
      <c r="AE21">
        <f>VLOOKUP(L21,golfers!$B$2:$D$79,3,FALSE)</f>
        <v>67</v>
      </c>
      <c r="AF21">
        <f>VLOOKUP(M21,golfers!$B$2:$D$79,3,FALSE)</f>
        <v>0</v>
      </c>
      <c r="AG21">
        <f>VLOOKUP(N21,golfers!$B$2:$D$79,3,FALSE)</f>
        <v>0</v>
      </c>
      <c r="AH21">
        <f>VLOOKUP(O21,golfers!$B$2:$D$79,3,FALSE)</f>
        <v>0</v>
      </c>
      <c r="AI21">
        <f>VLOOKUP(P21,golfers!$B$2:$D$79,3,FALSE)</f>
        <v>0</v>
      </c>
      <c r="AJ21">
        <f>VLOOKUP(Q21,golfers!$B$2:$D$79,3,FALSE)</f>
        <v>0</v>
      </c>
      <c r="AK21">
        <f>VLOOKUP(R21,golfers!$B$2:$D$79,3,FALSE)</f>
        <v>26</v>
      </c>
      <c r="AL21">
        <f>VLOOKUP(S21,golfers!$B$2:$D$79,3,FALSE)</f>
        <v>68</v>
      </c>
      <c r="AM21">
        <f>COUNTIF(U21:AL21,"&gt;0")</f>
        <v>12</v>
      </c>
      <c r="AN21" s="7">
        <f>SUM(U21:AL21)</f>
        <v>627</v>
      </c>
      <c r="AO21">
        <f>RANK(AN21,$AN$2:$AN$115,0)</f>
        <v>20</v>
      </c>
      <c r="AP21" s="8">
        <f>AN21/AM21</f>
        <v>52.25</v>
      </c>
      <c r="AQ21" s="8">
        <f>AN21/18</f>
        <v>34.833333333333336</v>
      </c>
      <c r="AR21" t="s">
        <v>320</v>
      </c>
      <c r="AT21" s="11">
        <f>MAX(U117:AL117)</f>
        <v>7048</v>
      </c>
      <c r="AU21" t="s">
        <v>123</v>
      </c>
      <c r="AX21" s="2" t="str">
        <f>IF(HLOOKUP($AV$2,$BT$2:$KE$21,AZ21,0)=BA21,"YES","")</f>
        <v/>
      </c>
      <c r="AY21" t="str">
        <f>LEFT(BA21,1)</f>
        <v>B</v>
      </c>
      <c r="AZ21">
        <f>VLOOKUP(AY21,$BR$25:$BS$42,2,0)</f>
        <v>4</v>
      </c>
      <c r="BA21" t="s">
        <v>19</v>
      </c>
      <c r="BB21">
        <f>VLOOKUP(BC21,golfers!H:I,2,0)</f>
        <v>23</v>
      </c>
      <c r="BC21" s="54" t="s">
        <v>165</v>
      </c>
      <c r="BD21">
        <f>VLOOKUP($BC21,golfers!N:Q,2,0)</f>
        <v>51</v>
      </c>
      <c r="BE21">
        <f>VLOOKUP($BC21,golfers!N:Q,3,0)</f>
        <v>54</v>
      </c>
      <c r="BF21">
        <f>VLOOKUP($BC21,golfers!N:Q,4,0)</f>
        <v>48</v>
      </c>
      <c r="BG21">
        <f>BF21-BE21</f>
        <v>-6</v>
      </c>
      <c r="BH21">
        <f>COUNTIF($B$2:$S$115,BC21)</f>
        <v>29</v>
      </c>
      <c r="BI21" s="52">
        <f>BH21/COUNTA($A$2:$A$115)</f>
        <v>0.25892857142857145</v>
      </c>
      <c r="BM21" t="str">
        <v>Dan Chatfield</v>
      </c>
      <c r="BN21">
        <f>IFERROR(RIGHT(A21,1)*1,0)</f>
        <v>0</v>
      </c>
      <c r="BO21" t="str">
        <f>IFERROR(LEFT(A21,IFERROR(SEARCH(BN21,A21,1)-1,A21)),A21)</f>
        <v>Randy Geise</v>
      </c>
      <c r="BT21" t="s">
        <v>17</v>
      </c>
      <c r="BU21" t="s">
        <v>69</v>
      </c>
      <c r="BV21" t="s">
        <v>17</v>
      </c>
      <c r="BW21" t="s">
        <v>69</v>
      </c>
      <c r="BX21" t="s">
        <v>17</v>
      </c>
      <c r="BY21" t="s">
        <v>69</v>
      </c>
      <c r="BZ21" t="s">
        <v>35</v>
      </c>
      <c r="CA21" t="s">
        <v>17</v>
      </c>
      <c r="CB21" t="s">
        <v>35</v>
      </c>
      <c r="CC21" t="s">
        <v>35</v>
      </c>
      <c r="CD21" t="s">
        <v>52</v>
      </c>
      <c r="CE21" t="s">
        <v>17</v>
      </c>
      <c r="CF21" t="s">
        <v>35</v>
      </c>
      <c r="CG21" t="s">
        <v>17</v>
      </c>
      <c r="CH21" t="s">
        <v>17</v>
      </c>
      <c r="CI21" t="s">
        <v>17</v>
      </c>
      <c r="CJ21" t="s">
        <v>35</v>
      </c>
      <c r="CK21" t="s">
        <v>69</v>
      </c>
      <c r="CL21" t="s">
        <v>69</v>
      </c>
      <c r="CM21" t="s">
        <v>69</v>
      </c>
      <c r="CN21" t="s">
        <v>35</v>
      </c>
      <c r="CO21" t="s">
        <v>69</v>
      </c>
      <c r="CP21" t="s">
        <v>69</v>
      </c>
      <c r="CQ21" t="s">
        <v>17</v>
      </c>
      <c r="CR21" t="s">
        <v>35</v>
      </c>
      <c r="CS21" t="s">
        <v>35</v>
      </c>
      <c r="CT21" t="s">
        <v>52</v>
      </c>
      <c r="CU21" t="s">
        <v>17</v>
      </c>
      <c r="CV21" t="s">
        <v>35</v>
      </c>
      <c r="CW21" t="s">
        <v>17</v>
      </c>
      <c r="CX21" t="s">
        <v>35</v>
      </c>
      <c r="CY21" t="s">
        <v>17</v>
      </c>
      <c r="CZ21" t="s">
        <v>52</v>
      </c>
      <c r="DA21" t="s">
        <v>35</v>
      </c>
      <c r="DB21" t="s">
        <v>35</v>
      </c>
      <c r="DC21" t="s">
        <v>35</v>
      </c>
      <c r="DD21" t="s">
        <v>69</v>
      </c>
      <c r="DE21" t="s">
        <v>35</v>
      </c>
      <c r="DF21" t="s">
        <v>35</v>
      </c>
      <c r="DG21" t="s">
        <v>35</v>
      </c>
      <c r="DH21" t="s">
        <v>17</v>
      </c>
      <c r="DI21" t="s">
        <v>52</v>
      </c>
      <c r="DJ21" t="s">
        <v>17</v>
      </c>
      <c r="DK21" t="s">
        <v>52</v>
      </c>
      <c r="DL21" t="s">
        <v>69</v>
      </c>
      <c r="DM21" t="s">
        <v>17</v>
      </c>
      <c r="DN21" t="s">
        <v>35</v>
      </c>
      <c r="DO21" t="s">
        <v>17</v>
      </c>
      <c r="DP21" t="s">
        <v>35</v>
      </c>
      <c r="DQ21" t="s">
        <v>52</v>
      </c>
      <c r="DR21" t="s">
        <v>35</v>
      </c>
      <c r="DS21" t="s">
        <v>35</v>
      </c>
      <c r="DT21" t="s">
        <v>35</v>
      </c>
      <c r="DU21" t="s">
        <v>35</v>
      </c>
      <c r="DV21" t="s">
        <v>35</v>
      </c>
      <c r="DW21" t="s">
        <v>17</v>
      </c>
      <c r="DX21" t="s">
        <v>17</v>
      </c>
      <c r="DY21" t="s">
        <v>35</v>
      </c>
      <c r="DZ21" t="s">
        <v>69</v>
      </c>
      <c r="EA21" t="s">
        <v>35</v>
      </c>
      <c r="EB21" t="s">
        <v>35</v>
      </c>
      <c r="EC21" t="s">
        <v>17</v>
      </c>
      <c r="ED21" t="s">
        <v>17</v>
      </c>
      <c r="EE21" t="s">
        <v>17</v>
      </c>
      <c r="EF21" t="s">
        <v>52</v>
      </c>
      <c r="EG21" t="s">
        <v>35</v>
      </c>
      <c r="EH21" t="s">
        <v>52</v>
      </c>
      <c r="EI21" t="s">
        <v>17</v>
      </c>
      <c r="EJ21" t="s">
        <v>35</v>
      </c>
      <c r="EK21" t="s">
        <v>17</v>
      </c>
      <c r="EL21" t="s">
        <v>52</v>
      </c>
      <c r="EM21" t="s">
        <v>35</v>
      </c>
      <c r="EN21" t="s">
        <v>17</v>
      </c>
      <c r="EO21" t="s">
        <v>35</v>
      </c>
      <c r="EP21" t="s">
        <v>69</v>
      </c>
      <c r="EQ21" t="s">
        <v>69</v>
      </c>
      <c r="ER21" t="s">
        <v>69</v>
      </c>
      <c r="ES21" t="s">
        <v>69</v>
      </c>
      <c r="ET21" t="s">
        <v>35</v>
      </c>
      <c r="EU21" t="s">
        <v>52</v>
      </c>
      <c r="EV21" t="s">
        <v>35</v>
      </c>
      <c r="EW21" t="s">
        <v>35</v>
      </c>
      <c r="EX21" t="s">
        <v>69</v>
      </c>
      <c r="EY21" t="s">
        <v>52</v>
      </c>
      <c r="EZ21" t="s">
        <v>52</v>
      </c>
      <c r="FA21" t="s">
        <v>69</v>
      </c>
      <c r="FB21" t="s">
        <v>17</v>
      </c>
      <c r="FC21" t="s">
        <v>17</v>
      </c>
      <c r="FD21" t="s">
        <v>35</v>
      </c>
      <c r="FE21" t="s">
        <v>52</v>
      </c>
      <c r="FF21" t="s">
        <v>52</v>
      </c>
      <c r="FG21" t="s">
        <v>69</v>
      </c>
      <c r="FH21" t="s">
        <v>35</v>
      </c>
      <c r="FI21" t="s">
        <v>69</v>
      </c>
      <c r="FJ21" t="s">
        <v>52</v>
      </c>
      <c r="FK21" t="s">
        <v>35</v>
      </c>
      <c r="FL21" t="s">
        <v>17</v>
      </c>
      <c r="FM21" t="s">
        <v>69</v>
      </c>
      <c r="FN21" t="s">
        <v>69</v>
      </c>
      <c r="FO21" t="s">
        <v>35</v>
      </c>
      <c r="FP21" t="s">
        <v>17</v>
      </c>
      <c r="FQ21" t="s">
        <v>69</v>
      </c>
      <c r="FR21" t="s">
        <v>35</v>
      </c>
      <c r="FS21" t="s">
        <v>35</v>
      </c>
      <c r="FT21" t="s">
        <v>52</v>
      </c>
      <c r="FU21" t="s">
        <v>17</v>
      </c>
      <c r="FV21" t="s">
        <v>17</v>
      </c>
      <c r="FW21" t="s">
        <v>35</v>
      </c>
      <c r="FX21" t="s">
        <v>17</v>
      </c>
      <c r="FY21" t="s">
        <v>35</v>
      </c>
      <c r="FZ21" t="s">
        <v>17</v>
      </c>
      <c r="GA21" t="s">
        <v>17</v>
      </c>
      <c r="GB21">
        <v>0</v>
      </c>
    </row>
    <row r="22" spans="1:184">
      <c r="A22" t="s">
        <v>286</v>
      </c>
      <c r="B22" t="s">
        <v>167</v>
      </c>
      <c r="C22" t="s">
        <v>91</v>
      </c>
      <c r="D22" t="s">
        <v>168</v>
      </c>
      <c r="E22" t="s">
        <v>70</v>
      </c>
      <c r="F22" t="s">
        <v>163</v>
      </c>
      <c r="G22" t="s">
        <v>174</v>
      </c>
      <c r="H22" t="s">
        <v>131</v>
      </c>
      <c r="I22" t="s">
        <v>196</v>
      </c>
      <c r="J22" t="s">
        <v>197</v>
      </c>
      <c r="K22" t="s">
        <v>176</v>
      </c>
      <c r="L22" t="s">
        <v>157</v>
      </c>
      <c r="M22" t="s">
        <v>177</v>
      </c>
      <c r="N22" t="s">
        <v>201</v>
      </c>
      <c r="O22" t="s">
        <v>202</v>
      </c>
      <c r="P22" t="s">
        <v>181</v>
      </c>
      <c r="Q22" t="s">
        <v>319</v>
      </c>
      <c r="R22" t="s">
        <v>205</v>
      </c>
      <c r="S22" t="s">
        <v>206</v>
      </c>
      <c r="U22">
        <f>VLOOKUP(B22,golfers!$B$2:$D$79,3,FALSE)</f>
        <v>37</v>
      </c>
      <c r="V22">
        <f>VLOOKUP(C22,golfers!$B$2:$D$79,3,FALSE)</f>
        <v>55</v>
      </c>
      <c r="W22">
        <f>VLOOKUP(D22,golfers!$B$2:$D$79,3,FALSE)</f>
        <v>64</v>
      </c>
      <c r="X22">
        <f>VLOOKUP(E22,golfers!$B$2:$D$79,3,FALSE)</f>
        <v>31</v>
      </c>
      <c r="Y22">
        <f>VLOOKUP(F22,golfers!$B$2:$D$79,3,FALSE)</f>
        <v>19</v>
      </c>
      <c r="Z22">
        <f>VLOOKUP(G22,golfers!$B$2:$D$79,3,FALSE)</f>
        <v>0</v>
      </c>
      <c r="AA22">
        <f>VLOOKUP(H22,golfers!$B$2:$D$79,3,FALSE)</f>
        <v>61</v>
      </c>
      <c r="AB22">
        <f>VLOOKUP(I22,golfers!$B$2:$D$79,3,FALSE)</f>
        <v>0</v>
      </c>
      <c r="AC22">
        <f>VLOOKUP(J22,golfers!$B$2:$D$79,3,FALSE)</f>
        <v>43</v>
      </c>
      <c r="AD22">
        <f>VLOOKUP(K22,golfers!$B$2:$D$79,3,FALSE)</f>
        <v>41</v>
      </c>
      <c r="AE22">
        <f>VLOOKUP(L22,golfers!$B$2:$D$79,3,FALSE)</f>
        <v>19</v>
      </c>
      <c r="AF22">
        <f>VLOOKUP(M22,golfers!$B$2:$D$79,3,FALSE)</f>
        <v>48</v>
      </c>
      <c r="AG22">
        <f>VLOOKUP(N22,golfers!$B$2:$D$79,3,FALSE)</f>
        <v>57</v>
      </c>
      <c r="AH22">
        <f>VLOOKUP(O22,golfers!$B$2:$D$79,3,FALSE)</f>
        <v>57</v>
      </c>
      <c r="AI22">
        <f>VLOOKUP(P22,golfers!$B$2:$D$79,3,FALSE)</f>
        <v>0</v>
      </c>
      <c r="AJ22">
        <f>VLOOKUP(Q22,golfers!$B$2:$D$79,3,FALSE)</f>
        <v>0</v>
      </c>
      <c r="AK22">
        <f>VLOOKUP(R22,golfers!$B$2:$D$79,3,FALSE)</f>
        <v>26</v>
      </c>
      <c r="AL22">
        <f>VLOOKUP(S22,golfers!$B$2:$D$79,3,FALSE)</f>
        <v>68</v>
      </c>
      <c r="AM22">
        <f>COUNTIF(U22:AL22,"&gt;0")</f>
        <v>14</v>
      </c>
      <c r="AN22" s="7">
        <f>SUM(U22:AL22)</f>
        <v>626</v>
      </c>
      <c r="AO22">
        <f>RANK(AN22,$AN$2:$AN$115,0)</f>
        <v>21</v>
      </c>
      <c r="AP22" s="8">
        <f>AN22/AM22</f>
        <v>44.714285714285715</v>
      </c>
      <c r="AQ22" s="8">
        <f>AN22/18</f>
        <v>34.777777777777779</v>
      </c>
      <c r="AR22" t="s">
        <v>320</v>
      </c>
      <c r="AT22" s="11">
        <f>MIN(U117:AL117)</f>
        <v>0</v>
      </c>
      <c r="AU22" t="s">
        <v>124</v>
      </c>
      <c r="AX22" s="2" t="str">
        <f>IF(HLOOKUP($AV$2,$BT$2:$KE$21,AZ22,0)=BA22,"YES","")</f>
        <v/>
      </c>
      <c r="AY22" t="str">
        <f>LEFT(BA22,1)</f>
        <v>H</v>
      </c>
      <c r="AZ22">
        <f>VLOOKUP(AY22,$BR$25:$BS$42,2,0)</f>
        <v>10</v>
      </c>
      <c r="BA22" t="s">
        <v>7</v>
      </c>
      <c r="BB22">
        <f>VLOOKUP(BC22,golfers!H:I,2,0)</f>
        <v>23</v>
      </c>
      <c r="BC22" s="54" t="s">
        <v>178</v>
      </c>
      <c r="BD22">
        <f>VLOOKUP($BC22,golfers!N:Q,2,0)</f>
        <v>34</v>
      </c>
      <c r="BE22">
        <f>VLOOKUP($BC22,golfers!N:Q,3,0)</f>
        <v>39</v>
      </c>
      <c r="BF22">
        <f>VLOOKUP($BC22,golfers!N:Q,4,0)</f>
        <v>48</v>
      </c>
      <c r="BG22">
        <f>BF22-BE22</f>
        <v>9</v>
      </c>
      <c r="BH22">
        <f>COUNTIF($B$2:$S$115,BC22)</f>
        <v>22</v>
      </c>
      <c r="BI22" s="52">
        <f>BH22/COUNTA($A$2:$A$115)</f>
        <v>0.19642857142857142</v>
      </c>
      <c r="BM22" t="str">
        <v>Dan Coffey1</v>
      </c>
      <c r="BN22">
        <f>IFERROR(RIGHT(A22,1)*1,0)</f>
        <v>0</v>
      </c>
      <c r="BO22" t="str">
        <f>IFERROR(LEFT(A22,IFERROR(SEARCH(BN22,A22,1)-1,A22)),A22)</f>
        <v>Kris Tuel</v>
      </c>
    </row>
    <row r="23" spans="1:184">
      <c r="A23" t="s">
        <v>288</v>
      </c>
      <c r="B23" t="s">
        <v>95</v>
      </c>
      <c r="C23" t="s">
        <v>103</v>
      </c>
      <c r="D23" t="s">
        <v>168</v>
      </c>
      <c r="E23" t="s">
        <v>120</v>
      </c>
      <c r="F23" t="s">
        <v>162</v>
      </c>
      <c r="G23" t="s">
        <v>170</v>
      </c>
      <c r="H23" t="s">
        <v>155</v>
      </c>
      <c r="I23" t="s">
        <v>71</v>
      </c>
      <c r="J23" t="s">
        <v>148</v>
      </c>
      <c r="K23" t="s">
        <v>138</v>
      </c>
      <c r="L23" t="s">
        <v>157</v>
      </c>
      <c r="M23" t="s">
        <v>172</v>
      </c>
      <c r="N23" t="s">
        <v>200</v>
      </c>
      <c r="O23" t="s">
        <v>166</v>
      </c>
      <c r="P23" t="s">
        <v>181</v>
      </c>
      <c r="Q23" t="s">
        <v>182</v>
      </c>
      <c r="R23" t="s">
        <v>191</v>
      </c>
      <c r="S23" t="s">
        <v>206</v>
      </c>
      <c r="U23">
        <f>VLOOKUP(B23,golfers!$B$2:$D$79,3,FALSE)</f>
        <v>64</v>
      </c>
      <c r="V23">
        <f>VLOOKUP(C23,golfers!$B$2:$D$79,3,FALSE)</f>
        <v>64</v>
      </c>
      <c r="W23">
        <f>VLOOKUP(D23,golfers!$B$2:$D$79,3,FALSE)</f>
        <v>64</v>
      </c>
      <c r="X23">
        <f>VLOOKUP(E23,golfers!$B$2:$D$79,3,FALSE)</f>
        <v>0</v>
      </c>
      <c r="Y23">
        <f>VLOOKUP(F23,golfers!$B$2:$D$79,3,FALSE)</f>
        <v>67</v>
      </c>
      <c r="Z23">
        <f>VLOOKUP(G23,golfers!$B$2:$D$79,3,FALSE)</f>
        <v>0</v>
      </c>
      <c r="AA23">
        <f>VLOOKUP(H23,golfers!$B$2:$D$79,3,FALSE)</f>
        <v>0</v>
      </c>
      <c r="AB23">
        <f>VLOOKUP(I23,golfers!$B$2:$D$79,3,FALSE)</f>
        <v>55</v>
      </c>
      <c r="AC23">
        <f>VLOOKUP(J23,golfers!$B$2:$D$79,3,FALSE)</f>
        <v>41</v>
      </c>
      <c r="AD23">
        <f>VLOOKUP(K23,golfers!$B$2:$D$79,3,FALSE)</f>
        <v>61</v>
      </c>
      <c r="AE23">
        <f>VLOOKUP(L23,golfers!$B$2:$D$79,3,FALSE)</f>
        <v>19</v>
      </c>
      <c r="AF23">
        <f>VLOOKUP(M23,golfers!$B$2:$D$79,3,FALSE)</f>
        <v>55</v>
      </c>
      <c r="AG23">
        <f>VLOOKUP(N23,golfers!$B$2:$D$79,3,FALSE)</f>
        <v>0</v>
      </c>
      <c r="AH23">
        <f>VLOOKUP(O23,golfers!$B$2:$D$79,3,FALSE)</f>
        <v>41</v>
      </c>
      <c r="AI23">
        <f>VLOOKUP(P23,golfers!$B$2:$D$79,3,FALSE)</f>
        <v>0</v>
      </c>
      <c r="AJ23">
        <f>VLOOKUP(Q23,golfers!$B$2:$D$79,3,FALSE)</f>
        <v>0</v>
      </c>
      <c r="AK23">
        <f>VLOOKUP(R23,golfers!$B$2:$D$79,3,FALSE)</f>
        <v>26</v>
      </c>
      <c r="AL23">
        <f>VLOOKUP(S23,golfers!$B$2:$D$79,3,FALSE)</f>
        <v>68</v>
      </c>
      <c r="AM23">
        <f>COUNTIF(U23:AL23,"&gt;0")</f>
        <v>12</v>
      </c>
      <c r="AN23" s="7">
        <f>SUM(U23:AL23)</f>
        <v>625</v>
      </c>
      <c r="AO23">
        <f>RANK(AN23,$AN$2:$AN$115,0)</f>
        <v>22</v>
      </c>
      <c r="AP23" s="8">
        <f>AN23/AM23</f>
        <v>52.083333333333336</v>
      </c>
      <c r="AQ23" s="8">
        <f>AN23/18</f>
        <v>34.722222222222221</v>
      </c>
      <c r="AR23" t="s">
        <v>320</v>
      </c>
      <c r="AX23" s="2" t="str">
        <f>IF(HLOOKUP($AV$2,$BT$2:$KE$21,AZ23,0)=BA23,"YES","")</f>
        <v/>
      </c>
      <c r="AY23" t="str">
        <f>LEFT(BA23,1)</f>
        <v>L</v>
      </c>
      <c r="AZ23">
        <f>VLOOKUP(AY23,$BR$25:$BS$42,2,0)</f>
        <v>14</v>
      </c>
      <c r="BA23" t="s">
        <v>29</v>
      </c>
      <c r="BB23">
        <f>VLOOKUP(BC23,golfers!H:I,2,0)</f>
        <v>23</v>
      </c>
      <c r="BC23" s="54" t="s">
        <v>177</v>
      </c>
      <c r="BD23">
        <f>VLOOKUP($BC23,golfers!N:Q,2,0)</f>
        <v>17</v>
      </c>
      <c r="BE23">
        <f>VLOOKUP($BC23,golfers!N:Q,3,0)</f>
        <v>24</v>
      </c>
      <c r="BF23">
        <f>VLOOKUP($BC23,golfers!N:Q,4,0)</f>
        <v>48</v>
      </c>
      <c r="BG23">
        <f>BF23-BE23</f>
        <v>24</v>
      </c>
      <c r="BH23">
        <f>COUNTIF($B$2:$S$115,BC23)</f>
        <v>45</v>
      </c>
      <c r="BI23" s="52">
        <f>BH23/COUNTA($A$2:$A$115)</f>
        <v>0.4017857142857143</v>
      </c>
      <c r="BM23" t="str">
        <v>Dan Coffey2</v>
      </c>
      <c r="BN23">
        <f>IFERROR(RIGHT(A23,1)*1,0)</f>
        <v>0</v>
      </c>
      <c r="BO23" t="str">
        <f>IFERROR(LEFT(A23,IFERROR(SEARCH(BN23,A23,1)-1,A23)),A23)</f>
        <v>Chris Shrader</v>
      </c>
    </row>
    <row r="24" spans="1:184">
      <c r="A24" t="s">
        <v>317</v>
      </c>
      <c r="B24" t="s">
        <v>95</v>
      </c>
      <c r="C24" t="s">
        <v>103</v>
      </c>
      <c r="D24" t="s">
        <v>132</v>
      </c>
      <c r="E24" t="s">
        <v>120</v>
      </c>
      <c r="F24" t="s">
        <v>162</v>
      </c>
      <c r="G24" t="s">
        <v>174</v>
      </c>
      <c r="H24" t="s">
        <v>146</v>
      </c>
      <c r="I24" t="s">
        <v>71</v>
      </c>
      <c r="J24" t="s">
        <v>148</v>
      </c>
      <c r="K24" t="s">
        <v>138</v>
      </c>
      <c r="L24" t="s">
        <v>149</v>
      </c>
      <c r="M24" t="s">
        <v>189</v>
      </c>
      <c r="N24" t="s">
        <v>201</v>
      </c>
      <c r="O24" t="s">
        <v>202</v>
      </c>
      <c r="P24" t="s">
        <v>181</v>
      </c>
      <c r="Q24" t="s">
        <v>171</v>
      </c>
      <c r="R24" t="s">
        <v>188</v>
      </c>
      <c r="S24" t="s">
        <v>184</v>
      </c>
      <c r="U24">
        <f>VLOOKUP(B24,golfers!$B$2:$D$79,3,FALSE)</f>
        <v>64</v>
      </c>
      <c r="V24">
        <f>VLOOKUP(C24,golfers!$B$2:$D$79,3,FALSE)</f>
        <v>64</v>
      </c>
      <c r="W24">
        <f>VLOOKUP(D24,golfers!$B$2:$D$79,3,FALSE)</f>
        <v>8</v>
      </c>
      <c r="X24">
        <f>VLOOKUP(E24,golfers!$B$2:$D$79,3,FALSE)</f>
        <v>0</v>
      </c>
      <c r="Y24">
        <f>VLOOKUP(F24,golfers!$B$2:$D$79,3,FALSE)</f>
        <v>67</v>
      </c>
      <c r="Z24">
        <f>VLOOKUP(G24,golfers!$B$2:$D$79,3,FALSE)</f>
        <v>0</v>
      </c>
      <c r="AA24">
        <f>VLOOKUP(H24,golfers!$B$2:$D$79,3,FALSE)</f>
        <v>55</v>
      </c>
      <c r="AB24">
        <f>VLOOKUP(I24,golfers!$B$2:$D$79,3,FALSE)</f>
        <v>55</v>
      </c>
      <c r="AC24">
        <f>VLOOKUP(J24,golfers!$B$2:$D$79,3,FALSE)</f>
        <v>41</v>
      </c>
      <c r="AD24">
        <f>VLOOKUP(K24,golfers!$B$2:$D$79,3,FALSE)</f>
        <v>61</v>
      </c>
      <c r="AE24">
        <f>VLOOKUP(L24,golfers!$B$2:$D$79,3,FALSE)</f>
        <v>69</v>
      </c>
      <c r="AF24">
        <f>VLOOKUP(M24,golfers!$B$2:$D$79,3,FALSE)</f>
        <v>0</v>
      </c>
      <c r="AG24">
        <f>VLOOKUP(N24,golfers!$B$2:$D$79,3,FALSE)</f>
        <v>57</v>
      </c>
      <c r="AH24">
        <f>VLOOKUP(O24,golfers!$B$2:$D$79,3,FALSE)</f>
        <v>57</v>
      </c>
      <c r="AI24">
        <f>VLOOKUP(P24,golfers!$B$2:$D$79,3,FALSE)</f>
        <v>0</v>
      </c>
      <c r="AJ24">
        <f>VLOOKUP(Q24,golfers!$B$2:$D$79,3,FALSE)</f>
        <v>0</v>
      </c>
      <c r="AK24">
        <f>VLOOKUP(R24,golfers!$B$2:$D$79,3,FALSE)</f>
        <v>19</v>
      </c>
      <c r="AL24">
        <f>VLOOKUP(S24,golfers!$B$2:$D$79,3,FALSE)</f>
        <v>8</v>
      </c>
      <c r="AM24">
        <f>COUNTIF(U24:AL24,"&gt;0")</f>
        <v>13</v>
      </c>
      <c r="AN24" s="7">
        <f>SUM(U24:AL24)</f>
        <v>625</v>
      </c>
      <c r="AO24">
        <f>RANK(AN24,$AN$2:$AN$115,0)</f>
        <v>22</v>
      </c>
      <c r="AP24" s="8">
        <f>AN24/AM24</f>
        <v>48.07692307692308</v>
      </c>
      <c r="AQ24" s="8">
        <f>AN24/18</f>
        <v>34.722222222222221</v>
      </c>
      <c r="AR24" t="s">
        <v>320</v>
      </c>
      <c r="AX24" s="2" t="str">
        <f>IF(HLOOKUP($AV$2,$BT$2:$KE$21,AZ24,0)=BA24,"YES","")</f>
        <v/>
      </c>
      <c r="AY24" t="str">
        <f>LEFT(BA24,1)</f>
        <v>I</v>
      </c>
      <c r="AZ24">
        <f>VLOOKUP(AY24,$BR$25:$BS$42,2,0)</f>
        <v>11</v>
      </c>
      <c r="BA24" t="s">
        <v>26</v>
      </c>
      <c r="BB24">
        <f>VLOOKUP(BC24,golfers!H:I,2,0)</f>
        <v>28</v>
      </c>
      <c r="BC24" s="54" t="s">
        <v>197</v>
      </c>
      <c r="BD24">
        <f>VLOOKUP($BC24,golfers!N:Q,2,0)</f>
        <v>51</v>
      </c>
      <c r="BE24">
        <f>VLOOKUP($BC24,golfers!N:Q,3,0)</f>
        <v>54</v>
      </c>
      <c r="BF24">
        <f>VLOOKUP($BC24,golfers!N:Q,4,0)</f>
        <v>43</v>
      </c>
      <c r="BG24">
        <f>BF24-BE24</f>
        <v>-11</v>
      </c>
      <c r="BH24">
        <f>COUNTIF($B$2:$S$115,BC24)</f>
        <v>22</v>
      </c>
      <c r="BI24" s="52">
        <f>BH24/COUNTA($A$2:$A$115)</f>
        <v>0.19642857142857142</v>
      </c>
      <c r="BM24" t="str">
        <v>Darren Merchant1</v>
      </c>
      <c r="BN24">
        <f>IFERROR(RIGHT(A24,1)*1,0)</f>
        <v>1</v>
      </c>
      <c r="BO24" t="str">
        <f>IFERROR(LEFT(A24,IFERROR(SEARCH(BN24,A24,1)-1,A24)),A24)</f>
        <v>Leo Venturini</v>
      </c>
    </row>
    <row r="25" spans="1:184">
      <c r="A25" t="s">
        <v>241</v>
      </c>
      <c r="B25" t="s">
        <v>95</v>
      </c>
      <c r="C25" t="s">
        <v>103</v>
      </c>
      <c r="D25" t="s">
        <v>121</v>
      </c>
      <c r="E25" t="s">
        <v>120</v>
      </c>
      <c r="F25" t="s">
        <v>141</v>
      </c>
      <c r="G25" t="s">
        <v>140</v>
      </c>
      <c r="H25" t="s">
        <v>147</v>
      </c>
      <c r="I25" t="s">
        <v>196</v>
      </c>
      <c r="J25" t="s">
        <v>197</v>
      </c>
      <c r="K25" t="s">
        <v>138</v>
      </c>
      <c r="L25" t="s">
        <v>117</v>
      </c>
      <c r="M25" t="s">
        <v>177</v>
      </c>
      <c r="N25" t="s">
        <v>201</v>
      </c>
      <c r="O25" t="s">
        <v>202</v>
      </c>
      <c r="P25" t="s">
        <v>194</v>
      </c>
      <c r="Q25" t="s">
        <v>182</v>
      </c>
      <c r="R25" t="s">
        <v>191</v>
      </c>
      <c r="S25" t="s">
        <v>206</v>
      </c>
      <c r="U25">
        <f>VLOOKUP(B25,golfers!$B$2:$D$79,3,FALSE)</f>
        <v>64</v>
      </c>
      <c r="V25">
        <f>VLOOKUP(C25,golfers!$B$2:$D$79,3,FALSE)</f>
        <v>64</v>
      </c>
      <c r="W25">
        <f>VLOOKUP(D25,golfers!$B$2:$D$79,3,FALSE)</f>
        <v>31</v>
      </c>
      <c r="X25">
        <f>VLOOKUP(E25,golfers!$B$2:$D$79,3,FALSE)</f>
        <v>0</v>
      </c>
      <c r="Y25">
        <f>VLOOKUP(F25,golfers!$B$2:$D$79,3,FALSE)</f>
        <v>61</v>
      </c>
      <c r="Z25">
        <f>VLOOKUP(G25,golfers!$B$2:$D$79,3,FALSE)</f>
        <v>26</v>
      </c>
      <c r="AA25">
        <f>VLOOKUP(H25,golfers!$B$2:$D$79,3,FALSE)</f>
        <v>0</v>
      </c>
      <c r="AB25">
        <f>VLOOKUP(I25,golfers!$B$2:$D$79,3,FALSE)</f>
        <v>0</v>
      </c>
      <c r="AC25">
        <f>VLOOKUP(J25,golfers!$B$2:$D$79,3,FALSE)</f>
        <v>43</v>
      </c>
      <c r="AD25">
        <f>VLOOKUP(K25,golfers!$B$2:$D$79,3,FALSE)</f>
        <v>61</v>
      </c>
      <c r="AE25">
        <f>VLOOKUP(L25,golfers!$B$2:$D$79,3,FALSE)</f>
        <v>15</v>
      </c>
      <c r="AF25">
        <f>VLOOKUP(M25,golfers!$B$2:$D$79,3,FALSE)</f>
        <v>48</v>
      </c>
      <c r="AG25">
        <f>VLOOKUP(N25,golfers!$B$2:$D$79,3,FALSE)</f>
        <v>57</v>
      </c>
      <c r="AH25">
        <f>VLOOKUP(O25,golfers!$B$2:$D$79,3,FALSE)</f>
        <v>57</v>
      </c>
      <c r="AI25">
        <f>VLOOKUP(P25,golfers!$B$2:$D$79,3,FALSE)</f>
        <v>0</v>
      </c>
      <c r="AJ25">
        <f>VLOOKUP(Q25,golfers!$B$2:$D$79,3,FALSE)</f>
        <v>0</v>
      </c>
      <c r="AK25">
        <f>VLOOKUP(R25,golfers!$B$2:$D$79,3,FALSE)</f>
        <v>26</v>
      </c>
      <c r="AL25">
        <f>VLOOKUP(S25,golfers!$B$2:$D$79,3,FALSE)</f>
        <v>68</v>
      </c>
      <c r="AM25">
        <f>COUNTIF(U25:AL25,"&gt;0")</f>
        <v>13</v>
      </c>
      <c r="AN25" s="7">
        <f>SUM(U25:AL25)</f>
        <v>621</v>
      </c>
      <c r="AO25">
        <f>RANK(AN25,$AN$2:$AN$115,0)</f>
        <v>24</v>
      </c>
      <c r="AP25" s="8">
        <f>AN25/AM25</f>
        <v>47.769230769230766</v>
      </c>
      <c r="AQ25" s="8">
        <f>AN25/18</f>
        <v>34.5</v>
      </c>
      <c r="AR25" t="s">
        <v>320</v>
      </c>
      <c r="AT25" t="s">
        <v>137</v>
      </c>
      <c r="AX25" s="2" t="str">
        <f>IF(HLOOKUP($AV$2,$BT$2:$KE$21,AZ25,0)=BA25,"YES","")</f>
        <v>YES</v>
      </c>
      <c r="AY25" t="str">
        <f>LEFT(BA25,1)</f>
        <v>I</v>
      </c>
      <c r="AZ25">
        <f>VLOOKUP(AY25,$BR$25:$BS$42,2,0)</f>
        <v>11</v>
      </c>
      <c r="BA25" t="s">
        <v>43</v>
      </c>
      <c r="BB25">
        <f>VLOOKUP(BC25,golfers!H:I,2,0)</f>
        <v>30</v>
      </c>
      <c r="BC25" s="54" t="s">
        <v>148</v>
      </c>
      <c r="BD25">
        <f>VLOOKUP($BC25,golfers!N:Q,2,0)</f>
        <v>56</v>
      </c>
      <c r="BE25">
        <f>VLOOKUP($BC25,golfers!N:Q,3,0)</f>
        <v>46</v>
      </c>
      <c r="BF25">
        <f>VLOOKUP($BC25,golfers!N:Q,4,0)</f>
        <v>41</v>
      </c>
      <c r="BG25">
        <f>BF25-BE25</f>
        <v>-5</v>
      </c>
      <c r="BH25">
        <f>COUNTIF($B$2:$S$115,BC25)</f>
        <v>38</v>
      </c>
      <c r="BI25" s="52">
        <f>BH25/COUNTA($A$2:$A$115)</f>
        <v>0.3392857142857143</v>
      </c>
      <c r="BM25" t="str">
        <v>Darren Merchant2</v>
      </c>
      <c r="BN25">
        <f>IFERROR(RIGHT(A25,1)*1,0)</f>
        <v>0</v>
      </c>
      <c r="BO25" t="str">
        <f>IFERROR(LEFT(A25,IFERROR(SEARCH(BN25,A25,1)-1,A25)),A25)</f>
        <v>Sri Panchumarti</v>
      </c>
      <c r="BR25" t="s">
        <v>72</v>
      </c>
      <c r="BS25">
        <v>3</v>
      </c>
    </row>
    <row r="26" spans="1:184">
      <c r="A26" t="s">
        <v>218</v>
      </c>
      <c r="B26" t="s">
        <v>95</v>
      </c>
      <c r="C26" t="s">
        <v>91</v>
      </c>
      <c r="D26" t="s">
        <v>121</v>
      </c>
      <c r="E26" t="s">
        <v>94</v>
      </c>
      <c r="F26" t="s">
        <v>162</v>
      </c>
      <c r="G26" t="s">
        <v>170</v>
      </c>
      <c r="H26" t="s">
        <v>146</v>
      </c>
      <c r="I26" t="s">
        <v>71</v>
      </c>
      <c r="J26" t="s">
        <v>148</v>
      </c>
      <c r="K26" t="s">
        <v>176</v>
      </c>
      <c r="L26" t="s">
        <v>160</v>
      </c>
      <c r="M26" t="s">
        <v>172</v>
      </c>
      <c r="N26" t="s">
        <v>200</v>
      </c>
      <c r="O26" t="s">
        <v>190</v>
      </c>
      <c r="P26" t="s">
        <v>180</v>
      </c>
      <c r="Q26" t="s">
        <v>171</v>
      </c>
      <c r="R26" t="s">
        <v>205</v>
      </c>
      <c r="S26" t="s">
        <v>207</v>
      </c>
      <c r="U26">
        <f>VLOOKUP(B26,golfers!$B$2:$D$79,3,FALSE)</f>
        <v>64</v>
      </c>
      <c r="V26">
        <f>VLOOKUP(C26,golfers!$B$2:$D$79,3,FALSE)</f>
        <v>55</v>
      </c>
      <c r="W26">
        <f>VLOOKUP(D26,golfers!$B$2:$D$79,3,FALSE)</f>
        <v>31</v>
      </c>
      <c r="X26">
        <f>VLOOKUP(E26,golfers!$B$2:$D$79,3,FALSE)</f>
        <v>37</v>
      </c>
      <c r="Y26">
        <f>VLOOKUP(F26,golfers!$B$2:$D$79,3,FALSE)</f>
        <v>67</v>
      </c>
      <c r="Z26">
        <f>VLOOKUP(G26,golfers!$B$2:$D$79,3,FALSE)</f>
        <v>0</v>
      </c>
      <c r="AA26">
        <f>VLOOKUP(H26,golfers!$B$2:$D$79,3,FALSE)</f>
        <v>55</v>
      </c>
      <c r="AB26">
        <f>VLOOKUP(I26,golfers!$B$2:$D$79,3,FALSE)</f>
        <v>55</v>
      </c>
      <c r="AC26">
        <f>VLOOKUP(J26,golfers!$B$2:$D$79,3,FALSE)</f>
        <v>41</v>
      </c>
      <c r="AD26">
        <f>VLOOKUP(K26,golfers!$B$2:$D$79,3,FALSE)</f>
        <v>41</v>
      </c>
      <c r="AE26">
        <f>VLOOKUP(L26,golfers!$B$2:$D$79,3,FALSE)</f>
        <v>67</v>
      </c>
      <c r="AF26">
        <f>VLOOKUP(M26,golfers!$B$2:$D$79,3,FALSE)</f>
        <v>55</v>
      </c>
      <c r="AG26">
        <f>VLOOKUP(N26,golfers!$B$2:$D$79,3,FALSE)</f>
        <v>0</v>
      </c>
      <c r="AH26">
        <f>VLOOKUP(O26,golfers!$B$2:$D$79,3,FALSE)</f>
        <v>0</v>
      </c>
      <c r="AI26">
        <f>VLOOKUP(P26,golfers!$B$2:$D$79,3,FALSE)</f>
        <v>26</v>
      </c>
      <c r="AJ26">
        <f>VLOOKUP(Q26,golfers!$B$2:$D$79,3,FALSE)</f>
        <v>0</v>
      </c>
      <c r="AK26">
        <f>VLOOKUP(R26,golfers!$B$2:$D$79,3,FALSE)</f>
        <v>26</v>
      </c>
      <c r="AL26">
        <f>VLOOKUP(S26,golfers!$B$2:$D$79,3,FALSE)</f>
        <v>0</v>
      </c>
      <c r="AM26">
        <f>COUNTIF(U26:AL26,"&gt;0")</f>
        <v>13</v>
      </c>
      <c r="AN26" s="7">
        <f>SUM(U26:AL26)</f>
        <v>620</v>
      </c>
      <c r="AO26">
        <f>RANK(AN26,$AN$2:$AN$115,0)</f>
        <v>25</v>
      </c>
      <c r="AP26" s="8">
        <f>AN26/AM26</f>
        <v>47.692307692307693</v>
      </c>
      <c r="AQ26" s="8">
        <f>AN26/18</f>
        <v>34.444444444444443</v>
      </c>
      <c r="AR26" t="s">
        <v>320</v>
      </c>
      <c r="AT26" t="s">
        <v>130</v>
      </c>
      <c r="AX26" s="2" t="str">
        <f>IF(HLOOKUP($AV$2,$BT$2:$KE$21,AZ26,0)=BA26,"YES","")</f>
        <v/>
      </c>
      <c r="AY26" t="str">
        <f>LEFT(BA26,1)</f>
        <v>N</v>
      </c>
      <c r="AZ26">
        <f>VLOOKUP(AY26,$BR$25:$BS$42,2,0)</f>
        <v>16</v>
      </c>
      <c r="BA26" t="s">
        <v>13</v>
      </c>
      <c r="BB26">
        <f>VLOOKUP(BC26,golfers!H:I,2,0)</f>
        <v>30</v>
      </c>
      <c r="BC26" s="54" t="s">
        <v>166</v>
      </c>
      <c r="BD26">
        <f>VLOOKUP($BC26,golfers!N:Q,2,0)</f>
        <v>42</v>
      </c>
      <c r="BE26">
        <f>VLOOKUP($BC26,golfers!N:Q,3,0)</f>
        <v>34</v>
      </c>
      <c r="BF26">
        <f>VLOOKUP($BC26,golfers!N:Q,4,0)</f>
        <v>41</v>
      </c>
      <c r="BG26">
        <f>BF26-BE26</f>
        <v>7</v>
      </c>
      <c r="BH26">
        <f>COUNTIF($B$2:$S$115,BC26)</f>
        <v>24</v>
      </c>
      <c r="BI26" s="52">
        <f>BH26/COUNTA($A$2:$A$115)</f>
        <v>0.21428571428571427</v>
      </c>
      <c r="BM26" t="str">
        <v>Doug Cook1</v>
      </c>
      <c r="BN26">
        <f>IFERROR(RIGHT(A26,1)*1,0)</f>
        <v>0</v>
      </c>
      <c r="BO26" t="str">
        <f>IFERROR(LEFT(A26,IFERROR(SEARCH(BN26,A26,1)-1,A26)),A26)</f>
        <v>Ryan Plattenberger</v>
      </c>
      <c r="BR26" t="s">
        <v>73</v>
      </c>
      <c r="BS26">
        <v>4</v>
      </c>
    </row>
    <row r="27" spans="1:184">
      <c r="A27" t="s">
        <v>258</v>
      </c>
      <c r="B27" t="s">
        <v>195</v>
      </c>
      <c r="C27" t="s">
        <v>165</v>
      </c>
      <c r="D27" t="s">
        <v>121</v>
      </c>
      <c r="E27" t="s">
        <v>94</v>
      </c>
      <c r="F27" t="s">
        <v>162</v>
      </c>
      <c r="G27" t="s">
        <v>170</v>
      </c>
      <c r="H27" t="s">
        <v>131</v>
      </c>
      <c r="I27" t="s">
        <v>71</v>
      </c>
      <c r="J27" t="s">
        <v>197</v>
      </c>
      <c r="K27" t="s">
        <v>138</v>
      </c>
      <c r="L27" t="s">
        <v>157</v>
      </c>
      <c r="M27" t="s">
        <v>189</v>
      </c>
      <c r="N27" t="s">
        <v>179</v>
      </c>
      <c r="O27" t="s">
        <v>166</v>
      </c>
      <c r="P27" t="s">
        <v>180</v>
      </c>
      <c r="Q27" t="s">
        <v>182</v>
      </c>
      <c r="R27" t="s">
        <v>161</v>
      </c>
      <c r="S27" t="s">
        <v>206</v>
      </c>
      <c r="U27">
        <f>VLOOKUP(B27,golfers!$B$2:$D$79,3,FALSE)</f>
        <v>61</v>
      </c>
      <c r="V27">
        <f>VLOOKUP(C27,golfers!$B$2:$D$79,3,FALSE)</f>
        <v>48</v>
      </c>
      <c r="W27">
        <f>VLOOKUP(D27,golfers!$B$2:$D$79,3,FALSE)</f>
        <v>31</v>
      </c>
      <c r="X27">
        <f>VLOOKUP(E27,golfers!$B$2:$D$79,3,FALSE)</f>
        <v>37</v>
      </c>
      <c r="Y27">
        <f>VLOOKUP(F27,golfers!$B$2:$D$79,3,FALSE)</f>
        <v>67</v>
      </c>
      <c r="Z27">
        <f>VLOOKUP(G27,golfers!$B$2:$D$79,3,FALSE)</f>
        <v>0</v>
      </c>
      <c r="AA27">
        <f>VLOOKUP(H27,golfers!$B$2:$D$79,3,FALSE)</f>
        <v>61</v>
      </c>
      <c r="AB27">
        <f>VLOOKUP(I27,golfers!$B$2:$D$79,3,FALSE)</f>
        <v>55</v>
      </c>
      <c r="AC27">
        <f>VLOOKUP(J27,golfers!$B$2:$D$79,3,FALSE)</f>
        <v>43</v>
      </c>
      <c r="AD27">
        <f>VLOOKUP(K27,golfers!$B$2:$D$79,3,FALSE)</f>
        <v>61</v>
      </c>
      <c r="AE27">
        <f>VLOOKUP(L27,golfers!$B$2:$D$79,3,FALSE)</f>
        <v>19</v>
      </c>
      <c r="AF27">
        <f>VLOOKUP(M27,golfers!$B$2:$D$79,3,FALSE)</f>
        <v>0</v>
      </c>
      <c r="AG27">
        <f>VLOOKUP(N27,golfers!$B$2:$D$79,3,FALSE)</f>
        <v>0</v>
      </c>
      <c r="AH27">
        <f>VLOOKUP(O27,golfers!$B$2:$D$79,3,FALSE)</f>
        <v>41</v>
      </c>
      <c r="AI27">
        <f>VLOOKUP(P27,golfers!$B$2:$D$79,3,FALSE)</f>
        <v>26</v>
      </c>
      <c r="AJ27">
        <f>VLOOKUP(Q27,golfers!$B$2:$D$79,3,FALSE)</f>
        <v>0</v>
      </c>
      <c r="AK27">
        <f>VLOOKUP(R27,golfers!$B$2:$D$79,3,FALSE)</f>
        <v>0</v>
      </c>
      <c r="AL27">
        <f>VLOOKUP(S27,golfers!$B$2:$D$79,3,FALSE)</f>
        <v>68</v>
      </c>
      <c r="AM27">
        <f>COUNTIF(U27:AL27,"&gt;0")</f>
        <v>13</v>
      </c>
      <c r="AN27" s="7">
        <f>SUM(U27:AL27)</f>
        <v>618</v>
      </c>
      <c r="AO27">
        <f>RANK(AN27,$AN$2:$AN$115,0)</f>
        <v>26</v>
      </c>
      <c r="AP27" s="8">
        <f>AN27/AM27</f>
        <v>47.53846153846154</v>
      </c>
      <c r="AQ27" s="8">
        <f>AN27/18</f>
        <v>34.333333333333336</v>
      </c>
      <c r="AR27" t="s">
        <v>320</v>
      </c>
      <c r="AT27" t="s">
        <v>129</v>
      </c>
      <c r="AX27" s="2" t="str">
        <f>IF(HLOOKUP($AV$2,$BT$2:$KE$21,AZ27,0)=BA27,"YES","")</f>
        <v/>
      </c>
      <c r="AY27" t="str">
        <f>LEFT(BA27,1)</f>
        <v>J</v>
      </c>
      <c r="AZ27">
        <f>VLOOKUP(AY27,$BR$25:$BS$42,2,0)</f>
        <v>12</v>
      </c>
      <c r="BA27" t="s">
        <v>61</v>
      </c>
      <c r="BB27">
        <f>VLOOKUP(BC27,golfers!H:I,2,0)</f>
        <v>30</v>
      </c>
      <c r="BC27" s="54" t="s">
        <v>176</v>
      </c>
      <c r="BD27">
        <f>VLOOKUP($BC27,golfers!N:Q,2,0)</f>
        <v>34</v>
      </c>
      <c r="BE27">
        <f>VLOOKUP($BC27,golfers!N:Q,3,0)</f>
        <v>24</v>
      </c>
      <c r="BF27">
        <f>VLOOKUP($BC27,golfers!N:Q,4,0)</f>
        <v>41</v>
      </c>
      <c r="BG27">
        <f>BF27-BE27</f>
        <v>17</v>
      </c>
      <c r="BH27">
        <f>COUNTIF($B$2:$S$115,BC27)</f>
        <v>29</v>
      </c>
      <c r="BI27" s="52">
        <f>BH27/COUNTA($A$2:$A$115)</f>
        <v>0.25892857142857145</v>
      </c>
      <c r="BM27" t="str">
        <v>Doug Cook2</v>
      </c>
      <c r="BN27">
        <f>IFERROR(RIGHT(A27,1)*1,0)</f>
        <v>1</v>
      </c>
      <c r="BO27" t="str">
        <f>IFERROR(LEFT(A27,IFERROR(SEARCH(BN27,A27,1)-1,A27)),A27)</f>
        <v>Jordan Ashford</v>
      </c>
      <c r="BR27" t="s">
        <v>74</v>
      </c>
      <c r="BS27">
        <v>5</v>
      </c>
    </row>
    <row r="28" spans="1:184" ht="13.5" thickBot="1">
      <c r="A28" t="s">
        <v>274</v>
      </c>
      <c r="B28" t="s">
        <v>134</v>
      </c>
      <c r="C28" t="s">
        <v>165</v>
      </c>
      <c r="D28" t="s">
        <v>168</v>
      </c>
      <c r="E28" t="s">
        <v>94</v>
      </c>
      <c r="F28" t="s">
        <v>163</v>
      </c>
      <c r="G28" t="s">
        <v>185</v>
      </c>
      <c r="H28" t="s">
        <v>131</v>
      </c>
      <c r="I28" t="s">
        <v>178</v>
      </c>
      <c r="J28" t="s">
        <v>197</v>
      </c>
      <c r="K28" t="s">
        <v>138</v>
      </c>
      <c r="L28" t="s">
        <v>160</v>
      </c>
      <c r="M28" t="s">
        <v>189</v>
      </c>
      <c r="N28" t="s">
        <v>179</v>
      </c>
      <c r="O28" t="s">
        <v>166</v>
      </c>
      <c r="P28" t="s">
        <v>180</v>
      </c>
      <c r="Q28" t="s">
        <v>182</v>
      </c>
      <c r="R28" t="s">
        <v>205</v>
      </c>
      <c r="S28" t="s">
        <v>207</v>
      </c>
      <c r="U28">
        <f>VLOOKUP(B28,golfers!$B$2:$D$79,3,FALSE)</f>
        <v>75</v>
      </c>
      <c r="V28">
        <f>VLOOKUP(C28,golfers!$B$2:$D$79,3,FALSE)</f>
        <v>48</v>
      </c>
      <c r="W28">
        <f>VLOOKUP(D28,golfers!$B$2:$D$79,3,FALSE)</f>
        <v>64</v>
      </c>
      <c r="X28">
        <f>VLOOKUP(E28,golfers!$B$2:$D$79,3,FALSE)</f>
        <v>37</v>
      </c>
      <c r="Y28">
        <f>VLOOKUP(F28,golfers!$B$2:$D$79,3,FALSE)</f>
        <v>19</v>
      </c>
      <c r="Z28">
        <f>VLOOKUP(G28,golfers!$B$2:$D$79,3,FALSE)</f>
        <v>0</v>
      </c>
      <c r="AA28">
        <f>VLOOKUP(H28,golfers!$B$2:$D$79,3,FALSE)</f>
        <v>61</v>
      </c>
      <c r="AB28">
        <f>VLOOKUP(I28,golfers!$B$2:$D$79,3,FALSE)</f>
        <v>48</v>
      </c>
      <c r="AC28">
        <f>VLOOKUP(J28,golfers!$B$2:$D$79,3,FALSE)</f>
        <v>43</v>
      </c>
      <c r="AD28">
        <f>VLOOKUP(K28,golfers!$B$2:$D$79,3,FALSE)</f>
        <v>61</v>
      </c>
      <c r="AE28">
        <f>VLOOKUP(L28,golfers!$B$2:$D$79,3,FALSE)</f>
        <v>67</v>
      </c>
      <c r="AF28">
        <f>VLOOKUP(M28,golfers!$B$2:$D$79,3,FALSE)</f>
        <v>0</v>
      </c>
      <c r="AG28">
        <f>VLOOKUP(N28,golfers!$B$2:$D$79,3,FALSE)</f>
        <v>0</v>
      </c>
      <c r="AH28">
        <f>VLOOKUP(O28,golfers!$B$2:$D$79,3,FALSE)</f>
        <v>41</v>
      </c>
      <c r="AI28">
        <f>VLOOKUP(P28,golfers!$B$2:$D$79,3,FALSE)</f>
        <v>26</v>
      </c>
      <c r="AJ28">
        <f>VLOOKUP(Q28,golfers!$B$2:$D$79,3,FALSE)</f>
        <v>0</v>
      </c>
      <c r="AK28">
        <f>VLOOKUP(R28,golfers!$B$2:$D$79,3,FALSE)</f>
        <v>26</v>
      </c>
      <c r="AL28">
        <f>VLOOKUP(S28,golfers!$B$2:$D$79,3,FALSE)</f>
        <v>0</v>
      </c>
      <c r="AM28">
        <f>COUNTIF(U28:AL28,"&gt;0")</f>
        <v>13</v>
      </c>
      <c r="AN28" s="7">
        <f>SUM(U28:AL28)</f>
        <v>616</v>
      </c>
      <c r="AO28">
        <f>RANK(AN28,$AN$2:$AN$115,0)</f>
        <v>27</v>
      </c>
      <c r="AP28" s="8">
        <f>AN28/AM28</f>
        <v>47.384615384615387</v>
      </c>
      <c r="AQ28" s="8">
        <f>AN28/18</f>
        <v>34.222222222222221</v>
      </c>
      <c r="AR28" t="s">
        <v>320</v>
      </c>
      <c r="AX28" s="2" t="str">
        <f>IF(HLOOKUP($AV$2,$BT$2:$KE$21,AZ28,0)=BA28,"YES","")</f>
        <v>YES</v>
      </c>
      <c r="AY28" t="str">
        <f>LEFT(BA28,1)</f>
        <v>D</v>
      </c>
      <c r="AZ28">
        <f>VLOOKUP(AY28,$BR$25:$BS$42,2,0)</f>
        <v>6</v>
      </c>
      <c r="BA28" t="s">
        <v>56</v>
      </c>
      <c r="BB28">
        <f>VLOOKUP(BC28,golfers!H:I,2,0)</f>
        <v>34</v>
      </c>
      <c r="BC28" s="54" t="s">
        <v>94</v>
      </c>
      <c r="BD28">
        <f>VLOOKUP($BC28,golfers!N:Q,2,0)</f>
        <v>42</v>
      </c>
      <c r="BE28">
        <f>VLOOKUP($BC28,golfers!N:Q,3,0)</f>
        <v>39</v>
      </c>
      <c r="BF28">
        <f>VLOOKUP($BC28,golfers!N:Q,4,0)</f>
        <v>37</v>
      </c>
      <c r="BG28">
        <f>BF28-BE28</f>
        <v>-2</v>
      </c>
      <c r="BH28">
        <f>COUNTIF($B$2:$S$115,BC28)</f>
        <v>33</v>
      </c>
      <c r="BI28" s="52">
        <f>BH28/COUNTA($A$2:$A$115)</f>
        <v>0.29464285714285715</v>
      </c>
      <c r="BM28" t="str">
        <v>Ed Breault1</v>
      </c>
      <c r="BN28">
        <f>IFERROR(RIGHT(A28,1)*1,0)</f>
        <v>1</v>
      </c>
      <c r="BO28" t="str">
        <f>IFERROR(LEFT(A28,IFERROR(SEARCH(BN28,A28,1)-1,A28)),A28)</f>
        <v>Brad Taylor</v>
      </c>
      <c r="BR28" t="s">
        <v>75</v>
      </c>
      <c r="BS28">
        <v>6</v>
      </c>
    </row>
    <row r="29" spans="1:184" ht="13.5" thickBot="1">
      <c r="A29" t="s">
        <v>301</v>
      </c>
      <c r="B29" t="s">
        <v>134</v>
      </c>
      <c r="C29" t="s">
        <v>91</v>
      </c>
      <c r="D29" t="s">
        <v>132</v>
      </c>
      <c r="E29" t="s">
        <v>70</v>
      </c>
      <c r="F29" t="s">
        <v>141</v>
      </c>
      <c r="G29" t="s">
        <v>140</v>
      </c>
      <c r="H29" t="s">
        <v>155</v>
      </c>
      <c r="I29" t="s">
        <v>71</v>
      </c>
      <c r="J29" t="s">
        <v>175</v>
      </c>
      <c r="K29" t="s">
        <v>138</v>
      </c>
      <c r="L29" t="s">
        <v>149</v>
      </c>
      <c r="M29" t="s">
        <v>172</v>
      </c>
      <c r="N29" t="s">
        <v>201</v>
      </c>
      <c r="O29" t="s">
        <v>156</v>
      </c>
      <c r="P29" t="s">
        <v>181</v>
      </c>
      <c r="Q29" t="s">
        <v>204</v>
      </c>
      <c r="R29" t="s">
        <v>191</v>
      </c>
      <c r="S29" t="s">
        <v>207</v>
      </c>
      <c r="U29">
        <f>VLOOKUP(B29,golfers!$B$2:$D$79,3,FALSE)</f>
        <v>75</v>
      </c>
      <c r="V29">
        <f>VLOOKUP(C29,golfers!$B$2:$D$79,3,FALSE)</f>
        <v>55</v>
      </c>
      <c r="W29">
        <f>VLOOKUP(D29,golfers!$B$2:$D$79,3,FALSE)</f>
        <v>8</v>
      </c>
      <c r="X29">
        <f>VLOOKUP(E29,golfers!$B$2:$D$79,3,FALSE)</f>
        <v>31</v>
      </c>
      <c r="Y29">
        <f>VLOOKUP(F29,golfers!$B$2:$D$79,3,FALSE)</f>
        <v>61</v>
      </c>
      <c r="Z29">
        <f>VLOOKUP(G29,golfers!$B$2:$D$79,3,FALSE)</f>
        <v>26</v>
      </c>
      <c r="AA29">
        <f>VLOOKUP(H29,golfers!$B$2:$D$79,3,FALSE)</f>
        <v>0</v>
      </c>
      <c r="AB29">
        <f>VLOOKUP(I29,golfers!$B$2:$D$79,3,FALSE)</f>
        <v>55</v>
      </c>
      <c r="AC29">
        <f>VLOOKUP(J29,golfers!$B$2:$D$79,3,FALSE)</f>
        <v>37</v>
      </c>
      <c r="AD29">
        <f>VLOOKUP(K29,golfers!$B$2:$D$79,3,FALSE)</f>
        <v>61</v>
      </c>
      <c r="AE29">
        <f>VLOOKUP(L29,golfers!$B$2:$D$79,3,FALSE)</f>
        <v>69</v>
      </c>
      <c r="AF29">
        <f>VLOOKUP(M29,golfers!$B$2:$D$79,3,FALSE)</f>
        <v>55</v>
      </c>
      <c r="AG29">
        <f>VLOOKUP(N29,golfers!$B$2:$D$79,3,FALSE)</f>
        <v>57</v>
      </c>
      <c r="AH29">
        <f>VLOOKUP(O29,golfers!$B$2:$D$79,3,FALSE)</f>
        <v>0</v>
      </c>
      <c r="AI29">
        <f>VLOOKUP(P29,golfers!$B$2:$D$79,3,FALSE)</f>
        <v>0</v>
      </c>
      <c r="AJ29">
        <f>VLOOKUP(Q29,golfers!$B$2:$D$79,3,FALSE)</f>
        <v>0</v>
      </c>
      <c r="AK29">
        <f>VLOOKUP(R29,golfers!$B$2:$D$79,3,FALSE)</f>
        <v>26</v>
      </c>
      <c r="AL29">
        <f>VLOOKUP(S29,golfers!$B$2:$D$79,3,FALSE)</f>
        <v>0</v>
      </c>
      <c r="AM29">
        <f>COUNTIF(U29:AL29,"&gt;0")</f>
        <v>13</v>
      </c>
      <c r="AN29" s="7">
        <f>SUM(U29:AL29)</f>
        <v>616</v>
      </c>
      <c r="AO29">
        <f>RANK(AN29,$AN$2:$AN$115,0)</f>
        <v>27</v>
      </c>
      <c r="AP29" s="8">
        <f>AN29/AM29</f>
        <v>47.384615384615387</v>
      </c>
      <c r="AQ29" s="8">
        <f>AN29/18</f>
        <v>34.222222222222221</v>
      </c>
      <c r="AR29" t="s">
        <v>320</v>
      </c>
      <c r="AT29" s="38">
        <v>70</v>
      </c>
      <c r="AX29" s="2" t="str">
        <f>IF(HLOOKUP($AV$2,$BT$2:$KE$21,AZ29,0)=BA29,"YES","")</f>
        <v/>
      </c>
      <c r="AY29" t="str">
        <f>LEFT(BA29,1)</f>
        <v>A</v>
      </c>
      <c r="AZ29">
        <f>VLOOKUP(AY29,$BR$25:$BS$42,2,0)</f>
        <v>3</v>
      </c>
      <c r="BA29" t="s">
        <v>18</v>
      </c>
      <c r="BB29">
        <f>VLOOKUP(BC29,golfers!H:I,2,0)</f>
        <v>34</v>
      </c>
      <c r="BC29" s="54" t="s">
        <v>167</v>
      </c>
      <c r="BD29">
        <f>VLOOKUP($BC29,golfers!N:Q,2,0)</f>
        <v>34</v>
      </c>
      <c r="BE29">
        <f>VLOOKUP($BC29,golfers!N:Q,3,0)</f>
        <v>34</v>
      </c>
      <c r="BF29">
        <f>VLOOKUP($BC29,golfers!N:Q,4,0)</f>
        <v>37</v>
      </c>
      <c r="BG29">
        <f>BF29-BE29</f>
        <v>3</v>
      </c>
      <c r="BH29">
        <f>COUNTIF($B$2:$S$115,BC29)</f>
        <v>21</v>
      </c>
      <c r="BI29" s="64">
        <f>BH29/COUNTA($A$2:$A$115)</f>
        <v>0.1875</v>
      </c>
      <c r="BM29" t="str">
        <v>Ed Breault2</v>
      </c>
      <c r="BN29">
        <f>IFERROR(RIGHT(A29,1)*1,0)</f>
        <v>0</v>
      </c>
      <c r="BO29" t="str">
        <f>IFERROR(LEFT(A29,IFERROR(SEARCH(BN29,A29,1)-1,A29)),A29)</f>
        <v>Kellie Stobbe</v>
      </c>
      <c r="BR29" t="s">
        <v>76</v>
      </c>
      <c r="BS29">
        <v>7</v>
      </c>
    </row>
    <row r="30" spans="1:184">
      <c r="A30" t="s">
        <v>242</v>
      </c>
      <c r="B30" t="s">
        <v>95</v>
      </c>
      <c r="C30" t="s">
        <v>103</v>
      </c>
      <c r="D30" t="s">
        <v>121</v>
      </c>
      <c r="E30" t="s">
        <v>169</v>
      </c>
      <c r="F30" t="s">
        <v>162</v>
      </c>
      <c r="G30" t="s">
        <v>185</v>
      </c>
      <c r="H30" t="s">
        <v>155</v>
      </c>
      <c r="I30" t="s">
        <v>71</v>
      </c>
      <c r="J30" t="s">
        <v>175</v>
      </c>
      <c r="K30" t="s">
        <v>119</v>
      </c>
      <c r="L30" t="s">
        <v>160</v>
      </c>
      <c r="M30" t="s">
        <v>177</v>
      </c>
      <c r="N30" t="s">
        <v>201</v>
      </c>
      <c r="O30" t="s">
        <v>202</v>
      </c>
      <c r="P30" t="s">
        <v>203</v>
      </c>
      <c r="Q30" t="s">
        <v>319</v>
      </c>
      <c r="R30" t="s">
        <v>161</v>
      </c>
      <c r="S30" t="s">
        <v>206</v>
      </c>
      <c r="U30">
        <f>VLOOKUP(B30,golfers!$B$2:$D$79,3,FALSE)</f>
        <v>64</v>
      </c>
      <c r="V30">
        <f>VLOOKUP(C30,golfers!$B$2:$D$79,3,FALSE)</f>
        <v>64</v>
      </c>
      <c r="W30">
        <f>VLOOKUP(D30,golfers!$B$2:$D$79,3,FALSE)</f>
        <v>31</v>
      </c>
      <c r="X30">
        <f>VLOOKUP(E30,golfers!$B$2:$D$79,3,FALSE)</f>
        <v>0</v>
      </c>
      <c r="Y30">
        <f>VLOOKUP(F30,golfers!$B$2:$D$79,3,FALSE)</f>
        <v>67</v>
      </c>
      <c r="Z30">
        <f>VLOOKUP(G30,golfers!$B$2:$D$79,3,FALSE)</f>
        <v>0</v>
      </c>
      <c r="AA30">
        <f>VLOOKUP(H30,golfers!$B$2:$D$79,3,FALSE)</f>
        <v>0</v>
      </c>
      <c r="AB30">
        <f>VLOOKUP(I30,golfers!$B$2:$D$79,3,FALSE)</f>
        <v>55</v>
      </c>
      <c r="AC30">
        <f>VLOOKUP(J30,golfers!$B$2:$D$79,3,FALSE)</f>
        <v>37</v>
      </c>
      <c r="AD30">
        <f>VLOOKUP(K30,golfers!$B$2:$D$79,3,FALSE)</f>
        <v>0</v>
      </c>
      <c r="AE30">
        <f>VLOOKUP(L30,golfers!$B$2:$D$79,3,FALSE)</f>
        <v>67</v>
      </c>
      <c r="AF30">
        <f>VLOOKUP(M30,golfers!$B$2:$D$79,3,FALSE)</f>
        <v>48</v>
      </c>
      <c r="AG30">
        <f>VLOOKUP(N30,golfers!$B$2:$D$79,3,FALSE)</f>
        <v>57</v>
      </c>
      <c r="AH30">
        <f>VLOOKUP(O30,golfers!$B$2:$D$79,3,FALSE)</f>
        <v>57</v>
      </c>
      <c r="AI30">
        <f>VLOOKUP(P30,golfers!$B$2:$D$79,3,FALSE)</f>
        <v>0</v>
      </c>
      <c r="AJ30">
        <f>VLOOKUP(Q30,golfers!$B$2:$D$79,3,FALSE)</f>
        <v>0</v>
      </c>
      <c r="AK30">
        <f>VLOOKUP(R30,golfers!$B$2:$D$79,3,FALSE)</f>
        <v>0</v>
      </c>
      <c r="AL30">
        <f>VLOOKUP(S30,golfers!$B$2:$D$79,3,FALSE)</f>
        <v>68</v>
      </c>
      <c r="AM30">
        <f>COUNTIF(U30:AL30,"&gt;0")</f>
        <v>11</v>
      </c>
      <c r="AN30" s="7">
        <f>SUM(U30:AL30)</f>
        <v>615</v>
      </c>
      <c r="AO30">
        <f>RANK(AN30,$AN$2:$AN$115,0)</f>
        <v>29</v>
      </c>
      <c r="AP30" s="8">
        <f>AN30/AM30</f>
        <v>55.909090909090907</v>
      </c>
      <c r="AQ30" s="8">
        <f>AN30/18</f>
        <v>34.166666666666664</v>
      </c>
      <c r="AR30" t="s">
        <v>320</v>
      </c>
      <c r="AT30" t="s">
        <v>321</v>
      </c>
      <c r="AX30" s="2" t="str">
        <f>IF(HLOOKUP($AV$2,$BT$2:$KE$21,AZ30,0)=BA30,"YES","")</f>
        <v/>
      </c>
      <c r="AY30" t="str">
        <f>LEFT(BA30,1)</f>
        <v>I</v>
      </c>
      <c r="AZ30">
        <f>VLOOKUP(AY30,$BR$25:$BS$42,2,0)</f>
        <v>11</v>
      </c>
      <c r="BA30" t="s">
        <v>8</v>
      </c>
      <c r="BB30">
        <f>VLOOKUP(BC30,golfers!H:I,2,0)</f>
        <v>34</v>
      </c>
      <c r="BC30" s="54" t="s">
        <v>175</v>
      </c>
      <c r="BD30">
        <f>VLOOKUP($BC30,golfers!N:Q,2,0)</f>
        <v>42</v>
      </c>
      <c r="BE30">
        <f>VLOOKUP($BC30,golfers!N:Q,3,0)</f>
        <v>24</v>
      </c>
      <c r="BF30">
        <f>VLOOKUP($BC30,golfers!N:Q,4,0)</f>
        <v>37</v>
      </c>
      <c r="BG30">
        <f>BF30-BE30</f>
        <v>13</v>
      </c>
      <c r="BH30">
        <f>COUNTIF($B$2:$S$115,BC30)</f>
        <v>21</v>
      </c>
      <c r="BI30" s="52">
        <f>BH30/COUNTA($A$2:$A$115)</f>
        <v>0.1875</v>
      </c>
      <c r="BM30" t="str">
        <v>Ed Hengemuehler</v>
      </c>
      <c r="BN30">
        <f>IFERROR(RIGHT(A30,1)*1,0)</f>
        <v>0</v>
      </c>
      <c r="BO30" t="str">
        <f>IFERROR(LEFT(A30,IFERROR(SEARCH(BN30,A30,1)-1,A30)),A30)</f>
        <v>Manjit Matharu</v>
      </c>
      <c r="BR30" t="s">
        <v>77</v>
      </c>
      <c r="BS30">
        <v>8</v>
      </c>
    </row>
    <row r="31" spans="1:184">
      <c r="A31" t="s">
        <v>238</v>
      </c>
      <c r="B31" t="s">
        <v>134</v>
      </c>
      <c r="C31" t="s">
        <v>91</v>
      </c>
      <c r="D31" t="s">
        <v>121</v>
      </c>
      <c r="E31" t="s">
        <v>94</v>
      </c>
      <c r="F31" t="s">
        <v>163</v>
      </c>
      <c r="G31" t="s">
        <v>140</v>
      </c>
      <c r="H31" t="s">
        <v>131</v>
      </c>
      <c r="I31" t="s">
        <v>71</v>
      </c>
      <c r="J31" t="s">
        <v>197</v>
      </c>
      <c r="K31" t="s">
        <v>187</v>
      </c>
      <c r="L31" t="s">
        <v>149</v>
      </c>
      <c r="M31" t="s">
        <v>177</v>
      </c>
      <c r="N31" t="s">
        <v>179</v>
      </c>
      <c r="O31" t="s">
        <v>190</v>
      </c>
      <c r="P31" t="s">
        <v>203</v>
      </c>
      <c r="Q31" t="s">
        <v>182</v>
      </c>
      <c r="R31" t="s">
        <v>205</v>
      </c>
      <c r="S31" t="s">
        <v>206</v>
      </c>
      <c r="U31">
        <f>VLOOKUP(B31,golfers!$B$2:$D$79,3,FALSE)</f>
        <v>75</v>
      </c>
      <c r="V31">
        <f>VLOOKUP(C31,golfers!$B$2:$D$79,3,FALSE)</f>
        <v>55</v>
      </c>
      <c r="W31">
        <f>VLOOKUP(D31,golfers!$B$2:$D$79,3,FALSE)</f>
        <v>31</v>
      </c>
      <c r="X31">
        <f>VLOOKUP(E31,golfers!$B$2:$D$79,3,FALSE)</f>
        <v>37</v>
      </c>
      <c r="Y31">
        <f>VLOOKUP(F31,golfers!$B$2:$D$79,3,FALSE)</f>
        <v>19</v>
      </c>
      <c r="Z31">
        <f>VLOOKUP(G31,golfers!$B$2:$D$79,3,FALSE)</f>
        <v>26</v>
      </c>
      <c r="AA31">
        <f>VLOOKUP(H31,golfers!$B$2:$D$79,3,FALSE)</f>
        <v>61</v>
      </c>
      <c r="AB31">
        <f>VLOOKUP(I31,golfers!$B$2:$D$79,3,FALSE)</f>
        <v>55</v>
      </c>
      <c r="AC31">
        <f>VLOOKUP(J31,golfers!$B$2:$D$79,3,FALSE)</f>
        <v>43</v>
      </c>
      <c r="AD31">
        <f>VLOOKUP(K31,golfers!$B$2:$D$79,3,FALSE)</f>
        <v>0</v>
      </c>
      <c r="AE31">
        <f>VLOOKUP(L31,golfers!$B$2:$D$79,3,FALSE)</f>
        <v>69</v>
      </c>
      <c r="AF31">
        <f>VLOOKUP(M31,golfers!$B$2:$D$79,3,FALSE)</f>
        <v>48</v>
      </c>
      <c r="AG31">
        <f>VLOOKUP(N31,golfers!$B$2:$D$79,3,FALSE)</f>
        <v>0</v>
      </c>
      <c r="AH31">
        <f>VLOOKUP(O31,golfers!$B$2:$D$79,3,FALSE)</f>
        <v>0</v>
      </c>
      <c r="AI31">
        <f>VLOOKUP(P31,golfers!$B$2:$D$79,3,FALSE)</f>
        <v>0</v>
      </c>
      <c r="AJ31">
        <f>VLOOKUP(Q31,golfers!$B$2:$D$79,3,FALSE)</f>
        <v>0</v>
      </c>
      <c r="AK31">
        <f>VLOOKUP(R31,golfers!$B$2:$D$79,3,FALSE)</f>
        <v>26</v>
      </c>
      <c r="AL31">
        <f>VLOOKUP(S31,golfers!$B$2:$D$79,3,FALSE)</f>
        <v>68</v>
      </c>
      <c r="AM31">
        <f>COUNTIF(U31:AL31,"&gt;0")</f>
        <v>13</v>
      </c>
      <c r="AN31" s="7">
        <f>SUM(U31:AL31)</f>
        <v>613</v>
      </c>
      <c r="AO31">
        <f>RANK(AN31,$AN$2:$AN$115,0)</f>
        <v>30</v>
      </c>
      <c r="AP31" s="8">
        <f>AN31/AM31</f>
        <v>47.153846153846153</v>
      </c>
      <c r="AQ31" s="8">
        <f>AN31/18</f>
        <v>34.055555555555557</v>
      </c>
      <c r="AR31" t="s">
        <v>192</v>
      </c>
      <c r="AT31" t="s">
        <v>322</v>
      </c>
      <c r="AX31" s="2" t="str">
        <f>IF(HLOOKUP($AV$2,$BT$2:$KE$21,AZ31,0)=BA31,"YES","")</f>
        <v/>
      </c>
      <c r="AY31" t="str">
        <f>LEFT(BA31,1)</f>
        <v>L</v>
      </c>
      <c r="AZ31">
        <f>VLOOKUP(AY31,$BR$25:$BS$42,2,0)</f>
        <v>14</v>
      </c>
      <c r="BA31" t="s">
        <v>63</v>
      </c>
      <c r="BB31">
        <f>VLOOKUP(BC31,golfers!H:I,2,0)</f>
        <v>34</v>
      </c>
      <c r="BC31" s="54" t="s">
        <v>198</v>
      </c>
      <c r="BD31">
        <f>VLOOKUP($BC31,golfers!N:Q,2,0)</f>
        <v>17</v>
      </c>
      <c r="BE31">
        <f>VLOOKUP($BC31,golfers!N:Q,3,0)</f>
        <v>17</v>
      </c>
      <c r="BF31">
        <f>VLOOKUP($BC31,golfers!N:Q,4,0)</f>
        <v>37</v>
      </c>
      <c r="BG31">
        <f>BF31-BE31</f>
        <v>20</v>
      </c>
      <c r="BH31">
        <f>COUNTIF($B$2:$S$115,BC31)</f>
        <v>8</v>
      </c>
      <c r="BI31" s="52">
        <f>BH31/COUNTA($A$2:$A$115)</f>
        <v>7.1428571428571425E-2</v>
      </c>
      <c r="BM31" t="str">
        <v>Gavin Ipsen1</v>
      </c>
      <c r="BN31">
        <f>IFERROR(RIGHT(A31,1)*1,0)</f>
        <v>0</v>
      </c>
      <c r="BO31" t="str">
        <f>IFERROR(LEFT(A31,IFERROR(SEARCH(BN31,A31,1)-1,A31)),A31)</f>
        <v>Dan Chatfield</v>
      </c>
      <c r="BR31" t="s">
        <v>78</v>
      </c>
      <c r="BS31">
        <v>9</v>
      </c>
    </row>
    <row r="32" spans="1:184" ht="13.5" thickBot="1">
      <c r="A32" t="s">
        <v>217</v>
      </c>
      <c r="B32" t="s">
        <v>95</v>
      </c>
      <c r="C32" t="s">
        <v>103</v>
      </c>
      <c r="D32" t="s">
        <v>121</v>
      </c>
      <c r="E32" t="s">
        <v>70</v>
      </c>
      <c r="F32" t="s">
        <v>163</v>
      </c>
      <c r="G32" t="s">
        <v>174</v>
      </c>
      <c r="H32" t="s">
        <v>155</v>
      </c>
      <c r="I32" t="s">
        <v>71</v>
      </c>
      <c r="J32" t="s">
        <v>175</v>
      </c>
      <c r="K32" t="s">
        <v>138</v>
      </c>
      <c r="L32" t="s">
        <v>117</v>
      </c>
      <c r="M32" t="s">
        <v>172</v>
      </c>
      <c r="N32" t="s">
        <v>179</v>
      </c>
      <c r="O32" t="s">
        <v>202</v>
      </c>
      <c r="P32" t="s">
        <v>180</v>
      </c>
      <c r="Q32" t="s">
        <v>319</v>
      </c>
      <c r="R32" t="s">
        <v>205</v>
      </c>
      <c r="S32" t="s">
        <v>206</v>
      </c>
      <c r="U32">
        <f>VLOOKUP(B32,golfers!$B$2:$D$79,3,FALSE)</f>
        <v>64</v>
      </c>
      <c r="V32">
        <f>VLOOKUP(C32,golfers!$B$2:$D$79,3,FALSE)</f>
        <v>64</v>
      </c>
      <c r="W32">
        <f>VLOOKUP(D32,golfers!$B$2:$D$79,3,FALSE)</f>
        <v>31</v>
      </c>
      <c r="X32">
        <f>VLOOKUP(E32,golfers!$B$2:$D$79,3,FALSE)</f>
        <v>31</v>
      </c>
      <c r="Y32">
        <f>VLOOKUP(F32,golfers!$B$2:$D$79,3,FALSE)</f>
        <v>19</v>
      </c>
      <c r="Z32">
        <f>VLOOKUP(G32,golfers!$B$2:$D$79,3,FALSE)</f>
        <v>0</v>
      </c>
      <c r="AA32">
        <f>VLOOKUP(H32,golfers!$B$2:$D$79,3,FALSE)</f>
        <v>0</v>
      </c>
      <c r="AB32">
        <f>VLOOKUP(I32,golfers!$B$2:$D$79,3,FALSE)</f>
        <v>55</v>
      </c>
      <c r="AC32">
        <f>VLOOKUP(J32,golfers!$B$2:$D$79,3,FALSE)</f>
        <v>37</v>
      </c>
      <c r="AD32">
        <f>VLOOKUP(K32,golfers!$B$2:$D$79,3,FALSE)</f>
        <v>61</v>
      </c>
      <c r="AE32">
        <f>VLOOKUP(L32,golfers!$B$2:$D$79,3,FALSE)</f>
        <v>15</v>
      </c>
      <c r="AF32">
        <f>VLOOKUP(M32,golfers!$B$2:$D$79,3,FALSE)</f>
        <v>55</v>
      </c>
      <c r="AG32">
        <f>VLOOKUP(N32,golfers!$B$2:$D$79,3,FALSE)</f>
        <v>0</v>
      </c>
      <c r="AH32">
        <f>VLOOKUP(O32,golfers!$B$2:$D$79,3,FALSE)</f>
        <v>57</v>
      </c>
      <c r="AI32">
        <f>VLOOKUP(P32,golfers!$B$2:$D$79,3,FALSE)</f>
        <v>26</v>
      </c>
      <c r="AJ32">
        <f>VLOOKUP(Q32,golfers!$B$2:$D$79,3,FALSE)</f>
        <v>0</v>
      </c>
      <c r="AK32">
        <f>VLOOKUP(R32,golfers!$B$2:$D$79,3,FALSE)</f>
        <v>26</v>
      </c>
      <c r="AL32">
        <f>VLOOKUP(S32,golfers!$B$2:$D$79,3,FALSE)</f>
        <v>68</v>
      </c>
      <c r="AM32">
        <f>COUNTIF(U32:AL32,"&gt;0")</f>
        <v>14</v>
      </c>
      <c r="AN32" s="7">
        <f>SUM(U32:AL32)</f>
        <v>609</v>
      </c>
      <c r="AO32">
        <f>RANK(AN32,$AN$2:$AN$115,0)</f>
        <v>31</v>
      </c>
      <c r="AP32" s="8">
        <f>AN32/AM32</f>
        <v>43.5</v>
      </c>
      <c r="AQ32" s="8">
        <f>AN32/18</f>
        <v>33.833333333333336</v>
      </c>
      <c r="AR32" t="s">
        <v>320</v>
      </c>
      <c r="AX32" s="2" t="str">
        <f>IF(HLOOKUP($AV$2,$BT$2:$KE$21,AZ32,0)=BA32,"YES","")</f>
        <v/>
      </c>
      <c r="AY32" t="str">
        <f>LEFT(BA32,1)</f>
        <v>D</v>
      </c>
      <c r="AZ32">
        <f>VLOOKUP(AY32,$BR$25:$BS$42,2,0)</f>
        <v>6</v>
      </c>
      <c r="BA32" t="s">
        <v>38</v>
      </c>
      <c r="BB32">
        <f>VLOOKUP(BC32,golfers!H:I,2,0)</f>
        <v>40</v>
      </c>
      <c r="BC32" s="54" t="s">
        <v>70</v>
      </c>
      <c r="BD32">
        <f>VLOOKUP($BC32,golfers!N:Q,2,0)</f>
        <v>34</v>
      </c>
      <c r="BE32">
        <f>VLOOKUP($BC32,golfers!N:Q,3,0)</f>
        <v>12</v>
      </c>
      <c r="BF32">
        <f>VLOOKUP($BC32,golfers!N:Q,4,0)</f>
        <v>31</v>
      </c>
      <c r="BG32">
        <f>BF32-BE32</f>
        <v>19</v>
      </c>
      <c r="BH32">
        <f>COUNTIF($B$2:$S$115,BC32)</f>
        <v>36</v>
      </c>
      <c r="BI32" s="52">
        <f>BH32/COUNTA($A$2:$A$115)</f>
        <v>0.32142857142857145</v>
      </c>
      <c r="BM32" t="str">
        <v>Gavin Ipsen2</v>
      </c>
      <c r="BN32">
        <f>IFERROR(RIGHT(A32,1)*1,0)</f>
        <v>0</v>
      </c>
      <c r="BO32" t="str">
        <f>IFERROR(LEFT(A32,IFERROR(SEARCH(BN32,A32,1)-1,A32)),A32)</f>
        <v>Mitch Griesert</v>
      </c>
      <c r="BR32" t="s">
        <v>79</v>
      </c>
      <c r="BS32">
        <v>10</v>
      </c>
    </row>
    <row r="33" spans="1:71" ht="13.5" thickBot="1">
      <c r="A33" t="s">
        <v>265</v>
      </c>
      <c r="B33" t="s">
        <v>95</v>
      </c>
      <c r="C33" t="s">
        <v>165</v>
      </c>
      <c r="D33" t="s">
        <v>168</v>
      </c>
      <c r="E33" t="s">
        <v>70</v>
      </c>
      <c r="F33" t="s">
        <v>162</v>
      </c>
      <c r="G33" t="s">
        <v>185</v>
      </c>
      <c r="H33" t="s">
        <v>131</v>
      </c>
      <c r="I33" t="s">
        <v>154</v>
      </c>
      <c r="J33" t="s">
        <v>148</v>
      </c>
      <c r="K33" t="s">
        <v>176</v>
      </c>
      <c r="L33" t="s">
        <v>160</v>
      </c>
      <c r="M33" t="s">
        <v>172</v>
      </c>
      <c r="N33" t="s">
        <v>179</v>
      </c>
      <c r="O33" t="s">
        <v>156</v>
      </c>
      <c r="P33" t="s">
        <v>194</v>
      </c>
      <c r="Q33" t="s">
        <v>319</v>
      </c>
      <c r="R33" t="s">
        <v>161</v>
      </c>
      <c r="S33" t="s">
        <v>206</v>
      </c>
      <c r="U33">
        <f>VLOOKUP(B33,golfers!$B$2:$D$79,3,FALSE)</f>
        <v>64</v>
      </c>
      <c r="V33">
        <f>VLOOKUP(C33,golfers!$B$2:$D$79,3,FALSE)</f>
        <v>48</v>
      </c>
      <c r="W33">
        <f>VLOOKUP(D33,golfers!$B$2:$D$79,3,FALSE)</f>
        <v>64</v>
      </c>
      <c r="X33">
        <f>VLOOKUP(E33,golfers!$B$2:$D$79,3,FALSE)</f>
        <v>31</v>
      </c>
      <c r="Y33">
        <f>VLOOKUP(F33,golfers!$B$2:$D$79,3,FALSE)</f>
        <v>67</v>
      </c>
      <c r="Z33">
        <f>VLOOKUP(G33,golfers!$B$2:$D$79,3,FALSE)</f>
        <v>0</v>
      </c>
      <c r="AA33">
        <f>VLOOKUP(H33,golfers!$B$2:$D$79,3,FALSE)</f>
        <v>61</v>
      </c>
      <c r="AB33">
        <f>VLOOKUP(I33,golfers!$B$2:$D$79,3,FALSE)</f>
        <v>0</v>
      </c>
      <c r="AC33">
        <f>VLOOKUP(J33,golfers!$B$2:$D$79,3,FALSE)</f>
        <v>41</v>
      </c>
      <c r="AD33">
        <f>VLOOKUP(K33,golfers!$B$2:$D$79,3,FALSE)</f>
        <v>41</v>
      </c>
      <c r="AE33">
        <f>VLOOKUP(L33,golfers!$B$2:$D$79,3,FALSE)</f>
        <v>67</v>
      </c>
      <c r="AF33">
        <f>VLOOKUP(M33,golfers!$B$2:$D$79,3,FALSE)</f>
        <v>55</v>
      </c>
      <c r="AG33">
        <f>VLOOKUP(N33,golfers!$B$2:$D$79,3,FALSE)</f>
        <v>0</v>
      </c>
      <c r="AH33">
        <f>VLOOKUP(O33,golfers!$B$2:$D$79,3,FALSE)</f>
        <v>0</v>
      </c>
      <c r="AI33">
        <f>VLOOKUP(P33,golfers!$B$2:$D$79,3,FALSE)</f>
        <v>0</v>
      </c>
      <c r="AJ33">
        <f>VLOOKUP(Q33,golfers!$B$2:$D$79,3,FALSE)</f>
        <v>0</v>
      </c>
      <c r="AK33">
        <f>VLOOKUP(R33,golfers!$B$2:$D$79,3,FALSE)</f>
        <v>0</v>
      </c>
      <c r="AL33">
        <f>VLOOKUP(S33,golfers!$B$2:$D$79,3,FALSE)</f>
        <v>68</v>
      </c>
      <c r="AM33">
        <f>COUNTIF(U33:AL33,"&gt;0")</f>
        <v>11</v>
      </c>
      <c r="AN33" s="7">
        <f>SUM(U33:AL33)</f>
        <v>607</v>
      </c>
      <c r="AO33">
        <f>RANK(AN33,$AN$2:$AN$115,0)</f>
        <v>32</v>
      </c>
      <c r="AP33" s="8">
        <f>AN33/AM33</f>
        <v>55.18181818181818</v>
      </c>
      <c r="AQ33" s="8">
        <f>AN33/18</f>
        <v>33.722222222222221</v>
      </c>
      <c r="AR33" t="s">
        <v>320</v>
      </c>
      <c r="AT33" s="49">
        <f>SUM(AM2:AM115)</f>
        <v>1328</v>
      </c>
      <c r="AU33" t="s">
        <v>142</v>
      </c>
      <c r="AX33" s="2" t="str">
        <f>IF(HLOOKUP($AV$2,$BT$2:$KE$21,AZ33,0)=BA33,"YES","")</f>
        <v/>
      </c>
      <c r="AY33" t="str">
        <f>LEFT(BA33,1)</f>
        <v>C</v>
      </c>
      <c r="AZ33">
        <f>VLOOKUP(AY33,$BR$25:$BS$42,2,0)</f>
        <v>5</v>
      </c>
      <c r="BA33" t="s">
        <v>20</v>
      </c>
      <c r="BB33">
        <f>VLOOKUP(BC33,golfers!H:I,2,0)</f>
        <v>40</v>
      </c>
      <c r="BC33" s="54" t="s">
        <v>121</v>
      </c>
      <c r="BD33">
        <f>VLOOKUP($BC33,golfers!N:Q,2,0)</f>
        <v>34</v>
      </c>
      <c r="BE33">
        <f>VLOOKUP($BC33,golfers!N:Q,3,0)</f>
        <v>5</v>
      </c>
      <c r="BF33">
        <f>VLOOKUP($BC33,golfers!N:Q,4,0)</f>
        <v>31</v>
      </c>
      <c r="BG33">
        <f>BF33-BE33</f>
        <v>26</v>
      </c>
      <c r="BH33">
        <f>COUNTIF($B$2:$S$115,BC33)</f>
        <v>34</v>
      </c>
      <c r="BI33" s="52">
        <f>BH33/COUNTA($A$2:$A$115)</f>
        <v>0.30357142857142855</v>
      </c>
      <c r="BM33" t="str">
        <v>Gavin Ipsen3</v>
      </c>
      <c r="BN33">
        <f>IFERROR(RIGHT(A33,1)*1,0)</f>
        <v>0</v>
      </c>
      <c r="BO33" t="str">
        <f>IFERROR(LEFT(A33,IFERROR(SEARCH(BN33,A33,1)-1,A33)),A33)</f>
        <v>Kevin Geiger</v>
      </c>
      <c r="BR33" t="s">
        <v>80</v>
      </c>
      <c r="BS33">
        <v>11</v>
      </c>
    </row>
    <row r="34" spans="1:71" ht="13.5" thickBot="1">
      <c r="A34" t="s">
        <v>260</v>
      </c>
      <c r="B34" t="s">
        <v>134</v>
      </c>
      <c r="C34" t="s">
        <v>165</v>
      </c>
      <c r="D34" t="s">
        <v>168</v>
      </c>
      <c r="E34" t="s">
        <v>70</v>
      </c>
      <c r="F34" t="s">
        <v>162</v>
      </c>
      <c r="G34" t="s">
        <v>140</v>
      </c>
      <c r="H34" t="s">
        <v>155</v>
      </c>
      <c r="I34" t="s">
        <v>154</v>
      </c>
      <c r="J34" t="s">
        <v>183</v>
      </c>
      <c r="K34" t="s">
        <v>176</v>
      </c>
      <c r="L34" t="s">
        <v>157</v>
      </c>
      <c r="M34" t="s">
        <v>177</v>
      </c>
      <c r="N34" t="s">
        <v>201</v>
      </c>
      <c r="O34" t="s">
        <v>202</v>
      </c>
      <c r="P34" t="s">
        <v>203</v>
      </c>
      <c r="Q34" t="s">
        <v>319</v>
      </c>
      <c r="R34" t="s">
        <v>161</v>
      </c>
      <c r="S34" t="s">
        <v>206</v>
      </c>
      <c r="U34">
        <f>VLOOKUP(B34,golfers!$B$2:$D$79,3,FALSE)</f>
        <v>75</v>
      </c>
      <c r="V34">
        <f>VLOOKUP(C34,golfers!$B$2:$D$79,3,FALSE)</f>
        <v>48</v>
      </c>
      <c r="W34">
        <f>VLOOKUP(D34,golfers!$B$2:$D$79,3,FALSE)</f>
        <v>64</v>
      </c>
      <c r="X34">
        <f>VLOOKUP(E34,golfers!$B$2:$D$79,3,FALSE)</f>
        <v>31</v>
      </c>
      <c r="Y34">
        <f>VLOOKUP(F34,golfers!$B$2:$D$79,3,FALSE)</f>
        <v>67</v>
      </c>
      <c r="Z34">
        <f>VLOOKUP(G34,golfers!$B$2:$D$79,3,FALSE)</f>
        <v>26</v>
      </c>
      <c r="AA34">
        <f>VLOOKUP(H34,golfers!$B$2:$D$79,3,FALSE)</f>
        <v>0</v>
      </c>
      <c r="AB34">
        <f>VLOOKUP(I34,golfers!$B$2:$D$79,3,FALSE)</f>
        <v>0</v>
      </c>
      <c r="AC34">
        <f>VLOOKUP(J34,golfers!$B$2:$D$79,3,FALSE)</f>
        <v>0</v>
      </c>
      <c r="AD34">
        <f>VLOOKUP(K34,golfers!$B$2:$D$79,3,FALSE)</f>
        <v>41</v>
      </c>
      <c r="AE34">
        <f>VLOOKUP(L34,golfers!$B$2:$D$79,3,FALSE)</f>
        <v>19</v>
      </c>
      <c r="AF34">
        <f>VLOOKUP(M34,golfers!$B$2:$D$79,3,FALSE)</f>
        <v>48</v>
      </c>
      <c r="AG34">
        <f>VLOOKUP(N34,golfers!$B$2:$D$79,3,FALSE)</f>
        <v>57</v>
      </c>
      <c r="AH34">
        <f>VLOOKUP(O34,golfers!$B$2:$D$79,3,FALSE)</f>
        <v>57</v>
      </c>
      <c r="AI34">
        <f>VLOOKUP(P34,golfers!$B$2:$D$79,3,FALSE)</f>
        <v>0</v>
      </c>
      <c r="AJ34">
        <f>VLOOKUP(Q34,golfers!$B$2:$D$79,3,FALSE)</f>
        <v>0</v>
      </c>
      <c r="AK34">
        <f>VLOOKUP(R34,golfers!$B$2:$D$79,3,FALSE)</f>
        <v>0</v>
      </c>
      <c r="AL34">
        <f>VLOOKUP(S34,golfers!$B$2:$D$79,3,FALSE)</f>
        <v>68</v>
      </c>
      <c r="AM34">
        <f>COUNTIF(U34:AL34,"&gt;0")</f>
        <v>12</v>
      </c>
      <c r="AN34" s="7">
        <f>SUM(U34:AL34)</f>
        <v>601</v>
      </c>
      <c r="AO34">
        <f>RANK(AN34,$AN$2:$AN$115,0)</f>
        <v>33</v>
      </c>
      <c r="AP34" s="8">
        <f>AN34/AM34</f>
        <v>50.083333333333336</v>
      </c>
      <c r="AQ34" s="8">
        <f>AN34/18</f>
        <v>33.388888888888886</v>
      </c>
      <c r="AR34" t="s">
        <v>320</v>
      </c>
      <c r="AT34" s="49">
        <f>COUNTA(A2:A115)*18</f>
        <v>2016</v>
      </c>
      <c r="AU34" t="s">
        <v>159</v>
      </c>
      <c r="AX34" s="2" t="str">
        <f>IF(HLOOKUP($AV$2,$BT$2:$KE$21,AZ34,0)=BA34,"YES","")</f>
        <v>YES</v>
      </c>
      <c r="AY34" t="str">
        <f>LEFT(BA34,1)</f>
        <v>Q</v>
      </c>
      <c r="AZ34">
        <f>VLOOKUP(AY34,$BR$25:$BS$42,2,0)</f>
        <v>19</v>
      </c>
      <c r="BA34" t="s">
        <v>51</v>
      </c>
      <c r="BB34">
        <f>VLOOKUP(BC34,golfers!H:I,2,0)</f>
        <v>45</v>
      </c>
      <c r="BC34" s="54" t="s">
        <v>191</v>
      </c>
      <c r="BD34">
        <f>VLOOKUP($BC34,golfers!N:Q,2,0)</f>
        <v>34</v>
      </c>
      <c r="BE34">
        <f>VLOOKUP($BC34,golfers!N:Q,3,0)</f>
        <v>54</v>
      </c>
      <c r="BF34">
        <f>VLOOKUP($BC34,golfers!N:Q,4,0)</f>
        <v>26</v>
      </c>
      <c r="BG34">
        <f>BF34-BE34</f>
        <v>-28</v>
      </c>
      <c r="BH34">
        <f>COUNTIF($B$2:$S$115,BC34)</f>
        <v>25</v>
      </c>
      <c r="BI34" s="52">
        <f>BH34/COUNTA($A$2:$A$115)</f>
        <v>0.22321428571428573</v>
      </c>
      <c r="BM34" t="str">
        <v>Gavin Ipsen4</v>
      </c>
      <c r="BN34">
        <f>IFERROR(RIGHT(A34,1)*1,0)</f>
        <v>0</v>
      </c>
      <c r="BO34" t="str">
        <f>IFERROR(LEFT(A34,IFERROR(SEARCH(BN34,A34,1)-1,A34)),A34)</f>
        <v>Ken Haas</v>
      </c>
      <c r="BR34" t="s">
        <v>81</v>
      </c>
      <c r="BS34">
        <v>12</v>
      </c>
    </row>
    <row r="35" spans="1:71" ht="13.5" thickBot="1">
      <c r="A35" t="s">
        <v>281</v>
      </c>
      <c r="B35" t="s">
        <v>95</v>
      </c>
      <c r="C35" t="s">
        <v>103</v>
      </c>
      <c r="D35" t="s">
        <v>132</v>
      </c>
      <c r="E35" t="s">
        <v>169</v>
      </c>
      <c r="F35" t="s">
        <v>162</v>
      </c>
      <c r="G35" t="s">
        <v>140</v>
      </c>
      <c r="H35" t="s">
        <v>131</v>
      </c>
      <c r="I35" t="s">
        <v>71</v>
      </c>
      <c r="J35" t="s">
        <v>183</v>
      </c>
      <c r="K35" t="s">
        <v>119</v>
      </c>
      <c r="L35" t="s">
        <v>157</v>
      </c>
      <c r="M35" t="s">
        <v>172</v>
      </c>
      <c r="N35" t="s">
        <v>201</v>
      </c>
      <c r="O35" t="s">
        <v>202</v>
      </c>
      <c r="P35" t="s">
        <v>194</v>
      </c>
      <c r="Q35" t="s">
        <v>319</v>
      </c>
      <c r="R35" t="s">
        <v>161</v>
      </c>
      <c r="S35" t="s">
        <v>206</v>
      </c>
      <c r="U35">
        <f>VLOOKUP(B35,golfers!$B$2:$D$79,3,FALSE)</f>
        <v>64</v>
      </c>
      <c r="V35">
        <f>VLOOKUP(C35,golfers!$B$2:$D$79,3,FALSE)</f>
        <v>64</v>
      </c>
      <c r="W35">
        <f>VLOOKUP(D35,golfers!$B$2:$D$79,3,FALSE)</f>
        <v>8</v>
      </c>
      <c r="X35">
        <f>VLOOKUP(E35,golfers!$B$2:$D$79,3,FALSE)</f>
        <v>0</v>
      </c>
      <c r="Y35">
        <f>VLOOKUP(F35,golfers!$B$2:$D$79,3,FALSE)</f>
        <v>67</v>
      </c>
      <c r="Z35">
        <f>VLOOKUP(G35,golfers!$B$2:$D$79,3,FALSE)</f>
        <v>26</v>
      </c>
      <c r="AA35">
        <f>VLOOKUP(H35,golfers!$B$2:$D$79,3,FALSE)</f>
        <v>61</v>
      </c>
      <c r="AB35">
        <f>VLOOKUP(I35,golfers!$B$2:$D$79,3,FALSE)</f>
        <v>55</v>
      </c>
      <c r="AC35">
        <f>VLOOKUP(J35,golfers!$B$2:$D$79,3,FALSE)</f>
        <v>0</v>
      </c>
      <c r="AD35">
        <f>VLOOKUP(K35,golfers!$B$2:$D$79,3,FALSE)</f>
        <v>0</v>
      </c>
      <c r="AE35">
        <f>VLOOKUP(L35,golfers!$B$2:$D$79,3,FALSE)</f>
        <v>19</v>
      </c>
      <c r="AF35">
        <f>VLOOKUP(M35,golfers!$B$2:$D$79,3,FALSE)</f>
        <v>55</v>
      </c>
      <c r="AG35">
        <f>VLOOKUP(N35,golfers!$B$2:$D$79,3,FALSE)</f>
        <v>57</v>
      </c>
      <c r="AH35">
        <f>VLOOKUP(O35,golfers!$B$2:$D$79,3,FALSE)</f>
        <v>57</v>
      </c>
      <c r="AI35">
        <f>VLOOKUP(P35,golfers!$B$2:$D$79,3,FALSE)</f>
        <v>0</v>
      </c>
      <c r="AJ35">
        <f>VLOOKUP(Q35,golfers!$B$2:$D$79,3,FALSE)</f>
        <v>0</v>
      </c>
      <c r="AK35">
        <f>VLOOKUP(R35,golfers!$B$2:$D$79,3,FALSE)</f>
        <v>0</v>
      </c>
      <c r="AL35">
        <f>VLOOKUP(S35,golfers!$B$2:$D$79,3,FALSE)</f>
        <v>68</v>
      </c>
      <c r="AM35">
        <f>COUNTIF(U35:AL35,"&gt;0")</f>
        <v>12</v>
      </c>
      <c r="AN35" s="7">
        <f>SUM(U35:AL35)</f>
        <v>601</v>
      </c>
      <c r="AO35">
        <f>RANK(AN35,$AN$2:$AN$115,0)</f>
        <v>33</v>
      </c>
      <c r="AP35" s="8">
        <f>AN35/AM35</f>
        <v>50.083333333333336</v>
      </c>
      <c r="AQ35" s="8">
        <f>AN35/18</f>
        <v>33.388888888888886</v>
      </c>
      <c r="AR35" t="s">
        <v>320</v>
      </c>
      <c r="AT35" s="50">
        <f>AT33/AT34</f>
        <v>0.65873015873015872</v>
      </c>
      <c r="AU35" t="s">
        <v>143</v>
      </c>
      <c r="AX35" s="2" t="str">
        <f>IF(HLOOKUP($AV$2,$BT$2:$KE$21,AZ35,0)=BA35,"YES","")</f>
        <v/>
      </c>
      <c r="AY35" t="str">
        <f>LEFT(BA35,1)</f>
        <v>F</v>
      </c>
      <c r="AZ35">
        <f>VLOOKUP(AY35,$BR$25:$BS$42,2,0)</f>
        <v>8</v>
      </c>
      <c r="BA35" t="s">
        <v>58</v>
      </c>
      <c r="BB35">
        <f>VLOOKUP(BC35,golfers!H:I,2,0)</f>
        <v>45</v>
      </c>
      <c r="BC35" s="54" t="s">
        <v>140</v>
      </c>
      <c r="BD35">
        <f>VLOOKUP($BC35,golfers!N:Q,2,0)</f>
        <v>56</v>
      </c>
      <c r="BE35">
        <f>VLOOKUP($BC35,golfers!N:Q,3,0)</f>
        <v>34</v>
      </c>
      <c r="BF35">
        <f>VLOOKUP($BC35,golfers!N:Q,4,0)</f>
        <v>26</v>
      </c>
      <c r="BG35">
        <f>BF35-BE35</f>
        <v>-8</v>
      </c>
      <c r="BH35">
        <f>COUNTIF($B$2:$S$115,BC35)</f>
        <v>22</v>
      </c>
      <c r="BI35" s="52">
        <f>BH35/COUNTA($A$2:$A$115)</f>
        <v>0.19642857142857142</v>
      </c>
      <c r="BM35" t="str">
        <v>Grant Leischner</v>
      </c>
      <c r="BN35">
        <f>IFERROR(RIGHT(A35,1)*1,0)</f>
        <v>1</v>
      </c>
      <c r="BO35" t="str">
        <f>IFERROR(LEFT(A35,IFERROR(SEARCH(BN35,A35,1)-1,A35)),A35)</f>
        <v>Brian Schindler</v>
      </c>
      <c r="BR35" t="s">
        <v>82</v>
      </c>
      <c r="BS35">
        <v>13</v>
      </c>
    </row>
    <row r="36" spans="1:71">
      <c r="A36" t="s">
        <v>226</v>
      </c>
      <c r="B36" t="s">
        <v>134</v>
      </c>
      <c r="C36" t="s">
        <v>165</v>
      </c>
      <c r="D36" t="s">
        <v>186</v>
      </c>
      <c r="E36" t="s">
        <v>94</v>
      </c>
      <c r="F36" t="s">
        <v>141</v>
      </c>
      <c r="G36" t="s">
        <v>185</v>
      </c>
      <c r="H36" t="s">
        <v>146</v>
      </c>
      <c r="I36" t="s">
        <v>154</v>
      </c>
      <c r="J36" t="s">
        <v>183</v>
      </c>
      <c r="K36" t="s">
        <v>138</v>
      </c>
      <c r="L36" t="s">
        <v>160</v>
      </c>
      <c r="M36" t="s">
        <v>177</v>
      </c>
      <c r="N36" t="s">
        <v>199</v>
      </c>
      <c r="O36" t="s">
        <v>202</v>
      </c>
      <c r="P36" t="s">
        <v>180</v>
      </c>
      <c r="Q36" t="s">
        <v>182</v>
      </c>
      <c r="R36" t="s">
        <v>161</v>
      </c>
      <c r="S36" t="s">
        <v>173</v>
      </c>
      <c r="U36">
        <f>VLOOKUP(B36,golfers!$B$2:$D$79,3,FALSE)</f>
        <v>75</v>
      </c>
      <c r="V36">
        <f>VLOOKUP(C36,golfers!$B$2:$D$79,3,FALSE)</f>
        <v>48</v>
      </c>
      <c r="W36">
        <f>VLOOKUP(D36,golfers!$B$2:$D$79,3,FALSE)</f>
        <v>55</v>
      </c>
      <c r="X36">
        <f>VLOOKUP(E36,golfers!$B$2:$D$79,3,FALSE)</f>
        <v>37</v>
      </c>
      <c r="Y36">
        <f>VLOOKUP(F36,golfers!$B$2:$D$79,3,FALSE)</f>
        <v>61</v>
      </c>
      <c r="Z36">
        <f>VLOOKUP(G36,golfers!$B$2:$D$79,3,FALSE)</f>
        <v>0</v>
      </c>
      <c r="AA36">
        <f>VLOOKUP(H36,golfers!$B$2:$D$79,3,FALSE)</f>
        <v>55</v>
      </c>
      <c r="AB36">
        <f>VLOOKUP(I36,golfers!$B$2:$D$79,3,FALSE)</f>
        <v>0</v>
      </c>
      <c r="AC36">
        <f>VLOOKUP(J36,golfers!$B$2:$D$79,3,FALSE)</f>
        <v>0</v>
      </c>
      <c r="AD36">
        <f>VLOOKUP(K36,golfers!$B$2:$D$79,3,FALSE)</f>
        <v>61</v>
      </c>
      <c r="AE36">
        <f>VLOOKUP(L36,golfers!$B$2:$D$79,3,FALSE)</f>
        <v>67</v>
      </c>
      <c r="AF36">
        <f>VLOOKUP(M36,golfers!$B$2:$D$79,3,FALSE)</f>
        <v>48</v>
      </c>
      <c r="AG36">
        <f>VLOOKUP(N36,golfers!$B$2:$D$79,3,FALSE)</f>
        <v>10</v>
      </c>
      <c r="AH36">
        <f>VLOOKUP(O36,golfers!$B$2:$D$79,3,FALSE)</f>
        <v>57</v>
      </c>
      <c r="AI36">
        <f>VLOOKUP(P36,golfers!$B$2:$D$79,3,FALSE)</f>
        <v>26</v>
      </c>
      <c r="AJ36">
        <f>VLOOKUP(Q36,golfers!$B$2:$D$79,3,FALSE)</f>
        <v>0</v>
      </c>
      <c r="AK36">
        <f>VLOOKUP(R36,golfers!$B$2:$D$79,3,FALSE)</f>
        <v>0</v>
      </c>
      <c r="AL36">
        <f>VLOOKUP(S36,golfers!$B$2:$D$79,3,FALSE)</f>
        <v>0</v>
      </c>
      <c r="AM36">
        <f>COUNTIF(U36:AL36,"&gt;0")</f>
        <v>12</v>
      </c>
      <c r="AN36" s="7">
        <f>SUM(U36:AL36)</f>
        <v>600</v>
      </c>
      <c r="AO36">
        <f>RANK(AN36,$AN$2:$AN$115,0)</f>
        <v>35</v>
      </c>
      <c r="AP36" s="8">
        <f>AN36/AM36</f>
        <v>50</v>
      </c>
      <c r="AQ36" s="8">
        <f>AN36/18</f>
        <v>33.333333333333336</v>
      </c>
      <c r="AR36" t="s">
        <v>320</v>
      </c>
      <c r="AT36" s="2"/>
      <c r="AX36" s="2" t="str">
        <f>IF(HLOOKUP($AV$2,$BT$2:$KE$21,AZ36,0)=BA36,"YES","")</f>
        <v/>
      </c>
      <c r="AY36" t="str">
        <f>LEFT(BA36,1)</f>
        <v>Q</v>
      </c>
      <c r="AZ36">
        <f>VLOOKUP(AY36,$BR$25:$BS$42,2,0)</f>
        <v>19</v>
      </c>
      <c r="BA36" t="s">
        <v>68</v>
      </c>
      <c r="BB36">
        <f>VLOOKUP(BC36,golfers!H:I,2,0)</f>
        <v>45</v>
      </c>
      <c r="BC36" s="54" t="s">
        <v>205</v>
      </c>
      <c r="BD36">
        <f>VLOOKUP($BC36,golfers!N:Q,2,0)</f>
        <v>17</v>
      </c>
      <c r="BE36">
        <f>VLOOKUP($BC36,golfers!N:Q,3,0)</f>
        <v>34</v>
      </c>
      <c r="BF36">
        <f>VLOOKUP($BC36,golfers!N:Q,4,0)</f>
        <v>26</v>
      </c>
      <c r="BG36">
        <f>BF36-BE36</f>
        <v>-8</v>
      </c>
      <c r="BH36">
        <f>COUNTIF($B$2:$S$115,BC36)</f>
        <v>26</v>
      </c>
      <c r="BI36" s="52">
        <f>BH36/COUNTA($A$2:$A$115)</f>
        <v>0.23214285714285715</v>
      </c>
      <c r="BM36" t="str">
        <v>Hubert Ban</v>
      </c>
      <c r="BN36">
        <f>IFERROR(RIGHT(A36,1)*1,0)</f>
        <v>0</v>
      </c>
      <c r="BO36" t="str">
        <f>IFERROR(LEFT(A36,IFERROR(SEARCH(BN36,A36,1)-1,A36)),A36)</f>
        <v>Sarah Percha</v>
      </c>
      <c r="BR36" t="s">
        <v>83</v>
      </c>
      <c r="BS36">
        <v>14</v>
      </c>
    </row>
    <row r="37" spans="1:71">
      <c r="A37" t="s">
        <v>271</v>
      </c>
      <c r="B37" t="s">
        <v>134</v>
      </c>
      <c r="C37" t="s">
        <v>91</v>
      </c>
      <c r="D37" t="s">
        <v>121</v>
      </c>
      <c r="E37" t="s">
        <v>70</v>
      </c>
      <c r="F37" t="s">
        <v>162</v>
      </c>
      <c r="G37" t="s">
        <v>170</v>
      </c>
      <c r="H37" t="s">
        <v>146</v>
      </c>
      <c r="I37" t="s">
        <v>71</v>
      </c>
      <c r="J37" t="s">
        <v>197</v>
      </c>
      <c r="K37" t="s">
        <v>187</v>
      </c>
      <c r="L37" t="s">
        <v>117</v>
      </c>
      <c r="M37" t="s">
        <v>172</v>
      </c>
      <c r="N37" t="s">
        <v>179</v>
      </c>
      <c r="O37" t="s">
        <v>202</v>
      </c>
      <c r="P37" t="s">
        <v>180</v>
      </c>
      <c r="Q37" t="s">
        <v>319</v>
      </c>
      <c r="R37" t="s">
        <v>191</v>
      </c>
      <c r="S37" t="s">
        <v>184</v>
      </c>
      <c r="U37">
        <f>VLOOKUP(B37,golfers!$B$2:$D$79,3,FALSE)</f>
        <v>75</v>
      </c>
      <c r="V37">
        <f>VLOOKUP(C37,golfers!$B$2:$D$79,3,FALSE)</f>
        <v>55</v>
      </c>
      <c r="W37">
        <f>VLOOKUP(D37,golfers!$B$2:$D$79,3,FALSE)</f>
        <v>31</v>
      </c>
      <c r="X37">
        <f>VLOOKUP(E37,golfers!$B$2:$D$79,3,FALSE)</f>
        <v>31</v>
      </c>
      <c r="Y37">
        <f>VLOOKUP(F37,golfers!$B$2:$D$79,3,FALSE)</f>
        <v>67</v>
      </c>
      <c r="Z37">
        <f>VLOOKUP(G37,golfers!$B$2:$D$79,3,FALSE)</f>
        <v>0</v>
      </c>
      <c r="AA37">
        <f>VLOOKUP(H37,golfers!$B$2:$D$79,3,FALSE)</f>
        <v>55</v>
      </c>
      <c r="AB37">
        <f>VLOOKUP(I37,golfers!$B$2:$D$79,3,FALSE)</f>
        <v>55</v>
      </c>
      <c r="AC37">
        <f>VLOOKUP(J37,golfers!$B$2:$D$79,3,FALSE)</f>
        <v>43</v>
      </c>
      <c r="AD37">
        <f>VLOOKUP(K37,golfers!$B$2:$D$79,3,FALSE)</f>
        <v>0</v>
      </c>
      <c r="AE37">
        <f>VLOOKUP(L37,golfers!$B$2:$D$79,3,FALSE)</f>
        <v>15</v>
      </c>
      <c r="AF37">
        <f>VLOOKUP(M37,golfers!$B$2:$D$79,3,FALSE)</f>
        <v>55</v>
      </c>
      <c r="AG37">
        <f>VLOOKUP(N37,golfers!$B$2:$D$79,3,FALSE)</f>
        <v>0</v>
      </c>
      <c r="AH37">
        <f>VLOOKUP(O37,golfers!$B$2:$D$79,3,FALSE)</f>
        <v>57</v>
      </c>
      <c r="AI37">
        <f>VLOOKUP(P37,golfers!$B$2:$D$79,3,FALSE)</f>
        <v>26</v>
      </c>
      <c r="AJ37">
        <f>VLOOKUP(Q37,golfers!$B$2:$D$79,3,FALSE)</f>
        <v>0</v>
      </c>
      <c r="AK37">
        <f>VLOOKUP(R37,golfers!$B$2:$D$79,3,FALSE)</f>
        <v>26</v>
      </c>
      <c r="AL37">
        <f>VLOOKUP(S37,golfers!$B$2:$D$79,3,FALSE)</f>
        <v>8</v>
      </c>
      <c r="AM37">
        <f>COUNTIF(U37:AL37,"&gt;0")</f>
        <v>14</v>
      </c>
      <c r="AN37" s="7">
        <f>SUM(U37:AL37)</f>
        <v>599</v>
      </c>
      <c r="AO37">
        <f>RANK(AN37,$AN$2:$AN$115,0)</f>
        <v>36</v>
      </c>
      <c r="AP37" s="8">
        <f>AN37/AM37</f>
        <v>42.785714285714285</v>
      </c>
      <c r="AQ37" s="8">
        <f>AN37/18</f>
        <v>33.277777777777779</v>
      </c>
      <c r="AR37" t="s">
        <v>320</v>
      </c>
      <c r="AX37" s="2" t="str">
        <f>IF(HLOOKUP($AV$2,$BT$2:$KE$21,AZ37,0)=BA37,"YES","")</f>
        <v>YES</v>
      </c>
      <c r="AY37" t="str">
        <f>LEFT(BA37,1)</f>
        <v>O</v>
      </c>
      <c r="AZ37">
        <f>VLOOKUP(AY37,$BR$25:$BS$42,2,0)</f>
        <v>17</v>
      </c>
      <c r="BA37" t="s">
        <v>49</v>
      </c>
      <c r="BB37">
        <f>VLOOKUP(BC37,golfers!H:I,2,0)</f>
        <v>45</v>
      </c>
      <c r="BC37" s="54" t="s">
        <v>180</v>
      </c>
      <c r="BD37">
        <f>VLOOKUP($BC37,golfers!N:Q,2,0)</f>
        <v>17</v>
      </c>
      <c r="BE37">
        <f>VLOOKUP($BC37,golfers!N:Q,3,0)</f>
        <v>17</v>
      </c>
      <c r="BF37">
        <f>VLOOKUP($BC37,golfers!N:Q,4,0)</f>
        <v>26</v>
      </c>
      <c r="BG37">
        <f>BF37-BE37</f>
        <v>9</v>
      </c>
      <c r="BH37">
        <f>COUNTIF($B$2:$S$115,BC37)</f>
        <v>50</v>
      </c>
      <c r="BI37" s="52">
        <f>BH37/COUNTA($A$2:$A$115)</f>
        <v>0.44642857142857145</v>
      </c>
      <c r="BM37" t="str">
        <v>Jason Percha</v>
      </c>
      <c r="BN37">
        <f>IFERROR(RIGHT(A37,1)*1,0)</f>
        <v>1</v>
      </c>
      <c r="BO37" t="str">
        <f>IFERROR(LEFT(A37,IFERROR(SEARCH(BN37,A37,1)-1,A37)),A37)</f>
        <v>Darren Merchant</v>
      </c>
      <c r="BR37" t="s">
        <v>84</v>
      </c>
      <c r="BS37">
        <v>15</v>
      </c>
    </row>
    <row r="38" spans="1:71">
      <c r="A38" t="s">
        <v>221</v>
      </c>
      <c r="B38" t="s">
        <v>95</v>
      </c>
      <c r="C38" t="s">
        <v>91</v>
      </c>
      <c r="D38" t="s">
        <v>132</v>
      </c>
      <c r="E38" t="s">
        <v>94</v>
      </c>
      <c r="F38" t="s">
        <v>162</v>
      </c>
      <c r="G38" t="s">
        <v>170</v>
      </c>
      <c r="H38" t="s">
        <v>155</v>
      </c>
      <c r="I38" t="s">
        <v>71</v>
      </c>
      <c r="J38" t="s">
        <v>197</v>
      </c>
      <c r="K38" t="s">
        <v>138</v>
      </c>
      <c r="L38" t="s">
        <v>149</v>
      </c>
      <c r="M38" t="s">
        <v>177</v>
      </c>
      <c r="N38" t="s">
        <v>179</v>
      </c>
      <c r="O38" t="s">
        <v>202</v>
      </c>
      <c r="P38" t="s">
        <v>203</v>
      </c>
      <c r="Q38" t="s">
        <v>182</v>
      </c>
      <c r="R38" t="s">
        <v>205</v>
      </c>
      <c r="S38" t="s">
        <v>184</v>
      </c>
      <c r="U38">
        <f>VLOOKUP(B38,golfers!$B$2:$D$79,3,FALSE)</f>
        <v>64</v>
      </c>
      <c r="V38">
        <f>VLOOKUP(C38,golfers!$B$2:$D$79,3,FALSE)</f>
        <v>55</v>
      </c>
      <c r="W38">
        <f>VLOOKUP(D38,golfers!$B$2:$D$79,3,FALSE)</f>
        <v>8</v>
      </c>
      <c r="X38">
        <f>VLOOKUP(E38,golfers!$B$2:$D$79,3,FALSE)</f>
        <v>37</v>
      </c>
      <c r="Y38">
        <f>VLOOKUP(F38,golfers!$B$2:$D$79,3,FALSE)</f>
        <v>67</v>
      </c>
      <c r="Z38">
        <f>VLOOKUP(G38,golfers!$B$2:$D$79,3,FALSE)</f>
        <v>0</v>
      </c>
      <c r="AA38">
        <f>VLOOKUP(H38,golfers!$B$2:$D$79,3,FALSE)</f>
        <v>0</v>
      </c>
      <c r="AB38">
        <f>VLOOKUP(I38,golfers!$B$2:$D$79,3,FALSE)</f>
        <v>55</v>
      </c>
      <c r="AC38">
        <f>VLOOKUP(J38,golfers!$B$2:$D$79,3,FALSE)</f>
        <v>43</v>
      </c>
      <c r="AD38">
        <f>VLOOKUP(K38,golfers!$B$2:$D$79,3,FALSE)</f>
        <v>61</v>
      </c>
      <c r="AE38">
        <f>VLOOKUP(L38,golfers!$B$2:$D$79,3,FALSE)</f>
        <v>69</v>
      </c>
      <c r="AF38">
        <f>VLOOKUP(M38,golfers!$B$2:$D$79,3,FALSE)</f>
        <v>48</v>
      </c>
      <c r="AG38">
        <f>VLOOKUP(N38,golfers!$B$2:$D$79,3,FALSE)</f>
        <v>0</v>
      </c>
      <c r="AH38">
        <f>VLOOKUP(O38,golfers!$B$2:$D$79,3,FALSE)</f>
        <v>57</v>
      </c>
      <c r="AI38">
        <f>VLOOKUP(P38,golfers!$B$2:$D$79,3,FALSE)</f>
        <v>0</v>
      </c>
      <c r="AJ38">
        <f>VLOOKUP(Q38,golfers!$B$2:$D$79,3,FALSE)</f>
        <v>0</v>
      </c>
      <c r="AK38">
        <f>VLOOKUP(R38,golfers!$B$2:$D$79,3,FALSE)</f>
        <v>26</v>
      </c>
      <c r="AL38">
        <f>VLOOKUP(S38,golfers!$B$2:$D$79,3,FALSE)</f>
        <v>8</v>
      </c>
      <c r="AM38">
        <f>COUNTIF(U38:AL38,"&gt;0")</f>
        <v>13</v>
      </c>
      <c r="AN38" s="7">
        <f>SUM(U38:AL38)</f>
        <v>598</v>
      </c>
      <c r="AO38">
        <f>RANK(AN38,$AN$2:$AN$115,0)</f>
        <v>37</v>
      </c>
      <c r="AP38" s="8">
        <f>AN38/AM38</f>
        <v>46</v>
      </c>
      <c r="AQ38" s="8">
        <f>AN38/18</f>
        <v>33.222222222222221</v>
      </c>
      <c r="AR38" t="s">
        <v>320</v>
      </c>
      <c r="AX38" s="2" t="str">
        <f>IF(HLOOKUP($AV$2,$BT$2:$KE$21,AZ38,0)=BA38,"YES","")</f>
        <v/>
      </c>
      <c r="AY38" t="str">
        <f>LEFT(BA38,1)</f>
        <v>Q</v>
      </c>
      <c r="AZ38">
        <f>VLOOKUP(AY38,$BR$25:$BS$42,2,0)</f>
        <v>19</v>
      </c>
      <c r="BA38" t="s">
        <v>34</v>
      </c>
      <c r="BB38">
        <f>VLOOKUP(BC38,golfers!H:I,2,0)</f>
        <v>52</v>
      </c>
      <c r="BC38" s="54" t="s">
        <v>188</v>
      </c>
      <c r="BD38">
        <f>VLOOKUP($BC38,golfers!N:Q,2,0)</f>
        <v>42</v>
      </c>
      <c r="BE38">
        <f>VLOOKUP($BC38,golfers!N:Q,3,0)</f>
        <v>46</v>
      </c>
      <c r="BF38">
        <f>VLOOKUP($BC38,golfers!N:Q,4,0)</f>
        <v>19</v>
      </c>
      <c r="BG38">
        <f>BF38-BE38</f>
        <v>-27</v>
      </c>
      <c r="BH38">
        <f>COUNTIF($B$2:$S$115,BC38)</f>
        <v>17</v>
      </c>
      <c r="BI38" s="52">
        <f>BH38/COUNTA($A$2:$A$115)</f>
        <v>0.15178571428571427</v>
      </c>
      <c r="BM38" t="str">
        <v>Jason Tieskoetter</v>
      </c>
      <c r="BN38">
        <f>IFERROR(RIGHT(A38,1)*1,0)</f>
        <v>2</v>
      </c>
      <c r="BO38" t="str">
        <f>IFERROR(LEFT(A38,IFERROR(SEARCH(BN38,A38,1)-1,A38)),A38)</f>
        <v>Austin Miller</v>
      </c>
      <c r="BR38" t="s">
        <v>85</v>
      </c>
      <c r="BS38">
        <v>16</v>
      </c>
    </row>
    <row r="39" spans="1:71">
      <c r="A39" t="s">
        <v>257</v>
      </c>
      <c r="B39" t="s">
        <v>95</v>
      </c>
      <c r="C39" t="s">
        <v>91</v>
      </c>
      <c r="D39" t="s">
        <v>186</v>
      </c>
      <c r="E39" t="s">
        <v>70</v>
      </c>
      <c r="F39" t="s">
        <v>141</v>
      </c>
      <c r="G39" t="s">
        <v>174</v>
      </c>
      <c r="H39" t="s">
        <v>146</v>
      </c>
      <c r="I39" t="s">
        <v>154</v>
      </c>
      <c r="J39" t="s">
        <v>148</v>
      </c>
      <c r="K39" t="s">
        <v>187</v>
      </c>
      <c r="L39" t="s">
        <v>117</v>
      </c>
      <c r="M39" t="s">
        <v>172</v>
      </c>
      <c r="N39" t="s">
        <v>201</v>
      </c>
      <c r="O39" t="s">
        <v>202</v>
      </c>
      <c r="P39" t="s">
        <v>180</v>
      </c>
      <c r="Q39" t="s">
        <v>182</v>
      </c>
      <c r="R39" t="s">
        <v>191</v>
      </c>
      <c r="S39" t="s">
        <v>207</v>
      </c>
      <c r="U39">
        <f>VLOOKUP(B39,golfers!$B$2:$D$79,3,FALSE)</f>
        <v>64</v>
      </c>
      <c r="V39">
        <f>VLOOKUP(C39,golfers!$B$2:$D$79,3,FALSE)</f>
        <v>55</v>
      </c>
      <c r="W39">
        <f>VLOOKUP(D39,golfers!$B$2:$D$79,3,FALSE)</f>
        <v>55</v>
      </c>
      <c r="X39">
        <f>VLOOKUP(E39,golfers!$B$2:$D$79,3,FALSE)</f>
        <v>31</v>
      </c>
      <c r="Y39">
        <f>VLOOKUP(F39,golfers!$B$2:$D$79,3,FALSE)</f>
        <v>61</v>
      </c>
      <c r="Z39">
        <f>VLOOKUP(G39,golfers!$B$2:$D$79,3,FALSE)</f>
        <v>0</v>
      </c>
      <c r="AA39">
        <f>VLOOKUP(H39,golfers!$B$2:$D$79,3,FALSE)</f>
        <v>55</v>
      </c>
      <c r="AB39">
        <f>VLOOKUP(I39,golfers!$B$2:$D$79,3,FALSE)</f>
        <v>0</v>
      </c>
      <c r="AC39">
        <f>VLOOKUP(J39,golfers!$B$2:$D$79,3,FALSE)</f>
        <v>41</v>
      </c>
      <c r="AD39">
        <f>VLOOKUP(K39,golfers!$B$2:$D$79,3,FALSE)</f>
        <v>0</v>
      </c>
      <c r="AE39">
        <f>VLOOKUP(L39,golfers!$B$2:$D$79,3,FALSE)</f>
        <v>15</v>
      </c>
      <c r="AF39">
        <f>VLOOKUP(M39,golfers!$B$2:$D$79,3,FALSE)</f>
        <v>55</v>
      </c>
      <c r="AG39">
        <f>VLOOKUP(N39,golfers!$B$2:$D$79,3,FALSE)</f>
        <v>57</v>
      </c>
      <c r="AH39">
        <f>VLOOKUP(O39,golfers!$B$2:$D$79,3,FALSE)</f>
        <v>57</v>
      </c>
      <c r="AI39">
        <f>VLOOKUP(P39,golfers!$B$2:$D$79,3,FALSE)</f>
        <v>26</v>
      </c>
      <c r="AJ39">
        <f>VLOOKUP(Q39,golfers!$B$2:$D$79,3,FALSE)</f>
        <v>0</v>
      </c>
      <c r="AK39">
        <f>VLOOKUP(R39,golfers!$B$2:$D$79,3,FALSE)</f>
        <v>26</v>
      </c>
      <c r="AL39">
        <f>VLOOKUP(S39,golfers!$B$2:$D$79,3,FALSE)</f>
        <v>0</v>
      </c>
      <c r="AM39">
        <f>COUNTIF(U39:AL39,"&gt;0")</f>
        <v>13</v>
      </c>
      <c r="AN39" s="7">
        <f>SUM(U39:AL39)</f>
        <v>598</v>
      </c>
      <c r="AO39">
        <f>RANK(AN39,$AN$2:$AN$115,0)</f>
        <v>37</v>
      </c>
      <c r="AP39" s="8">
        <f>AN39/AM39</f>
        <v>46</v>
      </c>
      <c r="AQ39" s="8">
        <f>AN39/18</f>
        <v>33.222222222222221</v>
      </c>
      <c r="AR39" t="s">
        <v>320</v>
      </c>
      <c r="AX39" s="2" t="str">
        <f>IF(HLOOKUP($AV$2,$BT$2:$KE$21,AZ39,0)=BA39,"YES","")</f>
        <v/>
      </c>
      <c r="AY39" t="str">
        <f>LEFT(BA39,1)</f>
        <v>K</v>
      </c>
      <c r="AZ39">
        <f>VLOOKUP(AY39,$BR$25:$BS$42,2,0)</f>
        <v>13</v>
      </c>
      <c r="BA39" t="s">
        <v>28</v>
      </c>
      <c r="BB39">
        <f>VLOOKUP(BC39,golfers!H:I,2,0)</f>
        <v>52</v>
      </c>
      <c r="BC39" s="54" t="s">
        <v>157</v>
      </c>
      <c r="BD39">
        <f>VLOOKUP($BC39,golfers!N:Q,2,0)</f>
        <v>34</v>
      </c>
      <c r="BE39">
        <f>VLOOKUP($BC39,golfers!N:Q,3,0)</f>
        <v>46</v>
      </c>
      <c r="BF39">
        <f>VLOOKUP($BC39,golfers!N:Q,4,0)</f>
        <v>19</v>
      </c>
      <c r="BG39">
        <f>BF39-BE39</f>
        <v>-27</v>
      </c>
      <c r="BH39">
        <f>COUNTIF($B$2:$S$115,BC39)</f>
        <v>24</v>
      </c>
      <c r="BI39" s="52">
        <f>BH39/COUNTA($A$2:$A$115)</f>
        <v>0.21428571428571427</v>
      </c>
      <c r="BM39" t="str">
        <v>Jeff Taylor</v>
      </c>
      <c r="BN39">
        <f>IFERROR(RIGHT(A39,1)*1,0)</f>
        <v>2</v>
      </c>
      <c r="BO39" t="str">
        <f>IFERROR(LEFT(A39,IFERROR(SEARCH(BN39,A39,1)-1,A39)),A39)</f>
        <v>Doug Cook</v>
      </c>
      <c r="BR39" t="s">
        <v>86</v>
      </c>
      <c r="BS39">
        <v>17</v>
      </c>
    </row>
    <row r="40" spans="1:71">
      <c r="A40" t="s">
        <v>259</v>
      </c>
      <c r="B40" t="s">
        <v>134</v>
      </c>
      <c r="C40" t="s">
        <v>91</v>
      </c>
      <c r="D40" t="s">
        <v>186</v>
      </c>
      <c r="E40" t="s">
        <v>94</v>
      </c>
      <c r="F40" t="s">
        <v>163</v>
      </c>
      <c r="G40" t="s">
        <v>140</v>
      </c>
      <c r="H40" t="s">
        <v>155</v>
      </c>
      <c r="I40" t="s">
        <v>71</v>
      </c>
      <c r="J40" t="s">
        <v>148</v>
      </c>
      <c r="K40" t="s">
        <v>119</v>
      </c>
      <c r="L40" t="s">
        <v>160</v>
      </c>
      <c r="M40" t="s">
        <v>172</v>
      </c>
      <c r="N40" t="s">
        <v>179</v>
      </c>
      <c r="O40" t="s">
        <v>166</v>
      </c>
      <c r="P40" t="s">
        <v>194</v>
      </c>
      <c r="Q40" t="s">
        <v>182</v>
      </c>
      <c r="R40" t="s">
        <v>161</v>
      </c>
      <c r="S40" t="s">
        <v>206</v>
      </c>
      <c r="U40">
        <f>VLOOKUP(B40,golfers!$B$2:$D$79,3,FALSE)</f>
        <v>75</v>
      </c>
      <c r="V40">
        <f>VLOOKUP(C40,golfers!$B$2:$D$79,3,FALSE)</f>
        <v>55</v>
      </c>
      <c r="W40">
        <f>VLOOKUP(D40,golfers!$B$2:$D$79,3,FALSE)</f>
        <v>55</v>
      </c>
      <c r="X40">
        <f>VLOOKUP(E40,golfers!$B$2:$D$79,3,FALSE)</f>
        <v>37</v>
      </c>
      <c r="Y40">
        <f>VLOOKUP(F40,golfers!$B$2:$D$79,3,FALSE)</f>
        <v>19</v>
      </c>
      <c r="Z40">
        <f>VLOOKUP(G40,golfers!$B$2:$D$79,3,FALSE)</f>
        <v>26</v>
      </c>
      <c r="AA40">
        <f>VLOOKUP(H40,golfers!$B$2:$D$79,3,FALSE)</f>
        <v>0</v>
      </c>
      <c r="AB40">
        <f>VLOOKUP(I40,golfers!$B$2:$D$79,3,FALSE)</f>
        <v>55</v>
      </c>
      <c r="AC40">
        <f>VLOOKUP(J40,golfers!$B$2:$D$79,3,FALSE)</f>
        <v>41</v>
      </c>
      <c r="AD40">
        <f>VLOOKUP(K40,golfers!$B$2:$D$79,3,FALSE)</f>
        <v>0</v>
      </c>
      <c r="AE40">
        <f>VLOOKUP(L40,golfers!$B$2:$D$79,3,FALSE)</f>
        <v>67</v>
      </c>
      <c r="AF40">
        <f>VLOOKUP(M40,golfers!$B$2:$D$79,3,FALSE)</f>
        <v>55</v>
      </c>
      <c r="AG40">
        <f>VLOOKUP(N40,golfers!$B$2:$D$79,3,FALSE)</f>
        <v>0</v>
      </c>
      <c r="AH40">
        <f>VLOOKUP(O40,golfers!$B$2:$D$79,3,FALSE)</f>
        <v>41</v>
      </c>
      <c r="AI40">
        <f>VLOOKUP(P40,golfers!$B$2:$D$79,3,FALSE)</f>
        <v>0</v>
      </c>
      <c r="AJ40">
        <f>VLOOKUP(Q40,golfers!$B$2:$D$79,3,FALSE)</f>
        <v>0</v>
      </c>
      <c r="AK40">
        <f>VLOOKUP(R40,golfers!$B$2:$D$79,3,FALSE)</f>
        <v>0</v>
      </c>
      <c r="AL40">
        <f>VLOOKUP(S40,golfers!$B$2:$D$79,3,FALSE)</f>
        <v>68</v>
      </c>
      <c r="AM40">
        <f>COUNTIF(U40:AL40,"&gt;0")</f>
        <v>12</v>
      </c>
      <c r="AN40" s="7">
        <f>SUM(U40:AL40)</f>
        <v>594</v>
      </c>
      <c r="AO40">
        <f>RANK(AN40,$AN$2:$AN$115,0)</f>
        <v>39</v>
      </c>
      <c r="AP40" s="8">
        <f>AN40/AM40</f>
        <v>49.5</v>
      </c>
      <c r="AQ40" s="8">
        <f>AN40/18</f>
        <v>33</v>
      </c>
      <c r="AR40" t="s">
        <v>320</v>
      </c>
      <c r="AX40" s="2" t="str">
        <f>IF(HLOOKUP($AV$2,$BT$2:$KE$21,AZ40,0)=BA40,"YES","")</f>
        <v>YES</v>
      </c>
      <c r="AY40" t="str">
        <f>LEFT(BA40,1)</f>
        <v>E</v>
      </c>
      <c r="AZ40">
        <f>VLOOKUP(AY40,$BR$25:$BS$42,2,0)</f>
        <v>7</v>
      </c>
      <c r="BA40" t="s">
        <v>57</v>
      </c>
      <c r="BB40">
        <f>VLOOKUP(BC40,golfers!H:I,2,0)</f>
        <v>52</v>
      </c>
      <c r="BC40" s="54" t="s">
        <v>163</v>
      </c>
      <c r="BD40">
        <f>VLOOKUP($BC40,golfers!N:Q,2,0)</f>
        <v>17</v>
      </c>
      <c r="BE40">
        <f>VLOOKUP($BC40,golfers!N:Q,3,0)</f>
        <v>17</v>
      </c>
      <c r="BF40">
        <f>VLOOKUP($BC40,golfers!N:Q,4,0)</f>
        <v>19</v>
      </c>
      <c r="BG40">
        <f>BF40-BE40</f>
        <v>2</v>
      </c>
      <c r="BH40">
        <f>COUNTIF($B$2:$S$115,BC40)</f>
        <v>28</v>
      </c>
      <c r="BI40" s="52">
        <f>BH40/COUNTA($A$2:$A$115)</f>
        <v>0.25</v>
      </c>
      <c r="BM40" t="str">
        <v>Jeff Vaske</v>
      </c>
      <c r="BN40">
        <f>IFERROR(RIGHT(A40,1)*1,0)</f>
        <v>2</v>
      </c>
      <c r="BO40" t="str">
        <f>IFERROR(LEFT(A40,IFERROR(SEARCH(BN40,A40,1)-1,A40)),A40)</f>
        <v>Jordan Ashford</v>
      </c>
      <c r="BR40" t="s">
        <v>87</v>
      </c>
      <c r="BS40">
        <v>18</v>
      </c>
    </row>
    <row r="41" spans="1:71">
      <c r="A41" t="s">
        <v>223</v>
      </c>
      <c r="B41" t="s">
        <v>95</v>
      </c>
      <c r="C41" t="s">
        <v>91</v>
      </c>
      <c r="D41" t="s">
        <v>168</v>
      </c>
      <c r="E41" t="s">
        <v>94</v>
      </c>
      <c r="F41" t="s">
        <v>162</v>
      </c>
      <c r="G41" t="s">
        <v>174</v>
      </c>
      <c r="H41" t="s">
        <v>147</v>
      </c>
      <c r="I41" t="s">
        <v>196</v>
      </c>
      <c r="J41" t="s">
        <v>148</v>
      </c>
      <c r="K41" t="s">
        <v>176</v>
      </c>
      <c r="L41" t="s">
        <v>149</v>
      </c>
      <c r="M41" t="s">
        <v>177</v>
      </c>
      <c r="N41" t="s">
        <v>201</v>
      </c>
      <c r="O41" t="s">
        <v>166</v>
      </c>
      <c r="P41" t="s">
        <v>203</v>
      </c>
      <c r="Q41" t="s">
        <v>182</v>
      </c>
      <c r="R41" t="s">
        <v>161</v>
      </c>
      <c r="S41" t="s">
        <v>184</v>
      </c>
      <c r="U41">
        <f>VLOOKUP(B41,golfers!$B$2:$D$79,3,FALSE)</f>
        <v>64</v>
      </c>
      <c r="V41">
        <f>VLOOKUP(C41,golfers!$B$2:$D$79,3,FALSE)</f>
        <v>55</v>
      </c>
      <c r="W41">
        <f>VLOOKUP(D41,golfers!$B$2:$D$79,3,FALSE)</f>
        <v>64</v>
      </c>
      <c r="X41">
        <f>VLOOKUP(E41,golfers!$B$2:$D$79,3,FALSE)</f>
        <v>37</v>
      </c>
      <c r="Y41">
        <f>VLOOKUP(F41,golfers!$B$2:$D$79,3,FALSE)</f>
        <v>67</v>
      </c>
      <c r="Z41">
        <f>VLOOKUP(G41,golfers!$B$2:$D$79,3,FALSE)</f>
        <v>0</v>
      </c>
      <c r="AA41">
        <f>VLOOKUP(H41,golfers!$B$2:$D$79,3,FALSE)</f>
        <v>0</v>
      </c>
      <c r="AB41">
        <f>VLOOKUP(I41,golfers!$B$2:$D$79,3,FALSE)</f>
        <v>0</v>
      </c>
      <c r="AC41">
        <f>VLOOKUP(J41,golfers!$B$2:$D$79,3,FALSE)</f>
        <v>41</v>
      </c>
      <c r="AD41">
        <f>VLOOKUP(K41,golfers!$B$2:$D$79,3,FALSE)</f>
        <v>41</v>
      </c>
      <c r="AE41">
        <f>VLOOKUP(L41,golfers!$B$2:$D$79,3,FALSE)</f>
        <v>69</v>
      </c>
      <c r="AF41">
        <f>VLOOKUP(M41,golfers!$B$2:$D$79,3,FALSE)</f>
        <v>48</v>
      </c>
      <c r="AG41">
        <f>VLOOKUP(N41,golfers!$B$2:$D$79,3,FALSE)</f>
        <v>57</v>
      </c>
      <c r="AH41">
        <f>VLOOKUP(O41,golfers!$B$2:$D$79,3,FALSE)</f>
        <v>41</v>
      </c>
      <c r="AI41">
        <f>VLOOKUP(P41,golfers!$B$2:$D$79,3,FALSE)</f>
        <v>0</v>
      </c>
      <c r="AJ41">
        <f>VLOOKUP(Q41,golfers!$B$2:$D$79,3,FALSE)</f>
        <v>0</v>
      </c>
      <c r="AK41">
        <f>VLOOKUP(R41,golfers!$B$2:$D$79,3,FALSE)</f>
        <v>0</v>
      </c>
      <c r="AL41">
        <f>VLOOKUP(S41,golfers!$B$2:$D$79,3,FALSE)</f>
        <v>8</v>
      </c>
      <c r="AM41">
        <f>COUNTIF(U41:AL41,"&gt;0")</f>
        <v>12</v>
      </c>
      <c r="AN41" s="7">
        <f>SUM(U41:AL41)</f>
        <v>592</v>
      </c>
      <c r="AO41">
        <f>RANK(AN41,$AN$2:$AN$115,0)</f>
        <v>40</v>
      </c>
      <c r="AP41" s="8">
        <f>AN41/AM41</f>
        <v>49.333333333333336</v>
      </c>
      <c r="AQ41" s="8">
        <f>AN41/18</f>
        <v>32.888888888888886</v>
      </c>
      <c r="AR41" t="s">
        <v>320</v>
      </c>
      <c r="AX41" s="2" t="str">
        <f>IF(HLOOKUP($AV$2,$BT$2:$KE$21,AZ41,0)=BA41,"YES","")</f>
        <v/>
      </c>
      <c r="AY41" t="str">
        <f>LEFT(BA41,1)</f>
        <v>K</v>
      </c>
      <c r="AZ41">
        <f>VLOOKUP(AY41,$BR$25:$BS$42,2,0)</f>
        <v>13</v>
      </c>
      <c r="BA41" t="s">
        <v>45</v>
      </c>
      <c r="BB41">
        <f>VLOOKUP(BC41,golfers!H:I,2,0)</f>
        <v>56</v>
      </c>
      <c r="BC41" s="54" t="s">
        <v>117</v>
      </c>
      <c r="BD41">
        <f>VLOOKUP($BC41,golfers!N:Q,2,0)</f>
        <v>58</v>
      </c>
      <c r="BE41">
        <f>VLOOKUP($BC41,golfers!N:Q,3,0)</f>
        <v>39</v>
      </c>
      <c r="BF41">
        <f>VLOOKUP($BC41,golfers!N:Q,4,0)</f>
        <v>15</v>
      </c>
      <c r="BG41">
        <f>BF41-BE41</f>
        <v>-24</v>
      </c>
      <c r="BH41">
        <f>COUNTIF($B$2:$S$115,BC41)</f>
        <v>21</v>
      </c>
      <c r="BI41" s="52">
        <f>BH41/COUNTA($A$2:$A$115)</f>
        <v>0.1875</v>
      </c>
      <c r="BM41" t="str">
        <v>Jess Johnson</v>
      </c>
      <c r="BN41">
        <f>IFERROR(RIGHT(A41,1)*1,0)</f>
        <v>0</v>
      </c>
      <c r="BO41" t="str">
        <f>IFERROR(LEFT(A41,IFERROR(SEARCH(BN41,A41,1)-1,A41)),A41)</f>
        <v>Tony Venturini</v>
      </c>
      <c r="BR41" t="s">
        <v>88</v>
      </c>
      <c r="BS41">
        <v>19</v>
      </c>
    </row>
    <row r="42" spans="1:71">
      <c r="A42" t="s">
        <v>209</v>
      </c>
      <c r="B42" t="s">
        <v>167</v>
      </c>
      <c r="C42" t="s">
        <v>103</v>
      </c>
      <c r="D42" t="s">
        <v>186</v>
      </c>
      <c r="E42" t="s">
        <v>94</v>
      </c>
      <c r="F42" t="s">
        <v>163</v>
      </c>
      <c r="G42" t="s">
        <v>185</v>
      </c>
      <c r="H42" t="s">
        <v>155</v>
      </c>
      <c r="I42" t="s">
        <v>71</v>
      </c>
      <c r="J42" t="s">
        <v>175</v>
      </c>
      <c r="K42" t="s">
        <v>176</v>
      </c>
      <c r="L42" t="s">
        <v>160</v>
      </c>
      <c r="M42" t="s">
        <v>172</v>
      </c>
      <c r="N42" t="s">
        <v>200</v>
      </c>
      <c r="O42" t="s">
        <v>202</v>
      </c>
      <c r="P42" t="s">
        <v>180</v>
      </c>
      <c r="Q42" t="s">
        <v>319</v>
      </c>
      <c r="R42" t="s">
        <v>191</v>
      </c>
      <c r="S42" t="s">
        <v>184</v>
      </c>
      <c r="U42">
        <f>VLOOKUP(B42,golfers!$B$2:$D$79,3,FALSE)</f>
        <v>37</v>
      </c>
      <c r="V42">
        <f>VLOOKUP(C42,golfers!$B$2:$D$79,3,FALSE)</f>
        <v>64</v>
      </c>
      <c r="W42">
        <f>VLOOKUP(D42,golfers!$B$2:$D$79,3,FALSE)</f>
        <v>55</v>
      </c>
      <c r="X42">
        <f>VLOOKUP(E42,golfers!$B$2:$D$79,3,FALSE)</f>
        <v>37</v>
      </c>
      <c r="Y42">
        <f>VLOOKUP(F42,golfers!$B$2:$D$79,3,FALSE)</f>
        <v>19</v>
      </c>
      <c r="Z42">
        <f>VLOOKUP(G42,golfers!$B$2:$D$79,3,FALSE)</f>
        <v>0</v>
      </c>
      <c r="AA42">
        <f>VLOOKUP(H42,golfers!$B$2:$D$79,3,FALSE)</f>
        <v>0</v>
      </c>
      <c r="AB42">
        <f>VLOOKUP(I42,golfers!$B$2:$D$79,3,FALSE)</f>
        <v>55</v>
      </c>
      <c r="AC42">
        <f>VLOOKUP(J42,golfers!$B$2:$D$79,3,FALSE)</f>
        <v>37</v>
      </c>
      <c r="AD42">
        <f>VLOOKUP(K42,golfers!$B$2:$D$79,3,FALSE)</f>
        <v>41</v>
      </c>
      <c r="AE42">
        <f>VLOOKUP(L42,golfers!$B$2:$D$79,3,FALSE)</f>
        <v>67</v>
      </c>
      <c r="AF42">
        <f>VLOOKUP(M42,golfers!$B$2:$D$79,3,FALSE)</f>
        <v>55</v>
      </c>
      <c r="AG42">
        <f>VLOOKUP(N42,golfers!$B$2:$D$79,3,FALSE)</f>
        <v>0</v>
      </c>
      <c r="AH42">
        <f>VLOOKUP(O42,golfers!$B$2:$D$79,3,FALSE)</f>
        <v>57</v>
      </c>
      <c r="AI42">
        <f>VLOOKUP(P42,golfers!$B$2:$D$79,3,FALSE)</f>
        <v>26</v>
      </c>
      <c r="AJ42">
        <f>VLOOKUP(Q42,golfers!$B$2:$D$79,3,FALSE)</f>
        <v>0</v>
      </c>
      <c r="AK42">
        <f>VLOOKUP(R42,golfers!$B$2:$D$79,3,FALSE)</f>
        <v>26</v>
      </c>
      <c r="AL42">
        <f>VLOOKUP(S42,golfers!$B$2:$D$79,3,FALSE)</f>
        <v>8</v>
      </c>
      <c r="AM42">
        <f>COUNTIF(U42:AL42,"&gt;0")</f>
        <v>14</v>
      </c>
      <c r="AN42" s="7">
        <f>SUM(U42:AL42)</f>
        <v>584</v>
      </c>
      <c r="AO42">
        <f>RANK(AN42,$AN$2:$AN$115,0)</f>
        <v>41</v>
      </c>
      <c r="AP42" s="8">
        <f>AN42/AM42</f>
        <v>41.714285714285715</v>
      </c>
      <c r="AQ42" s="8">
        <f>AN42/18</f>
        <v>32.444444444444443</v>
      </c>
      <c r="AR42" t="s">
        <v>192</v>
      </c>
      <c r="AX42" s="2" t="str">
        <f>IF(HLOOKUP($AV$2,$BT$2:$KE$21,AZ42,0)=BA42,"YES","")</f>
        <v>YES</v>
      </c>
      <c r="AY42" t="str">
        <f>LEFT(BA42,1)</f>
        <v>M</v>
      </c>
      <c r="AZ42">
        <f>VLOOKUP(AY42,$BR$25:$BS$42,2,0)</f>
        <v>15</v>
      </c>
      <c r="BA42" t="s">
        <v>12</v>
      </c>
      <c r="BB42">
        <f>VLOOKUP(BC42,golfers!H:I,2,0)</f>
        <v>61</v>
      </c>
      <c r="BC42" s="54" t="s">
        <v>199</v>
      </c>
      <c r="BD42">
        <f>VLOOKUP($BC42,golfers!N:Q,2,0)</f>
        <v>34</v>
      </c>
      <c r="BE42">
        <f>VLOOKUP($BC42,golfers!N:Q,3,0)</f>
        <v>2</v>
      </c>
      <c r="BF42">
        <f>VLOOKUP($BC42,golfers!N:Q,4,0)</f>
        <v>10</v>
      </c>
      <c r="BG42">
        <f>BF42-BE42</f>
        <v>8</v>
      </c>
      <c r="BH42">
        <f>COUNTIF($B$2:$S$115,BC42)</f>
        <v>12</v>
      </c>
      <c r="BI42" s="52">
        <f>BH42/COUNTA($A$2:$A$115)</f>
        <v>0.10714285714285714</v>
      </c>
      <c r="BM42" t="str">
        <v>Jill Circo</v>
      </c>
      <c r="BN42">
        <f>IFERROR(RIGHT(A42,1)*1,0)</f>
        <v>1</v>
      </c>
      <c r="BO42" t="str">
        <f>IFERROR(LEFT(A42,IFERROR(SEARCH(BN42,A42,1)-1,A42)),A42)</f>
        <v>Gavin Ipsen</v>
      </c>
      <c r="BR42" t="s">
        <v>89</v>
      </c>
      <c r="BS42">
        <v>20</v>
      </c>
    </row>
    <row r="43" spans="1:71">
      <c r="A43" t="s">
        <v>314</v>
      </c>
      <c r="B43" t="s">
        <v>167</v>
      </c>
      <c r="C43" t="s">
        <v>165</v>
      </c>
      <c r="D43" t="s">
        <v>121</v>
      </c>
      <c r="E43" t="s">
        <v>120</v>
      </c>
      <c r="F43" t="s">
        <v>162</v>
      </c>
      <c r="G43" t="s">
        <v>140</v>
      </c>
      <c r="H43" t="s">
        <v>131</v>
      </c>
      <c r="I43" t="s">
        <v>196</v>
      </c>
      <c r="J43" t="s">
        <v>183</v>
      </c>
      <c r="K43" t="s">
        <v>176</v>
      </c>
      <c r="L43" t="s">
        <v>160</v>
      </c>
      <c r="M43" t="s">
        <v>172</v>
      </c>
      <c r="N43" t="s">
        <v>179</v>
      </c>
      <c r="O43" t="s">
        <v>202</v>
      </c>
      <c r="P43" t="s">
        <v>180</v>
      </c>
      <c r="Q43" t="s">
        <v>319</v>
      </c>
      <c r="R43" t="s">
        <v>161</v>
      </c>
      <c r="S43" t="s">
        <v>206</v>
      </c>
      <c r="U43">
        <f>VLOOKUP(B43,golfers!$B$2:$D$79,3,FALSE)</f>
        <v>37</v>
      </c>
      <c r="V43">
        <f>VLOOKUP(C43,golfers!$B$2:$D$79,3,FALSE)</f>
        <v>48</v>
      </c>
      <c r="W43">
        <f>VLOOKUP(D43,golfers!$B$2:$D$79,3,FALSE)</f>
        <v>31</v>
      </c>
      <c r="X43">
        <f>VLOOKUP(E43,golfers!$B$2:$D$79,3,FALSE)</f>
        <v>0</v>
      </c>
      <c r="Y43">
        <f>VLOOKUP(F43,golfers!$B$2:$D$79,3,FALSE)</f>
        <v>67</v>
      </c>
      <c r="Z43">
        <f>VLOOKUP(G43,golfers!$B$2:$D$79,3,FALSE)</f>
        <v>26</v>
      </c>
      <c r="AA43">
        <f>VLOOKUP(H43,golfers!$B$2:$D$79,3,FALSE)</f>
        <v>61</v>
      </c>
      <c r="AB43">
        <f>VLOOKUP(I43,golfers!$B$2:$D$79,3,FALSE)</f>
        <v>0</v>
      </c>
      <c r="AC43">
        <f>VLOOKUP(J43,golfers!$B$2:$D$79,3,FALSE)</f>
        <v>0</v>
      </c>
      <c r="AD43">
        <f>VLOOKUP(K43,golfers!$B$2:$D$79,3,FALSE)</f>
        <v>41</v>
      </c>
      <c r="AE43">
        <f>VLOOKUP(L43,golfers!$B$2:$D$79,3,FALSE)</f>
        <v>67</v>
      </c>
      <c r="AF43">
        <f>VLOOKUP(M43,golfers!$B$2:$D$79,3,FALSE)</f>
        <v>55</v>
      </c>
      <c r="AG43">
        <f>VLOOKUP(N43,golfers!$B$2:$D$79,3,FALSE)</f>
        <v>0</v>
      </c>
      <c r="AH43">
        <f>VLOOKUP(O43,golfers!$B$2:$D$79,3,FALSE)</f>
        <v>57</v>
      </c>
      <c r="AI43">
        <f>VLOOKUP(P43,golfers!$B$2:$D$79,3,FALSE)</f>
        <v>26</v>
      </c>
      <c r="AJ43">
        <f>VLOOKUP(Q43,golfers!$B$2:$D$79,3,FALSE)</f>
        <v>0</v>
      </c>
      <c r="AK43">
        <f>VLOOKUP(R43,golfers!$B$2:$D$79,3,FALSE)</f>
        <v>0</v>
      </c>
      <c r="AL43">
        <f>VLOOKUP(S43,golfers!$B$2:$D$79,3,FALSE)</f>
        <v>68</v>
      </c>
      <c r="AM43">
        <f>COUNTIF(U43:AL43,"&gt;0")</f>
        <v>12</v>
      </c>
      <c r="AN43" s="7">
        <f>SUM(U43:AL43)</f>
        <v>584</v>
      </c>
      <c r="AO43">
        <f>RANK(AN43,$AN$2:$AN$115,0)</f>
        <v>41</v>
      </c>
      <c r="AP43" s="8">
        <f>AN43/AM43</f>
        <v>48.666666666666664</v>
      </c>
      <c r="AQ43" s="8">
        <f>AN43/18</f>
        <v>32.444444444444443</v>
      </c>
      <c r="AR43" t="s">
        <v>320</v>
      </c>
      <c r="AX43" s="2" t="str">
        <f>IF(HLOOKUP($AV$2,$BT$2:$KE$21,AZ43,0)=BA43,"YES","")</f>
        <v/>
      </c>
      <c r="AY43" t="str">
        <f>LEFT(BA43,1)</f>
        <v>C</v>
      </c>
      <c r="AZ43">
        <f>VLOOKUP(AY43,$BR$25:$BS$42,2,0)</f>
        <v>5</v>
      </c>
      <c r="BA43" t="s">
        <v>55</v>
      </c>
      <c r="BB43">
        <f>VLOOKUP(BC43,golfers!H:I,2,0)</f>
        <v>63</v>
      </c>
      <c r="BC43" s="54" t="s">
        <v>132</v>
      </c>
      <c r="BD43">
        <f>VLOOKUP($BC43,golfers!N:Q,2,0)</f>
        <v>34</v>
      </c>
      <c r="BE43">
        <f>VLOOKUP($BC43,golfers!N:Q,3,0)</f>
        <v>8</v>
      </c>
      <c r="BF43">
        <f>VLOOKUP($BC43,golfers!N:Q,4,0)</f>
        <v>8</v>
      </c>
      <c r="BG43">
        <f>BF43-BE43</f>
        <v>0</v>
      </c>
      <c r="BH43">
        <f>COUNTIF($B$2:$S$115,BC43)</f>
        <v>37</v>
      </c>
      <c r="BI43" s="52">
        <f>BH43/COUNTA($A$2:$A$115)</f>
        <v>0.33035714285714285</v>
      </c>
      <c r="BM43" t="str">
        <v>Jim Bailey1</v>
      </c>
      <c r="BN43">
        <f>IFERROR(RIGHT(A43,1)*1,0)</f>
        <v>2</v>
      </c>
      <c r="BO43" t="str">
        <f>IFERROR(LEFT(A43,IFERROR(SEARCH(BN43,A43,1)-1,A43)),A43)</f>
        <v>Dan Coffey</v>
      </c>
    </row>
    <row r="44" spans="1:71">
      <c r="A44" t="s">
        <v>318</v>
      </c>
      <c r="B44" t="s">
        <v>95</v>
      </c>
      <c r="C44" t="s">
        <v>103</v>
      </c>
      <c r="D44" t="s">
        <v>168</v>
      </c>
      <c r="E44" t="s">
        <v>120</v>
      </c>
      <c r="F44" t="s">
        <v>162</v>
      </c>
      <c r="G44" t="s">
        <v>170</v>
      </c>
      <c r="H44" t="s">
        <v>155</v>
      </c>
      <c r="I44" t="s">
        <v>71</v>
      </c>
      <c r="J44" t="s">
        <v>148</v>
      </c>
      <c r="K44" t="s">
        <v>138</v>
      </c>
      <c r="L44" t="s">
        <v>160</v>
      </c>
      <c r="M44" t="s">
        <v>189</v>
      </c>
      <c r="N44" t="s">
        <v>200</v>
      </c>
      <c r="O44" t="s">
        <v>166</v>
      </c>
      <c r="P44" t="s">
        <v>180</v>
      </c>
      <c r="Q44" t="s">
        <v>319</v>
      </c>
      <c r="R44" t="s">
        <v>191</v>
      </c>
      <c r="S44" t="s">
        <v>184</v>
      </c>
      <c r="U44">
        <f>VLOOKUP(B44,golfers!$B$2:$D$79,3,FALSE)</f>
        <v>64</v>
      </c>
      <c r="V44">
        <f>VLOOKUP(C44,golfers!$B$2:$D$79,3,FALSE)</f>
        <v>64</v>
      </c>
      <c r="W44">
        <f>VLOOKUP(D44,golfers!$B$2:$D$79,3,FALSE)</f>
        <v>64</v>
      </c>
      <c r="X44">
        <f>VLOOKUP(E44,golfers!$B$2:$D$79,3,FALSE)</f>
        <v>0</v>
      </c>
      <c r="Y44">
        <f>VLOOKUP(F44,golfers!$B$2:$D$79,3,FALSE)</f>
        <v>67</v>
      </c>
      <c r="Z44">
        <f>VLOOKUP(G44,golfers!$B$2:$D$79,3,FALSE)</f>
        <v>0</v>
      </c>
      <c r="AA44">
        <f>VLOOKUP(H44,golfers!$B$2:$D$79,3,FALSE)</f>
        <v>0</v>
      </c>
      <c r="AB44">
        <f>VLOOKUP(I44,golfers!$B$2:$D$79,3,FALSE)</f>
        <v>55</v>
      </c>
      <c r="AC44">
        <f>VLOOKUP(J44,golfers!$B$2:$D$79,3,FALSE)</f>
        <v>41</v>
      </c>
      <c r="AD44">
        <f>VLOOKUP(K44,golfers!$B$2:$D$79,3,FALSE)</f>
        <v>61</v>
      </c>
      <c r="AE44">
        <f>VLOOKUP(L44,golfers!$B$2:$D$79,3,FALSE)</f>
        <v>67</v>
      </c>
      <c r="AF44">
        <f>VLOOKUP(M44,golfers!$B$2:$D$79,3,FALSE)</f>
        <v>0</v>
      </c>
      <c r="AG44">
        <f>VLOOKUP(N44,golfers!$B$2:$D$79,3,FALSE)</f>
        <v>0</v>
      </c>
      <c r="AH44">
        <f>VLOOKUP(O44,golfers!$B$2:$D$79,3,FALSE)</f>
        <v>41</v>
      </c>
      <c r="AI44">
        <f>VLOOKUP(P44,golfers!$B$2:$D$79,3,FALSE)</f>
        <v>26</v>
      </c>
      <c r="AJ44">
        <f>VLOOKUP(Q44,golfers!$B$2:$D$79,3,FALSE)</f>
        <v>0</v>
      </c>
      <c r="AK44">
        <f>VLOOKUP(R44,golfers!$B$2:$D$79,3,FALSE)</f>
        <v>26</v>
      </c>
      <c r="AL44">
        <f>VLOOKUP(S44,golfers!$B$2:$D$79,3,FALSE)</f>
        <v>8</v>
      </c>
      <c r="AM44">
        <f>COUNTIF(U44:AL44,"&gt;0")</f>
        <v>12</v>
      </c>
      <c r="AN44" s="7">
        <f>SUM(U44:AL44)</f>
        <v>584</v>
      </c>
      <c r="AO44">
        <f>RANK(AN44,$AN$2:$AN$115,0)</f>
        <v>41</v>
      </c>
      <c r="AP44" s="8">
        <f>AN44/AM44</f>
        <v>48.666666666666664</v>
      </c>
      <c r="AQ44" s="8">
        <f>AN44/18</f>
        <v>32.444444444444443</v>
      </c>
      <c r="AR44" t="s">
        <v>320</v>
      </c>
      <c r="AX44" s="2" t="str">
        <f>IF(HLOOKUP($AV$2,$BT$2:$KE$21,AZ44,0)=BA44,"YES","")</f>
        <v/>
      </c>
      <c r="AY44" t="str">
        <f>LEFT(BA44,1)</f>
        <v>R</v>
      </c>
      <c r="AZ44">
        <f>VLOOKUP(AY44,$BR$25:$BS$42,2,0)</f>
        <v>20</v>
      </c>
      <c r="BA44" t="s">
        <v>17</v>
      </c>
      <c r="BB44">
        <f>VLOOKUP(BC44,golfers!H:I,2,0)</f>
        <v>63</v>
      </c>
      <c r="BC44" s="54" t="s">
        <v>184</v>
      </c>
      <c r="BD44">
        <f>VLOOKUP($BC44,golfers!N:Q,2,0)</f>
        <v>17</v>
      </c>
      <c r="BE44">
        <f>VLOOKUP($BC44,golfers!N:Q,3,0)</f>
        <v>3</v>
      </c>
      <c r="BF44">
        <f>VLOOKUP($BC44,golfers!N:Q,4,0)</f>
        <v>8</v>
      </c>
      <c r="BG44">
        <f>BF44-BE44</f>
        <v>5</v>
      </c>
      <c r="BH44">
        <f>COUNTIF($B$2:$S$115,BC44)</f>
        <v>33</v>
      </c>
      <c r="BI44" s="52">
        <f>BH44/COUNTA($A$2:$A$115)</f>
        <v>0.29464285714285715</v>
      </c>
      <c r="BM44" t="str">
        <v>Jim Bailey2</v>
      </c>
      <c r="BN44">
        <f>IFERROR(RIGHT(A44,1)*1,0)</f>
        <v>2</v>
      </c>
      <c r="BO44" t="str">
        <f>IFERROR(LEFT(A44,IFERROR(SEARCH(BN44,A44,1)-1,A44)),A44)</f>
        <v>Leo Venturini</v>
      </c>
    </row>
    <row r="45" spans="1:71">
      <c r="A45" t="s">
        <v>276</v>
      </c>
      <c r="B45" t="s">
        <v>134</v>
      </c>
      <c r="C45" t="s">
        <v>103</v>
      </c>
      <c r="D45" t="s">
        <v>132</v>
      </c>
      <c r="E45" t="s">
        <v>70</v>
      </c>
      <c r="F45" t="s">
        <v>162</v>
      </c>
      <c r="G45" t="s">
        <v>170</v>
      </c>
      <c r="H45" t="s">
        <v>155</v>
      </c>
      <c r="I45" t="s">
        <v>71</v>
      </c>
      <c r="J45" t="s">
        <v>148</v>
      </c>
      <c r="K45" t="s">
        <v>176</v>
      </c>
      <c r="L45" t="s">
        <v>157</v>
      </c>
      <c r="M45" t="s">
        <v>172</v>
      </c>
      <c r="N45" t="s">
        <v>179</v>
      </c>
      <c r="O45" t="s">
        <v>202</v>
      </c>
      <c r="P45" t="s">
        <v>194</v>
      </c>
      <c r="Q45" t="s">
        <v>319</v>
      </c>
      <c r="R45" t="s">
        <v>161</v>
      </c>
      <c r="S45" t="s">
        <v>206</v>
      </c>
      <c r="U45">
        <f>VLOOKUP(B45,golfers!$B$2:$D$79,3,FALSE)</f>
        <v>75</v>
      </c>
      <c r="V45">
        <f>VLOOKUP(C45,golfers!$B$2:$D$79,3,FALSE)</f>
        <v>64</v>
      </c>
      <c r="W45">
        <f>VLOOKUP(D45,golfers!$B$2:$D$79,3,FALSE)</f>
        <v>8</v>
      </c>
      <c r="X45">
        <f>VLOOKUP(E45,golfers!$B$2:$D$79,3,FALSE)</f>
        <v>31</v>
      </c>
      <c r="Y45">
        <f>VLOOKUP(F45,golfers!$B$2:$D$79,3,FALSE)</f>
        <v>67</v>
      </c>
      <c r="Z45">
        <f>VLOOKUP(G45,golfers!$B$2:$D$79,3,FALSE)</f>
        <v>0</v>
      </c>
      <c r="AA45">
        <f>VLOOKUP(H45,golfers!$B$2:$D$79,3,FALSE)</f>
        <v>0</v>
      </c>
      <c r="AB45">
        <f>VLOOKUP(I45,golfers!$B$2:$D$79,3,FALSE)</f>
        <v>55</v>
      </c>
      <c r="AC45">
        <f>VLOOKUP(J45,golfers!$B$2:$D$79,3,FALSE)</f>
        <v>41</v>
      </c>
      <c r="AD45">
        <f>VLOOKUP(K45,golfers!$B$2:$D$79,3,FALSE)</f>
        <v>41</v>
      </c>
      <c r="AE45">
        <f>VLOOKUP(L45,golfers!$B$2:$D$79,3,FALSE)</f>
        <v>19</v>
      </c>
      <c r="AF45">
        <f>VLOOKUP(M45,golfers!$B$2:$D$79,3,FALSE)</f>
        <v>55</v>
      </c>
      <c r="AG45">
        <f>VLOOKUP(N45,golfers!$B$2:$D$79,3,FALSE)</f>
        <v>0</v>
      </c>
      <c r="AH45">
        <f>VLOOKUP(O45,golfers!$B$2:$D$79,3,FALSE)</f>
        <v>57</v>
      </c>
      <c r="AI45">
        <f>VLOOKUP(P45,golfers!$B$2:$D$79,3,FALSE)</f>
        <v>0</v>
      </c>
      <c r="AJ45">
        <f>VLOOKUP(Q45,golfers!$B$2:$D$79,3,FALSE)</f>
        <v>0</v>
      </c>
      <c r="AK45">
        <f>VLOOKUP(R45,golfers!$B$2:$D$79,3,FALSE)</f>
        <v>0</v>
      </c>
      <c r="AL45">
        <f>VLOOKUP(S45,golfers!$B$2:$D$79,3,FALSE)</f>
        <v>68</v>
      </c>
      <c r="AM45">
        <f>COUNTIF(U45:AL45,"&gt;0")</f>
        <v>12</v>
      </c>
      <c r="AN45" s="7">
        <f>SUM(U45:AL45)</f>
        <v>581</v>
      </c>
      <c r="AO45">
        <f>RANK(AN45,$AN$2:$AN$115,0)</f>
        <v>44</v>
      </c>
      <c r="AP45" s="8">
        <f>AN45/AM45</f>
        <v>48.416666666666664</v>
      </c>
      <c r="AQ45" s="8">
        <f>AN45/18</f>
        <v>32.277777777777779</v>
      </c>
      <c r="AR45" t="s">
        <v>320</v>
      </c>
      <c r="AX45" s="74" t="str">
        <f>IF(HLOOKUP($AV$2,$BT$2:$KE$21,AZ45,0)=BA45,"YES","")</f>
        <v/>
      </c>
      <c r="AY45" s="59" t="str">
        <f t="shared" ref="AY45:AY65" si="0">LEFT(BA45,1)</f>
        <v>B</v>
      </c>
      <c r="AZ45" s="59">
        <f t="shared" ref="AZ45:AZ65" si="1">VLOOKUP(AY45,$BR$25:$BS$42,2,0)</f>
        <v>4</v>
      </c>
      <c r="BA45" s="59" t="s">
        <v>1</v>
      </c>
      <c r="BB45" s="59" t="str">
        <f>VLOOKUP(BC45,golfers!H:I,2,0)</f>
        <v>CUT</v>
      </c>
      <c r="BC45" s="72" t="s">
        <v>133</v>
      </c>
      <c r="BD45" s="59">
        <f>VLOOKUP($BC45,golfers!N:Q,2,0)</f>
        <v>0</v>
      </c>
      <c r="BE45" s="59">
        <f>VLOOKUP($BC45,golfers!N:Q,3,0)</f>
        <v>0</v>
      </c>
      <c r="BF45" s="59">
        <f>VLOOKUP($BC45,golfers!N:Q,4,0)</f>
        <v>0</v>
      </c>
      <c r="BG45" s="59">
        <f t="shared" ref="BG45:BG73" si="2">BE45-BD45</f>
        <v>0</v>
      </c>
      <c r="BH45" s="59">
        <f t="shared" ref="BH45:BH65" si="3">COUNTIF($B$2:$S$115,BC45)</f>
        <v>16</v>
      </c>
      <c r="BI45" s="73">
        <f t="shared" ref="BI45:BI65" si="4">BH45/COUNTA($A$2:$A$115)</f>
        <v>0.14285714285714285</v>
      </c>
      <c r="BM45" t="str">
        <v>Jim Bailey3</v>
      </c>
      <c r="BN45">
        <f>IFERROR(RIGHT(A45,1)*1,0)</f>
        <v>0</v>
      </c>
      <c r="BO45" t="str">
        <f>IFERROR(LEFT(A45,IFERROR(SEARCH(BN45,A45,1)-1,A45)),A45)</f>
        <v>Jim Biscardi</v>
      </c>
    </row>
    <row r="46" spans="1:71">
      <c r="A46" t="s">
        <v>222</v>
      </c>
      <c r="B46" t="s">
        <v>134</v>
      </c>
      <c r="C46" t="s">
        <v>103</v>
      </c>
      <c r="D46" t="s">
        <v>121</v>
      </c>
      <c r="E46" t="s">
        <v>70</v>
      </c>
      <c r="F46" t="s">
        <v>141</v>
      </c>
      <c r="G46" t="s">
        <v>174</v>
      </c>
      <c r="H46" t="s">
        <v>147</v>
      </c>
      <c r="I46" t="s">
        <v>196</v>
      </c>
      <c r="J46" t="s">
        <v>175</v>
      </c>
      <c r="K46" t="s">
        <v>138</v>
      </c>
      <c r="L46" t="s">
        <v>149</v>
      </c>
      <c r="M46" t="s">
        <v>177</v>
      </c>
      <c r="N46" t="s">
        <v>199</v>
      </c>
      <c r="O46" t="s">
        <v>202</v>
      </c>
      <c r="P46" t="s">
        <v>203</v>
      </c>
      <c r="Q46" t="s">
        <v>204</v>
      </c>
      <c r="R46" t="s">
        <v>205</v>
      </c>
      <c r="S46" t="s">
        <v>184</v>
      </c>
      <c r="U46">
        <f>VLOOKUP(B46,golfers!$B$2:$D$79,3,FALSE)</f>
        <v>75</v>
      </c>
      <c r="V46">
        <f>VLOOKUP(C46,golfers!$B$2:$D$79,3,FALSE)</f>
        <v>64</v>
      </c>
      <c r="W46">
        <f>VLOOKUP(D46,golfers!$B$2:$D$79,3,FALSE)</f>
        <v>31</v>
      </c>
      <c r="X46">
        <f>VLOOKUP(E46,golfers!$B$2:$D$79,3,FALSE)</f>
        <v>31</v>
      </c>
      <c r="Y46">
        <f>VLOOKUP(F46,golfers!$B$2:$D$79,3,FALSE)</f>
        <v>61</v>
      </c>
      <c r="Z46">
        <f>VLOOKUP(G46,golfers!$B$2:$D$79,3,FALSE)</f>
        <v>0</v>
      </c>
      <c r="AA46">
        <f>VLOOKUP(H46,golfers!$B$2:$D$79,3,FALSE)</f>
        <v>0</v>
      </c>
      <c r="AB46">
        <f>VLOOKUP(I46,golfers!$B$2:$D$79,3,FALSE)</f>
        <v>0</v>
      </c>
      <c r="AC46">
        <f>VLOOKUP(J46,golfers!$B$2:$D$79,3,FALSE)</f>
        <v>37</v>
      </c>
      <c r="AD46">
        <f>VLOOKUP(K46,golfers!$B$2:$D$79,3,FALSE)</f>
        <v>61</v>
      </c>
      <c r="AE46">
        <f>VLOOKUP(L46,golfers!$B$2:$D$79,3,FALSE)</f>
        <v>69</v>
      </c>
      <c r="AF46">
        <f>VLOOKUP(M46,golfers!$B$2:$D$79,3,FALSE)</f>
        <v>48</v>
      </c>
      <c r="AG46">
        <f>VLOOKUP(N46,golfers!$B$2:$D$79,3,FALSE)</f>
        <v>10</v>
      </c>
      <c r="AH46">
        <f>VLOOKUP(O46,golfers!$B$2:$D$79,3,FALSE)</f>
        <v>57</v>
      </c>
      <c r="AI46">
        <f>VLOOKUP(P46,golfers!$B$2:$D$79,3,FALSE)</f>
        <v>0</v>
      </c>
      <c r="AJ46">
        <f>VLOOKUP(Q46,golfers!$B$2:$D$79,3,FALSE)</f>
        <v>0</v>
      </c>
      <c r="AK46">
        <f>VLOOKUP(R46,golfers!$B$2:$D$79,3,FALSE)</f>
        <v>26</v>
      </c>
      <c r="AL46">
        <f>VLOOKUP(S46,golfers!$B$2:$D$79,3,FALSE)</f>
        <v>8</v>
      </c>
      <c r="AM46">
        <f>COUNTIF(U46:AL46,"&gt;0")</f>
        <v>13</v>
      </c>
      <c r="AN46" s="7">
        <f>SUM(U46:AL46)</f>
        <v>578</v>
      </c>
      <c r="AO46">
        <f>RANK(AN46,$AN$2:$AN$115,0)</f>
        <v>45</v>
      </c>
      <c r="AP46" s="8">
        <f>AN46/AM46</f>
        <v>44.46153846153846</v>
      </c>
      <c r="AQ46" s="8">
        <f>AN46/18</f>
        <v>32.111111111111114</v>
      </c>
      <c r="AR46" t="s">
        <v>320</v>
      </c>
      <c r="AX46" s="2" t="str">
        <f>IF(HLOOKUP($AV$2,$BT$2:$KE$21,AZ46,0)=BA46,"YES","")</f>
        <v/>
      </c>
      <c r="AY46" t="str">
        <f t="shared" si="0"/>
        <v>D</v>
      </c>
      <c r="AZ46">
        <f t="shared" si="1"/>
        <v>6</v>
      </c>
      <c r="BA46" t="s">
        <v>3</v>
      </c>
      <c r="BB46" t="str">
        <f>VLOOKUP(BC46,golfers!H:I,2,0)</f>
        <v>CUT</v>
      </c>
      <c r="BC46" s="54" t="s">
        <v>120</v>
      </c>
      <c r="BD46">
        <f>VLOOKUP($BC46,golfers!N:Q,2,0)</f>
        <v>0</v>
      </c>
      <c r="BE46">
        <f>VLOOKUP($BC46,golfers!N:Q,3,0)</f>
        <v>0</v>
      </c>
      <c r="BF46">
        <f>VLOOKUP($BC46,golfers!N:Q,4,0)</f>
        <v>0</v>
      </c>
      <c r="BG46">
        <f t="shared" si="2"/>
        <v>0</v>
      </c>
      <c r="BH46">
        <f t="shared" si="3"/>
        <v>17</v>
      </c>
      <c r="BI46" s="52">
        <f t="shared" si="4"/>
        <v>0.15178571428571427</v>
      </c>
      <c r="BM46" t="str">
        <v>Jim Biscardi</v>
      </c>
      <c r="BN46">
        <f>IFERROR(RIGHT(A46,1)*1,0)</f>
        <v>1</v>
      </c>
      <c r="BO46" t="str">
        <f>IFERROR(LEFT(A46,IFERROR(SEARCH(BN46,A46,1)-1,A46)),A46)</f>
        <v>Austin Miller</v>
      </c>
    </row>
    <row r="47" spans="1:71">
      <c r="A47" t="s">
        <v>252</v>
      </c>
      <c r="B47" t="s">
        <v>167</v>
      </c>
      <c r="C47" t="s">
        <v>165</v>
      </c>
      <c r="D47" t="s">
        <v>186</v>
      </c>
      <c r="E47" t="s">
        <v>169</v>
      </c>
      <c r="F47" t="s">
        <v>141</v>
      </c>
      <c r="G47" t="s">
        <v>140</v>
      </c>
      <c r="H47" t="s">
        <v>131</v>
      </c>
      <c r="I47" t="s">
        <v>178</v>
      </c>
      <c r="J47" t="s">
        <v>175</v>
      </c>
      <c r="K47" t="s">
        <v>138</v>
      </c>
      <c r="L47" t="s">
        <v>149</v>
      </c>
      <c r="M47" t="s">
        <v>177</v>
      </c>
      <c r="N47" t="s">
        <v>179</v>
      </c>
      <c r="O47" t="s">
        <v>190</v>
      </c>
      <c r="P47" t="s">
        <v>180</v>
      </c>
      <c r="Q47" t="s">
        <v>204</v>
      </c>
      <c r="R47" t="s">
        <v>161</v>
      </c>
      <c r="S47" t="s">
        <v>173</v>
      </c>
      <c r="U47">
        <f>VLOOKUP(B47,golfers!$B$2:$D$79,3,FALSE)</f>
        <v>37</v>
      </c>
      <c r="V47">
        <f>VLOOKUP(C47,golfers!$B$2:$D$79,3,FALSE)</f>
        <v>48</v>
      </c>
      <c r="W47">
        <f>VLOOKUP(D47,golfers!$B$2:$D$79,3,FALSE)</f>
        <v>55</v>
      </c>
      <c r="X47">
        <f>VLOOKUP(E47,golfers!$B$2:$D$79,3,FALSE)</f>
        <v>0</v>
      </c>
      <c r="Y47">
        <f>VLOOKUP(F47,golfers!$B$2:$D$79,3,FALSE)</f>
        <v>61</v>
      </c>
      <c r="Z47">
        <f>VLOOKUP(G47,golfers!$B$2:$D$79,3,FALSE)</f>
        <v>26</v>
      </c>
      <c r="AA47">
        <f>VLOOKUP(H47,golfers!$B$2:$D$79,3,FALSE)</f>
        <v>61</v>
      </c>
      <c r="AB47">
        <f>VLOOKUP(I47,golfers!$B$2:$D$79,3,FALSE)</f>
        <v>48</v>
      </c>
      <c r="AC47">
        <f>VLOOKUP(J47,golfers!$B$2:$D$79,3,FALSE)</f>
        <v>37</v>
      </c>
      <c r="AD47">
        <f>VLOOKUP(K47,golfers!$B$2:$D$79,3,FALSE)</f>
        <v>61</v>
      </c>
      <c r="AE47">
        <f>VLOOKUP(L47,golfers!$B$2:$D$79,3,FALSE)</f>
        <v>69</v>
      </c>
      <c r="AF47">
        <f>VLOOKUP(M47,golfers!$B$2:$D$79,3,FALSE)</f>
        <v>48</v>
      </c>
      <c r="AG47">
        <f>VLOOKUP(N47,golfers!$B$2:$D$79,3,FALSE)</f>
        <v>0</v>
      </c>
      <c r="AH47">
        <f>VLOOKUP(O47,golfers!$B$2:$D$79,3,FALSE)</f>
        <v>0</v>
      </c>
      <c r="AI47">
        <f>VLOOKUP(P47,golfers!$B$2:$D$79,3,FALSE)</f>
        <v>26</v>
      </c>
      <c r="AJ47">
        <f>VLOOKUP(Q47,golfers!$B$2:$D$79,3,FALSE)</f>
        <v>0</v>
      </c>
      <c r="AK47">
        <f>VLOOKUP(R47,golfers!$B$2:$D$79,3,FALSE)</f>
        <v>0</v>
      </c>
      <c r="AL47">
        <f>VLOOKUP(S47,golfers!$B$2:$D$79,3,FALSE)</f>
        <v>0</v>
      </c>
      <c r="AM47">
        <f>COUNTIF(U47:AL47,"&gt;0")</f>
        <v>12</v>
      </c>
      <c r="AN47" s="7">
        <f>SUM(U47:AL47)</f>
        <v>577</v>
      </c>
      <c r="AO47">
        <f>RANK(AN47,$AN$2:$AN$115,0)</f>
        <v>46</v>
      </c>
      <c r="AP47" s="8">
        <f>AN47/AM47</f>
        <v>48.083333333333336</v>
      </c>
      <c r="AQ47" s="8">
        <f>AN47/18</f>
        <v>32.055555555555557</v>
      </c>
      <c r="AR47" t="s">
        <v>320</v>
      </c>
      <c r="AX47" s="2" t="str">
        <f>IF(HLOOKUP($AV$2,$BT$2:$KE$21,AZ47,0)=BA47,"YES","")</f>
        <v/>
      </c>
      <c r="AY47" t="str">
        <f t="shared" si="0"/>
        <v>F</v>
      </c>
      <c r="AZ47">
        <f t="shared" si="1"/>
        <v>8</v>
      </c>
      <c r="BA47" t="s">
        <v>5</v>
      </c>
      <c r="BB47" t="str">
        <f>VLOOKUP(BC47,golfers!H:I,2,0)</f>
        <v>CUT</v>
      </c>
      <c r="BC47" s="54" t="s">
        <v>170</v>
      </c>
      <c r="BD47">
        <f>VLOOKUP($BC47,golfers!N:Q,2,0)</f>
        <v>0</v>
      </c>
      <c r="BE47">
        <f>VLOOKUP($BC47,golfers!N:Q,3,0)</f>
        <v>0</v>
      </c>
      <c r="BF47">
        <f>VLOOKUP($BC47,golfers!N:Q,4,0)</f>
        <v>0</v>
      </c>
      <c r="BG47">
        <f t="shared" si="2"/>
        <v>0</v>
      </c>
      <c r="BH47">
        <f t="shared" si="3"/>
        <v>44</v>
      </c>
      <c r="BI47" s="52">
        <f t="shared" si="4"/>
        <v>0.39285714285714285</v>
      </c>
      <c r="BM47" t="str">
        <v>Jim Mclaughlin</v>
      </c>
      <c r="BN47">
        <f>IFERROR(RIGHT(A47,1)*1,0)</f>
        <v>0</v>
      </c>
      <c r="BO47" t="str">
        <f>IFERROR(LEFT(A47,IFERROR(SEARCH(BN47,A47,1)-1,A47)),A47)</f>
        <v>Jeff Taylor</v>
      </c>
    </row>
    <row r="48" spans="1:71">
      <c r="A48" t="s">
        <v>279</v>
      </c>
      <c r="B48" t="s">
        <v>95</v>
      </c>
      <c r="C48" t="s">
        <v>165</v>
      </c>
      <c r="D48" t="s">
        <v>121</v>
      </c>
      <c r="E48" t="s">
        <v>94</v>
      </c>
      <c r="F48" t="s">
        <v>141</v>
      </c>
      <c r="G48" t="s">
        <v>140</v>
      </c>
      <c r="H48" t="s">
        <v>131</v>
      </c>
      <c r="I48" t="s">
        <v>154</v>
      </c>
      <c r="J48" t="s">
        <v>183</v>
      </c>
      <c r="K48" t="s">
        <v>119</v>
      </c>
      <c r="L48" t="s">
        <v>149</v>
      </c>
      <c r="M48" t="s">
        <v>172</v>
      </c>
      <c r="N48" t="s">
        <v>201</v>
      </c>
      <c r="O48" t="s">
        <v>190</v>
      </c>
      <c r="P48" t="s">
        <v>194</v>
      </c>
      <c r="Q48" t="s">
        <v>319</v>
      </c>
      <c r="R48" t="s">
        <v>161</v>
      </c>
      <c r="S48" t="s">
        <v>206</v>
      </c>
      <c r="U48">
        <f>VLOOKUP(B48,golfers!$B$2:$D$79,3,FALSE)</f>
        <v>64</v>
      </c>
      <c r="V48">
        <f>VLOOKUP(C48,golfers!$B$2:$D$79,3,FALSE)</f>
        <v>48</v>
      </c>
      <c r="W48">
        <f>VLOOKUP(D48,golfers!$B$2:$D$79,3,FALSE)</f>
        <v>31</v>
      </c>
      <c r="X48">
        <f>VLOOKUP(E48,golfers!$B$2:$D$79,3,FALSE)</f>
        <v>37</v>
      </c>
      <c r="Y48">
        <f>VLOOKUP(F48,golfers!$B$2:$D$79,3,FALSE)</f>
        <v>61</v>
      </c>
      <c r="Z48">
        <f>VLOOKUP(G48,golfers!$B$2:$D$79,3,FALSE)</f>
        <v>26</v>
      </c>
      <c r="AA48">
        <f>VLOOKUP(H48,golfers!$B$2:$D$79,3,FALSE)</f>
        <v>61</v>
      </c>
      <c r="AB48">
        <f>VLOOKUP(I48,golfers!$B$2:$D$79,3,FALSE)</f>
        <v>0</v>
      </c>
      <c r="AC48">
        <f>VLOOKUP(J48,golfers!$B$2:$D$79,3,FALSE)</f>
        <v>0</v>
      </c>
      <c r="AD48">
        <f>VLOOKUP(K48,golfers!$B$2:$D$79,3,FALSE)</f>
        <v>0</v>
      </c>
      <c r="AE48">
        <f>VLOOKUP(L48,golfers!$B$2:$D$79,3,FALSE)</f>
        <v>69</v>
      </c>
      <c r="AF48">
        <f>VLOOKUP(M48,golfers!$B$2:$D$79,3,FALSE)</f>
        <v>55</v>
      </c>
      <c r="AG48">
        <f>VLOOKUP(N48,golfers!$B$2:$D$79,3,FALSE)</f>
        <v>57</v>
      </c>
      <c r="AH48">
        <f>VLOOKUP(O48,golfers!$B$2:$D$79,3,FALSE)</f>
        <v>0</v>
      </c>
      <c r="AI48">
        <f>VLOOKUP(P48,golfers!$B$2:$D$79,3,FALSE)</f>
        <v>0</v>
      </c>
      <c r="AJ48">
        <f>VLOOKUP(Q48,golfers!$B$2:$D$79,3,FALSE)</f>
        <v>0</v>
      </c>
      <c r="AK48">
        <f>VLOOKUP(R48,golfers!$B$2:$D$79,3,FALSE)</f>
        <v>0</v>
      </c>
      <c r="AL48">
        <f>VLOOKUP(S48,golfers!$B$2:$D$79,3,FALSE)</f>
        <v>68</v>
      </c>
      <c r="AM48">
        <f>COUNTIF(U48:AL48,"&gt;0")</f>
        <v>11</v>
      </c>
      <c r="AN48" s="7">
        <f>SUM(U48:AL48)</f>
        <v>577</v>
      </c>
      <c r="AO48">
        <f>RANK(AN48,$AN$2:$AN$115,0)</f>
        <v>46</v>
      </c>
      <c r="AP48" s="8">
        <f>AN48/AM48</f>
        <v>52.454545454545453</v>
      </c>
      <c r="AQ48" s="8">
        <f>AN48/18</f>
        <v>32.055555555555557</v>
      </c>
      <c r="AR48" t="s">
        <v>320</v>
      </c>
      <c r="AX48" s="2" t="str">
        <f>IF(HLOOKUP($AV$2,$BT$2:$KE$21,AZ48,0)=BA48,"YES","")</f>
        <v/>
      </c>
      <c r="AY48" t="str">
        <f t="shared" si="0"/>
        <v>G</v>
      </c>
      <c r="AZ48">
        <f t="shared" si="1"/>
        <v>9</v>
      </c>
      <c r="BA48" t="s">
        <v>6</v>
      </c>
      <c r="BB48" t="str">
        <f>VLOOKUP(BC48,golfers!H:I,2,0)</f>
        <v>CUT</v>
      </c>
      <c r="BC48" s="54" t="s">
        <v>147</v>
      </c>
      <c r="BD48">
        <f>VLOOKUP($BC48,golfers!N:Q,2,0)</f>
        <v>0</v>
      </c>
      <c r="BE48">
        <f>VLOOKUP($BC48,golfers!N:Q,3,0)</f>
        <v>0</v>
      </c>
      <c r="BF48">
        <f>VLOOKUP($BC48,golfers!N:Q,4,0)</f>
        <v>0</v>
      </c>
      <c r="BG48">
        <f t="shared" si="2"/>
        <v>0</v>
      </c>
      <c r="BH48">
        <f t="shared" si="3"/>
        <v>17</v>
      </c>
      <c r="BI48" s="52">
        <f t="shared" si="4"/>
        <v>0.15178571428571427</v>
      </c>
      <c r="BM48" t="str">
        <v>Jimmy Sauer</v>
      </c>
      <c r="BN48">
        <f>IFERROR(RIGHT(A48,1)*1,0)</f>
        <v>3</v>
      </c>
      <c r="BO48" t="str">
        <f>IFERROR(LEFT(A48,IFERROR(SEARCH(BN48,A48,1)-1,A48)),A48)</f>
        <v>Brian Schindler</v>
      </c>
    </row>
    <row r="49" spans="1:67">
      <c r="A49" t="s">
        <v>244</v>
      </c>
      <c r="B49" t="s">
        <v>167</v>
      </c>
      <c r="C49" t="s">
        <v>165</v>
      </c>
      <c r="D49" t="s">
        <v>186</v>
      </c>
      <c r="E49" t="s">
        <v>169</v>
      </c>
      <c r="F49" t="s">
        <v>141</v>
      </c>
      <c r="G49" t="s">
        <v>174</v>
      </c>
      <c r="H49" t="s">
        <v>155</v>
      </c>
      <c r="I49" t="s">
        <v>71</v>
      </c>
      <c r="J49" t="s">
        <v>183</v>
      </c>
      <c r="K49" t="s">
        <v>138</v>
      </c>
      <c r="L49" t="s">
        <v>149</v>
      </c>
      <c r="M49" t="s">
        <v>177</v>
      </c>
      <c r="N49" t="s">
        <v>201</v>
      </c>
      <c r="O49" t="s">
        <v>202</v>
      </c>
      <c r="P49" t="s">
        <v>180</v>
      </c>
      <c r="Q49" t="s">
        <v>182</v>
      </c>
      <c r="R49" t="s">
        <v>161</v>
      </c>
      <c r="S49" t="s">
        <v>173</v>
      </c>
      <c r="U49">
        <f>VLOOKUP(B49,golfers!$B$2:$D$79,3,FALSE)</f>
        <v>37</v>
      </c>
      <c r="V49">
        <f>VLOOKUP(C49,golfers!$B$2:$D$79,3,FALSE)</f>
        <v>48</v>
      </c>
      <c r="W49">
        <f>VLOOKUP(D49,golfers!$B$2:$D$79,3,FALSE)</f>
        <v>55</v>
      </c>
      <c r="X49">
        <f>VLOOKUP(E49,golfers!$B$2:$D$79,3,FALSE)</f>
        <v>0</v>
      </c>
      <c r="Y49">
        <f>VLOOKUP(F49,golfers!$B$2:$D$79,3,FALSE)</f>
        <v>61</v>
      </c>
      <c r="Z49">
        <f>VLOOKUP(G49,golfers!$B$2:$D$79,3,FALSE)</f>
        <v>0</v>
      </c>
      <c r="AA49">
        <f>VLOOKUP(H49,golfers!$B$2:$D$79,3,FALSE)</f>
        <v>0</v>
      </c>
      <c r="AB49">
        <f>VLOOKUP(I49,golfers!$B$2:$D$79,3,FALSE)</f>
        <v>55</v>
      </c>
      <c r="AC49">
        <f>VLOOKUP(J49,golfers!$B$2:$D$79,3,FALSE)</f>
        <v>0</v>
      </c>
      <c r="AD49">
        <f>VLOOKUP(K49,golfers!$B$2:$D$79,3,FALSE)</f>
        <v>61</v>
      </c>
      <c r="AE49">
        <f>VLOOKUP(L49,golfers!$B$2:$D$79,3,FALSE)</f>
        <v>69</v>
      </c>
      <c r="AF49">
        <f>VLOOKUP(M49,golfers!$B$2:$D$79,3,FALSE)</f>
        <v>48</v>
      </c>
      <c r="AG49">
        <f>VLOOKUP(N49,golfers!$B$2:$D$79,3,FALSE)</f>
        <v>57</v>
      </c>
      <c r="AH49">
        <f>VLOOKUP(O49,golfers!$B$2:$D$79,3,FALSE)</f>
        <v>57</v>
      </c>
      <c r="AI49">
        <f>VLOOKUP(P49,golfers!$B$2:$D$79,3,FALSE)</f>
        <v>26</v>
      </c>
      <c r="AJ49">
        <f>VLOOKUP(Q49,golfers!$B$2:$D$79,3,FALSE)</f>
        <v>0</v>
      </c>
      <c r="AK49">
        <f>VLOOKUP(R49,golfers!$B$2:$D$79,3,FALSE)</f>
        <v>0</v>
      </c>
      <c r="AL49">
        <f>VLOOKUP(S49,golfers!$B$2:$D$79,3,FALSE)</f>
        <v>0</v>
      </c>
      <c r="AM49">
        <f>COUNTIF(U49:AL49,"&gt;0")</f>
        <v>11</v>
      </c>
      <c r="AN49" s="7">
        <f>SUM(U49:AL49)</f>
        <v>574</v>
      </c>
      <c r="AO49">
        <f>RANK(AN49,$AN$2:$AN$115,0)</f>
        <v>48</v>
      </c>
      <c r="AP49" s="8">
        <f>AN49/AM49</f>
        <v>52.18181818181818</v>
      </c>
      <c r="AQ49" s="8">
        <f>AN49/18</f>
        <v>31.888888888888889</v>
      </c>
      <c r="AR49" t="s">
        <v>320</v>
      </c>
      <c r="AX49" s="2" t="str">
        <f>IF(HLOOKUP($AV$2,$BT$2:$KE$21,AZ49,0)=BA49,"YES","")</f>
        <v/>
      </c>
      <c r="AY49" t="str">
        <f t="shared" si="0"/>
        <v>L</v>
      </c>
      <c r="AZ49">
        <f t="shared" si="1"/>
        <v>14</v>
      </c>
      <c r="BA49" t="s">
        <v>11</v>
      </c>
      <c r="BB49" t="str">
        <f>VLOOKUP(BC49,golfers!H:I,2,0)</f>
        <v>CUT</v>
      </c>
      <c r="BC49" s="54" t="s">
        <v>189</v>
      </c>
      <c r="BD49">
        <f>VLOOKUP($BC49,golfers!N:Q,2,0)</f>
        <v>0</v>
      </c>
      <c r="BE49">
        <f>VLOOKUP($BC49,golfers!N:Q,3,0)</f>
        <v>0</v>
      </c>
      <c r="BF49">
        <f>VLOOKUP($BC49,golfers!N:Q,4,0)</f>
        <v>0</v>
      </c>
      <c r="BG49">
        <f t="shared" si="2"/>
        <v>0</v>
      </c>
      <c r="BH49">
        <f t="shared" si="3"/>
        <v>10</v>
      </c>
      <c r="BI49" s="64">
        <f t="shared" si="4"/>
        <v>8.9285714285714288E-2</v>
      </c>
      <c r="BM49" t="str">
        <v>John Blubaugh1</v>
      </c>
      <c r="BN49">
        <f>IFERROR(RIGHT(A49,1)*1,0)</f>
        <v>0</v>
      </c>
      <c r="BO49" t="str">
        <f>IFERROR(LEFT(A49,IFERROR(SEARCH(BN49,A49,1)-1,A49)),A49)</f>
        <v>Paul Tuel Jr</v>
      </c>
    </row>
    <row r="50" spans="1:67">
      <c r="A50" t="s">
        <v>233</v>
      </c>
      <c r="B50" t="s">
        <v>95</v>
      </c>
      <c r="C50" t="s">
        <v>103</v>
      </c>
      <c r="D50" t="s">
        <v>186</v>
      </c>
      <c r="E50" t="s">
        <v>70</v>
      </c>
      <c r="F50" t="s">
        <v>162</v>
      </c>
      <c r="G50" t="s">
        <v>174</v>
      </c>
      <c r="H50" t="s">
        <v>147</v>
      </c>
      <c r="I50" t="s">
        <v>154</v>
      </c>
      <c r="J50" t="s">
        <v>148</v>
      </c>
      <c r="K50" t="s">
        <v>138</v>
      </c>
      <c r="L50" t="s">
        <v>157</v>
      </c>
      <c r="M50" t="s">
        <v>172</v>
      </c>
      <c r="N50" t="s">
        <v>179</v>
      </c>
      <c r="O50" t="s">
        <v>190</v>
      </c>
      <c r="P50" t="s">
        <v>180</v>
      </c>
      <c r="Q50" t="s">
        <v>171</v>
      </c>
      <c r="R50" t="s">
        <v>188</v>
      </c>
      <c r="S50" t="s">
        <v>206</v>
      </c>
      <c r="U50">
        <f>VLOOKUP(B50,golfers!$B$2:$D$79,3,FALSE)</f>
        <v>64</v>
      </c>
      <c r="V50">
        <f>VLOOKUP(C50,golfers!$B$2:$D$79,3,FALSE)</f>
        <v>64</v>
      </c>
      <c r="W50">
        <f>VLOOKUP(D50,golfers!$B$2:$D$79,3,FALSE)</f>
        <v>55</v>
      </c>
      <c r="X50">
        <f>VLOOKUP(E50,golfers!$B$2:$D$79,3,FALSE)</f>
        <v>31</v>
      </c>
      <c r="Y50">
        <f>VLOOKUP(F50,golfers!$B$2:$D$79,3,FALSE)</f>
        <v>67</v>
      </c>
      <c r="Z50">
        <f>VLOOKUP(G50,golfers!$B$2:$D$79,3,FALSE)</f>
        <v>0</v>
      </c>
      <c r="AA50">
        <f>VLOOKUP(H50,golfers!$B$2:$D$79,3,FALSE)</f>
        <v>0</v>
      </c>
      <c r="AB50">
        <f>VLOOKUP(I50,golfers!$B$2:$D$79,3,FALSE)</f>
        <v>0</v>
      </c>
      <c r="AC50">
        <f>VLOOKUP(J50,golfers!$B$2:$D$79,3,FALSE)</f>
        <v>41</v>
      </c>
      <c r="AD50">
        <f>VLOOKUP(K50,golfers!$B$2:$D$79,3,FALSE)</f>
        <v>61</v>
      </c>
      <c r="AE50">
        <f>VLOOKUP(L50,golfers!$B$2:$D$79,3,FALSE)</f>
        <v>19</v>
      </c>
      <c r="AF50">
        <f>VLOOKUP(M50,golfers!$B$2:$D$79,3,FALSE)</f>
        <v>55</v>
      </c>
      <c r="AG50">
        <f>VLOOKUP(N50,golfers!$B$2:$D$79,3,FALSE)</f>
        <v>0</v>
      </c>
      <c r="AH50">
        <f>VLOOKUP(O50,golfers!$B$2:$D$79,3,FALSE)</f>
        <v>0</v>
      </c>
      <c r="AI50">
        <f>VLOOKUP(P50,golfers!$B$2:$D$79,3,FALSE)</f>
        <v>26</v>
      </c>
      <c r="AJ50">
        <f>VLOOKUP(Q50,golfers!$B$2:$D$79,3,FALSE)</f>
        <v>0</v>
      </c>
      <c r="AK50">
        <f>VLOOKUP(R50,golfers!$B$2:$D$79,3,FALSE)</f>
        <v>19</v>
      </c>
      <c r="AL50">
        <f>VLOOKUP(S50,golfers!$B$2:$D$79,3,FALSE)</f>
        <v>68</v>
      </c>
      <c r="AM50">
        <f>COUNTIF(U50:AL50,"&gt;0")</f>
        <v>12</v>
      </c>
      <c r="AN50" s="7">
        <f>SUM(U50:AL50)</f>
        <v>570</v>
      </c>
      <c r="AO50">
        <f>RANK(AN50,$AN$2:$AN$115,0)</f>
        <v>49</v>
      </c>
      <c r="AP50" s="8">
        <f>AN50/AM50</f>
        <v>47.5</v>
      </c>
      <c r="AQ50" s="8">
        <f>AN50/18</f>
        <v>31.666666666666668</v>
      </c>
      <c r="AR50" t="s">
        <v>320</v>
      </c>
      <c r="AX50" s="2" t="str">
        <f>IF(HLOOKUP($AV$2,$BT$2:$KE$21,AZ50,0)=BA50,"YES","")</f>
        <v/>
      </c>
      <c r="AY50" t="str">
        <f t="shared" si="0"/>
        <v>O</v>
      </c>
      <c r="AZ50">
        <f t="shared" si="1"/>
        <v>17</v>
      </c>
      <c r="BA50" t="s">
        <v>14</v>
      </c>
      <c r="BB50" t="str">
        <f>VLOOKUP(BC50,golfers!H:I,2,0)</f>
        <v>CUT</v>
      </c>
      <c r="BC50" s="54" t="s">
        <v>194</v>
      </c>
      <c r="BD50">
        <f>VLOOKUP($BC50,golfers!N:Q,2,0)</f>
        <v>0</v>
      </c>
      <c r="BE50">
        <f>VLOOKUP($BC50,golfers!N:Q,3,0)</f>
        <v>0</v>
      </c>
      <c r="BF50">
        <f>VLOOKUP($BC50,golfers!N:Q,4,0)</f>
        <v>0</v>
      </c>
      <c r="BG50">
        <f t="shared" si="2"/>
        <v>0</v>
      </c>
      <c r="BH50">
        <f t="shared" si="3"/>
        <v>25</v>
      </c>
      <c r="BI50" s="52">
        <f t="shared" si="4"/>
        <v>0.22321428571428573</v>
      </c>
      <c r="BM50" t="str">
        <v>John Blubaugh2</v>
      </c>
      <c r="BN50">
        <f>IFERROR(RIGHT(A50,1)*1,0)</f>
        <v>0</v>
      </c>
      <c r="BO50" t="str">
        <f>IFERROR(LEFT(A50,IFERROR(SEARCH(BN50,A50,1)-1,A50)),A50)</f>
        <v>Chad Templeman</v>
      </c>
    </row>
    <row r="51" spans="1:67">
      <c r="A51" t="s">
        <v>236</v>
      </c>
      <c r="B51" t="s">
        <v>167</v>
      </c>
      <c r="C51" t="s">
        <v>133</v>
      </c>
      <c r="D51" t="s">
        <v>186</v>
      </c>
      <c r="E51" t="s">
        <v>120</v>
      </c>
      <c r="F51" t="s">
        <v>141</v>
      </c>
      <c r="G51" t="s">
        <v>174</v>
      </c>
      <c r="H51" t="s">
        <v>155</v>
      </c>
      <c r="I51" t="s">
        <v>71</v>
      </c>
      <c r="J51" t="s">
        <v>183</v>
      </c>
      <c r="K51" t="s">
        <v>138</v>
      </c>
      <c r="L51" t="s">
        <v>160</v>
      </c>
      <c r="M51" t="s">
        <v>172</v>
      </c>
      <c r="N51" t="s">
        <v>179</v>
      </c>
      <c r="O51" t="s">
        <v>202</v>
      </c>
      <c r="P51" t="s">
        <v>180</v>
      </c>
      <c r="Q51" t="s">
        <v>204</v>
      </c>
      <c r="R51" t="s">
        <v>205</v>
      </c>
      <c r="S51" t="s">
        <v>206</v>
      </c>
      <c r="U51">
        <f>VLOOKUP(B51,golfers!$B$2:$D$79,3,FALSE)</f>
        <v>37</v>
      </c>
      <c r="V51">
        <f>VLOOKUP(C51,golfers!$B$2:$D$79,3,FALSE)</f>
        <v>0</v>
      </c>
      <c r="W51">
        <f>VLOOKUP(D51,golfers!$B$2:$D$79,3,FALSE)</f>
        <v>55</v>
      </c>
      <c r="X51">
        <f>VLOOKUP(E51,golfers!$B$2:$D$79,3,FALSE)</f>
        <v>0</v>
      </c>
      <c r="Y51">
        <f>VLOOKUP(F51,golfers!$B$2:$D$79,3,FALSE)</f>
        <v>61</v>
      </c>
      <c r="Z51">
        <f>VLOOKUP(G51,golfers!$B$2:$D$79,3,FALSE)</f>
        <v>0</v>
      </c>
      <c r="AA51">
        <f>VLOOKUP(H51,golfers!$B$2:$D$79,3,FALSE)</f>
        <v>0</v>
      </c>
      <c r="AB51">
        <f>VLOOKUP(I51,golfers!$B$2:$D$79,3,FALSE)</f>
        <v>55</v>
      </c>
      <c r="AC51">
        <f>VLOOKUP(J51,golfers!$B$2:$D$79,3,FALSE)</f>
        <v>0</v>
      </c>
      <c r="AD51">
        <f>VLOOKUP(K51,golfers!$B$2:$D$79,3,FALSE)</f>
        <v>61</v>
      </c>
      <c r="AE51">
        <f>VLOOKUP(L51,golfers!$B$2:$D$79,3,FALSE)</f>
        <v>67</v>
      </c>
      <c r="AF51">
        <f>VLOOKUP(M51,golfers!$B$2:$D$79,3,FALSE)</f>
        <v>55</v>
      </c>
      <c r="AG51">
        <f>VLOOKUP(N51,golfers!$B$2:$D$79,3,FALSE)</f>
        <v>0</v>
      </c>
      <c r="AH51">
        <f>VLOOKUP(O51,golfers!$B$2:$D$79,3,FALSE)</f>
        <v>57</v>
      </c>
      <c r="AI51">
        <f>VLOOKUP(P51,golfers!$B$2:$D$79,3,FALSE)</f>
        <v>26</v>
      </c>
      <c r="AJ51">
        <f>VLOOKUP(Q51,golfers!$B$2:$D$79,3,FALSE)</f>
        <v>0</v>
      </c>
      <c r="AK51">
        <f>VLOOKUP(R51,golfers!$B$2:$D$79,3,FALSE)</f>
        <v>26</v>
      </c>
      <c r="AL51">
        <f>VLOOKUP(S51,golfers!$B$2:$D$79,3,FALSE)</f>
        <v>68</v>
      </c>
      <c r="AM51">
        <f>COUNTIF(U51:AL51,"&gt;0")</f>
        <v>11</v>
      </c>
      <c r="AN51" s="7">
        <f>SUM(U51:AL51)</f>
        <v>568</v>
      </c>
      <c r="AO51">
        <f>RANK(AN51,$AN$2:$AN$115,0)</f>
        <v>50</v>
      </c>
      <c r="AP51" s="8">
        <f>AN51/AM51</f>
        <v>51.636363636363633</v>
      </c>
      <c r="AQ51" s="8">
        <f>AN51/18</f>
        <v>31.555555555555557</v>
      </c>
      <c r="AR51" t="s">
        <v>192</v>
      </c>
      <c r="AX51" s="2" t="str">
        <f>IF(HLOOKUP($AV$2,$BT$2:$KE$21,AZ51,0)=BA51,"YES","")</f>
        <v/>
      </c>
      <c r="AY51" t="str">
        <f t="shared" si="0"/>
        <v>P</v>
      </c>
      <c r="AZ51">
        <f t="shared" si="1"/>
        <v>18</v>
      </c>
      <c r="BA51" t="s">
        <v>15</v>
      </c>
      <c r="BB51" t="str">
        <f>VLOOKUP(BC51,golfers!H:I,2,0)</f>
        <v>CUT</v>
      </c>
      <c r="BC51" s="54" t="s">
        <v>171</v>
      </c>
      <c r="BD51">
        <f>VLOOKUP($BC51,golfers!N:Q,2,0)</f>
        <v>0</v>
      </c>
      <c r="BE51">
        <f>VLOOKUP($BC51,golfers!N:Q,3,0)</f>
        <v>0</v>
      </c>
      <c r="BF51">
        <f>VLOOKUP($BC51,golfers!N:Q,4,0)</f>
        <v>0</v>
      </c>
      <c r="BG51">
        <f t="shared" si="2"/>
        <v>0</v>
      </c>
      <c r="BH51">
        <f t="shared" si="3"/>
        <v>14</v>
      </c>
      <c r="BI51" s="52">
        <f t="shared" si="4"/>
        <v>0.125</v>
      </c>
      <c r="BM51" t="str">
        <v>John Mattern</v>
      </c>
      <c r="BN51">
        <f>IFERROR(RIGHT(A51,1)*1,0)</f>
        <v>0</v>
      </c>
      <c r="BO51" t="str">
        <f>IFERROR(LEFT(A51,IFERROR(SEARCH(BN51,A51,1)-1,A51)),A51)</f>
        <v>Colin Chatfield</v>
      </c>
    </row>
    <row r="52" spans="1:67">
      <c r="A52" t="s">
        <v>282</v>
      </c>
      <c r="B52" t="s">
        <v>134</v>
      </c>
      <c r="C52" t="s">
        <v>165</v>
      </c>
      <c r="D52" t="s">
        <v>132</v>
      </c>
      <c r="E52" t="s">
        <v>94</v>
      </c>
      <c r="F52" t="s">
        <v>162</v>
      </c>
      <c r="G52" t="s">
        <v>185</v>
      </c>
      <c r="H52" t="s">
        <v>146</v>
      </c>
      <c r="I52" t="s">
        <v>71</v>
      </c>
      <c r="J52" t="s">
        <v>183</v>
      </c>
      <c r="K52" t="s">
        <v>176</v>
      </c>
      <c r="L52" t="s">
        <v>149</v>
      </c>
      <c r="M52" t="s">
        <v>172</v>
      </c>
      <c r="N52" t="s">
        <v>200</v>
      </c>
      <c r="O52" t="s">
        <v>202</v>
      </c>
      <c r="P52" t="s">
        <v>194</v>
      </c>
      <c r="Q52" t="s">
        <v>319</v>
      </c>
      <c r="R52" t="s">
        <v>161</v>
      </c>
      <c r="S52" t="s">
        <v>173</v>
      </c>
      <c r="U52">
        <f>VLOOKUP(B52,golfers!$B$2:$D$79,3,FALSE)</f>
        <v>75</v>
      </c>
      <c r="V52">
        <f>VLOOKUP(C52,golfers!$B$2:$D$79,3,FALSE)</f>
        <v>48</v>
      </c>
      <c r="W52">
        <f>VLOOKUP(D52,golfers!$B$2:$D$79,3,FALSE)</f>
        <v>8</v>
      </c>
      <c r="X52">
        <f>VLOOKUP(E52,golfers!$B$2:$D$79,3,FALSE)</f>
        <v>37</v>
      </c>
      <c r="Y52">
        <f>VLOOKUP(F52,golfers!$B$2:$D$79,3,FALSE)</f>
        <v>67</v>
      </c>
      <c r="Z52">
        <f>VLOOKUP(G52,golfers!$B$2:$D$79,3,FALSE)</f>
        <v>0</v>
      </c>
      <c r="AA52">
        <f>VLOOKUP(H52,golfers!$B$2:$D$79,3,FALSE)</f>
        <v>55</v>
      </c>
      <c r="AB52">
        <f>VLOOKUP(I52,golfers!$B$2:$D$79,3,FALSE)</f>
        <v>55</v>
      </c>
      <c r="AC52">
        <f>VLOOKUP(J52,golfers!$B$2:$D$79,3,FALSE)</f>
        <v>0</v>
      </c>
      <c r="AD52">
        <f>VLOOKUP(K52,golfers!$B$2:$D$79,3,FALSE)</f>
        <v>41</v>
      </c>
      <c r="AE52">
        <f>VLOOKUP(L52,golfers!$B$2:$D$79,3,FALSE)</f>
        <v>69</v>
      </c>
      <c r="AF52">
        <f>VLOOKUP(M52,golfers!$B$2:$D$79,3,FALSE)</f>
        <v>55</v>
      </c>
      <c r="AG52">
        <f>VLOOKUP(N52,golfers!$B$2:$D$79,3,FALSE)</f>
        <v>0</v>
      </c>
      <c r="AH52">
        <f>VLOOKUP(O52,golfers!$B$2:$D$79,3,FALSE)</f>
        <v>57</v>
      </c>
      <c r="AI52">
        <f>VLOOKUP(P52,golfers!$B$2:$D$79,3,FALSE)</f>
        <v>0</v>
      </c>
      <c r="AJ52">
        <f>VLOOKUP(Q52,golfers!$B$2:$D$79,3,FALSE)</f>
        <v>0</v>
      </c>
      <c r="AK52">
        <f>VLOOKUP(R52,golfers!$B$2:$D$79,3,FALSE)</f>
        <v>0</v>
      </c>
      <c r="AL52">
        <f>VLOOKUP(S52,golfers!$B$2:$D$79,3,FALSE)</f>
        <v>0</v>
      </c>
      <c r="AM52">
        <f>COUNTIF(U52:AL52,"&gt;0")</f>
        <v>11</v>
      </c>
      <c r="AN52" s="7">
        <f>SUM(U52:AL52)</f>
        <v>567</v>
      </c>
      <c r="AO52">
        <f>RANK(AN52,$AN$2:$AN$115,0)</f>
        <v>51</v>
      </c>
      <c r="AP52" s="8">
        <f>AN52/AM52</f>
        <v>51.545454545454547</v>
      </c>
      <c r="AQ52" s="8">
        <f>AN52/18</f>
        <v>31.5</v>
      </c>
      <c r="AR52" t="s">
        <v>320</v>
      </c>
      <c r="AX52" s="2" t="str">
        <f>IF(HLOOKUP($AV$2,$BT$2:$KE$21,AZ52,0)=BA52,"YES","")</f>
        <v/>
      </c>
      <c r="AY52" t="str">
        <f t="shared" si="0"/>
        <v>Q</v>
      </c>
      <c r="AZ52">
        <f t="shared" si="1"/>
        <v>19</v>
      </c>
      <c r="BA52" t="s">
        <v>16</v>
      </c>
      <c r="BB52" t="str">
        <f>VLOOKUP(BC52,golfers!H:I,2,0)</f>
        <v>CUT</v>
      </c>
      <c r="BC52" s="54" t="s">
        <v>161</v>
      </c>
      <c r="BD52">
        <f>VLOOKUP($BC52,golfers!N:Q,2,0)</f>
        <v>0</v>
      </c>
      <c r="BE52">
        <f>VLOOKUP($BC52,golfers!N:Q,3,0)</f>
        <v>0</v>
      </c>
      <c r="BF52">
        <f>VLOOKUP($BC52,golfers!N:Q,4,0)</f>
        <v>0</v>
      </c>
      <c r="BG52">
        <f t="shared" si="2"/>
        <v>0</v>
      </c>
      <c r="BH52">
        <f t="shared" si="3"/>
        <v>44</v>
      </c>
      <c r="BI52" s="52">
        <f t="shared" si="4"/>
        <v>0.39285714285714285</v>
      </c>
      <c r="BM52" t="str">
        <v>Jon Bernadt</v>
      </c>
      <c r="BN52">
        <f>IFERROR(RIGHT(A52,1)*1,0)</f>
        <v>0</v>
      </c>
      <c r="BO52" t="str">
        <f>IFERROR(LEFT(A52,IFERROR(SEARCH(BN52,A52,1)-1,A52)),A52)</f>
        <v>Rick Straub</v>
      </c>
    </row>
    <row r="53" spans="1:67">
      <c r="A53" t="s">
        <v>299</v>
      </c>
      <c r="B53" t="s">
        <v>95</v>
      </c>
      <c r="C53" t="s">
        <v>103</v>
      </c>
      <c r="D53" t="s">
        <v>186</v>
      </c>
      <c r="E53" t="s">
        <v>70</v>
      </c>
      <c r="F53" t="s">
        <v>163</v>
      </c>
      <c r="G53" t="s">
        <v>170</v>
      </c>
      <c r="H53" t="s">
        <v>131</v>
      </c>
      <c r="I53" t="s">
        <v>71</v>
      </c>
      <c r="J53" t="s">
        <v>183</v>
      </c>
      <c r="K53" t="s">
        <v>119</v>
      </c>
      <c r="L53" t="s">
        <v>160</v>
      </c>
      <c r="M53" t="s">
        <v>172</v>
      </c>
      <c r="N53" t="s">
        <v>200</v>
      </c>
      <c r="O53" t="s">
        <v>156</v>
      </c>
      <c r="P53" t="s">
        <v>181</v>
      </c>
      <c r="Q53" t="s">
        <v>204</v>
      </c>
      <c r="R53" t="s">
        <v>191</v>
      </c>
      <c r="S53" t="s">
        <v>206</v>
      </c>
      <c r="U53">
        <f>VLOOKUP(B53,golfers!$B$2:$D$79,3,FALSE)</f>
        <v>64</v>
      </c>
      <c r="V53">
        <f>VLOOKUP(C53,golfers!$B$2:$D$79,3,FALSE)</f>
        <v>64</v>
      </c>
      <c r="W53">
        <f>VLOOKUP(D53,golfers!$B$2:$D$79,3,FALSE)</f>
        <v>55</v>
      </c>
      <c r="X53">
        <f>VLOOKUP(E53,golfers!$B$2:$D$79,3,FALSE)</f>
        <v>31</v>
      </c>
      <c r="Y53">
        <f>VLOOKUP(F53,golfers!$B$2:$D$79,3,FALSE)</f>
        <v>19</v>
      </c>
      <c r="Z53">
        <f>VLOOKUP(G53,golfers!$B$2:$D$79,3,FALSE)</f>
        <v>0</v>
      </c>
      <c r="AA53">
        <f>VLOOKUP(H53,golfers!$B$2:$D$79,3,FALSE)</f>
        <v>61</v>
      </c>
      <c r="AB53">
        <f>VLOOKUP(I53,golfers!$B$2:$D$79,3,FALSE)</f>
        <v>55</v>
      </c>
      <c r="AC53">
        <f>VLOOKUP(J53,golfers!$B$2:$D$79,3,FALSE)</f>
        <v>0</v>
      </c>
      <c r="AD53">
        <f>VLOOKUP(K53,golfers!$B$2:$D$79,3,FALSE)</f>
        <v>0</v>
      </c>
      <c r="AE53">
        <f>VLOOKUP(L53,golfers!$B$2:$D$79,3,FALSE)</f>
        <v>67</v>
      </c>
      <c r="AF53">
        <f>VLOOKUP(M53,golfers!$B$2:$D$79,3,FALSE)</f>
        <v>55</v>
      </c>
      <c r="AG53">
        <f>VLOOKUP(N53,golfers!$B$2:$D$79,3,FALSE)</f>
        <v>0</v>
      </c>
      <c r="AH53">
        <f>VLOOKUP(O53,golfers!$B$2:$D$79,3,FALSE)</f>
        <v>0</v>
      </c>
      <c r="AI53">
        <f>VLOOKUP(P53,golfers!$B$2:$D$79,3,FALSE)</f>
        <v>0</v>
      </c>
      <c r="AJ53">
        <f>VLOOKUP(Q53,golfers!$B$2:$D$79,3,FALSE)</f>
        <v>0</v>
      </c>
      <c r="AK53">
        <f>VLOOKUP(R53,golfers!$B$2:$D$79,3,FALSE)</f>
        <v>26</v>
      </c>
      <c r="AL53">
        <f>VLOOKUP(S53,golfers!$B$2:$D$79,3,FALSE)</f>
        <v>68</v>
      </c>
      <c r="AM53">
        <f>COUNTIF(U53:AL53,"&gt;0")</f>
        <v>11</v>
      </c>
      <c r="AN53" s="7">
        <f>SUM(U53:AL53)</f>
        <v>565</v>
      </c>
      <c r="AO53">
        <f>RANK(AN53,$AN$2:$AN$115,0)</f>
        <v>52</v>
      </c>
      <c r="AP53" s="8">
        <f>AN53/AM53</f>
        <v>51.363636363636367</v>
      </c>
      <c r="AQ53" s="8">
        <f>AN53/18</f>
        <v>31.388888888888889</v>
      </c>
      <c r="AR53" t="s">
        <v>320</v>
      </c>
      <c r="AX53" s="2" t="str">
        <f>IF(HLOOKUP($AV$2,$BT$2:$KE$21,AZ53,0)=BA53,"YES","")</f>
        <v/>
      </c>
      <c r="AY53" t="str">
        <f t="shared" si="0"/>
        <v>D</v>
      </c>
      <c r="AZ53">
        <f t="shared" si="1"/>
        <v>6</v>
      </c>
      <c r="BA53" t="s">
        <v>21</v>
      </c>
      <c r="BB53" t="str">
        <f>VLOOKUP(BC53,golfers!H:I,2,0)</f>
        <v>CUT</v>
      </c>
      <c r="BC53" s="54" t="s">
        <v>169</v>
      </c>
      <c r="BD53">
        <f>VLOOKUP($BC53,golfers!N:Q,2,0)</f>
        <v>0</v>
      </c>
      <c r="BE53">
        <f>VLOOKUP($BC53,golfers!N:Q,3,0)</f>
        <v>0</v>
      </c>
      <c r="BF53">
        <f>VLOOKUP($BC53,golfers!N:Q,4,0)</f>
        <v>0</v>
      </c>
      <c r="BG53">
        <f t="shared" si="2"/>
        <v>0</v>
      </c>
      <c r="BH53">
        <f t="shared" si="3"/>
        <v>26</v>
      </c>
      <c r="BI53" s="52">
        <f t="shared" si="4"/>
        <v>0.23214285714285715</v>
      </c>
      <c r="BM53" t="str">
        <v>Jon Saxe1</v>
      </c>
      <c r="BN53">
        <f>IFERROR(RIGHT(A53,1)*1,0)</f>
        <v>0</v>
      </c>
      <c r="BO53" t="str">
        <f>IFERROR(LEFT(A53,IFERROR(SEARCH(BN53,A53,1)-1,A53)),A53)</f>
        <v>Andy Dubbs</v>
      </c>
    </row>
    <row r="54" spans="1:67">
      <c r="A54" t="s">
        <v>248</v>
      </c>
      <c r="B54" t="s">
        <v>95</v>
      </c>
      <c r="C54" t="s">
        <v>165</v>
      </c>
      <c r="D54" t="s">
        <v>121</v>
      </c>
      <c r="E54" t="s">
        <v>94</v>
      </c>
      <c r="F54" t="s">
        <v>163</v>
      </c>
      <c r="G54" t="s">
        <v>170</v>
      </c>
      <c r="H54" t="s">
        <v>146</v>
      </c>
      <c r="I54" t="s">
        <v>71</v>
      </c>
      <c r="J54" t="s">
        <v>148</v>
      </c>
      <c r="K54" t="s">
        <v>187</v>
      </c>
      <c r="L54" t="s">
        <v>117</v>
      </c>
      <c r="M54" t="s">
        <v>177</v>
      </c>
      <c r="N54" t="s">
        <v>179</v>
      </c>
      <c r="O54" t="s">
        <v>202</v>
      </c>
      <c r="P54" t="s">
        <v>194</v>
      </c>
      <c r="Q54" t="s">
        <v>319</v>
      </c>
      <c r="R54" t="s">
        <v>191</v>
      </c>
      <c r="S54" t="s">
        <v>206</v>
      </c>
      <c r="U54">
        <f>VLOOKUP(B54,golfers!$B$2:$D$79,3,FALSE)</f>
        <v>64</v>
      </c>
      <c r="V54">
        <f>VLOOKUP(C54,golfers!$B$2:$D$79,3,FALSE)</f>
        <v>48</v>
      </c>
      <c r="W54">
        <f>VLOOKUP(D54,golfers!$B$2:$D$79,3,FALSE)</f>
        <v>31</v>
      </c>
      <c r="X54">
        <f>VLOOKUP(E54,golfers!$B$2:$D$79,3,FALSE)</f>
        <v>37</v>
      </c>
      <c r="Y54">
        <f>VLOOKUP(F54,golfers!$B$2:$D$79,3,FALSE)</f>
        <v>19</v>
      </c>
      <c r="Z54">
        <f>VLOOKUP(G54,golfers!$B$2:$D$79,3,FALSE)</f>
        <v>0</v>
      </c>
      <c r="AA54">
        <f>VLOOKUP(H54,golfers!$B$2:$D$79,3,FALSE)</f>
        <v>55</v>
      </c>
      <c r="AB54">
        <f>VLOOKUP(I54,golfers!$B$2:$D$79,3,FALSE)</f>
        <v>55</v>
      </c>
      <c r="AC54">
        <f>VLOOKUP(J54,golfers!$B$2:$D$79,3,FALSE)</f>
        <v>41</v>
      </c>
      <c r="AD54">
        <f>VLOOKUP(K54,golfers!$B$2:$D$79,3,FALSE)</f>
        <v>0</v>
      </c>
      <c r="AE54">
        <f>VLOOKUP(L54,golfers!$B$2:$D$79,3,FALSE)</f>
        <v>15</v>
      </c>
      <c r="AF54">
        <f>VLOOKUP(M54,golfers!$B$2:$D$79,3,FALSE)</f>
        <v>48</v>
      </c>
      <c r="AG54">
        <f>VLOOKUP(N54,golfers!$B$2:$D$79,3,FALSE)</f>
        <v>0</v>
      </c>
      <c r="AH54">
        <f>VLOOKUP(O54,golfers!$B$2:$D$79,3,FALSE)</f>
        <v>57</v>
      </c>
      <c r="AI54">
        <f>VLOOKUP(P54,golfers!$B$2:$D$79,3,FALSE)</f>
        <v>0</v>
      </c>
      <c r="AJ54">
        <f>VLOOKUP(Q54,golfers!$B$2:$D$79,3,FALSE)</f>
        <v>0</v>
      </c>
      <c r="AK54">
        <f>VLOOKUP(R54,golfers!$B$2:$D$79,3,FALSE)</f>
        <v>26</v>
      </c>
      <c r="AL54">
        <f>VLOOKUP(S54,golfers!$B$2:$D$79,3,FALSE)</f>
        <v>68</v>
      </c>
      <c r="AM54">
        <f>COUNTIF(U54:AL54,"&gt;0")</f>
        <v>13</v>
      </c>
      <c r="AN54" s="7">
        <f>SUM(U54:AL54)</f>
        <v>564</v>
      </c>
      <c r="AO54">
        <f>RANK(AN54,$AN$2:$AN$115,0)</f>
        <v>53</v>
      </c>
      <c r="AP54" s="8">
        <f>AN54/AM54</f>
        <v>43.384615384615387</v>
      </c>
      <c r="AQ54" s="8">
        <f>AN54/18</f>
        <v>31.333333333333332</v>
      </c>
      <c r="AR54" t="s">
        <v>320</v>
      </c>
      <c r="AX54" s="2" t="str">
        <f>IF(HLOOKUP($AV$2,$BT$2:$KE$21,AZ54,0)=BA54,"YES","")</f>
        <v/>
      </c>
      <c r="AY54" t="str">
        <f t="shared" si="0"/>
        <v>E</v>
      </c>
      <c r="AZ54">
        <f t="shared" si="1"/>
        <v>7</v>
      </c>
      <c r="BA54" t="s">
        <v>22</v>
      </c>
      <c r="BB54" t="str">
        <f>VLOOKUP(BC54,golfers!H:I,2,0)</f>
        <v>CUT</v>
      </c>
      <c r="BC54" s="54" t="s">
        <v>118</v>
      </c>
      <c r="BD54">
        <f>VLOOKUP($BC54,golfers!N:Q,2,0)</f>
        <v>0</v>
      </c>
      <c r="BE54">
        <f>VLOOKUP($BC54,golfers!N:Q,3,0)</f>
        <v>0</v>
      </c>
      <c r="BF54">
        <f>VLOOKUP($BC54,golfers!N:Q,4,0)</f>
        <v>0</v>
      </c>
      <c r="BG54">
        <f t="shared" si="2"/>
        <v>0</v>
      </c>
      <c r="BH54">
        <f t="shared" si="3"/>
        <v>13</v>
      </c>
      <c r="BI54" s="52">
        <f t="shared" si="4"/>
        <v>0.11607142857142858</v>
      </c>
      <c r="BM54" t="str">
        <v>Jon Saxe2</v>
      </c>
      <c r="BN54">
        <f>IFERROR(RIGHT(A54,1)*1,0)</f>
        <v>1</v>
      </c>
      <c r="BO54" t="str">
        <f>IFERROR(LEFT(A54,IFERROR(SEARCH(BN54,A54,1)-1,A54)),A54)</f>
        <v>Terry Miller</v>
      </c>
    </row>
    <row r="55" spans="1:67">
      <c r="A55" t="s">
        <v>263</v>
      </c>
      <c r="B55" t="s">
        <v>134</v>
      </c>
      <c r="C55" t="s">
        <v>103</v>
      </c>
      <c r="D55" t="s">
        <v>168</v>
      </c>
      <c r="E55" t="s">
        <v>94</v>
      </c>
      <c r="F55" t="s">
        <v>162</v>
      </c>
      <c r="G55" t="s">
        <v>170</v>
      </c>
      <c r="H55" t="s">
        <v>155</v>
      </c>
      <c r="I55" t="s">
        <v>154</v>
      </c>
      <c r="J55" t="s">
        <v>148</v>
      </c>
      <c r="K55" t="s">
        <v>119</v>
      </c>
      <c r="L55" t="s">
        <v>160</v>
      </c>
      <c r="M55" t="s">
        <v>177</v>
      </c>
      <c r="N55" t="s">
        <v>179</v>
      </c>
      <c r="O55" t="s">
        <v>166</v>
      </c>
      <c r="P55" t="s">
        <v>180</v>
      </c>
      <c r="Q55" t="s">
        <v>204</v>
      </c>
      <c r="R55" t="s">
        <v>205</v>
      </c>
      <c r="S55" t="s">
        <v>184</v>
      </c>
      <c r="U55">
        <f>VLOOKUP(B55,golfers!$B$2:$D$79,3,FALSE)</f>
        <v>75</v>
      </c>
      <c r="V55">
        <f>VLOOKUP(C55,golfers!$B$2:$D$79,3,FALSE)</f>
        <v>64</v>
      </c>
      <c r="W55">
        <f>VLOOKUP(D55,golfers!$B$2:$D$79,3,FALSE)</f>
        <v>64</v>
      </c>
      <c r="X55">
        <f>VLOOKUP(E55,golfers!$B$2:$D$79,3,FALSE)</f>
        <v>37</v>
      </c>
      <c r="Y55">
        <f>VLOOKUP(F55,golfers!$B$2:$D$79,3,FALSE)</f>
        <v>67</v>
      </c>
      <c r="Z55">
        <f>VLOOKUP(G55,golfers!$B$2:$D$79,3,FALSE)</f>
        <v>0</v>
      </c>
      <c r="AA55">
        <f>VLOOKUP(H55,golfers!$B$2:$D$79,3,FALSE)</f>
        <v>0</v>
      </c>
      <c r="AB55">
        <f>VLOOKUP(I55,golfers!$B$2:$D$79,3,FALSE)</f>
        <v>0</v>
      </c>
      <c r="AC55">
        <f>VLOOKUP(J55,golfers!$B$2:$D$79,3,FALSE)</f>
        <v>41</v>
      </c>
      <c r="AD55">
        <f>VLOOKUP(K55,golfers!$B$2:$D$79,3,FALSE)</f>
        <v>0</v>
      </c>
      <c r="AE55">
        <f>VLOOKUP(L55,golfers!$B$2:$D$79,3,FALSE)</f>
        <v>67</v>
      </c>
      <c r="AF55">
        <f>VLOOKUP(M55,golfers!$B$2:$D$79,3,FALSE)</f>
        <v>48</v>
      </c>
      <c r="AG55">
        <f>VLOOKUP(N55,golfers!$B$2:$D$79,3,FALSE)</f>
        <v>0</v>
      </c>
      <c r="AH55">
        <f>VLOOKUP(O55,golfers!$B$2:$D$79,3,FALSE)</f>
        <v>41</v>
      </c>
      <c r="AI55">
        <f>VLOOKUP(P55,golfers!$B$2:$D$79,3,FALSE)</f>
        <v>26</v>
      </c>
      <c r="AJ55">
        <f>VLOOKUP(Q55,golfers!$B$2:$D$79,3,FALSE)</f>
        <v>0</v>
      </c>
      <c r="AK55">
        <f>VLOOKUP(R55,golfers!$B$2:$D$79,3,FALSE)</f>
        <v>26</v>
      </c>
      <c r="AL55">
        <f>VLOOKUP(S55,golfers!$B$2:$D$79,3,FALSE)</f>
        <v>8</v>
      </c>
      <c r="AM55">
        <f>COUNTIF(U55:AL55,"&gt;0")</f>
        <v>12</v>
      </c>
      <c r="AN55" s="7">
        <f>SUM(U55:AL55)</f>
        <v>564</v>
      </c>
      <c r="AO55">
        <f>RANK(AN55,$AN$2:$AN$115,0)</f>
        <v>53</v>
      </c>
      <c r="AP55" s="8">
        <f>AN55/AM55</f>
        <v>47</v>
      </c>
      <c r="AQ55" s="8">
        <f>AN55/18</f>
        <v>31.333333333333332</v>
      </c>
      <c r="AR55" t="s">
        <v>320</v>
      </c>
      <c r="AX55" s="2" t="str">
        <f>IF(HLOOKUP($AV$2,$BT$2:$KE$21,AZ55,0)=BA55,"YES","")</f>
        <v/>
      </c>
      <c r="AY55" t="str">
        <f t="shared" si="0"/>
        <v>F</v>
      </c>
      <c r="AZ55">
        <f t="shared" si="1"/>
        <v>8</v>
      </c>
      <c r="BA55" t="s">
        <v>23</v>
      </c>
      <c r="BB55" t="str">
        <f>VLOOKUP(BC55,golfers!H:I,2,0)</f>
        <v>CUT</v>
      </c>
      <c r="BC55" s="54" t="s">
        <v>185</v>
      </c>
      <c r="BD55">
        <f>VLOOKUP($BC55,golfers!N:Q,2,0)</f>
        <v>0</v>
      </c>
      <c r="BE55">
        <f>VLOOKUP($BC55,golfers!N:Q,3,0)</f>
        <v>0</v>
      </c>
      <c r="BF55">
        <f>VLOOKUP($BC55,golfers!N:Q,4,0)</f>
        <v>0</v>
      </c>
      <c r="BG55">
        <f t="shared" si="2"/>
        <v>0</v>
      </c>
      <c r="BH55">
        <f t="shared" si="3"/>
        <v>22</v>
      </c>
      <c r="BI55" s="52">
        <f t="shared" si="4"/>
        <v>0.19642857142857142</v>
      </c>
      <c r="BM55" t="str">
        <v>Jordan Ashford1</v>
      </c>
      <c r="BN55">
        <f>IFERROR(RIGHT(A55,1)*1,0)</f>
        <v>2</v>
      </c>
      <c r="BO55" t="str">
        <f>IFERROR(LEFT(A55,IFERROR(SEARCH(BN55,A55,1)-1,A55)),A55)</f>
        <v>John Blubaugh</v>
      </c>
    </row>
    <row r="56" spans="1:67">
      <c r="A56" t="s">
        <v>304</v>
      </c>
      <c r="B56" t="s">
        <v>195</v>
      </c>
      <c r="C56" t="s">
        <v>165</v>
      </c>
      <c r="D56" t="s">
        <v>168</v>
      </c>
      <c r="E56" t="s">
        <v>169</v>
      </c>
      <c r="F56" t="s">
        <v>141</v>
      </c>
      <c r="G56" t="s">
        <v>170</v>
      </c>
      <c r="H56" t="s">
        <v>146</v>
      </c>
      <c r="I56" t="s">
        <v>71</v>
      </c>
      <c r="J56" t="s">
        <v>183</v>
      </c>
      <c r="K56" t="s">
        <v>138</v>
      </c>
      <c r="L56" t="s">
        <v>117</v>
      </c>
      <c r="M56" t="s">
        <v>172</v>
      </c>
      <c r="N56" t="s">
        <v>179</v>
      </c>
      <c r="O56" t="s">
        <v>166</v>
      </c>
      <c r="P56" t="s">
        <v>180</v>
      </c>
      <c r="Q56" t="s">
        <v>319</v>
      </c>
      <c r="R56" t="s">
        <v>188</v>
      </c>
      <c r="S56" t="s">
        <v>173</v>
      </c>
      <c r="U56">
        <f>VLOOKUP(B56,golfers!$B$2:$D$79,3,FALSE)</f>
        <v>61</v>
      </c>
      <c r="V56">
        <f>VLOOKUP(C56,golfers!$B$2:$D$79,3,FALSE)</f>
        <v>48</v>
      </c>
      <c r="W56">
        <f>VLOOKUP(D56,golfers!$B$2:$D$79,3,FALSE)</f>
        <v>64</v>
      </c>
      <c r="X56">
        <f>VLOOKUP(E56,golfers!$B$2:$D$79,3,FALSE)</f>
        <v>0</v>
      </c>
      <c r="Y56">
        <f>VLOOKUP(F56,golfers!$B$2:$D$79,3,FALSE)</f>
        <v>61</v>
      </c>
      <c r="Z56">
        <f>VLOOKUP(G56,golfers!$B$2:$D$79,3,FALSE)</f>
        <v>0</v>
      </c>
      <c r="AA56">
        <f>VLOOKUP(H56,golfers!$B$2:$D$79,3,FALSE)</f>
        <v>55</v>
      </c>
      <c r="AB56">
        <f>VLOOKUP(I56,golfers!$B$2:$D$79,3,FALSE)</f>
        <v>55</v>
      </c>
      <c r="AC56">
        <f>VLOOKUP(J56,golfers!$B$2:$D$79,3,FALSE)</f>
        <v>0</v>
      </c>
      <c r="AD56">
        <f>VLOOKUP(K56,golfers!$B$2:$D$79,3,FALSE)</f>
        <v>61</v>
      </c>
      <c r="AE56">
        <f>VLOOKUP(L56,golfers!$B$2:$D$79,3,FALSE)</f>
        <v>15</v>
      </c>
      <c r="AF56">
        <f>VLOOKUP(M56,golfers!$B$2:$D$79,3,FALSE)</f>
        <v>55</v>
      </c>
      <c r="AG56">
        <f>VLOOKUP(N56,golfers!$B$2:$D$79,3,FALSE)</f>
        <v>0</v>
      </c>
      <c r="AH56">
        <f>VLOOKUP(O56,golfers!$B$2:$D$79,3,FALSE)</f>
        <v>41</v>
      </c>
      <c r="AI56">
        <f>VLOOKUP(P56,golfers!$B$2:$D$79,3,FALSE)</f>
        <v>26</v>
      </c>
      <c r="AJ56">
        <f>VLOOKUP(Q56,golfers!$B$2:$D$79,3,FALSE)</f>
        <v>0</v>
      </c>
      <c r="AK56">
        <f>VLOOKUP(R56,golfers!$B$2:$D$79,3,FALSE)</f>
        <v>19</v>
      </c>
      <c r="AL56">
        <f>VLOOKUP(S56,golfers!$B$2:$D$79,3,FALSE)</f>
        <v>0</v>
      </c>
      <c r="AM56">
        <f>COUNTIF(U56:AL56,"&gt;0")</f>
        <v>12</v>
      </c>
      <c r="AN56" s="7">
        <f>SUM(U56:AL56)</f>
        <v>561</v>
      </c>
      <c r="AO56">
        <f>RANK(AN56,$AN$2:$AN$115,0)</f>
        <v>55</v>
      </c>
      <c r="AP56" s="8">
        <f>AN56/AM56</f>
        <v>46.75</v>
      </c>
      <c r="AQ56" s="8">
        <f>AN56/18</f>
        <v>31.166666666666668</v>
      </c>
      <c r="AR56" t="s">
        <v>320</v>
      </c>
      <c r="AX56" s="2" t="str">
        <f>IF(HLOOKUP($AV$2,$BT$2:$KE$21,AZ56,0)=BA56,"YES","")</f>
        <v/>
      </c>
      <c r="AY56" t="str">
        <f t="shared" si="0"/>
        <v>J</v>
      </c>
      <c r="AZ56">
        <f t="shared" si="1"/>
        <v>12</v>
      </c>
      <c r="BA56" t="s">
        <v>27</v>
      </c>
      <c r="BB56" t="str">
        <f>VLOOKUP(BC56,golfers!H:I,2,0)</f>
        <v>CUT</v>
      </c>
      <c r="BC56" s="54" t="s">
        <v>119</v>
      </c>
      <c r="BD56">
        <f>VLOOKUP($BC56,golfers!N:Q,2,0)</f>
        <v>0</v>
      </c>
      <c r="BE56">
        <f>VLOOKUP($BC56,golfers!N:Q,3,0)</f>
        <v>0</v>
      </c>
      <c r="BF56">
        <f>VLOOKUP($BC56,golfers!N:Q,4,0)</f>
        <v>0</v>
      </c>
      <c r="BG56">
        <f t="shared" si="2"/>
        <v>0</v>
      </c>
      <c r="BH56">
        <f t="shared" si="3"/>
        <v>32</v>
      </c>
      <c r="BI56" s="52">
        <f t="shared" si="4"/>
        <v>0.2857142857142857</v>
      </c>
      <c r="BM56" t="str">
        <v>Jordan Ashford2</v>
      </c>
      <c r="BN56">
        <f>IFERROR(RIGHT(A56,1)*1,0)</f>
        <v>0</v>
      </c>
      <c r="BO56" t="str">
        <f>IFERROR(LEFT(A56,IFERROR(SEARCH(BN56,A56,1)-1,A56)),A56)</f>
        <v>Bob Andrlik</v>
      </c>
    </row>
    <row r="57" spans="1:67">
      <c r="A57" t="s">
        <v>227</v>
      </c>
      <c r="B57" t="s">
        <v>134</v>
      </c>
      <c r="C57" t="s">
        <v>103</v>
      </c>
      <c r="D57" t="s">
        <v>132</v>
      </c>
      <c r="E57" t="s">
        <v>94</v>
      </c>
      <c r="F57" t="s">
        <v>163</v>
      </c>
      <c r="G57" t="s">
        <v>170</v>
      </c>
      <c r="H57" t="s">
        <v>155</v>
      </c>
      <c r="I57" t="s">
        <v>71</v>
      </c>
      <c r="J57" t="s">
        <v>148</v>
      </c>
      <c r="K57" t="s">
        <v>138</v>
      </c>
      <c r="L57" t="s">
        <v>160</v>
      </c>
      <c r="M57" t="s">
        <v>177</v>
      </c>
      <c r="N57" t="s">
        <v>201</v>
      </c>
      <c r="O57" t="s">
        <v>156</v>
      </c>
      <c r="P57" t="s">
        <v>180</v>
      </c>
      <c r="Q57" t="s">
        <v>182</v>
      </c>
      <c r="R57" t="s">
        <v>161</v>
      </c>
      <c r="S57" t="s">
        <v>173</v>
      </c>
      <c r="U57">
        <f>VLOOKUP(B57,golfers!$B$2:$D$79,3,FALSE)</f>
        <v>75</v>
      </c>
      <c r="V57">
        <f>VLOOKUP(C57,golfers!$B$2:$D$79,3,FALSE)</f>
        <v>64</v>
      </c>
      <c r="W57">
        <f>VLOOKUP(D57,golfers!$B$2:$D$79,3,FALSE)</f>
        <v>8</v>
      </c>
      <c r="X57">
        <f>VLOOKUP(E57,golfers!$B$2:$D$79,3,FALSE)</f>
        <v>37</v>
      </c>
      <c r="Y57">
        <f>VLOOKUP(F57,golfers!$B$2:$D$79,3,FALSE)</f>
        <v>19</v>
      </c>
      <c r="Z57">
        <f>VLOOKUP(G57,golfers!$B$2:$D$79,3,FALSE)</f>
        <v>0</v>
      </c>
      <c r="AA57">
        <f>VLOOKUP(H57,golfers!$B$2:$D$79,3,FALSE)</f>
        <v>0</v>
      </c>
      <c r="AB57">
        <f>VLOOKUP(I57,golfers!$B$2:$D$79,3,FALSE)</f>
        <v>55</v>
      </c>
      <c r="AC57">
        <f>VLOOKUP(J57,golfers!$B$2:$D$79,3,FALSE)</f>
        <v>41</v>
      </c>
      <c r="AD57">
        <f>VLOOKUP(K57,golfers!$B$2:$D$79,3,FALSE)</f>
        <v>61</v>
      </c>
      <c r="AE57">
        <f>VLOOKUP(L57,golfers!$B$2:$D$79,3,FALSE)</f>
        <v>67</v>
      </c>
      <c r="AF57">
        <f>VLOOKUP(M57,golfers!$B$2:$D$79,3,FALSE)</f>
        <v>48</v>
      </c>
      <c r="AG57">
        <f>VLOOKUP(N57,golfers!$B$2:$D$79,3,FALSE)</f>
        <v>57</v>
      </c>
      <c r="AH57">
        <f>VLOOKUP(O57,golfers!$B$2:$D$79,3,FALSE)</f>
        <v>0</v>
      </c>
      <c r="AI57">
        <f>VLOOKUP(P57,golfers!$B$2:$D$79,3,FALSE)</f>
        <v>26</v>
      </c>
      <c r="AJ57">
        <f>VLOOKUP(Q57,golfers!$B$2:$D$79,3,FALSE)</f>
        <v>0</v>
      </c>
      <c r="AK57">
        <f>VLOOKUP(R57,golfers!$B$2:$D$79,3,FALSE)</f>
        <v>0</v>
      </c>
      <c r="AL57">
        <f>VLOOKUP(S57,golfers!$B$2:$D$79,3,FALSE)</f>
        <v>0</v>
      </c>
      <c r="AM57">
        <f>COUNTIF(U57:AL57,"&gt;0")</f>
        <v>12</v>
      </c>
      <c r="AN57" s="7">
        <f>SUM(U57:AL57)</f>
        <v>558</v>
      </c>
      <c r="AO57">
        <f>RANK(AN57,$AN$2:$AN$115,0)</f>
        <v>56</v>
      </c>
      <c r="AP57" s="8">
        <f>AN57/AM57</f>
        <v>46.5</v>
      </c>
      <c r="AQ57" s="8">
        <f>AN57/18</f>
        <v>31</v>
      </c>
      <c r="AR57" t="s">
        <v>320</v>
      </c>
      <c r="AX57" s="2" t="str">
        <f>IF(HLOOKUP($AV$2,$BT$2:$KE$21,AZ57,0)=BA57,"YES","")</f>
        <v/>
      </c>
      <c r="AY57" t="str">
        <f t="shared" si="0"/>
        <v>M</v>
      </c>
      <c r="AZ57">
        <f t="shared" si="1"/>
        <v>15</v>
      </c>
      <c r="BA57" t="s">
        <v>30</v>
      </c>
      <c r="BB57" t="str">
        <f>VLOOKUP(BC57,golfers!H:I,2,0)</f>
        <v>CUT</v>
      </c>
      <c r="BC57" s="54" t="s">
        <v>200</v>
      </c>
      <c r="BD57">
        <f>VLOOKUP($BC57,golfers!N:Q,2,0)</f>
        <v>0</v>
      </c>
      <c r="BE57">
        <f>VLOOKUP($BC57,golfers!N:Q,3,0)</f>
        <v>0</v>
      </c>
      <c r="BF57">
        <f>VLOOKUP($BC57,golfers!N:Q,4,0)</f>
        <v>0</v>
      </c>
      <c r="BG57">
        <f t="shared" si="2"/>
        <v>0</v>
      </c>
      <c r="BH57">
        <f t="shared" si="3"/>
        <v>24</v>
      </c>
      <c r="BI57" s="52">
        <f t="shared" si="4"/>
        <v>0.21428571428571427</v>
      </c>
      <c r="BM57" t="str">
        <v>JR Freidhof</v>
      </c>
      <c r="BN57">
        <f>IFERROR(RIGHT(A57,1)*1,0)</f>
        <v>0</v>
      </c>
      <c r="BO57" t="str">
        <f>IFERROR(LEFT(A57,IFERROR(SEARCH(BN57,A57,1)-1,A57)),A57)</f>
        <v>Jason Percha</v>
      </c>
    </row>
    <row r="58" spans="1:67">
      <c r="A58" t="s">
        <v>264</v>
      </c>
      <c r="B58" t="s">
        <v>134</v>
      </c>
      <c r="C58" t="s">
        <v>133</v>
      </c>
      <c r="D58" t="s">
        <v>121</v>
      </c>
      <c r="E58" t="s">
        <v>169</v>
      </c>
      <c r="F58" t="s">
        <v>162</v>
      </c>
      <c r="G58" t="s">
        <v>185</v>
      </c>
      <c r="H58" t="s">
        <v>155</v>
      </c>
      <c r="I58" t="s">
        <v>71</v>
      </c>
      <c r="J58" t="s">
        <v>175</v>
      </c>
      <c r="K58" t="s">
        <v>119</v>
      </c>
      <c r="L58" t="s">
        <v>149</v>
      </c>
      <c r="M58" t="s">
        <v>172</v>
      </c>
      <c r="N58" t="s">
        <v>201</v>
      </c>
      <c r="O58" t="s">
        <v>202</v>
      </c>
      <c r="P58" t="s">
        <v>180</v>
      </c>
      <c r="Q58" t="s">
        <v>204</v>
      </c>
      <c r="R58" t="s">
        <v>188</v>
      </c>
      <c r="S58" t="s">
        <v>184</v>
      </c>
      <c r="U58">
        <f>VLOOKUP(B58,golfers!$B$2:$D$79,3,FALSE)</f>
        <v>75</v>
      </c>
      <c r="V58">
        <f>VLOOKUP(C58,golfers!$B$2:$D$79,3,FALSE)</f>
        <v>0</v>
      </c>
      <c r="W58">
        <f>VLOOKUP(D58,golfers!$B$2:$D$79,3,FALSE)</f>
        <v>31</v>
      </c>
      <c r="X58">
        <f>VLOOKUP(E58,golfers!$B$2:$D$79,3,FALSE)</f>
        <v>0</v>
      </c>
      <c r="Y58">
        <f>VLOOKUP(F58,golfers!$B$2:$D$79,3,FALSE)</f>
        <v>67</v>
      </c>
      <c r="Z58">
        <f>VLOOKUP(G58,golfers!$B$2:$D$79,3,FALSE)</f>
        <v>0</v>
      </c>
      <c r="AA58">
        <f>VLOOKUP(H58,golfers!$B$2:$D$79,3,FALSE)</f>
        <v>0</v>
      </c>
      <c r="AB58">
        <f>VLOOKUP(I58,golfers!$B$2:$D$79,3,FALSE)</f>
        <v>55</v>
      </c>
      <c r="AC58">
        <f>VLOOKUP(J58,golfers!$B$2:$D$79,3,FALSE)</f>
        <v>37</v>
      </c>
      <c r="AD58">
        <f>VLOOKUP(K58,golfers!$B$2:$D$79,3,FALSE)</f>
        <v>0</v>
      </c>
      <c r="AE58">
        <f>VLOOKUP(L58,golfers!$B$2:$D$79,3,FALSE)</f>
        <v>69</v>
      </c>
      <c r="AF58">
        <f>VLOOKUP(M58,golfers!$B$2:$D$79,3,FALSE)</f>
        <v>55</v>
      </c>
      <c r="AG58">
        <f>VLOOKUP(N58,golfers!$B$2:$D$79,3,FALSE)</f>
        <v>57</v>
      </c>
      <c r="AH58">
        <f>VLOOKUP(O58,golfers!$B$2:$D$79,3,FALSE)</f>
        <v>57</v>
      </c>
      <c r="AI58">
        <f>VLOOKUP(P58,golfers!$B$2:$D$79,3,FALSE)</f>
        <v>26</v>
      </c>
      <c r="AJ58">
        <f>VLOOKUP(Q58,golfers!$B$2:$D$79,3,FALSE)</f>
        <v>0</v>
      </c>
      <c r="AK58">
        <f>VLOOKUP(R58,golfers!$B$2:$D$79,3,FALSE)</f>
        <v>19</v>
      </c>
      <c r="AL58">
        <f>VLOOKUP(S58,golfers!$B$2:$D$79,3,FALSE)</f>
        <v>8</v>
      </c>
      <c r="AM58">
        <f>COUNTIF(U58:AL58,"&gt;0")</f>
        <v>12</v>
      </c>
      <c r="AN58" s="7">
        <f>SUM(U58:AL58)</f>
        <v>556</v>
      </c>
      <c r="AO58">
        <f>RANK(AN58,$AN$2:$AN$115,0)</f>
        <v>57</v>
      </c>
      <c r="AP58" s="8">
        <f>AN58/AM58</f>
        <v>46.333333333333336</v>
      </c>
      <c r="AQ58" s="8">
        <f>AN58/18</f>
        <v>30.888888888888889</v>
      </c>
      <c r="AR58" t="s">
        <v>320</v>
      </c>
      <c r="AX58" s="2" t="str">
        <f>IF(HLOOKUP($AV$2,$BT$2:$KE$21,AZ58,0)=BA58,"YES","")</f>
        <v/>
      </c>
      <c r="AY58" t="str">
        <f t="shared" si="0"/>
        <v>N</v>
      </c>
      <c r="AZ58">
        <f t="shared" si="1"/>
        <v>16</v>
      </c>
      <c r="BA58" t="s">
        <v>31</v>
      </c>
      <c r="BB58" t="str">
        <f>VLOOKUP(BC58,golfers!H:I,2,0)</f>
        <v>CUT</v>
      </c>
      <c r="BC58" s="54" t="s">
        <v>190</v>
      </c>
      <c r="BD58">
        <f>VLOOKUP($BC58,golfers!N:Q,2,0)</f>
        <v>0</v>
      </c>
      <c r="BE58">
        <f>VLOOKUP($BC58,golfers!N:Q,3,0)</f>
        <v>0</v>
      </c>
      <c r="BF58">
        <f>VLOOKUP($BC58,golfers!N:Q,4,0)</f>
        <v>0</v>
      </c>
      <c r="BG58">
        <f t="shared" si="2"/>
        <v>0</v>
      </c>
      <c r="BH58">
        <f t="shared" si="3"/>
        <v>14</v>
      </c>
      <c r="BI58" s="52">
        <f t="shared" si="4"/>
        <v>0.125</v>
      </c>
      <c r="BM58" t="str">
        <v>Karen E. Johnson</v>
      </c>
      <c r="BN58">
        <f>IFERROR(RIGHT(A58,1)*1,0)</f>
        <v>0</v>
      </c>
      <c r="BO58" t="str">
        <f>IFERROR(LEFT(A58,IFERROR(SEARCH(BN58,A58,1)-1,A58)),A58)</f>
        <v>Balraj Matharu</v>
      </c>
    </row>
    <row r="59" spans="1:67">
      <c r="A59" t="s">
        <v>224</v>
      </c>
      <c r="B59" t="s">
        <v>167</v>
      </c>
      <c r="C59" t="s">
        <v>103</v>
      </c>
      <c r="D59" t="s">
        <v>132</v>
      </c>
      <c r="E59" t="s">
        <v>70</v>
      </c>
      <c r="F59" t="s">
        <v>141</v>
      </c>
      <c r="G59" t="s">
        <v>140</v>
      </c>
      <c r="H59" t="s">
        <v>155</v>
      </c>
      <c r="I59" t="s">
        <v>196</v>
      </c>
      <c r="J59" t="s">
        <v>148</v>
      </c>
      <c r="K59" t="s">
        <v>138</v>
      </c>
      <c r="L59" t="s">
        <v>149</v>
      </c>
      <c r="M59" t="s">
        <v>198</v>
      </c>
      <c r="N59" t="s">
        <v>200</v>
      </c>
      <c r="O59" t="s">
        <v>156</v>
      </c>
      <c r="P59" t="s">
        <v>180</v>
      </c>
      <c r="Q59" t="s">
        <v>319</v>
      </c>
      <c r="R59" t="s">
        <v>205</v>
      </c>
      <c r="S59" t="s">
        <v>206</v>
      </c>
      <c r="U59">
        <f>VLOOKUP(B59,golfers!$B$2:$D$79,3,FALSE)</f>
        <v>37</v>
      </c>
      <c r="V59">
        <f>VLOOKUP(C59,golfers!$B$2:$D$79,3,FALSE)</f>
        <v>64</v>
      </c>
      <c r="W59">
        <f>VLOOKUP(D59,golfers!$B$2:$D$79,3,FALSE)</f>
        <v>8</v>
      </c>
      <c r="X59">
        <f>VLOOKUP(E59,golfers!$B$2:$D$79,3,FALSE)</f>
        <v>31</v>
      </c>
      <c r="Y59">
        <f>VLOOKUP(F59,golfers!$B$2:$D$79,3,FALSE)</f>
        <v>61</v>
      </c>
      <c r="Z59">
        <f>VLOOKUP(G59,golfers!$B$2:$D$79,3,FALSE)</f>
        <v>26</v>
      </c>
      <c r="AA59">
        <f>VLOOKUP(H59,golfers!$B$2:$D$79,3,FALSE)</f>
        <v>0</v>
      </c>
      <c r="AB59">
        <f>VLOOKUP(I59,golfers!$B$2:$D$79,3,FALSE)</f>
        <v>0</v>
      </c>
      <c r="AC59">
        <f>VLOOKUP(J59,golfers!$B$2:$D$79,3,FALSE)</f>
        <v>41</v>
      </c>
      <c r="AD59">
        <f>VLOOKUP(K59,golfers!$B$2:$D$79,3,FALSE)</f>
        <v>61</v>
      </c>
      <c r="AE59">
        <f>VLOOKUP(L59,golfers!$B$2:$D$79,3,FALSE)</f>
        <v>69</v>
      </c>
      <c r="AF59">
        <f>VLOOKUP(M59,golfers!$B$2:$D$79,3,FALSE)</f>
        <v>37</v>
      </c>
      <c r="AG59">
        <f>VLOOKUP(N59,golfers!$B$2:$D$79,3,FALSE)</f>
        <v>0</v>
      </c>
      <c r="AH59">
        <f>VLOOKUP(O59,golfers!$B$2:$D$79,3,FALSE)</f>
        <v>0</v>
      </c>
      <c r="AI59">
        <f>VLOOKUP(P59,golfers!$B$2:$D$79,3,FALSE)</f>
        <v>26</v>
      </c>
      <c r="AJ59">
        <f>VLOOKUP(Q59,golfers!$B$2:$D$79,3,FALSE)</f>
        <v>0</v>
      </c>
      <c r="AK59">
        <f>VLOOKUP(R59,golfers!$B$2:$D$79,3,FALSE)</f>
        <v>26</v>
      </c>
      <c r="AL59">
        <f>VLOOKUP(S59,golfers!$B$2:$D$79,3,FALSE)</f>
        <v>68</v>
      </c>
      <c r="AM59">
        <f>COUNTIF(U59:AL59,"&gt;0")</f>
        <v>13</v>
      </c>
      <c r="AN59" s="7">
        <f>SUM(U59:AL59)</f>
        <v>555</v>
      </c>
      <c r="AO59">
        <f>RANK(AN59,$AN$2:$AN$115,0)</f>
        <v>58</v>
      </c>
      <c r="AP59" s="8">
        <f>AN59/AM59</f>
        <v>42.692307692307693</v>
      </c>
      <c r="AQ59" s="8">
        <f>AN59/18</f>
        <v>30.833333333333332</v>
      </c>
      <c r="AR59" t="s">
        <v>320</v>
      </c>
      <c r="AX59" s="2" t="str">
        <f>IF(HLOOKUP($AV$2,$BT$2:$KE$21,AZ59,0)=BA59,"YES","")</f>
        <v/>
      </c>
      <c r="AY59" t="str">
        <f t="shared" si="0"/>
        <v>O</v>
      </c>
      <c r="AZ59">
        <f t="shared" si="1"/>
        <v>17</v>
      </c>
      <c r="BA59" t="s">
        <v>32</v>
      </c>
      <c r="BB59" t="str">
        <f>VLOOKUP(BC59,golfers!H:I,2,0)</f>
        <v>CUT</v>
      </c>
      <c r="BC59" s="54" t="s">
        <v>181</v>
      </c>
      <c r="BD59">
        <f>VLOOKUP($BC59,golfers!N:Q,2,0)</f>
        <v>0</v>
      </c>
      <c r="BE59">
        <f>VLOOKUP($BC59,golfers!N:Q,3,0)</f>
        <v>0</v>
      </c>
      <c r="BF59">
        <f>VLOOKUP($BC59,golfers!N:Q,4,0)</f>
        <v>0</v>
      </c>
      <c r="BG59">
        <f t="shared" si="2"/>
        <v>0</v>
      </c>
      <c r="BH59">
        <f t="shared" si="3"/>
        <v>18</v>
      </c>
      <c r="BI59" s="64">
        <f t="shared" si="4"/>
        <v>0.16071428571428573</v>
      </c>
      <c r="BM59" t="str">
        <v>Kellie Stobbe</v>
      </c>
      <c r="BN59">
        <f>IFERROR(RIGHT(A59,1)*1,0)</f>
        <v>1</v>
      </c>
      <c r="BO59" t="str">
        <f>IFERROR(LEFT(A59,IFERROR(SEARCH(BN59,A59,1)-1,A59)),A59)</f>
        <v>Jon Saxe</v>
      </c>
    </row>
    <row r="60" spans="1:67">
      <c r="A60" s="71" t="s">
        <v>295</v>
      </c>
      <c r="B60" t="s">
        <v>95</v>
      </c>
      <c r="C60" t="s">
        <v>103</v>
      </c>
      <c r="D60" t="s">
        <v>121</v>
      </c>
      <c r="E60" t="s">
        <v>169</v>
      </c>
      <c r="F60" t="s">
        <v>162</v>
      </c>
      <c r="G60" t="s">
        <v>140</v>
      </c>
      <c r="H60" t="s">
        <v>147</v>
      </c>
      <c r="I60" t="s">
        <v>71</v>
      </c>
      <c r="J60" t="s">
        <v>183</v>
      </c>
      <c r="K60" t="s">
        <v>138</v>
      </c>
      <c r="L60" t="s">
        <v>157</v>
      </c>
      <c r="M60" t="s">
        <v>177</v>
      </c>
      <c r="N60" t="s">
        <v>179</v>
      </c>
      <c r="O60" t="s">
        <v>166</v>
      </c>
      <c r="P60" t="s">
        <v>181</v>
      </c>
      <c r="Q60" t="s">
        <v>319</v>
      </c>
      <c r="R60" t="s">
        <v>161</v>
      </c>
      <c r="S60" t="s">
        <v>206</v>
      </c>
      <c r="U60">
        <f>VLOOKUP(B60,golfers!$B$2:$D$79,3,FALSE)</f>
        <v>64</v>
      </c>
      <c r="V60">
        <f>VLOOKUP(C60,golfers!$B$2:$D$79,3,FALSE)</f>
        <v>64</v>
      </c>
      <c r="W60">
        <f>VLOOKUP(D60,golfers!$B$2:$D$79,3,FALSE)</f>
        <v>31</v>
      </c>
      <c r="X60">
        <f>VLOOKUP(E60,golfers!$B$2:$D$79,3,FALSE)</f>
        <v>0</v>
      </c>
      <c r="Y60">
        <f>VLOOKUP(F60,golfers!$B$2:$D$79,3,FALSE)</f>
        <v>67</v>
      </c>
      <c r="Z60">
        <f>VLOOKUP(G60,golfers!$B$2:$D$79,3,FALSE)</f>
        <v>26</v>
      </c>
      <c r="AA60">
        <f>VLOOKUP(H60,golfers!$B$2:$D$79,3,FALSE)</f>
        <v>0</v>
      </c>
      <c r="AB60">
        <f>VLOOKUP(I60,golfers!$B$2:$D$79,3,FALSE)</f>
        <v>55</v>
      </c>
      <c r="AC60">
        <f>VLOOKUP(J60,golfers!$B$2:$D$79,3,FALSE)</f>
        <v>0</v>
      </c>
      <c r="AD60">
        <f>VLOOKUP(K60,golfers!$B$2:$D$79,3,FALSE)</f>
        <v>61</v>
      </c>
      <c r="AE60">
        <f>VLOOKUP(L60,golfers!$B$2:$D$79,3,FALSE)</f>
        <v>19</v>
      </c>
      <c r="AF60">
        <f>VLOOKUP(M60,golfers!$B$2:$D$79,3,FALSE)</f>
        <v>48</v>
      </c>
      <c r="AG60">
        <f>VLOOKUP(N60,golfers!$B$2:$D$79,3,FALSE)</f>
        <v>0</v>
      </c>
      <c r="AH60">
        <f>VLOOKUP(O60,golfers!$B$2:$D$79,3,FALSE)</f>
        <v>41</v>
      </c>
      <c r="AI60">
        <f>VLOOKUP(P60,golfers!$B$2:$D$79,3,FALSE)</f>
        <v>0</v>
      </c>
      <c r="AJ60">
        <f>VLOOKUP(Q60,golfers!$B$2:$D$79,3,FALSE)</f>
        <v>0</v>
      </c>
      <c r="AK60">
        <f>VLOOKUP(R60,golfers!$B$2:$D$79,3,FALSE)</f>
        <v>0</v>
      </c>
      <c r="AL60">
        <f>VLOOKUP(S60,golfers!$B$2:$D$79,3,FALSE)</f>
        <v>68</v>
      </c>
      <c r="AM60">
        <f>COUNTIF(U60:AL60,"&gt;0")</f>
        <v>11</v>
      </c>
      <c r="AN60" s="7">
        <f>SUM(U60:AL60)</f>
        <v>544</v>
      </c>
      <c r="AO60">
        <f>RANK(AN60,$AN$2:$AN$115,0)</f>
        <v>59</v>
      </c>
      <c r="AP60" s="8">
        <f>AN60/AM60</f>
        <v>49.454545454545453</v>
      </c>
      <c r="AQ60" s="8">
        <f>AN60/18</f>
        <v>30.222222222222221</v>
      </c>
      <c r="AR60" t="s">
        <v>320</v>
      </c>
      <c r="AX60" s="2" t="str">
        <f>IF(HLOOKUP($AV$2,$BT$2:$KE$21,AZ60,0)=BA60,"YES","")</f>
        <v/>
      </c>
      <c r="AY60" t="str">
        <f t="shared" si="0"/>
        <v>P</v>
      </c>
      <c r="AZ60">
        <f t="shared" si="1"/>
        <v>18</v>
      </c>
      <c r="BA60" t="s">
        <v>33</v>
      </c>
      <c r="BB60" t="str">
        <f>VLOOKUP(BC60,golfers!H:I,2,0)</f>
        <v>CUT</v>
      </c>
      <c r="BC60" t="s">
        <v>204</v>
      </c>
      <c r="BD60">
        <f>VLOOKUP($BC60,golfers!N:Q,2,0)</f>
        <v>0</v>
      </c>
      <c r="BE60">
        <f>VLOOKUP($BC60,golfers!N:Q,3,0)</f>
        <v>0</v>
      </c>
      <c r="BF60">
        <f>VLOOKUP($BC60,golfers!N:Q,4,0)</f>
        <v>0</v>
      </c>
      <c r="BG60">
        <f t="shared" si="2"/>
        <v>0</v>
      </c>
      <c r="BH60">
        <f t="shared" si="3"/>
        <v>19</v>
      </c>
      <c r="BI60" s="52">
        <f t="shared" si="4"/>
        <v>0.16964285714285715</v>
      </c>
      <c r="BM60" t="str">
        <v>Ken Haas</v>
      </c>
      <c r="BN60">
        <f>IFERROR(RIGHT(A60,1)*1,0)</f>
        <v>0</v>
      </c>
      <c r="BO60" t="str">
        <f>IFERROR(LEFT(A60,IFERROR(SEARCH(BN60,A60,1)-1,A60)),A60)</f>
        <v>Steven Hansen</v>
      </c>
    </row>
    <row r="61" spans="1:67">
      <c r="A61" t="s">
        <v>262</v>
      </c>
      <c r="B61" t="s">
        <v>134</v>
      </c>
      <c r="C61" t="s">
        <v>165</v>
      </c>
      <c r="D61" t="s">
        <v>121</v>
      </c>
      <c r="E61" t="s">
        <v>169</v>
      </c>
      <c r="F61" t="s">
        <v>163</v>
      </c>
      <c r="G61" t="s">
        <v>174</v>
      </c>
      <c r="H61" t="s">
        <v>146</v>
      </c>
      <c r="I61" t="s">
        <v>71</v>
      </c>
      <c r="J61" t="s">
        <v>183</v>
      </c>
      <c r="K61" t="s">
        <v>138</v>
      </c>
      <c r="L61" t="s">
        <v>117</v>
      </c>
      <c r="M61" t="s">
        <v>172</v>
      </c>
      <c r="N61" t="s">
        <v>200</v>
      </c>
      <c r="O61" t="s">
        <v>202</v>
      </c>
      <c r="P61" t="s">
        <v>194</v>
      </c>
      <c r="Q61" t="s">
        <v>182</v>
      </c>
      <c r="R61" t="s">
        <v>161</v>
      </c>
      <c r="S61" t="s">
        <v>206</v>
      </c>
      <c r="U61">
        <f>VLOOKUP(B61,golfers!$B$2:$D$79,3,FALSE)</f>
        <v>75</v>
      </c>
      <c r="V61">
        <f>VLOOKUP(C61,golfers!$B$2:$D$79,3,FALSE)</f>
        <v>48</v>
      </c>
      <c r="W61">
        <f>VLOOKUP(D61,golfers!$B$2:$D$79,3,FALSE)</f>
        <v>31</v>
      </c>
      <c r="X61">
        <f>VLOOKUP(E61,golfers!$B$2:$D$79,3,FALSE)</f>
        <v>0</v>
      </c>
      <c r="Y61">
        <f>VLOOKUP(F61,golfers!$B$2:$D$79,3,FALSE)</f>
        <v>19</v>
      </c>
      <c r="Z61">
        <f>VLOOKUP(G61,golfers!$B$2:$D$79,3,FALSE)</f>
        <v>0</v>
      </c>
      <c r="AA61">
        <f>VLOOKUP(H61,golfers!$B$2:$D$79,3,FALSE)</f>
        <v>55</v>
      </c>
      <c r="AB61">
        <f>VLOOKUP(I61,golfers!$B$2:$D$79,3,FALSE)</f>
        <v>55</v>
      </c>
      <c r="AC61">
        <f>VLOOKUP(J61,golfers!$B$2:$D$79,3,FALSE)</f>
        <v>0</v>
      </c>
      <c r="AD61">
        <f>VLOOKUP(K61,golfers!$B$2:$D$79,3,FALSE)</f>
        <v>61</v>
      </c>
      <c r="AE61">
        <f>VLOOKUP(L61,golfers!$B$2:$D$79,3,FALSE)</f>
        <v>15</v>
      </c>
      <c r="AF61">
        <f>VLOOKUP(M61,golfers!$B$2:$D$79,3,FALSE)</f>
        <v>55</v>
      </c>
      <c r="AG61">
        <f>VLOOKUP(N61,golfers!$B$2:$D$79,3,FALSE)</f>
        <v>0</v>
      </c>
      <c r="AH61">
        <f>VLOOKUP(O61,golfers!$B$2:$D$79,3,FALSE)</f>
        <v>57</v>
      </c>
      <c r="AI61">
        <f>VLOOKUP(P61,golfers!$B$2:$D$79,3,FALSE)</f>
        <v>0</v>
      </c>
      <c r="AJ61">
        <f>VLOOKUP(Q61,golfers!$B$2:$D$79,3,FALSE)</f>
        <v>0</v>
      </c>
      <c r="AK61">
        <f>VLOOKUP(R61,golfers!$B$2:$D$79,3,FALSE)</f>
        <v>0</v>
      </c>
      <c r="AL61">
        <f>VLOOKUP(S61,golfers!$B$2:$D$79,3,FALSE)</f>
        <v>68</v>
      </c>
      <c r="AM61">
        <f>COUNTIF(U61:AL61,"&gt;0")</f>
        <v>11</v>
      </c>
      <c r="AN61" s="7">
        <f>SUM(U61:AL61)</f>
        <v>539</v>
      </c>
      <c r="AO61">
        <f>RANK(AN61,$AN$2:$AN$115,0)</f>
        <v>60</v>
      </c>
      <c r="AP61" s="8">
        <f>AN61/AM61</f>
        <v>49</v>
      </c>
      <c r="AQ61" s="8">
        <f>AN61/18</f>
        <v>29.944444444444443</v>
      </c>
      <c r="AR61" t="s">
        <v>320</v>
      </c>
      <c r="AX61" s="2" t="str">
        <f>IF(HLOOKUP($AV$2,$BT$2:$KE$21,AZ61,0)=BA61,"YES","")</f>
        <v>YES</v>
      </c>
      <c r="AY61" t="str">
        <f t="shared" si="0"/>
        <v>F</v>
      </c>
      <c r="AZ61">
        <f t="shared" si="1"/>
        <v>8</v>
      </c>
      <c r="BA61" t="s">
        <v>40</v>
      </c>
      <c r="BB61" t="str">
        <f>VLOOKUP(BC61,golfers!H:I,2,0)</f>
        <v>CUT</v>
      </c>
      <c r="BC61" s="54" t="s">
        <v>174</v>
      </c>
      <c r="BD61">
        <f>VLOOKUP($BC61,golfers!N:Q,2,0)</f>
        <v>0</v>
      </c>
      <c r="BE61">
        <f>VLOOKUP($BC61,golfers!N:Q,3,0)</f>
        <v>0</v>
      </c>
      <c r="BF61">
        <f>VLOOKUP($BC61,golfers!N:Q,4,0)</f>
        <v>0</v>
      </c>
      <c r="BG61">
        <f t="shared" si="2"/>
        <v>0</v>
      </c>
      <c r="BH61">
        <f t="shared" si="3"/>
        <v>24</v>
      </c>
      <c r="BI61" s="52">
        <f t="shared" si="4"/>
        <v>0.21428571428571427</v>
      </c>
      <c r="BM61" t="str">
        <v>Kevin Geiger</v>
      </c>
      <c r="BN61">
        <f>IFERROR(RIGHT(A61,1)*1,0)</f>
        <v>1</v>
      </c>
      <c r="BO61" t="str">
        <f>IFERROR(LEFT(A61,IFERROR(SEARCH(BN61,A61,1)-1,A61)),A61)</f>
        <v>John Blubaugh</v>
      </c>
    </row>
    <row r="62" spans="1:67">
      <c r="A62" t="s">
        <v>255</v>
      </c>
      <c r="B62" t="s">
        <v>167</v>
      </c>
      <c r="C62" t="s">
        <v>103</v>
      </c>
      <c r="D62" t="s">
        <v>132</v>
      </c>
      <c r="E62" t="s">
        <v>120</v>
      </c>
      <c r="F62" t="s">
        <v>162</v>
      </c>
      <c r="G62" t="s">
        <v>174</v>
      </c>
      <c r="H62" t="s">
        <v>146</v>
      </c>
      <c r="I62" t="s">
        <v>196</v>
      </c>
      <c r="J62" t="s">
        <v>148</v>
      </c>
      <c r="K62" t="s">
        <v>119</v>
      </c>
      <c r="L62" t="s">
        <v>149</v>
      </c>
      <c r="M62" t="s">
        <v>177</v>
      </c>
      <c r="N62" t="s">
        <v>201</v>
      </c>
      <c r="O62" t="s">
        <v>202</v>
      </c>
      <c r="P62" t="s">
        <v>180</v>
      </c>
      <c r="Q62" t="s">
        <v>182</v>
      </c>
      <c r="R62" t="s">
        <v>161</v>
      </c>
      <c r="S62" t="s">
        <v>184</v>
      </c>
      <c r="U62">
        <f>VLOOKUP(B62,golfers!$B$2:$D$79,3,FALSE)</f>
        <v>37</v>
      </c>
      <c r="V62">
        <f>VLOOKUP(C62,golfers!$B$2:$D$79,3,FALSE)</f>
        <v>64</v>
      </c>
      <c r="W62">
        <f>VLOOKUP(D62,golfers!$B$2:$D$79,3,FALSE)</f>
        <v>8</v>
      </c>
      <c r="X62">
        <f>VLOOKUP(E62,golfers!$B$2:$D$79,3,FALSE)</f>
        <v>0</v>
      </c>
      <c r="Y62">
        <f>VLOOKUP(F62,golfers!$B$2:$D$79,3,FALSE)</f>
        <v>67</v>
      </c>
      <c r="Z62">
        <f>VLOOKUP(G62,golfers!$B$2:$D$79,3,FALSE)</f>
        <v>0</v>
      </c>
      <c r="AA62">
        <f>VLOOKUP(H62,golfers!$B$2:$D$79,3,FALSE)</f>
        <v>55</v>
      </c>
      <c r="AB62">
        <f>VLOOKUP(I62,golfers!$B$2:$D$79,3,FALSE)</f>
        <v>0</v>
      </c>
      <c r="AC62">
        <f>VLOOKUP(J62,golfers!$B$2:$D$79,3,FALSE)</f>
        <v>41</v>
      </c>
      <c r="AD62">
        <f>VLOOKUP(K62,golfers!$B$2:$D$79,3,FALSE)</f>
        <v>0</v>
      </c>
      <c r="AE62">
        <f>VLOOKUP(L62,golfers!$B$2:$D$79,3,FALSE)</f>
        <v>69</v>
      </c>
      <c r="AF62">
        <f>VLOOKUP(M62,golfers!$B$2:$D$79,3,FALSE)</f>
        <v>48</v>
      </c>
      <c r="AG62">
        <f>VLOOKUP(N62,golfers!$B$2:$D$79,3,FALSE)</f>
        <v>57</v>
      </c>
      <c r="AH62">
        <f>VLOOKUP(O62,golfers!$B$2:$D$79,3,FALSE)</f>
        <v>57</v>
      </c>
      <c r="AI62">
        <f>VLOOKUP(P62,golfers!$B$2:$D$79,3,FALSE)</f>
        <v>26</v>
      </c>
      <c r="AJ62">
        <f>VLOOKUP(Q62,golfers!$B$2:$D$79,3,FALSE)</f>
        <v>0</v>
      </c>
      <c r="AK62">
        <f>VLOOKUP(R62,golfers!$B$2:$D$79,3,FALSE)</f>
        <v>0</v>
      </c>
      <c r="AL62">
        <f>VLOOKUP(S62,golfers!$B$2:$D$79,3,FALSE)</f>
        <v>8</v>
      </c>
      <c r="AM62">
        <f>COUNTIF(U62:AL62,"&gt;0")</f>
        <v>12</v>
      </c>
      <c r="AN62" s="7">
        <f>SUM(U62:AL62)</f>
        <v>537</v>
      </c>
      <c r="AO62">
        <f>RANK(AN62,$AN$2:$AN$115,0)</f>
        <v>61</v>
      </c>
      <c r="AP62" s="8">
        <f>AN62/AM62</f>
        <v>44.75</v>
      </c>
      <c r="AQ62" s="8">
        <f>AN62/18</f>
        <v>29.833333333333332</v>
      </c>
      <c r="AR62" t="s">
        <v>320</v>
      </c>
      <c r="AX62" s="2" t="str">
        <f>IF(HLOOKUP($AV$2,$BT$2:$KE$21,AZ62,0)=BA62,"YES","")</f>
        <v/>
      </c>
      <c r="AY62" t="str">
        <f t="shared" si="0"/>
        <v>H</v>
      </c>
      <c r="AZ62">
        <f t="shared" si="1"/>
        <v>10</v>
      </c>
      <c r="BA62" t="s">
        <v>42</v>
      </c>
      <c r="BB62" t="str">
        <f>VLOOKUP(BC62,golfers!H:I,2,0)</f>
        <v>CUT</v>
      </c>
      <c r="BC62" s="54" t="s">
        <v>154</v>
      </c>
      <c r="BD62">
        <f>VLOOKUP($BC62,golfers!N:Q,2,0)</f>
        <v>0</v>
      </c>
      <c r="BE62">
        <f>VLOOKUP($BC62,golfers!N:Q,3,0)</f>
        <v>0</v>
      </c>
      <c r="BF62">
        <f>VLOOKUP($BC62,golfers!N:Q,4,0)</f>
        <v>0</v>
      </c>
      <c r="BG62">
        <f t="shared" si="2"/>
        <v>0</v>
      </c>
      <c r="BH62">
        <f t="shared" si="3"/>
        <v>16</v>
      </c>
      <c r="BI62" s="64">
        <f t="shared" si="4"/>
        <v>0.14285714285714285</v>
      </c>
      <c r="BM62" t="str">
        <v>Kevin McGinn</v>
      </c>
      <c r="BN62">
        <f>IFERROR(RIGHT(A62,1)*1,0)</f>
        <v>0</v>
      </c>
      <c r="BO62" t="str">
        <f>IFERROR(LEFT(A62,IFERROR(SEARCH(BN62,A62,1)-1,A62)),A62)</f>
        <v>Bill Potter</v>
      </c>
    </row>
    <row r="63" spans="1:67">
      <c r="A63" t="s">
        <v>215</v>
      </c>
      <c r="B63" t="s">
        <v>167</v>
      </c>
      <c r="C63" t="s">
        <v>103</v>
      </c>
      <c r="D63" t="s">
        <v>132</v>
      </c>
      <c r="E63" t="s">
        <v>169</v>
      </c>
      <c r="F63" t="s">
        <v>162</v>
      </c>
      <c r="G63" t="s">
        <v>174</v>
      </c>
      <c r="H63" t="s">
        <v>146</v>
      </c>
      <c r="I63" t="s">
        <v>178</v>
      </c>
      <c r="J63" t="s">
        <v>197</v>
      </c>
      <c r="K63" t="s">
        <v>119</v>
      </c>
      <c r="L63" t="s">
        <v>117</v>
      </c>
      <c r="M63" t="s">
        <v>177</v>
      </c>
      <c r="N63" t="s">
        <v>201</v>
      </c>
      <c r="O63" t="s">
        <v>166</v>
      </c>
      <c r="P63" t="s">
        <v>180</v>
      </c>
      <c r="Q63" t="s">
        <v>319</v>
      </c>
      <c r="R63" t="s">
        <v>188</v>
      </c>
      <c r="S63" t="s">
        <v>184</v>
      </c>
      <c r="U63">
        <f>VLOOKUP(B63,golfers!$B$2:$D$79,3,FALSE)</f>
        <v>37</v>
      </c>
      <c r="V63">
        <f>VLOOKUP(C63,golfers!$B$2:$D$79,3,FALSE)</f>
        <v>64</v>
      </c>
      <c r="W63">
        <f>VLOOKUP(D63,golfers!$B$2:$D$79,3,FALSE)</f>
        <v>8</v>
      </c>
      <c r="X63">
        <f>VLOOKUP(E63,golfers!$B$2:$D$79,3,FALSE)</f>
        <v>0</v>
      </c>
      <c r="Y63">
        <f>VLOOKUP(F63,golfers!$B$2:$D$79,3,FALSE)</f>
        <v>67</v>
      </c>
      <c r="Z63">
        <f>VLOOKUP(G63,golfers!$B$2:$D$79,3,FALSE)</f>
        <v>0</v>
      </c>
      <c r="AA63">
        <f>VLOOKUP(H63,golfers!$B$2:$D$79,3,FALSE)</f>
        <v>55</v>
      </c>
      <c r="AB63">
        <f>VLOOKUP(I63,golfers!$B$2:$D$79,3,FALSE)</f>
        <v>48</v>
      </c>
      <c r="AC63">
        <f>VLOOKUP(J63,golfers!$B$2:$D$79,3,FALSE)</f>
        <v>43</v>
      </c>
      <c r="AD63">
        <f>VLOOKUP(K63,golfers!$B$2:$D$79,3,FALSE)</f>
        <v>0</v>
      </c>
      <c r="AE63">
        <f>VLOOKUP(L63,golfers!$B$2:$D$79,3,FALSE)</f>
        <v>15</v>
      </c>
      <c r="AF63">
        <f>VLOOKUP(M63,golfers!$B$2:$D$79,3,FALSE)</f>
        <v>48</v>
      </c>
      <c r="AG63">
        <f>VLOOKUP(N63,golfers!$B$2:$D$79,3,FALSE)</f>
        <v>57</v>
      </c>
      <c r="AH63">
        <f>VLOOKUP(O63,golfers!$B$2:$D$79,3,FALSE)</f>
        <v>41</v>
      </c>
      <c r="AI63">
        <f>VLOOKUP(P63,golfers!$B$2:$D$79,3,FALSE)</f>
        <v>26</v>
      </c>
      <c r="AJ63">
        <f>VLOOKUP(Q63,golfers!$B$2:$D$79,3,FALSE)</f>
        <v>0</v>
      </c>
      <c r="AK63">
        <f>VLOOKUP(R63,golfers!$B$2:$D$79,3,FALSE)</f>
        <v>19</v>
      </c>
      <c r="AL63">
        <f>VLOOKUP(S63,golfers!$B$2:$D$79,3,FALSE)</f>
        <v>8</v>
      </c>
      <c r="AM63">
        <f>COUNTIF(U63:AL63,"&gt;0")</f>
        <v>14</v>
      </c>
      <c r="AN63" s="7">
        <f>SUM(U63:AL63)</f>
        <v>536</v>
      </c>
      <c r="AO63">
        <f>RANK(AN63,$AN$2:$AN$115,0)</f>
        <v>62</v>
      </c>
      <c r="AP63" s="8">
        <f>AN63/AM63</f>
        <v>38.285714285714285</v>
      </c>
      <c r="AQ63" s="8">
        <f>AN63/18</f>
        <v>29.777777777777779</v>
      </c>
      <c r="AR63" t="s">
        <v>320</v>
      </c>
      <c r="AX63" s="2" t="str">
        <f>IF(HLOOKUP($AV$2,$BT$2:$KE$21,AZ63,0)=BA63,"YES","")</f>
        <v/>
      </c>
      <c r="AY63" t="str">
        <f t="shared" si="0"/>
        <v>J</v>
      </c>
      <c r="AZ63">
        <f t="shared" si="1"/>
        <v>12</v>
      </c>
      <c r="BA63" t="s">
        <v>44</v>
      </c>
      <c r="BB63" t="str">
        <f>VLOOKUP(BC63,golfers!H:I,2,0)</f>
        <v>CUT</v>
      </c>
      <c r="BC63" s="54" t="s">
        <v>187</v>
      </c>
      <c r="BD63">
        <f>VLOOKUP($BC63,golfers!N:Q,2,0)</f>
        <v>0</v>
      </c>
      <c r="BE63">
        <f>VLOOKUP($BC63,golfers!N:Q,3,0)</f>
        <v>0</v>
      </c>
      <c r="BF63">
        <f>VLOOKUP($BC63,golfers!N:Q,4,0)</f>
        <v>0</v>
      </c>
      <c r="BG63">
        <f t="shared" si="2"/>
        <v>0</v>
      </c>
      <c r="BH63">
        <f t="shared" si="3"/>
        <v>12</v>
      </c>
      <c r="BI63" s="52">
        <f t="shared" si="4"/>
        <v>0.10714285714285714</v>
      </c>
      <c r="BM63" t="str">
        <v>Kris Tuel</v>
      </c>
      <c r="BN63">
        <f>IFERROR(RIGHT(A63,1)*1,0)</f>
        <v>0</v>
      </c>
      <c r="BO63" t="str">
        <f>IFERROR(LEFT(A63,IFERROR(SEARCH(BN63,A63,1)-1,A63)),A63)</f>
        <v>Tim Brousseau</v>
      </c>
    </row>
    <row r="64" spans="1:67">
      <c r="A64" t="s">
        <v>292</v>
      </c>
      <c r="B64" t="s">
        <v>134</v>
      </c>
      <c r="C64" t="s">
        <v>103</v>
      </c>
      <c r="D64" t="s">
        <v>132</v>
      </c>
      <c r="E64" t="s">
        <v>70</v>
      </c>
      <c r="F64" t="s">
        <v>162</v>
      </c>
      <c r="G64" t="s">
        <v>140</v>
      </c>
      <c r="H64" t="s">
        <v>155</v>
      </c>
      <c r="I64" t="s">
        <v>196</v>
      </c>
      <c r="J64" t="s">
        <v>175</v>
      </c>
      <c r="K64" t="s">
        <v>187</v>
      </c>
      <c r="L64" t="s">
        <v>149</v>
      </c>
      <c r="M64" t="s">
        <v>177</v>
      </c>
      <c r="N64" t="s">
        <v>179</v>
      </c>
      <c r="O64" t="s">
        <v>202</v>
      </c>
      <c r="P64" t="s">
        <v>180</v>
      </c>
      <c r="Q64" t="s">
        <v>182</v>
      </c>
      <c r="R64" t="s">
        <v>205</v>
      </c>
      <c r="S64" t="s">
        <v>173</v>
      </c>
      <c r="U64">
        <f>VLOOKUP(B64,golfers!$B$2:$D$79,3,FALSE)</f>
        <v>75</v>
      </c>
      <c r="V64">
        <f>VLOOKUP(C64,golfers!$B$2:$D$79,3,FALSE)</f>
        <v>64</v>
      </c>
      <c r="W64">
        <f>VLOOKUP(D64,golfers!$B$2:$D$79,3,FALSE)</f>
        <v>8</v>
      </c>
      <c r="X64">
        <f>VLOOKUP(E64,golfers!$B$2:$D$79,3,FALSE)</f>
        <v>31</v>
      </c>
      <c r="Y64">
        <f>VLOOKUP(F64,golfers!$B$2:$D$79,3,FALSE)</f>
        <v>67</v>
      </c>
      <c r="Z64">
        <f>VLOOKUP(G64,golfers!$B$2:$D$79,3,FALSE)</f>
        <v>26</v>
      </c>
      <c r="AA64">
        <f>VLOOKUP(H64,golfers!$B$2:$D$79,3,FALSE)</f>
        <v>0</v>
      </c>
      <c r="AB64">
        <f>VLOOKUP(I64,golfers!$B$2:$D$79,3,FALSE)</f>
        <v>0</v>
      </c>
      <c r="AC64">
        <f>VLOOKUP(J64,golfers!$B$2:$D$79,3,FALSE)</f>
        <v>37</v>
      </c>
      <c r="AD64">
        <f>VLOOKUP(K64,golfers!$B$2:$D$79,3,FALSE)</f>
        <v>0</v>
      </c>
      <c r="AE64">
        <f>VLOOKUP(L64,golfers!$B$2:$D$79,3,FALSE)</f>
        <v>69</v>
      </c>
      <c r="AF64">
        <f>VLOOKUP(M64,golfers!$B$2:$D$79,3,FALSE)</f>
        <v>48</v>
      </c>
      <c r="AG64">
        <f>VLOOKUP(N64,golfers!$B$2:$D$79,3,FALSE)</f>
        <v>0</v>
      </c>
      <c r="AH64">
        <f>VLOOKUP(O64,golfers!$B$2:$D$79,3,FALSE)</f>
        <v>57</v>
      </c>
      <c r="AI64">
        <f>VLOOKUP(P64,golfers!$B$2:$D$79,3,FALSE)</f>
        <v>26</v>
      </c>
      <c r="AJ64">
        <f>VLOOKUP(Q64,golfers!$B$2:$D$79,3,FALSE)</f>
        <v>0</v>
      </c>
      <c r="AK64">
        <f>VLOOKUP(R64,golfers!$B$2:$D$79,3,FALSE)</f>
        <v>26</v>
      </c>
      <c r="AL64">
        <f>VLOOKUP(S64,golfers!$B$2:$D$79,3,FALSE)</f>
        <v>0</v>
      </c>
      <c r="AM64">
        <f>COUNTIF(U64:AL64,"&gt;0")</f>
        <v>12</v>
      </c>
      <c r="AN64" s="7">
        <f>SUM(U64:AL64)</f>
        <v>534</v>
      </c>
      <c r="AO64">
        <f>RANK(AN64,$AN$2:$AN$115,0)</f>
        <v>63</v>
      </c>
      <c r="AP64" s="8">
        <f>AN64/AM64</f>
        <v>44.5</v>
      </c>
      <c r="AQ64" s="8">
        <f>AN64/18</f>
        <v>29.666666666666668</v>
      </c>
      <c r="AR64" t="s">
        <v>320</v>
      </c>
      <c r="AX64" s="2" t="str">
        <f>IF(HLOOKUP($AV$2,$BT$2:$KE$21,AZ64,0)=BA64,"YES","")</f>
        <v/>
      </c>
      <c r="AY64" t="str">
        <f t="shared" si="0"/>
        <v>P</v>
      </c>
      <c r="AZ64">
        <f t="shared" si="1"/>
        <v>18</v>
      </c>
      <c r="BA64" t="s">
        <v>50</v>
      </c>
      <c r="BB64" t="str">
        <f>VLOOKUP(BC64,golfers!H:I,2,0)</f>
        <v>CUT</v>
      </c>
      <c r="BC64" s="54" t="s">
        <v>182</v>
      </c>
      <c r="BD64">
        <f>VLOOKUP($BC64,golfers!N:Q,2,0)</f>
        <v>0</v>
      </c>
      <c r="BE64">
        <f>VLOOKUP($BC64,golfers!N:Q,3,0)</f>
        <v>0</v>
      </c>
      <c r="BF64">
        <f>VLOOKUP($BC64,golfers!N:Q,4,0)</f>
        <v>0</v>
      </c>
      <c r="BG64">
        <f t="shared" si="2"/>
        <v>0</v>
      </c>
      <c r="BH64">
        <f t="shared" si="3"/>
        <v>37</v>
      </c>
      <c r="BI64" s="52">
        <f t="shared" si="4"/>
        <v>0.33035714285714285</v>
      </c>
      <c r="BM64" t="str">
        <v>Landon Chatfield</v>
      </c>
      <c r="BN64">
        <f>IFERROR(RIGHT(A64,1)*1,0)</f>
        <v>1</v>
      </c>
      <c r="BO64" t="str">
        <f>IFERROR(LEFT(A64,IFERROR(SEARCH(BN64,A64,1)-1,A64)),A64)</f>
        <v>Chuck Taylor</v>
      </c>
    </row>
    <row r="65" spans="1:67">
      <c r="A65" t="s">
        <v>210</v>
      </c>
      <c r="B65" t="s">
        <v>95</v>
      </c>
      <c r="C65" t="s">
        <v>103</v>
      </c>
      <c r="D65" t="s">
        <v>121</v>
      </c>
      <c r="E65" t="s">
        <v>70</v>
      </c>
      <c r="F65" t="s">
        <v>141</v>
      </c>
      <c r="G65" t="s">
        <v>170</v>
      </c>
      <c r="H65" t="s">
        <v>147</v>
      </c>
      <c r="I65" t="s">
        <v>196</v>
      </c>
      <c r="J65" t="s">
        <v>197</v>
      </c>
      <c r="K65" t="s">
        <v>187</v>
      </c>
      <c r="L65" t="s">
        <v>149</v>
      </c>
      <c r="M65" t="s">
        <v>172</v>
      </c>
      <c r="N65" t="s">
        <v>201</v>
      </c>
      <c r="O65" t="s">
        <v>202</v>
      </c>
      <c r="P65" t="s">
        <v>203</v>
      </c>
      <c r="Q65" t="s">
        <v>319</v>
      </c>
      <c r="R65" t="s">
        <v>161</v>
      </c>
      <c r="S65" t="s">
        <v>173</v>
      </c>
      <c r="U65">
        <f>VLOOKUP(B65,golfers!$B$2:$D$79,3,FALSE)</f>
        <v>64</v>
      </c>
      <c r="V65">
        <f>VLOOKUP(C65,golfers!$B$2:$D$79,3,FALSE)</f>
        <v>64</v>
      </c>
      <c r="W65">
        <f>VLOOKUP(D65,golfers!$B$2:$D$79,3,FALSE)</f>
        <v>31</v>
      </c>
      <c r="X65">
        <f>VLOOKUP(E65,golfers!$B$2:$D$79,3,FALSE)</f>
        <v>31</v>
      </c>
      <c r="Y65">
        <f>VLOOKUP(F65,golfers!$B$2:$D$79,3,FALSE)</f>
        <v>61</v>
      </c>
      <c r="Z65">
        <f>VLOOKUP(G65,golfers!$B$2:$D$79,3,FALSE)</f>
        <v>0</v>
      </c>
      <c r="AA65">
        <f>VLOOKUP(H65,golfers!$B$2:$D$79,3,FALSE)</f>
        <v>0</v>
      </c>
      <c r="AB65">
        <f>VLOOKUP(I65,golfers!$B$2:$D$79,3,FALSE)</f>
        <v>0</v>
      </c>
      <c r="AC65">
        <f>VLOOKUP(J65,golfers!$B$2:$D$79,3,FALSE)</f>
        <v>43</v>
      </c>
      <c r="AD65">
        <f>VLOOKUP(K65,golfers!$B$2:$D$79,3,FALSE)</f>
        <v>0</v>
      </c>
      <c r="AE65">
        <f>VLOOKUP(L65,golfers!$B$2:$D$79,3,FALSE)</f>
        <v>69</v>
      </c>
      <c r="AF65">
        <f>VLOOKUP(M65,golfers!$B$2:$D$79,3,FALSE)</f>
        <v>55</v>
      </c>
      <c r="AG65">
        <f>VLOOKUP(N65,golfers!$B$2:$D$79,3,FALSE)</f>
        <v>57</v>
      </c>
      <c r="AH65">
        <f>VLOOKUP(O65,golfers!$B$2:$D$79,3,FALSE)</f>
        <v>57</v>
      </c>
      <c r="AI65">
        <f>VLOOKUP(P65,golfers!$B$2:$D$79,3,FALSE)</f>
        <v>0</v>
      </c>
      <c r="AJ65">
        <f>VLOOKUP(Q65,golfers!$B$2:$D$79,3,FALSE)</f>
        <v>0</v>
      </c>
      <c r="AK65">
        <f>VLOOKUP(R65,golfers!$B$2:$D$79,3,FALSE)</f>
        <v>0</v>
      </c>
      <c r="AL65">
        <f>VLOOKUP(S65,golfers!$B$2:$D$79,3,FALSE)</f>
        <v>0</v>
      </c>
      <c r="AM65">
        <f>COUNTIF(U65:AL65,"&gt;0")</f>
        <v>10</v>
      </c>
      <c r="AN65" s="7">
        <f>SUM(U65:AL65)</f>
        <v>532</v>
      </c>
      <c r="AO65">
        <f>RANK(AN65,$AN$2:$AN$115,0)</f>
        <v>64</v>
      </c>
      <c r="AP65" s="8">
        <f>AN65/AM65</f>
        <v>53.2</v>
      </c>
      <c r="AQ65" s="8">
        <f>AN65/18</f>
        <v>29.555555555555557</v>
      </c>
      <c r="AR65" t="s">
        <v>192</v>
      </c>
      <c r="AX65" s="2" t="str">
        <f>IF(HLOOKUP($AV$2,$BT$2:$KE$21,AZ65,0)=BA65,"YES","")</f>
        <v/>
      </c>
      <c r="AY65" t="str">
        <f t="shared" si="0"/>
        <v>R</v>
      </c>
      <c r="AZ65">
        <f t="shared" si="1"/>
        <v>20</v>
      </c>
      <c r="BA65" t="s">
        <v>52</v>
      </c>
      <c r="BB65" t="str">
        <f>VLOOKUP(BC65,golfers!H:I,2,0)</f>
        <v>CUT</v>
      </c>
      <c r="BC65" s="54" t="s">
        <v>207</v>
      </c>
      <c r="BD65">
        <f>VLOOKUP($BC65,golfers!N:Q,2,0)</f>
        <v>0</v>
      </c>
      <c r="BE65">
        <f>VLOOKUP($BC65,golfers!N:Q,3,0)</f>
        <v>0</v>
      </c>
      <c r="BF65">
        <f>VLOOKUP($BC65,golfers!N:Q,4,0)</f>
        <v>0</v>
      </c>
      <c r="BG65">
        <f t="shared" si="2"/>
        <v>0</v>
      </c>
      <c r="BH65">
        <f t="shared" si="3"/>
        <v>16</v>
      </c>
      <c r="BI65" s="52">
        <f t="shared" si="4"/>
        <v>0.14285714285714285</v>
      </c>
      <c r="BM65" t="str">
        <v>Leo Venturini1</v>
      </c>
      <c r="BN65">
        <f>IFERROR(RIGHT(A65,1)*1,0)</f>
        <v>2</v>
      </c>
      <c r="BO65" t="str">
        <f>IFERROR(LEFT(A65,IFERROR(SEARCH(BN65,A65,1)-1,A65)),A65)</f>
        <v>Gavin Ipsen</v>
      </c>
    </row>
    <row r="66" spans="1:67">
      <c r="A66" t="s">
        <v>208</v>
      </c>
      <c r="B66" t="s">
        <v>95</v>
      </c>
      <c r="C66" t="s">
        <v>91</v>
      </c>
      <c r="D66" t="s">
        <v>132</v>
      </c>
      <c r="E66" t="s">
        <v>70</v>
      </c>
      <c r="F66" t="s">
        <v>141</v>
      </c>
      <c r="G66" t="s">
        <v>170</v>
      </c>
      <c r="H66" t="s">
        <v>146</v>
      </c>
      <c r="I66" t="s">
        <v>196</v>
      </c>
      <c r="J66" t="s">
        <v>197</v>
      </c>
      <c r="K66" t="s">
        <v>138</v>
      </c>
      <c r="L66" t="s">
        <v>149</v>
      </c>
      <c r="M66" t="s">
        <v>177</v>
      </c>
      <c r="N66" t="s">
        <v>179</v>
      </c>
      <c r="O66" t="s">
        <v>156</v>
      </c>
      <c r="P66" t="s">
        <v>203</v>
      </c>
      <c r="Q66" t="s">
        <v>182</v>
      </c>
      <c r="R66" t="s">
        <v>191</v>
      </c>
      <c r="S66" t="s">
        <v>184</v>
      </c>
      <c r="U66">
        <f>VLOOKUP(B66,golfers!$B$2:$D$79,3,FALSE)</f>
        <v>64</v>
      </c>
      <c r="V66">
        <f>VLOOKUP(C66,golfers!$B$2:$D$79,3,FALSE)</f>
        <v>55</v>
      </c>
      <c r="W66">
        <f>VLOOKUP(D66,golfers!$B$2:$D$79,3,FALSE)</f>
        <v>8</v>
      </c>
      <c r="X66">
        <f>VLOOKUP(E66,golfers!$B$2:$D$79,3,FALSE)</f>
        <v>31</v>
      </c>
      <c r="Y66">
        <f>VLOOKUP(F66,golfers!$B$2:$D$79,3,FALSE)</f>
        <v>61</v>
      </c>
      <c r="Z66">
        <f>VLOOKUP(G66,golfers!$B$2:$D$79,3,FALSE)</f>
        <v>0</v>
      </c>
      <c r="AA66">
        <f>VLOOKUP(H66,golfers!$B$2:$D$79,3,FALSE)</f>
        <v>55</v>
      </c>
      <c r="AB66">
        <f>VLOOKUP(I66,golfers!$B$2:$D$79,3,FALSE)</f>
        <v>0</v>
      </c>
      <c r="AC66">
        <f>VLOOKUP(J66,golfers!$B$2:$D$79,3,FALSE)</f>
        <v>43</v>
      </c>
      <c r="AD66">
        <f>VLOOKUP(K66,golfers!$B$2:$D$79,3,FALSE)</f>
        <v>61</v>
      </c>
      <c r="AE66">
        <f>VLOOKUP(L66,golfers!$B$2:$D$79,3,FALSE)</f>
        <v>69</v>
      </c>
      <c r="AF66">
        <f>VLOOKUP(M66,golfers!$B$2:$D$79,3,FALSE)</f>
        <v>48</v>
      </c>
      <c r="AG66">
        <f>VLOOKUP(N66,golfers!$B$2:$D$79,3,FALSE)</f>
        <v>0</v>
      </c>
      <c r="AH66">
        <f>VLOOKUP(O66,golfers!$B$2:$D$79,3,FALSE)</f>
        <v>0</v>
      </c>
      <c r="AI66">
        <f>VLOOKUP(P66,golfers!$B$2:$D$79,3,FALSE)</f>
        <v>0</v>
      </c>
      <c r="AJ66">
        <f>VLOOKUP(Q66,golfers!$B$2:$D$79,3,FALSE)</f>
        <v>0</v>
      </c>
      <c r="AK66">
        <f>VLOOKUP(R66,golfers!$B$2:$D$79,3,FALSE)</f>
        <v>26</v>
      </c>
      <c r="AL66">
        <f>VLOOKUP(S66,golfers!$B$2:$D$79,3,FALSE)</f>
        <v>8</v>
      </c>
      <c r="AM66">
        <f>COUNTIF(U66:AL66,"&gt;0")</f>
        <v>12</v>
      </c>
      <c r="AN66" s="7">
        <f>SUM(U66:AL66)</f>
        <v>529</v>
      </c>
      <c r="AO66">
        <f>RANK(AN66,$AN$2:$AN$115,0)</f>
        <v>65</v>
      </c>
      <c r="AP66" s="8">
        <f>AN66/AM66</f>
        <v>44.083333333333336</v>
      </c>
      <c r="AQ66" s="8">
        <f>AN66/18</f>
        <v>29.388888888888889</v>
      </c>
      <c r="AR66" t="s">
        <v>320</v>
      </c>
      <c r="AX66" s="2" t="str">
        <f>IF(HLOOKUP($AV$2,$BT$2:$KE$21,AZ66,0)=BA66,"YES","")</f>
        <v/>
      </c>
      <c r="AY66" t="str">
        <f t="shared" ref="AY66:AY73" si="5">LEFT(BA66,1)</f>
        <v>G</v>
      </c>
      <c r="AZ66">
        <f t="shared" ref="AZ66:AZ73" si="6">VLOOKUP(AY66,$BR$25:$BS$42,2,0)</f>
        <v>9</v>
      </c>
      <c r="BA66" t="s">
        <v>59</v>
      </c>
      <c r="BB66" t="str">
        <f>VLOOKUP(BC66,golfers!H:I,2,0)</f>
        <v>CUT</v>
      </c>
      <c r="BC66" s="54" t="s">
        <v>155</v>
      </c>
      <c r="BD66">
        <f>VLOOKUP($BC66,golfers!N:Q,2,0)</f>
        <v>0</v>
      </c>
      <c r="BE66">
        <f>VLOOKUP($BC66,golfers!N:Q,3,0)</f>
        <v>0</v>
      </c>
      <c r="BF66">
        <f>VLOOKUP($BC66,golfers!N:Q,4,0)</f>
        <v>0</v>
      </c>
      <c r="BG66">
        <f t="shared" si="2"/>
        <v>0</v>
      </c>
      <c r="BH66">
        <f t="shared" ref="BH66:BH73" si="7">COUNTIF($B$2:$S$115,BC66)</f>
        <v>32</v>
      </c>
      <c r="BI66" s="52">
        <f t="shared" ref="BI66:BI73" si="8">BH66/COUNTA($A$2:$A$115)</f>
        <v>0.2857142857142857</v>
      </c>
      <c r="BM66" t="str">
        <v>Leo Venturini2</v>
      </c>
      <c r="BN66">
        <f>IFERROR(RIGHT(A66,1)*1,0)</f>
        <v>0</v>
      </c>
      <c r="BO66" t="str">
        <f>IFERROR(LEFT(A66,IFERROR(SEARCH(BN66,A66,1)-1,A66)),A66)</f>
        <v>Rick Roach</v>
      </c>
    </row>
    <row r="67" spans="1:67">
      <c r="A67" t="s">
        <v>219</v>
      </c>
      <c r="B67" t="s">
        <v>95</v>
      </c>
      <c r="C67" t="s">
        <v>165</v>
      </c>
      <c r="D67" t="s">
        <v>121</v>
      </c>
      <c r="E67" t="s">
        <v>70</v>
      </c>
      <c r="F67" t="s">
        <v>163</v>
      </c>
      <c r="G67" t="s">
        <v>170</v>
      </c>
      <c r="H67" t="s">
        <v>155</v>
      </c>
      <c r="I67" t="s">
        <v>71</v>
      </c>
      <c r="J67" t="s">
        <v>183</v>
      </c>
      <c r="K67" t="s">
        <v>119</v>
      </c>
      <c r="L67" t="s">
        <v>149</v>
      </c>
      <c r="M67" t="s">
        <v>198</v>
      </c>
      <c r="N67" t="s">
        <v>201</v>
      </c>
      <c r="O67" t="s">
        <v>202</v>
      </c>
      <c r="P67" t="s">
        <v>180</v>
      </c>
      <c r="Q67" t="s">
        <v>319</v>
      </c>
      <c r="R67" t="s">
        <v>205</v>
      </c>
      <c r="S67" t="s">
        <v>184</v>
      </c>
      <c r="U67">
        <f>VLOOKUP(B67,golfers!$B$2:$D$79,3,FALSE)</f>
        <v>64</v>
      </c>
      <c r="V67">
        <f>VLOOKUP(C67,golfers!$B$2:$D$79,3,FALSE)</f>
        <v>48</v>
      </c>
      <c r="W67">
        <f>VLOOKUP(D67,golfers!$B$2:$D$79,3,FALSE)</f>
        <v>31</v>
      </c>
      <c r="X67">
        <f>VLOOKUP(E67,golfers!$B$2:$D$79,3,FALSE)</f>
        <v>31</v>
      </c>
      <c r="Y67">
        <f>VLOOKUP(F67,golfers!$B$2:$D$79,3,FALSE)</f>
        <v>19</v>
      </c>
      <c r="Z67">
        <f>VLOOKUP(G67,golfers!$B$2:$D$79,3,FALSE)</f>
        <v>0</v>
      </c>
      <c r="AA67">
        <f>VLOOKUP(H67,golfers!$B$2:$D$79,3,FALSE)</f>
        <v>0</v>
      </c>
      <c r="AB67">
        <f>VLOOKUP(I67,golfers!$B$2:$D$79,3,FALSE)</f>
        <v>55</v>
      </c>
      <c r="AC67">
        <f>VLOOKUP(J67,golfers!$B$2:$D$79,3,FALSE)</f>
        <v>0</v>
      </c>
      <c r="AD67">
        <f>VLOOKUP(K67,golfers!$B$2:$D$79,3,FALSE)</f>
        <v>0</v>
      </c>
      <c r="AE67">
        <f>VLOOKUP(L67,golfers!$B$2:$D$79,3,FALSE)</f>
        <v>69</v>
      </c>
      <c r="AF67">
        <f>VLOOKUP(M67,golfers!$B$2:$D$79,3,FALSE)</f>
        <v>37</v>
      </c>
      <c r="AG67">
        <f>VLOOKUP(N67,golfers!$B$2:$D$79,3,FALSE)</f>
        <v>57</v>
      </c>
      <c r="AH67">
        <f>VLOOKUP(O67,golfers!$B$2:$D$79,3,FALSE)</f>
        <v>57</v>
      </c>
      <c r="AI67">
        <f>VLOOKUP(P67,golfers!$B$2:$D$79,3,FALSE)</f>
        <v>26</v>
      </c>
      <c r="AJ67">
        <f>VLOOKUP(Q67,golfers!$B$2:$D$79,3,FALSE)</f>
        <v>0</v>
      </c>
      <c r="AK67">
        <f>VLOOKUP(R67,golfers!$B$2:$D$79,3,FALSE)</f>
        <v>26</v>
      </c>
      <c r="AL67">
        <f>VLOOKUP(S67,golfers!$B$2:$D$79,3,FALSE)</f>
        <v>8</v>
      </c>
      <c r="AM67">
        <f>COUNTIF(U67:AL67,"&gt;0")</f>
        <v>13</v>
      </c>
      <c r="AN67" s="7">
        <f>SUM(U67:AL67)</f>
        <v>528</v>
      </c>
      <c r="AO67">
        <f>RANK(AN67,$AN$2:$AN$115,0)</f>
        <v>66</v>
      </c>
      <c r="AP67" s="8">
        <f>AN67/AM67</f>
        <v>40.615384615384613</v>
      </c>
      <c r="AQ67" s="8">
        <f>AN67/18</f>
        <v>29.333333333333332</v>
      </c>
      <c r="AR67" t="s">
        <v>320</v>
      </c>
      <c r="AX67" s="2" t="str">
        <f>IF(HLOOKUP($AV$2,$BT$2:$KE$21,AZ67,0)=BA67,"YES","")</f>
        <v/>
      </c>
      <c r="AY67" t="str">
        <f t="shared" si="5"/>
        <v>H</v>
      </c>
      <c r="AZ67">
        <f t="shared" si="6"/>
        <v>10</v>
      </c>
      <c r="BA67" t="s">
        <v>96</v>
      </c>
      <c r="BB67" t="str">
        <f>VLOOKUP(BC67,golfers!H:I,2,0)</f>
        <v>CUT</v>
      </c>
      <c r="BC67" s="54" t="s">
        <v>196</v>
      </c>
      <c r="BD67">
        <f>VLOOKUP($BC67,golfers!N:Q,2,0)</f>
        <v>0</v>
      </c>
      <c r="BE67">
        <f>VLOOKUP($BC67,golfers!N:Q,3,0)</f>
        <v>0</v>
      </c>
      <c r="BF67">
        <f>VLOOKUP($BC67,golfers!N:Q,4,0)</f>
        <v>0</v>
      </c>
      <c r="BG67">
        <f t="shared" si="2"/>
        <v>0</v>
      </c>
      <c r="BH67">
        <f t="shared" si="7"/>
        <v>22</v>
      </c>
      <c r="BI67" s="52">
        <f t="shared" si="8"/>
        <v>0.19642857142857142</v>
      </c>
      <c r="BM67" t="str">
        <v>Linda Furey</v>
      </c>
      <c r="BN67">
        <f>IFERROR(RIGHT(A67,1)*1,0)</f>
        <v>0</v>
      </c>
      <c r="BO67" t="str">
        <f>IFERROR(LEFT(A67,IFERROR(SEARCH(BN67,A67,1)-1,A67)),A67)</f>
        <v>Mike Broyles</v>
      </c>
    </row>
    <row r="68" spans="1:67">
      <c r="A68" t="s">
        <v>296</v>
      </c>
      <c r="B68" t="s">
        <v>134</v>
      </c>
      <c r="C68" t="s">
        <v>103</v>
      </c>
      <c r="D68" t="s">
        <v>121</v>
      </c>
      <c r="E68" t="s">
        <v>120</v>
      </c>
      <c r="F68" t="s">
        <v>162</v>
      </c>
      <c r="G68" t="s">
        <v>170</v>
      </c>
      <c r="H68" t="s">
        <v>146</v>
      </c>
      <c r="I68" t="s">
        <v>71</v>
      </c>
      <c r="J68" t="s">
        <v>183</v>
      </c>
      <c r="K68" t="s">
        <v>119</v>
      </c>
      <c r="L68" t="s">
        <v>149</v>
      </c>
      <c r="M68" t="s">
        <v>172</v>
      </c>
      <c r="N68" t="s">
        <v>201</v>
      </c>
      <c r="O68" t="s">
        <v>156</v>
      </c>
      <c r="P68" t="s">
        <v>181</v>
      </c>
      <c r="Q68" t="s">
        <v>171</v>
      </c>
      <c r="R68" t="s">
        <v>161</v>
      </c>
      <c r="S68" t="s">
        <v>207</v>
      </c>
      <c r="U68">
        <f>VLOOKUP(B68,golfers!$B$2:$D$79,3,FALSE)</f>
        <v>75</v>
      </c>
      <c r="V68">
        <f>VLOOKUP(C68,golfers!$B$2:$D$79,3,FALSE)</f>
        <v>64</v>
      </c>
      <c r="W68">
        <f>VLOOKUP(D68,golfers!$B$2:$D$79,3,FALSE)</f>
        <v>31</v>
      </c>
      <c r="X68">
        <f>VLOOKUP(E68,golfers!$B$2:$D$79,3,FALSE)</f>
        <v>0</v>
      </c>
      <c r="Y68">
        <f>VLOOKUP(F68,golfers!$B$2:$D$79,3,FALSE)</f>
        <v>67</v>
      </c>
      <c r="Z68">
        <f>VLOOKUP(G68,golfers!$B$2:$D$79,3,FALSE)</f>
        <v>0</v>
      </c>
      <c r="AA68">
        <f>VLOOKUP(H68,golfers!$B$2:$D$79,3,FALSE)</f>
        <v>55</v>
      </c>
      <c r="AB68">
        <f>VLOOKUP(I68,golfers!$B$2:$D$79,3,FALSE)</f>
        <v>55</v>
      </c>
      <c r="AC68">
        <f>VLOOKUP(J68,golfers!$B$2:$D$79,3,FALSE)</f>
        <v>0</v>
      </c>
      <c r="AD68">
        <f>VLOOKUP(K68,golfers!$B$2:$D$79,3,FALSE)</f>
        <v>0</v>
      </c>
      <c r="AE68">
        <f>VLOOKUP(L68,golfers!$B$2:$D$79,3,FALSE)</f>
        <v>69</v>
      </c>
      <c r="AF68">
        <f>VLOOKUP(M68,golfers!$B$2:$D$79,3,FALSE)</f>
        <v>55</v>
      </c>
      <c r="AG68">
        <f>VLOOKUP(N68,golfers!$B$2:$D$79,3,FALSE)</f>
        <v>57</v>
      </c>
      <c r="AH68">
        <f>VLOOKUP(O68,golfers!$B$2:$D$79,3,FALSE)</f>
        <v>0</v>
      </c>
      <c r="AI68">
        <f>VLOOKUP(P68,golfers!$B$2:$D$79,3,FALSE)</f>
        <v>0</v>
      </c>
      <c r="AJ68">
        <f>VLOOKUP(Q68,golfers!$B$2:$D$79,3,FALSE)</f>
        <v>0</v>
      </c>
      <c r="AK68">
        <f>VLOOKUP(R68,golfers!$B$2:$D$79,3,FALSE)</f>
        <v>0</v>
      </c>
      <c r="AL68">
        <f>VLOOKUP(S68,golfers!$B$2:$D$79,3,FALSE)</f>
        <v>0</v>
      </c>
      <c r="AM68">
        <f>COUNTIF(U68:AL68,"&gt;0")</f>
        <v>9</v>
      </c>
      <c r="AN68" s="7">
        <f>SUM(U68:AL68)</f>
        <v>528</v>
      </c>
      <c r="AO68">
        <f>RANK(AN68,$AN$2:$AN$115,0)</f>
        <v>66</v>
      </c>
      <c r="AP68" s="8">
        <f>AN68/AM68</f>
        <v>58.666666666666664</v>
      </c>
      <c r="AQ68" s="8">
        <f>AN68/18</f>
        <v>29.333333333333332</v>
      </c>
      <c r="AR68" t="s">
        <v>320</v>
      </c>
      <c r="AX68" s="2" t="str">
        <f>IF(HLOOKUP($AV$2,$BT$2:$KE$21,AZ68,0)=BA68,"YES","")</f>
        <v/>
      </c>
      <c r="AY68" t="str">
        <f t="shared" si="5"/>
        <v>I</v>
      </c>
      <c r="AZ68">
        <f t="shared" si="6"/>
        <v>11</v>
      </c>
      <c r="BA68" t="s">
        <v>60</v>
      </c>
      <c r="BB68" t="str">
        <f>VLOOKUP(BC68,golfers!H:I,2,0)</f>
        <v>CUT</v>
      </c>
      <c r="BC68" s="54" t="s">
        <v>183</v>
      </c>
      <c r="BD68">
        <f>VLOOKUP($BC68,golfers!N:Q,2,0)</f>
        <v>0</v>
      </c>
      <c r="BE68">
        <f>VLOOKUP($BC68,golfers!N:Q,3,0)</f>
        <v>0</v>
      </c>
      <c r="BF68">
        <f>VLOOKUP($BC68,golfers!N:Q,4,0)</f>
        <v>0</v>
      </c>
      <c r="BG68">
        <f t="shared" si="2"/>
        <v>0</v>
      </c>
      <c r="BH68">
        <f t="shared" si="7"/>
        <v>31</v>
      </c>
      <c r="BI68" s="64">
        <f t="shared" si="8"/>
        <v>0.2767857142857143</v>
      </c>
      <c r="BM68" t="str">
        <v>Lisa Foreman</v>
      </c>
      <c r="BN68">
        <f>IFERROR(RIGHT(A68,1)*1,0)</f>
        <v>0</v>
      </c>
      <c r="BO68" t="str">
        <f>IFERROR(LEFT(A68,IFERROR(SEARCH(BN68,A68,1)-1,A68)),A68)</f>
        <v>Tony Krusemark</v>
      </c>
    </row>
    <row r="69" spans="1:67">
      <c r="A69" s="71" t="s">
        <v>294</v>
      </c>
      <c r="B69" t="s">
        <v>134</v>
      </c>
      <c r="C69" t="s">
        <v>91</v>
      </c>
      <c r="D69" t="s">
        <v>168</v>
      </c>
      <c r="E69" t="s">
        <v>169</v>
      </c>
      <c r="F69" t="s">
        <v>163</v>
      </c>
      <c r="G69" t="s">
        <v>170</v>
      </c>
      <c r="H69" t="s">
        <v>131</v>
      </c>
      <c r="I69" t="s">
        <v>196</v>
      </c>
      <c r="J69" t="s">
        <v>197</v>
      </c>
      <c r="K69" t="s">
        <v>138</v>
      </c>
      <c r="L69" t="s">
        <v>160</v>
      </c>
      <c r="M69" t="s">
        <v>177</v>
      </c>
      <c r="N69" t="s">
        <v>179</v>
      </c>
      <c r="O69" t="s">
        <v>156</v>
      </c>
      <c r="P69" t="s">
        <v>180</v>
      </c>
      <c r="Q69" t="s">
        <v>319</v>
      </c>
      <c r="R69" t="s">
        <v>161</v>
      </c>
      <c r="S69" t="s">
        <v>184</v>
      </c>
      <c r="U69">
        <f>VLOOKUP(B69,golfers!$B$2:$D$79,3,FALSE)</f>
        <v>75</v>
      </c>
      <c r="V69">
        <f>VLOOKUP(C69,golfers!$B$2:$D$79,3,FALSE)</f>
        <v>55</v>
      </c>
      <c r="W69">
        <f>VLOOKUP(D69,golfers!$B$2:$D$79,3,FALSE)</f>
        <v>64</v>
      </c>
      <c r="X69">
        <f>VLOOKUP(E69,golfers!$B$2:$D$79,3,FALSE)</f>
        <v>0</v>
      </c>
      <c r="Y69">
        <f>VLOOKUP(F69,golfers!$B$2:$D$79,3,FALSE)</f>
        <v>19</v>
      </c>
      <c r="Z69">
        <f>VLOOKUP(G69,golfers!$B$2:$D$79,3,FALSE)</f>
        <v>0</v>
      </c>
      <c r="AA69">
        <f>VLOOKUP(H69,golfers!$B$2:$D$79,3,FALSE)</f>
        <v>61</v>
      </c>
      <c r="AB69">
        <f>VLOOKUP(I69,golfers!$B$2:$D$79,3,FALSE)</f>
        <v>0</v>
      </c>
      <c r="AC69">
        <f>VLOOKUP(J69,golfers!$B$2:$D$79,3,FALSE)</f>
        <v>43</v>
      </c>
      <c r="AD69">
        <f>VLOOKUP(K69,golfers!$B$2:$D$79,3,FALSE)</f>
        <v>61</v>
      </c>
      <c r="AE69">
        <f>VLOOKUP(L69,golfers!$B$2:$D$79,3,FALSE)</f>
        <v>67</v>
      </c>
      <c r="AF69">
        <f>VLOOKUP(M69,golfers!$B$2:$D$79,3,FALSE)</f>
        <v>48</v>
      </c>
      <c r="AG69">
        <f>VLOOKUP(N69,golfers!$B$2:$D$79,3,FALSE)</f>
        <v>0</v>
      </c>
      <c r="AH69">
        <f>VLOOKUP(O69,golfers!$B$2:$D$79,3,FALSE)</f>
        <v>0</v>
      </c>
      <c r="AI69">
        <f>VLOOKUP(P69,golfers!$B$2:$D$79,3,FALSE)</f>
        <v>26</v>
      </c>
      <c r="AJ69">
        <f>VLOOKUP(Q69,golfers!$B$2:$D$79,3,FALSE)</f>
        <v>0</v>
      </c>
      <c r="AK69">
        <f>VLOOKUP(R69,golfers!$B$2:$D$79,3,FALSE)</f>
        <v>0</v>
      </c>
      <c r="AL69">
        <f>VLOOKUP(S69,golfers!$B$2:$D$79,3,FALSE)</f>
        <v>8</v>
      </c>
      <c r="AM69">
        <f>COUNTIF(U69:AL69,"&gt;0")</f>
        <v>11</v>
      </c>
      <c r="AN69" s="7">
        <f>SUM(U69:AL69)</f>
        <v>527</v>
      </c>
      <c r="AO69">
        <f>RANK(AN69,$AN$2:$AN$115,0)</f>
        <v>68</v>
      </c>
      <c r="AP69" s="8">
        <f>AN69/AM69</f>
        <v>47.909090909090907</v>
      </c>
      <c r="AQ69" s="8">
        <f>AN69/18</f>
        <v>29.277777777777779</v>
      </c>
      <c r="AR69" t="s">
        <v>320</v>
      </c>
      <c r="AX69" s="2" t="str">
        <f>IF(HLOOKUP($AV$2,$BT$2:$KE$21,AZ69,0)=BA69,"YES","")</f>
        <v/>
      </c>
      <c r="AY69" t="str">
        <f t="shared" si="5"/>
        <v>M</v>
      </c>
      <c r="AZ69">
        <f t="shared" si="6"/>
        <v>15</v>
      </c>
      <c r="BA69" t="s">
        <v>64</v>
      </c>
      <c r="BB69" t="str">
        <f>VLOOKUP(BC69,golfers!H:I,2,0)</f>
        <v>CUT</v>
      </c>
      <c r="BC69" s="54" t="s">
        <v>179</v>
      </c>
      <c r="BD69">
        <f>VLOOKUP($BC69,golfers!N:Q,2,0)</f>
        <v>0</v>
      </c>
      <c r="BE69">
        <f>VLOOKUP($BC69,golfers!N:Q,3,0)</f>
        <v>0</v>
      </c>
      <c r="BF69">
        <f>VLOOKUP($BC69,golfers!N:Q,4,0)</f>
        <v>0</v>
      </c>
      <c r="BG69">
        <f t="shared" si="2"/>
        <v>0</v>
      </c>
      <c r="BH69">
        <f t="shared" si="7"/>
        <v>36</v>
      </c>
      <c r="BI69" s="52">
        <f t="shared" si="8"/>
        <v>0.32142857142857145</v>
      </c>
      <c r="BM69" t="str">
        <v>Lonny Montgomery1</v>
      </c>
      <c r="BN69">
        <f>IFERROR(RIGHT(A69,1)*1,0)</f>
        <v>0</v>
      </c>
      <c r="BO69" t="str">
        <f>IFERROR(LEFT(A69,IFERROR(SEARCH(BN69,A69,1)-1,A69)),A69)</f>
        <v>Todd Dahlkoetter</v>
      </c>
    </row>
    <row r="70" spans="1:67">
      <c r="A70" t="s">
        <v>239</v>
      </c>
      <c r="B70" t="s">
        <v>195</v>
      </c>
      <c r="C70" t="s">
        <v>133</v>
      </c>
      <c r="D70" t="s">
        <v>121</v>
      </c>
      <c r="E70" t="s">
        <v>70</v>
      </c>
      <c r="F70" t="s">
        <v>162</v>
      </c>
      <c r="G70" t="s">
        <v>170</v>
      </c>
      <c r="H70" t="s">
        <v>131</v>
      </c>
      <c r="I70" t="s">
        <v>178</v>
      </c>
      <c r="J70" t="s">
        <v>148</v>
      </c>
      <c r="K70" t="s">
        <v>187</v>
      </c>
      <c r="L70" t="s">
        <v>160</v>
      </c>
      <c r="M70" t="s">
        <v>172</v>
      </c>
      <c r="N70" t="s">
        <v>179</v>
      </c>
      <c r="O70" t="s">
        <v>190</v>
      </c>
      <c r="P70" t="s">
        <v>180</v>
      </c>
      <c r="Q70" t="s">
        <v>204</v>
      </c>
      <c r="R70" t="s">
        <v>191</v>
      </c>
      <c r="S70" t="s">
        <v>184</v>
      </c>
      <c r="U70">
        <f>VLOOKUP(B70,golfers!$B$2:$D$79,3,FALSE)</f>
        <v>61</v>
      </c>
      <c r="V70">
        <f>VLOOKUP(C70,golfers!$B$2:$D$79,3,FALSE)</f>
        <v>0</v>
      </c>
      <c r="W70">
        <f>VLOOKUP(D70,golfers!$B$2:$D$79,3,FALSE)</f>
        <v>31</v>
      </c>
      <c r="X70">
        <f>VLOOKUP(E70,golfers!$B$2:$D$79,3,FALSE)</f>
        <v>31</v>
      </c>
      <c r="Y70">
        <f>VLOOKUP(F70,golfers!$B$2:$D$79,3,FALSE)</f>
        <v>67</v>
      </c>
      <c r="Z70">
        <f>VLOOKUP(G70,golfers!$B$2:$D$79,3,FALSE)</f>
        <v>0</v>
      </c>
      <c r="AA70">
        <f>VLOOKUP(H70,golfers!$B$2:$D$79,3,FALSE)</f>
        <v>61</v>
      </c>
      <c r="AB70">
        <f>VLOOKUP(I70,golfers!$B$2:$D$79,3,FALSE)</f>
        <v>48</v>
      </c>
      <c r="AC70">
        <f>VLOOKUP(J70,golfers!$B$2:$D$79,3,FALSE)</f>
        <v>41</v>
      </c>
      <c r="AD70">
        <f>VLOOKUP(K70,golfers!$B$2:$D$79,3,FALSE)</f>
        <v>0</v>
      </c>
      <c r="AE70">
        <f>VLOOKUP(L70,golfers!$B$2:$D$79,3,FALSE)</f>
        <v>67</v>
      </c>
      <c r="AF70">
        <f>VLOOKUP(M70,golfers!$B$2:$D$79,3,FALSE)</f>
        <v>55</v>
      </c>
      <c r="AG70">
        <f>VLOOKUP(N70,golfers!$B$2:$D$79,3,FALSE)</f>
        <v>0</v>
      </c>
      <c r="AH70">
        <f>VLOOKUP(O70,golfers!$B$2:$D$79,3,FALSE)</f>
        <v>0</v>
      </c>
      <c r="AI70">
        <f>VLOOKUP(P70,golfers!$B$2:$D$79,3,FALSE)</f>
        <v>26</v>
      </c>
      <c r="AJ70">
        <f>VLOOKUP(Q70,golfers!$B$2:$D$79,3,FALSE)</f>
        <v>0</v>
      </c>
      <c r="AK70">
        <f>VLOOKUP(R70,golfers!$B$2:$D$79,3,FALSE)</f>
        <v>26</v>
      </c>
      <c r="AL70">
        <f>VLOOKUP(S70,golfers!$B$2:$D$79,3,FALSE)</f>
        <v>8</v>
      </c>
      <c r="AM70">
        <f>COUNTIF(U70:AL70,"&gt;0")</f>
        <v>12</v>
      </c>
      <c r="AN70" s="7">
        <f>SUM(U70:AL70)</f>
        <v>522</v>
      </c>
      <c r="AO70">
        <f>RANK(AN70,$AN$2:$AN$115,0)</f>
        <v>69</v>
      </c>
      <c r="AP70" s="8">
        <f>AN70/AM70</f>
        <v>43.5</v>
      </c>
      <c r="AQ70" s="8">
        <f>AN70/18</f>
        <v>29</v>
      </c>
      <c r="AR70" t="s">
        <v>320</v>
      </c>
      <c r="AX70" s="2" t="str">
        <f>IF(HLOOKUP($AV$2,$BT$2:$KE$21,AZ70,0)=BA70,"YES","")</f>
        <v/>
      </c>
      <c r="AY70" t="str">
        <f t="shared" si="5"/>
        <v>N</v>
      </c>
      <c r="AZ70">
        <f t="shared" si="6"/>
        <v>16</v>
      </c>
      <c r="BA70" t="s">
        <v>65</v>
      </c>
      <c r="BB70" t="str">
        <f>VLOOKUP(BC70,golfers!H:I,2,0)</f>
        <v>CUT</v>
      </c>
      <c r="BC70" s="54" t="s">
        <v>156</v>
      </c>
      <c r="BD70">
        <f>VLOOKUP($BC70,golfers!N:Q,2,0)</f>
        <v>0</v>
      </c>
      <c r="BE70">
        <f>VLOOKUP($BC70,golfers!N:Q,3,0)</f>
        <v>0</v>
      </c>
      <c r="BF70">
        <f>VLOOKUP($BC70,golfers!N:Q,4,0)</f>
        <v>0</v>
      </c>
      <c r="BG70">
        <f t="shared" si="2"/>
        <v>0</v>
      </c>
      <c r="BH70">
        <f t="shared" si="7"/>
        <v>24</v>
      </c>
      <c r="BI70" s="52">
        <f t="shared" si="8"/>
        <v>0.21428571428571427</v>
      </c>
      <c r="BM70" t="str">
        <v>Lonny Montgomery2</v>
      </c>
      <c r="BN70">
        <f>IFERROR(RIGHT(A70,1)*1,0)</f>
        <v>0</v>
      </c>
      <c r="BO70" t="str">
        <f>IFERROR(LEFT(A70,IFERROR(SEARCH(BN70,A70,1)-1,A70)),A70)</f>
        <v>Stacy Ban</v>
      </c>
    </row>
    <row r="71" spans="1:67">
      <c r="A71" t="s">
        <v>287</v>
      </c>
      <c r="B71" t="s">
        <v>134</v>
      </c>
      <c r="C71" t="s">
        <v>133</v>
      </c>
      <c r="D71" t="s">
        <v>132</v>
      </c>
      <c r="E71" t="s">
        <v>169</v>
      </c>
      <c r="F71" t="s">
        <v>162</v>
      </c>
      <c r="G71" t="s">
        <v>174</v>
      </c>
      <c r="H71" t="s">
        <v>155</v>
      </c>
      <c r="I71" t="s">
        <v>178</v>
      </c>
      <c r="J71" t="s">
        <v>148</v>
      </c>
      <c r="K71" t="s">
        <v>119</v>
      </c>
      <c r="L71" t="s">
        <v>160</v>
      </c>
      <c r="M71" t="s">
        <v>172</v>
      </c>
      <c r="N71" t="s">
        <v>201</v>
      </c>
      <c r="O71" t="s">
        <v>202</v>
      </c>
      <c r="P71" t="s">
        <v>180</v>
      </c>
      <c r="Q71" t="s">
        <v>319</v>
      </c>
      <c r="R71" t="s">
        <v>188</v>
      </c>
      <c r="S71" t="s">
        <v>207</v>
      </c>
      <c r="U71">
        <f>VLOOKUP(B71,golfers!$B$2:$D$79,3,FALSE)</f>
        <v>75</v>
      </c>
      <c r="V71">
        <f>VLOOKUP(C71,golfers!$B$2:$D$79,3,FALSE)</f>
        <v>0</v>
      </c>
      <c r="W71">
        <f>VLOOKUP(D71,golfers!$B$2:$D$79,3,FALSE)</f>
        <v>8</v>
      </c>
      <c r="X71">
        <f>VLOOKUP(E71,golfers!$B$2:$D$79,3,FALSE)</f>
        <v>0</v>
      </c>
      <c r="Y71">
        <f>VLOOKUP(F71,golfers!$B$2:$D$79,3,FALSE)</f>
        <v>67</v>
      </c>
      <c r="Z71">
        <f>VLOOKUP(G71,golfers!$B$2:$D$79,3,FALSE)</f>
        <v>0</v>
      </c>
      <c r="AA71">
        <f>VLOOKUP(H71,golfers!$B$2:$D$79,3,FALSE)</f>
        <v>0</v>
      </c>
      <c r="AB71">
        <f>VLOOKUP(I71,golfers!$B$2:$D$79,3,FALSE)</f>
        <v>48</v>
      </c>
      <c r="AC71">
        <f>VLOOKUP(J71,golfers!$B$2:$D$79,3,FALSE)</f>
        <v>41</v>
      </c>
      <c r="AD71">
        <f>VLOOKUP(K71,golfers!$B$2:$D$79,3,FALSE)</f>
        <v>0</v>
      </c>
      <c r="AE71">
        <f>VLOOKUP(L71,golfers!$B$2:$D$79,3,FALSE)</f>
        <v>67</v>
      </c>
      <c r="AF71">
        <f>VLOOKUP(M71,golfers!$B$2:$D$79,3,FALSE)</f>
        <v>55</v>
      </c>
      <c r="AG71">
        <f>VLOOKUP(N71,golfers!$B$2:$D$79,3,FALSE)</f>
        <v>57</v>
      </c>
      <c r="AH71">
        <f>VLOOKUP(O71,golfers!$B$2:$D$79,3,FALSE)</f>
        <v>57</v>
      </c>
      <c r="AI71">
        <f>VLOOKUP(P71,golfers!$B$2:$D$79,3,FALSE)</f>
        <v>26</v>
      </c>
      <c r="AJ71">
        <f>VLOOKUP(Q71,golfers!$B$2:$D$79,3,FALSE)</f>
        <v>0</v>
      </c>
      <c r="AK71">
        <f>VLOOKUP(R71,golfers!$B$2:$D$79,3,FALSE)</f>
        <v>19</v>
      </c>
      <c r="AL71">
        <f>VLOOKUP(S71,golfers!$B$2:$D$79,3,FALSE)</f>
        <v>0</v>
      </c>
      <c r="AM71">
        <f>COUNTIF(U71:AL71,"&gt;0")</f>
        <v>11</v>
      </c>
      <c r="AN71" s="7">
        <f>SUM(U71:AL71)</f>
        <v>520</v>
      </c>
      <c r="AO71">
        <f>RANK(AN71,$AN$2:$AN$115,0)</f>
        <v>70</v>
      </c>
      <c r="AP71" s="8">
        <f>AN71/AM71</f>
        <v>47.272727272727273</v>
      </c>
      <c r="AQ71" s="8">
        <f>AN71/18</f>
        <v>28.888888888888889</v>
      </c>
      <c r="AR71" t="s">
        <v>320</v>
      </c>
      <c r="AX71" s="2" t="str">
        <f>IF(HLOOKUP($AV$2,$BT$2:$KE$21,AZ71,0)=BA71,"YES","")</f>
        <v/>
      </c>
      <c r="AY71" t="str">
        <f t="shared" si="5"/>
        <v>O</v>
      </c>
      <c r="AZ71">
        <f t="shared" si="6"/>
        <v>17</v>
      </c>
      <c r="BA71" t="s">
        <v>66</v>
      </c>
      <c r="BB71" t="str">
        <f>VLOOKUP(BC71,golfers!H:I,2,0)</f>
        <v>CUT</v>
      </c>
      <c r="BC71" s="54" t="s">
        <v>203</v>
      </c>
      <c r="BD71">
        <f>VLOOKUP($BC71,golfers!N:Q,2,0)</f>
        <v>0</v>
      </c>
      <c r="BE71">
        <f>VLOOKUP($BC71,golfers!N:Q,3,0)</f>
        <v>0</v>
      </c>
      <c r="BF71">
        <f>VLOOKUP($BC71,golfers!N:Q,4,0)</f>
        <v>0</v>
      </c>
      <c r="BG71">
        <f t="shared" si="2"/>
        <v>0</v>
      </c>
      <c r="BH71">
        <f t="shared" si="7"/>
        <v>19</v>
      </c>
      <c r="BI71" s="52">
        <f t="shared" si="8"/>
        <v>0.16964285714285715</v>
      </c>
      <c r="BM71" t="str">
        <v>Manjit Matharu</v>
      </c>
      <c r="BN71">
        <f>IFERROR(RIGHT(A71,1)*1,0)</f>
        <v>0</v>
      </c>
      <c r="BO71" t="str">
        <f>IFERROR(LEFT(A71,IFERROR(SEARCH(BN71,A71,1)-1,A71)),A71)</f>
        <v>Mark Van Goethen</v>
      </c>
    </row>
    <row r="72" spans="1:67">
      <c r="A72" t="s">
        <v>268</v>
      </c>
      <c r="B72" t="s">
        <v>134</v>
      </c>
      <c r="C72" t="s">
        <v>165</v>
      </c>
      <c r="D72" t="s">
        <v>121</v>
      </c>
      <c r="E72" t="s">
        <v>70</v>
      </c>
      <c r="F72" t="s">
        <v>141</v>
      </c>
      <c r="G72" t="s">
        <v>174</v>
      </c>
      <c r="H72" t="s">
        <v>146</v>
      </c>
      <c r="I72" t="s">
        <v>178</v>
      </c>
      <c r="J72" t="s">
        <v>183</v>
      </c>
      <c r="K72" t="s">
        <v>119</v>
      </c>
      <c r="L72" t="s">
        <v>157</v>
      </c>
      <c r="M72" t="s">
        <v>189</v>
      </c>
      <c r="N72" t="s">
        <v>201</v>
      </c>
      <c r="O72" t="s">
        <v>156</v>
      </c>
      <c r="P72" t="s">
        <v>180</v>
      </c>
      <c r="Q72" t="s">
        <v>319</v>
      </c>
      <c r="R72" t="s">
        <v>161</v>
      </c>
      <c r="S72" t="s">
        <v>206</v>
      </c>
      <c r="U72">
        <f>VLOOKUP(B72,golfers!$B$2:$D$79,3,FALSE)</f>
        <v>75</v>
      </c>
      <c r="V72">
        <f>VLOOKUP(C72,golfers!$B$2:$D$79,3,FALSE)</f>
        <v>48</v>
      </c>
      <c r="W72">
        <f>VLOOKUP(D72,golfers!$B$2:$D$79,3,FALSE)</f>
        <v>31</v>
      </c>
      <c r="X72">
        <f>VLOOKUP(E72,golfers!$B$2:$D$79,3,FALSE)</f>
        <v>31</v>
      </c>
      <c r="Y72">
        <f>VLOOKUP(F72,golfers!$B$2:$D$79,3,FALSE)</f>
        <v>61</v>
      </c>
      <c r="Z72">
        <f>VLOOKUP(G72,golfers!$B$2:$D$79,3,FALSE)</f>
        <v>0</v>
      </c>
      <c r="AA72">
        <f>VLOOKUP(H72,golfers!$B$2:$D$79,3,FALSE)</f>
        <v>55</v>
      </c>
      <c r="AB72">
        <f>VLOOKUP(I72,golfers!$B$2:$D$79,3,FALSE)</f>
        <v>48</v>
      </c>
      <c r="AC72">
        <f>VLOOKUP(J72,golfers!$B$2:$D$79,3,FALSE)</f>
        <v>0</v>
      </c>
      <c r="AD72">
        <f>VLOOKUP(K72,golfers!$B$2:$D$79,3,FALSE)</f>
        <v>0</v>
      </c>
      <c r="AE72">
        <f>VLOOKUP(L72,golfers!$B$2:$D$79,3,FALSE)</f>
        <v>19</v>
      </c>
      <c r="AF72">
        <f>VLOOKUP(M72,golfers!$B$2:$D$79,3,FALSE)</f>
        <v>0</v>
      </c>
      <c r="AG72">
        <f>VLOOKUP(N72,golfers!$B$2:$D$79,3,FALSE)</f>
        <v>57</v>
      </c>
      <c r="AH72">
        <f>VLOOKUP(O72,golfers!$B$2:$D$79,3,FALSE)</f>
        <v>0</v>
      </c>
      <c r="AI72">
        <f>VLOOKUP(P72,golfers!$B$2:$D$79,3,FALSE)</f>
        <v>26</v>
      </c>
      <c r="AJ72">
        <f>VLOOKUP(Q72,golfers!$B$2:$D$79,3,FALSE)</f>
        <v>0</v>
      </c>
      <c r="AK72">
        <f>VLOOKUP(R72,golfers!$B$2:$D$79,3,FALSE)</f>
        <v>0</v>
      </c>
      <c r="AL72">
        <f>VLOOKUP(S72,golfers!$B$2:$D$79,3,FALSE)</f>
        <v>68</v>
      </c>
      <c r="AM72">
        <f>COUNTIF(U72:AL72,"&gt;0")</f>
        <v>11</v>
      </c>
      <c r="AN72" s="7">
        <f>SUM(U72:AL72)</f>
        <v>519</v>
      </c>
      <c r="AO72">
        <f>RANK(AN72,$AN$2:$AN$115,0)</f>
        <v>71</v>
      </c>
      <c r="AP72" s="8">
        <f>AN72/AM72</f>
        <v>47.18181818181818</v>
      </c>
      <c r="AQ72" s="8">
        <f>AN72/18</f>
        <v>28.833333333333332</v>
      </c>
      <c r="AR72" t="s">
        <v>192</v>
      </c>
      <c r="AX72" s="2" t="str">
        <f>IF(HLOOKUP($AV$2,$BT$2:$KE$21,AZ72,0)=BA72,"YES","")</f>
        <v>YES</v>
      </c>
      <c r="AY72" t="str">
        <f t="shared" si="5"/>
        <v>P</v>
      </c>
      <c r="AZ72">
        <f t="shared" si="6"/>
        <v>18</v>
      </c>
      <c r="BA72" t="s">
        <v>67</v>
      </c>
      <c r="BB72" t="str">
        <f>VLOOKUP(BC72,golfers!H:I,2,0)</f>
        <v>CUT</v>
      </c>
      <c r="BC72" s="54" t="s">
        <v>319</v>
      </c>
      <c r="BD72">
        <f>VLOOKUP($BC72,golfers!N:Q,2,0)</f>
        <v>0</v>
      </c>
      <c r="BE72">
        <f>VLOOKUP($BC72,golfers!N:Q,3,0)</f>
        <v>0</v>
      </c>
      <c r="BF72">
        <f>VLOOKUP($BC72,golfers!N:Q,4,0)</f>
        <v>0</v>
      </c>
      <c r="BG72">
        <f t="shared" si="2"/>
        <v>0</v>
      </c>
      <c r="BH72">
        <f t="shared" si="7"/>
        <v>42</v>
      </c>
      <c r="BI72" s="52">
        <f t="shared" si="8"/>
        <v>0.375</v>
      </c>
      <c r="BM72" t="str">
        <v>Mark Van Goethen</v>
      </c>
      <c r="BN72">
        <f>IFERROR(RIGHT(A72,1)*1,0)</f>
        <v>2</v>
      </c>
      <c r="BO72" t="str">
        <f>IFERROR(LEFT(A72,IFERROR(SEARCH(BN72,A72,1)-1,A72)),A72)</f>
        <v>Jim Bailey</v>
      </c>
    </row>
    <row r="73" spans="1:67">
      <c r="A73" t="s">
        <v>230</v>
      </c>
      <c r="B73" t="s">
        <v>134</v>
      </c>
      <c r="C73" t="s">
        <v>165</v>
      </c>
      <c r="D73" t="s">
        <v>186</v>
      </c>
      <c r="E73" t="s">
        <v>70</v>
      </c>
      <c r="F73" t="s">
        <v>163</v>
      </c>
      <c r="G73" t="s">
        <v>170</v>
      </c>
      <c r="H73" t="s">
        <v>147</v>
      </c>
      <c r="I73" t="s">
        <v>178</v>
      </c>
      <c r="J73" t="s">
        <v>148</v>
      </c>
      <c r="K73" t="s">
        <v>176</v>
      </c>
      <c r="L73" t="s">
        <v>160</v>
      </c>
      <c r="M73" t="s">
        <v>177</v>
      </c>
      <c r="N73" t="s">
        <v>200</v>
      </c>
      <c r="O73" t="s">
        <v>156</v>
      </c>
      <c r="P73" t="s">
        <v>180</v>
      </c>
      <c r="Q73" t="s">
        <v>319</v>
      </c>
      <c r="R73" t="s">
        <v>188</v>
      </c>
      <c r="S73" t="s">
        <v>173</v>
      </c>
      <c r="U73">
        <f>VLOOKUP(B73,golfers!$B$2:$D$79,3,FALSE)</f>
        <v>75</v>
      </c>
      <c r="V73">
        <f>VLOOKUP(C73,golfers!$B$2:$D$79,3,FALSE)</f>
        <v>48</v>
      </c>
      <c r="W73">
        <f>VLOOKUP(D73,golfers!$B$2:$D$79,3,FALSE)</f>
        <v>55</v>
      </c>
      <c r="X73">
        <f>VLOOKUP(E73,golfers!$B$2:$D$79,3,FALSE)</f>
        <v>31</v>
      </c>
      <c r="Y73">
        <f>VLOOKUP(F73,golfers!$B$2:$D$79,3,FALSE)</f>
        <v>19</v>
      </c>
      <c r="Z73">
        <f>VLOOKUP(G73,golfers!$B$2:$D$79,3,FALSE)</f>
        <v>0</v>
      </c>
      <c r="AA73">
        <f>VLOOKUP(H73,golfers!$B$2:$D$79,3,FALSE)</f>
        <v>0</v>
      </c>
      <c r="AB73">
        <f>VLOOKUP(I73,golfers!$B$2:$D$79,3,FALSE)</f>
        <v>48</v>
      </c>
      <c r="AC73">
        <f>VLOOKUP(J73,golfers!$B$2:$D$79,3,FALSE)</f>
        <v>41</v>
      </c>
      <c r="AD73">
        <f>VLOOKUP(K73,golfers!$B$2:$D$79,3,FALSE)</f>
        <v>41</v>
      </c>
      <c r="AE73">
        <f>VLOOKUP(L73,golfers!$B$2:$D$79,3,FALSE)</f>
        <v>67</v>
      </c>
      <c r="AF73">
        <f>VLOOKUP(M73,golfers!$B$2:$D$79,3,FALSE)</f>
        <v>48</v>
      </c>
      <c r="AG73">
        <f>VLOOKUP(N73,golfers!$B$2:$D$79,3,FALSE)</f>
        <v>0</v>
      </c>
      <c r="AH73">
        <f>VLOOKUP(O73,golfers!$B$2:$D$79,3,FALSE)</f>
        <v>0</v>
      </c>
      <c r="AI73">
        <f>VLOOKUP(P73,golfers!$B$2:$D$79,3,FALSE)</f>
        <v>26</v>
      </c>
      <c r="AJ73">
        <f>VLOOKUP(Q73,golfers!$B$2:$D$79,3,FALSE)</f>
        <v>0</v>
      </c>
      <c r="AK73">
        <f>VLOOKUP(R73,golfers!$B$2:$D$79,3,FALSE)</f>
        <v>19</v>
      </c>
      <c r="AL73">
        <f>VLOOKUP(S73,golfers!$B$2:$D$79,3,FALSE)</f>
        <v>0</v>
      </c>
      <c r="AM73">
        <f>COUNTIF(U73:AL73,"&gt;0")</f>
        <v>12</v>
      </c>
      <c r="AN73" s="7">
        <f>SUM(U73:AL73)</f>
        <v>518</v>
      </c>
      <c r="AO73">
        <f>RANK(AN73,$AN$2:$AN$115,0)</f>
        <v>72</v>
      </c>
      <c r="AP73" s="8">
        <f>AN73/AM73</f>
        <v>43.166666666666664</v>
      </c>
      <c r="AQ73" s="8">
        <f>AN73/18</f>
        <v>28.777777777777779</v>
      </c>
      <c r="AR73" t="s">
        <v>320</v>
      </c>
      <c r="AX73" s="2" t="str">
        <f>IF(HLOOKUP($AV$2,$BT$2:$KE$21,AZ73,0)=BA73,"YES","")</f>
        <v/>
      </c>
      <c r="AY73" t="str">
        <f t="shared" si="5"/>
        <v>R</v>
      </c>
      <c r="AZ73">
        <f t="shared" si="6"/>
        <v>20</v>
      </c>
      <c r="BA73" t="s">
        <v>69</v>
      </c>
      <c r="BB73" t="str">
        <f>VLOOKUP(BC73,golfers!H:I,2,0)</f>
        <v>CUT</v>
      </c>
      <c r="BC73" s="54" t="s">
        <v>173</v>
      </c>
      <c r="BD73">
        <f>VLOOKUP($BC73,golfers!N:Q,2,0)</f>
        <v>0</v>
      </c>
      <c r="BE73">
        <f>VLOOKUP($BC73,golfers!N:Q,3,0)</f>
        <v>0</v>
      </c>
      <c r="BF73">
        <f>VLOOKUP($BC73,golfers!N:Q,4,0)</f>
        <v>0</v>
      </c>
      <c r="BG73">
        <f t="shared" si="2"/>
        <v>0</v>
      </c>
      <c r="BH73">
        <f t="shared" si="7"/>
        <v>22</v>
      </c>
      <c r="BI73" s="52">
        <f t="shared" si="8"/>
        <v>0.19642857142857142</v>
      </c>
      <c r="BM73" t="str">
        <v>Matt Hahne</v>
      </c>
      <c r="BN73">
        <f>IFERROR(RIGHT(A73,1)*1,0)</f>
        <v>0</v>
      </c>
      <c r="BO73" t="str">
        <f>IFERROR(LEFT(A73,IFERROR(SEARCH(BN73,A73,1)-1,A73)),A73)</f>
        <v>Jeff Vaske</v>
      </c>
    </row>
    <row r="74" spans="1:67">
      <c r="A74" t="s">
        <v>235</v>
      </c>
      <c r="B74" t="s">
        <v>95</v>
      </c>
      <c r="C74" t="s">
        <v>103</v>
      </c>
      <c r="D74" t="s">
        <v>186</v>
      </c>
      <c r="E74" t="s">
        <v>94</v>
      </c>
      <c r="F74" t="s">
        <v>118</v>
      </c>
      <c r="G74" t="s">
        <v>170</v>
      </c>
      <c r="H74" t="s">
        <v>155</v>
      </c>
      <c r="I74" t="s">
        <v>178</v>
      </c>
      <c r="J74" t="s">
        <v>148</v>
      </c>
      <c r="K74" t="s">
        <v>119</v>
      </c>
      <c r="L74" t="s">
        <v>149</v>
      </c>
      <c r="M74" t="s">
        <v>177</v>
      </c>
      <c r="N74" t="s">
        <v>201</v>
      </c>
      <c r="O74" t="s">
        <v>156</v>
      </c>
      <c r="P74" t="s">
        <v>180</v>
      </c>
      <c r="Q74" t="s">
        <v>319</v>
      </c>
      <c r="R74" t="s">
        <v>161</v>
      </c>
      <c r="S74" t="s">
        <v>184</v>
      </c>
      <c r="U74">
        <f>VLOOKUP(B74,golfers!$B$2:$D$79,3,FALSE)</f>
        <v>64</v>
      </c>
      <c r="V74">
        <f>VLOOKUP(C74,golfers!$B$2:$D$79,3,FALSE)</f>
        <v>64</v>
      </c>
      <c r="W74">
        <f>VLOOKUP(D74,golfers!$B$2:$D$79,3,FALSE)</f>
        <v>55</v>
      </c>
      <c r="X74">
        <f>VLOOKUP(E74,golfers!$B$2:$D$79,3,FALSE)</f>
        <v>37</v>
      </c>
      <c r="Y74">
        <f>VLOOKUP(F74,golfers!$B$2:$D$79,3,FALSE)</f>
        <v>0</v>
      </c>
      <c r="Z74">
        <f>VLOOKUP(G74,golfers!$B$2:$D$79,3,FALSE)</f>
        <v>0</v>
      </c>
      <c r="AA74">
        <f>VLOOKUP(H74,golfers!$B$2:$D$79,3,FALSE)</f>
        <v>0</v>
      </c>
      <c r="AB74">
        <f>VLOOKUP(I74,golfers!$B$2:$D$79,3,FALSE)</f>
        <v>48</v>
      </c>
      <c r="AC74">
        <f>VLOOKUP(J74,golfers!$B$2:$D$79,3,FALSE)</f>
        <v>41</v>
      </c>
      <c r="AD74">
        <f>VLOOKUP(K74,golfers!$B$2:$D$79,3,FALSE)</f>
        <v>0</v>
      </c>
      <c r="AE74">
        <f>VLOOKUP(L74,golfers!$B$2:$D$79,3,FALSE)</f>
        <v>69</v>
      </c>
      <c r="AF74">
        <f>VLOOKUP(M74,golfers!$B$2:$D$79,3,FALSE)</f>
        <v>48</v>
      </c>
      <c r="AG74">
        <f>VLOOKUP(N74,golfers!$B$2:$D$79,3,FALSE)</f>
        <v>57</v>
      </c>
      <c r="AH74">
        <f>VLOOKUP(O74,golfers!$B$2:$D$79,3,FALSE)</f>
        <v>0</v>
      </c>
      <c r="AI74">
        <f>VLOOKUP(P74,golfers!$B$2:$D$79,3,FALSE)</f>
        <v>26</v>
      </c>
      <c r="AJ74">
        <f>VLOOKUP(Q74,golfers!$B$2:$D$79,3,FALSE)</f>
        <v>0</v>
      </c>
      <c r="AK74">
        <f>VLOOKUP(R74,golfers!$B$2:$D$79,3,FALSE)</f>
        <v>0</v>
      </c>
      <c r="AL74">
        <f>VLOOKUP(S74,golfers!$B$2:$D$79,3,FALSE)</f>
        <v>8</v>
      </c>
      <c r="AM74">
        <f>COUNTIF(U74:AL74,"&gt;0")</f>
        <v>11</v>
      </c>
      <c r="AN74" s="7">
        <f>SUM(U74:AL74)</f>
        <v>517</v>
      </c>
      <c r="AO74">
        <f>RANK(AN74,$AN$2:$AN$115,0)</f>
        <v>73</v>
      </c>
      <c r="AP74" s="8">
        <f>AN74/AM74</f>
        <v>47</v>
      </c>
      <c r="AQ74" s="8">
        <f>AN74/18</f>
        <v>28.722222222222221</v>
      </c>
      <c r="AR74" t="s">
        <v>320</v>
      </c>
      <c r="BI74" s="52"/>
      <c r="BM74" t="str">
        <v>Mike Broyles</v>
      </c>
      <c r="BN74">
        <f>IFERROR(RIGHT(A74,1)*1,0)</f>
        <v>2</v>
      </c>
      <c r="BO74" t="str">
        <f>IFERROR(LEFT(A74,IFERROR(SEARCH(BN74,A74,1)-1,A74)),A74)</f>
        <v>Stephen Marshall</v>
      </c>
    </row>
    <row r="75" spans="1:67">
      <c r="A75" t="s">
        <v>251</v>
      </c>
      <c r="B75" t="s">
        <v>195</v>
      </c>
      <c r="C75" t="s">
        <v>133</v>
      </c>
      <c r="D75" t="s">
        <v>121</v>
      </c>
      <c r="E75" t="s">
        <v>70</v>
      </c>
      <c r="F75" t="s">
        <v>141</v>
      </c>
      <c r="G75" t="s">
        <v>185</v>
      </c>
      <c r="H75" t="s">
        <v>155</v>
      </c>
      <c r="I75" t="s">
        <v>178</v>
      </c>
      <c r="J75" t="s">
        <v>175</v>
      </c>
      <c r="K75" t="s">
        <v>176</v>
      </c>
      <c r="L75" t="s">
        <v>160</v>
      </c>
      <c r="M75" t="s">
        <v>172</v>
      </c>
      <c r="N75" t="s">
        <v>179</v>
      </c>
      <c r="O75" t="s">
        <v>202</v>
      </c>
      <c r="P75" t="s">
        <v>180</v>
      </c>
      <c r="Q75" t="s">
        <v>171</v>
      </c>
      <c r="R75" t="s">
        <v>161</v>
      </c>
      <c r="S75" t="s">
        <v>207</v>
      </c>
      <c r="U75">
        <f>VLOOKUP(B75,golfers!$B$2:$D$79,3,FALSE)</f>
        <v>61</v>
      </c>
      <c r="V75">
        <f>VLOOKUP(C75,golfers!$B$2:$D$79,3,FALSE)</f>
        <v>0</v>
      </c>
      <c r="W75">
        <f>VLOOKUP(D75,golfers!$B$2:$D$79,3,FALSE)</f>
        <v>31</v>
      </c>
      <c r="X75">
        <f>VLOOKUP(E75,golfers!$B$2:$D$79,3,FALSE)</f>
        <v>31</v>
      </c>
      <c r="Y75">
        <f>VLOOKUP(F75,golfers!$B$2:$D$79,3,FALSE)</f>
        <v>61</v>
      </c>
      <c r="Z75">
        <f>VLOOKUP(G75,golfers!$B$2:$D$79,3,FALSE)</f>
        <v>0</v>
      </c>
      <c r="AA75">
        <f>VLOOKUP(H75,golfers!$B$2:$D$79,3,FALSE)</f>
        <v>0</v>
      </c>
      <c r="AB75">
        <f>VLOOKUP(I75,golfers!$B$2:$D$79,3,FALSE)</f>
        <v>48</v>
      </c>
      <c r="AC75">
        <f>VLOOKUP(J75,golfers!$B$2:$D$79,3,FALSE)</f>
        <v>37</v>
      </c>
      <c r="AD75">
        <f>VLOOKUP(K75,golfers!$B$2:$D$79,3,FALSE)</f>
        <v>41</v>
      </c>
      <c r="AE75">
        <f>VLOOKUP(L75,golfers!$B$2:$D$79,3,FALSE)</f>
        <v>67</v>
      </c>
      <c r="AF75">
        <f>VLOOKUP(M75,golfers!$B$2:$D$79,3,FALSE)</f>
        <v>55</v>
      </c>
      <c r="AG75">
        <f>VLOOKUP(N75,golfers!$B$2:$D$79,3,FALSE)</f>
        <v>0</v>
      </c>
      <c r="AH75">
        <f>VLOOKUP(O75,golfers!$B$2:$D$79,3,FALSE)</f>
        <v>57</v>
      </c>
      <c r="AI75">
        <f>VLOOKUP(P75,golfers!$B$2:$D$79,3,FALSE)</f>
        <v>26</v>
      </c>
      <c r="AJ75">
        <f>VLOOKUP(Q75,golfers!$B$2:$D$79,3,FALSE)</f>
        <v>0</v>
      </c>
      <c r="AK75">
        <f>VLOOKUP(R75,golfers!$B$2:$D$79,3,FALSE)</f>
        <v>0</v>
      </c>
      <c r="AL75">
        <f>VLOOKUP(S75,golfers!$B$2:$D$79,3,FALSE)</f>
        <v>0</v>
      </c>
      <c r="AM75">
        <f>COUNTIF(U75:AL75,"&gt;0")</f>
        <v>11</v>
      </c>
      <c r="AN75" s="7">
        <f>SUM(U75:AL75)</f>
        <v>515</v>
      </c>
      <c r="AO75">
        <f>RANK(AN75,$AN$2:$AN$115,0)</f>
        <v>74</v>
      </c>
      <c r="AP75" s="8">
        <f>AN75/AM75</f>
        <v>46.81818181818182</v>
      </c>
      <c r="AQ75" s="8">
        <f>AN75/18</f>
        <v>28.611111111111111</v>
      </c>
      <c r="AR75" t="s">
        <v>320</v>
      </c>
      <c r="BI75" s="52"/>
      <c r="BM75" t="str">
        <v>Mike Miller</v>
      </c>
      <c r="BN75">
        <f>IFERROR(RIGHT(A75,1)*1,0)</f>
        <v>2</v>
      </c>
      <c r="BO75" t="str">
        <f>IFERROR(LEFT(A75,IFERROR(SEARCH(BN75,A75,1)-1,A75)),A75)</f>
        <v>Nate Frantz</v>
      </c>
    </row>
    <row r="76" spans="1:67">
      <c r="A76" t="s">
        <v>216</v>
      </c>
      <c r="B76" t="s">
        <v>134</v>
      </c>
      <c r="C76" t="s">
        <v>103</v>
      </c>
      <c r="D76" t="s">
        <v>132</v>
      </c>
      <c r="E76" t="s">
        <v>94</v>
      </c>
      <c r="F76" t="s">
        <v>163</v>
      </c>
      <c r="G76" t="s">
        <v>185</v>
      </c>
      <c r="H76" t="s">
        <v>146</v>
      </c>
      <c r="I76" t="s">
        <v>178</v>
      </c>
      <c r="J76" t="s">
        <v>183</v>
      </c>
      <c r="K76" t="s">
        <v>119</v>
      </c>
      <c r="L76" t="s">
        <v>149</v>
      </c>
      <c r="M76" t="s">
        <v>177</v>
      </c>
      <c r="N76" t="s">
        <v>200</v>
      </c>
      <c r="O76" t="s">
        <v>156</v>
      </c>
      <c r="P76" t="s">
        <v>181</v>
      </c>
      <c r="Q76" t="s">
        <v>182</v>
      </c>
      <c r="R76" t="s">
        <v>188</v>
      </c>
      <c r="S76" t="s">
        <v>206</v>
      </c>
      <c r="U76">
        <f>VLOOKUP(B76,golfers!$B$2:$D$79,3,FALSE)</f>
        <v>75</v>
      </c>
      <c r="V76">
        <f>VLOOKUP(C76,golfers!$B$2:$D$79,3,FALSE)</f>
        <v>64</v>
      </c>
      <c r="W76">
        <f>VLOOKUP(D76,golfers!$B$2:$D$79,3,FALSE)</f>
        <v>8</v>
      </c>
      <c r="X76">
        <f>VLOOKUP(E76,golfers!$B$2:$D$79,3,FALSE)</f>
        <v>37</v>
      </c>
      <c r="Y76">
        <f>VLOOKUP(F76,golfers!$B$2:$D$79,3,FALSE)</f>
        <v>19</v>
      </c>
      <c r="Z76">
        <f>VLOOKUP(G76,golfers!$B$2:$D$79,3,FALSE)</f>
        <v>0</v>
      </c>
      <c r="AA76">
        <f>VLOOKUP(H76,golfers!$B$2:$D$79,3,FALSE)</f>
        <v>55</v>
      </c>
      <c r="AB76">
        <f>VLOOKUP(I76,golfers!$B$2:$D$79,3,FALSE)</f>
        <v>48</v>
      </c>
      <c r="AC76">
        <f>VLOOKUP(J76,golfers!$B$2:$D$79,3,FALSE)</f>
        <v>0</v>
      </c>
      <c r="AD76">
        <f>VLOOKUP(K76,golfers!$B$2:$D$79,3,FALSE)</f>
        <v>0</v>
      </c>
      <c r="AE76">
        <f>VLOOKUP(L76,golfers!$B$2:$D$79,3,FALSE)</f>
        <v>69</v>
      </c>
      <c r="AF76">
        <f>VLOOKUP(M76,golfers!$B$2:$D$79,3,FALSE)</f>
        <v>48</v>
      </c>
      <c r="AG76">
        <f>VLOOKUP(N76,golfers!$B$2:$D$79,3,FALSE)</f>
        <v>0</v>
      </c>
      <c r="AH76">
        <f>VLOOKUP(O76,golfers!$B$2:$D$79,3,FALSE)</f>
        <v>0</v>
      </c>
      <c r="AI76">
        <f>VLOOKUP(P76,golfers!$B$2:$D$79,3,FALSE)</f>
        <v>0</v>
      </c>
      <c r="AJ76">
        <f>VLOOKUP(Q76,golfers!$B$2:$D$79,3,FALSE)</f>
        <v>0</v>
      </c>
      <c r="AK76">
        <f>VLOOKUP(R76,golfers!$B$2:$D$79,3,FALSE)</f>
        <v>19</v>
      </c>
      <c r="AL76">
        <f>VLOOKUP(S76,golfers!$B$2:$D$79,3,FALSE)</f>
        <v>68</v>
      </c>
      <c r="AM76">
        <f>COUNTIF(U76:AL76,"&gt;0")</f>
        <v>11</v>
      </c>
      <c r="AN76" s="7">
        <f>SUM(U76:AL76)</f>
        <v>510</v>
      </c>
      <c r="AO76">
        <f>RANK(AN76,$AN$2:$AN$115,0)</f>
        <v>75</v>
      </c>
      <c r="AP76" s="8">
        <f>AN76/AM76</f>
        <v>46.363636363636367</v>
      </c>
      <c r="AQ76" s="8">
        <f>AN76/18</f>
        <v>28.333333333333332</v>
      </c>
      <c r="AR76" t="s">
        <v>320</v>
      </c>
      <c r="BI76" s="52"/>
      <c r="BM76" t="str">
        <v>Mitch Griesert</v>
      </c>
      <c r="BN76">
        <f>IFERROR(RIGHT(A76,1)*1,0)</f>
        <v>0</v>
      </c>
      <c r="BO76" t="str">
        <f>IFERROR(LEFT(A76,IFERROR(SEARCH(BN76,A76,1)-1,A76)),A76)</f>
        <v>Grant Leischner</v>
      </c>
    </row>
    <row r="77" spans="1:67">
      <c r="A77" t="s">
        <v>269</v>
      </c>
      <c r="B77" t="s">
        <v>134</v>
      </c>
      <c r="C77" t="s">
        <v>165</v>
      </c>
      <c r="D77" t="s">
        <v>121</v>
      </c>
      <c r="E77" t="s">
        <v>70</v>
      </c>
      <c r="F77" t="s">
        <v>118</v>
      </c>
      <c r="G77" t="s">
        <v>170</v>
      </c>
      <c r="H77" t="s">
        <v>131</v>
      </c>
      <c r="I77" t="s">
        <v>154</v>
      </c>
      <c r="J77" t="s">
        <v>148</v>
      </c>
      <c r="K77" t="s">
        <v>176</v>
      </c>
      <c r="L77" t="s">
        <v>149</v>
      </c>
      <c r="M77" t="s">
        <v>177</v>
      </c>
      <c r="N77" t="s">
        <v>200</v>
      </c>
      <c r="O77" t="s">
        <v>202</v>
      </c>
      <c r="P77" t="s">
        <v>203</v>
      </c>
      <c r="Q77" t="s">
        <v>319</v>
      </c>
      <c r="R77" t="s">
        <v>161</v>
      </c>
      <c r="S77" t="s">
        <v>184</v>
      </c>
      <c r="U77">
        <f>VLOOKUP(B77,golfers!$B$2:$D$79,3,FALSE)</f>
        <v>75</v>
      </c>
      <c r="V77">
        <f>VLOOKUP(C77,golfers!$B$2:$D$79,3,FALSE)</f>
        <v>48</v>
      </c>
      <c r="W77">
        <f>VLOOKUP(D77,golfers!$B$2:$D$79,3,FALSE)</f>
        <v>31</v>
      </c>
      <c r="X77">
        <f>VLOOKUP(E77,golfers!$B$2:$D$79,3,FALSE)</f>
        <v>31</v>
      </c>
      <c r="Y77">
        <f>VLOOKUP(F77,golfers!$B$2:$D$79,3,FALSE)</f>
        <v>0</v>
      </c>
      <c r="Z77">
        <f>VLOOKUP(G77,golfers!$B$2:$D$79,3,FALSE)</f>
        <v>0</v>
      </c>
      <c r="AA77">
        <f>VLOOKUP(H77,golfers!$B$2:$D$79,3,FALSE)</f>
        <v>61</v>
      </c>
      <c r="AB77">
        <f>VLOOKUP(I77,golfers!$B$2:$D$79,3,FALSE)</f>
        <v>0</v>
      </c>
      <c r="AC77">
        <f>VLOOKUP(J77,golfers!$B$2:$D$79,3,FALSE)</f>
        <v>41</v>
      </c>
      <c r="AD77">
        <f>VLOOKUP(K77,golfers!$B$2:$D$79,3,FALSE)</f>
        <v>41</v>
      </c>
      <c r="AE77">
        <f>VLOOKUP(L77,golfers!$B$2:$D$79,3,FALSE)</f>
        <v>69</v>
      </c>
      <c r="AF77">
        <f>VLOOKUP(M77,golfers!$B$2:$D$79,3,FALSE)</f>
        <v>48</v>
      </c>
      <c r="AG77">
        <f>VLOOKUP(N77,golfers!$B$2:$D$79,3,FALSE)</f>
        <v>0</v>
      </c>
      <c r="AH77">
        <f>VLOOKUP(O77,golfers!$B$2:$D$79,3,FALSE)</f>
        <v>57</v>
      </c>
      <c r="AI77">
        <f>VLOOKUP(P77,golfers!$B$2:$D$79,3,FALSE)</f>
        <v>0</v>
      </c>
      <c r="AJ77">
        <f>VLOOKUP(Q77,golfers!$B$2:$D$79,3,FALSE)</f>
        <v>0</v>
      </c>
      <c r="AK77">
        <f>VLOOKUP(R77,golfers!$B$2:$D$79,3,FALSE)</f>
        <v>0</v>
      </c>
      <c r="AL77">
        <f>VLOOKUP(S77,golfers!$B$2:$D$79,3,FALSE)</f>
        <v>8</v>
      </c>
      <c r="AM77">
        <f>COUNTIF(U77:AL77,"&gt;0")</f>
        <v>11</v>
      </c>
      <c r="AN77" s="7">
        <f>SUM(U77:AL77)</f>
        <v>510</v>
      </c>
      <c r="AO77">
        <f>RANK(AN77,$AN$2:$AN$115,0)</f>
        <v>75</v>
      </c>
      <c r="AP77" s="8">
        <f>AN77/AM77</f>
        <v>46.363636363636367</v>
      </c>
      <c r="AQ77" s="8">
        <f>AN77/18</f>
        <v>28.333333333333332</v>
      </c>
      <c r="AR77" t="s">
        <v>320</v>
      </c>
      <c r="BI77" s="52"/>
      <c r="BM77" t="str">
        <v>Nate Frantz1</v>
      </c>
      <c r="BN77">
        <f>IFERROR(RIGHT(A77,1)*1,0)</f>
        <v>1</v>
      </c>
      <c r="BO77" t="str">
        <f>IFERROR(LEFT(A77,IFERROR(SEARCH(BN77,A77,1)-1,A77)),A77)</f>
        <v>Ed Breault</v>
      </c>
    </row>
    <row r="78" spans="1:67">
      <c r="A78" t="s">
        <v>249</v>
      </c>
      <c r="B78" t="s">
        <v>134</v>
      </c>
      <c r="C78" t="s">
        <v>103</v>
      </c>
      <c r="D78" t="s">
        <v>186</v>
      </c>
      <c r="E78" t="s">
        <v>94</v>
      </c>
      <c r="F78" t="s">
        <v>163</v>
      </c>
      <c r="G78" t="s">
        <v>140</v>
      </c>
      <c r="H78" t="s">
        <v>155</v>
      </c>
      <c r="I78" t="s">
        <v>178</v>
      </c>
      <c r="J78" t="s">
        <v>183</v>
      </c>
      <c r="K78" t="s">
        <v>119</v>
      </c>
      <c r="L78" t="s">
        <v>149</v>
      </c>
      <c r="M78" t="s">
        <v>172</v>
      </c>
      <c r="N78" t="s">
        <v>179</v>
      </c>
      <c r="O78" t="s">
        <v>190</v>
      </c>
      <c r="P78" t="s">
        <v>180</v>
      </c>
      <c r="Q78" t="s">
        <v>204</v>
      </c>
      <c r="R78" t="s">
        <v>205</v>
      </c>
      <c r="S78" t="s">
        <v>184</v>
      </c>
      <c r="U78">
        <f>VLOOKUP(B78,golfers!$B$2:$D$79,3,FALSE)</f>
        <v>75</v>
      </c>
      <c r="V78">
        <f>VLOOKUP(C78,golfers!$B$2:$D$79,3,FALSE)</f>
        <v>64</v>
      </c>
      <c r="W78">
        <f>VLOOKUP(D78,golfers!$B$2:$D$79,3,FALSE)</f>
        <v>55</v>
      </c>
      <c r="X78">
        <f>VLOOKUP(E78,golfers!$B$2:$D$79,3,FALSE)</f>
        <v>37</v>
      </c>
      <c r="Y78">
        <f>VLOOKUP(F78,golfers!$B$2:$D$79,3,FALSE)</f>
        <v>19</v>
      </c>
      <c r="Z78">
        <f>VLOOKUP(G78,golfers!$B$2:$D$79,3,FALSE)</f>
        <v>26</v>
      </c>
      <c r="AA78">
        <f>VLOOKUP(H78,golfers!$B$2:$D$79,3,FALSE)</f>
        <v>0</v>
      </c>
      <c r="AB78">
        <f>VLOOKUP(I78,golfers!$B$2:$D$79,3,FALSE)</f>
        <v>48</v>
      </c>
      <c r="AC78">
        <f>VLOOKUP(J78,golfers!$B$2:$D$79,3,FALSE)</f>
        <v>0</v>
      </c>
      <c r="AD78">
        <f>VLOOKUP(K78,golfers!$B$2:$D$79,3,FALSE)</f>
        <v>0</v>
      </c>
      <c r="AE78">
        <f>VLOOKUP(L78,golfers!$B$2:$D$79,3,FALSE)</f>
        <v>69</v>
      </c>
      <c r="AF78">
        <f>VLOOKUP(M78,golfers!$B$2:$D$79,3,FALSE)</f>
        <v>55</v>
      </c>
      <c r="AG78">
        <f>VLOOKUP(N78,golfers!$B$2:$D$79,3,FALSE)</f>
        <v>0</v>
      </c>
      <c r="AH78">
        <f>VLOOKUP(O78,golfers!$B$2:$D$79,3,FALSE)</f>
        <v>0</v>
      </c>
      <c r="AI78">
        <f>VLOOKUP(P78,golfers!$B$2:$D$79,3,FALSE)</f>
        <v>26</v>
      </c>
      <c r="AJ78">
        <f>VLOOKUP(Q78,golfers!$B$2:$D$79,3,FALSE)</f>
        <v>0</v>
      </c>
      <c r="AK78">
        <f>VLOOKUP(R78,golfers!$B$2:$D$79,3,FALSE)</f>
        <v>26</v>
      </c>
      <c r="AL78">
        <f>VLOOKUP(S78,golfers!$B$2:$D$79,3,FALSE)</f>
        <v>8</v>
      </c>
      <c r="AM78">
        <f>COUNTIF(U78:AL78,"&gt;0")</f>
        <v>12</v>
      </c>
      <c r="AN78" s="7">
        <f>SUM(U78:AL78)</f>
        <v>508</v>
      </c>
      <c r="AO78">
        <f>RANK(AN78,$AN$2:$AN$115,0)</f>
        <v>77</v>
      </c>
      <c r="AP78" s="8">
        <f>AN78/AM78</f>
        <v>42.333333333333336</v>
      </c>
      <c r="AQ78" s="8">
        <f>AN78/18</f>
        <v>28.222222222222221</v>
      </c>
      <c r="AR78" t="s">
        <v>320</v>
      </c>
      <c r="BI78" s="52"/>
      <c r="BM78" t="str">
        <v>Nate Frantz2</v>
      </c>
      <c r="BN78">
        <f>IFERROR(RIGHT(A78,1)*1,0)</f>
        <v>2</v>
      </c>
      <c r="BO78" t="str">
        <f>IFERROR(LEFT(A78,IFERROR(SEARCH(BN78,A78,1)-1,A78)),A78)</f>
        <v>Terry Miller</v>
      </c>
    </row>
    <row r="79" spans="1:67">
      <c r="A79" t="s">
        <v>297</v>
      </c>
      <c r="B79" t="s">
        <v>167</v>
      </c>
      <c r="C79" t="s">
        <v>103</v>
      </c>
      <c r="D79" t="s">
        <v>168</v>
      </c>
      <c r="E79" t="s">
        <v>70</v>
      </c>
      <c r="F79" t="s">
        <v>141</v>
      </c>
      <c r="G79" t="s">
        <v>185</v>
      </c>
      <c r="H79" t="s">
        <v>131</v>
      </c>
      <c r="I79" t="s">
        <v>178</v>
      </c>
      <c r="J79" t="s">
        <v>197</v>
      </c>
      <c r="K79" t="s">
        <v>119</v>
      </c>
      <c r="L79" t="s">
        <v>117</v>
      </c>
      <c r="M79" t="s">
        <v>172</v>
      </c>
      <c r="N79" t="s">
        <v>179</v>
      </c>
      <c r="O79" t="s">
        <v>190</v>
      </c>
      <c r="P79" t="s">
        <v>180</v>
      </c>
      <c r="Q79" t="s">
        <v>182</v>
      </c>
      <c r="R79" t="s">
        <v>161</v>
      </c>
      <c r="S79" t="s">
        <v>207</v>
      </c>
      <c r="U79">
        <f>VLOOKUP(B79,golfers!$B$2:$D$79,3,FALSE)</f>
        <v>37</v>
      </c>
      <c r="V79">
        <f>VLOOKUP(C79,golfers!$B$2:$D$79,3,FALSE)</f>
        <v>64</v>
      </c>
      <c r="W79">
        <f>VLOOKUP(D79,golfers!$B$2:$D$79,3,FALSE)</f>
        <v>64</v>
      </c>
      <c r="X79">
        <f>VLOOKUP(E79,golfers!$B$2:$D$79,3,FALSE)</f>
        <v>31</v>
      </c>
      <c r="Y79">
        <f>VLOOKUP(F79,golfers!$B$2:$D$79,3,FALSE)</f>
        <v>61</v>
      </c>
      <c r="Z79">
        <f>VLOOKUP(G79,golfers!$B$2:$D$79,3,FALSE)</f>
        <v>0</v>
      </c>
      <c r="AA79">
        <f>VLOOKUP(H79,golfers!$B$2:$D$79,3,FALSE)</f>
        <v>61</v>
      </c>
      <c r="AB79">
        <f>VLOOKUP(I79,golfers!$B$2:$D$79,3,FALSE)</f>
        <v>48</v>
      </c>
      <c r="AC79">
        <f>VLOOKUP(J79,golfers!$B$2:$D$79,3,FALSE)</f>
        <v>43</v>
      </c>
      <c r="AD79">
        <f>VLOOKUP(K79,golfers!$B$2:$D$79,3,FALSE)</f>
        <v>0</v>
      </c>
      <c r="AE79">
        <f>VLOOKUP(L79,golfers!$B$2:$D$79,3,FALSE)</f>
        <v>15</v>
      </c>
      <c r="AF79">
        <f>VLOOKUP(M79,golfers!$B$2:$D$79,3,FALSE)</f>
        <v>55</v>
      </c>
      <c r="AG79">
        <f>VLOOKUP(N79,golfers!$B$2:$D$79,3,FALSE)</f>
        <v>0</v>
      </c>
      <c r="AH79">
        <f>VLOOKUP(O79,golfers!$B$2:$D$79,3,FALSE)</f>
        <v>0</v>
      </c>
      <c r="AI79">
        <f>VLOOKUP(P79,golfers!$B$2:$D$79,3,FALSE)</f>
        <v>26</v>
      </c>
      <c r="AJ79">
        <f>VLOOKUP(Q79,golfers!$B$2:$D$79,3,FALSE)</f>
        <v>0</v>
      </c>
      <c r="AK79">
        <f>VLOOKUP(R79,golfers!$B$2:$D$79,3,FALSE)</f>
        <v>0</v>
      </c>
      <c r="AL79">
        <f>VLOOKUP(S79,golfers!$B$2:$D$79,3,FALSE)</f>
        <v>0</v>
      </c>
      <c r="AM79">
        <f>COUNTIF(U79:AL79,"&gt;0")</f>
        <v>11</v>
      </c>
      <c r="AN79" s="7">
        <f>SUM(U79:AL79)</f>
        <v>505</v>
      </c>
      <c r="AO79">
        <f>RANK(AN79,$AN$2:$AN$115,0)</f>
        <v>78</v>
      </c>
      <c r="AP79" s="8">
        <f>AN79/AM79</f>
        <v>45.909090909090907</v>
      </c>
      <c r="AQ79" s="8">
        <f>AN79/18</f>
        <v>28.055555555555557</v>
      </c>
      <c r="AR79" t="s">
        <v>320</v>
      </c>
      <c r="BI79" s="52"/>
      <c r="BM79" t="str">
        <v>Nathan Day1</v>
      </c>
      <c r="BN79">
        <f>IFERROR(RIGHT(A79,1)*1,0)</f>
        <v>0</v>
      </c>
      <c r="BO79" t="str">
        <f>IFERROR(LEFT(A79,IFERROR(SEARCH(BN79,A79,1)-1,A79)),A79)</f>
        <v>Shane King</v>
      </c>
    </row>
    <row r="80" spans="1:67">
      <c r="A80" t="s">
        <v>267</v>
      </c>
      <c r="B80" t="s">
        <v>95</v>
      </c>
      <c r="C80" t="s">
        <v>103</v>
      </c>
      <c r="D80" t="s">
        <v>132</v>
      </c>
      <c r="E80" t="s">
        <v>94</v>
      </c>
      <c r="F80" t="s">
        <v>163</v>
      </c>
      <c r="G80" t="s">
        <v>140</v>
      </c>
      <c r="H80" t="s">
        <v>146</v>
      </c>
      <c r="I80" t="s">
        <v>154</v>
      </c>
      <c r="J80" t="s">
        <v>148</v>
      </c>
      <c r="K80" t="s">
        <v>176</v>
      </c>
      <c r="L80" t="s">
        <v>160</v>
      </c>
      <c r="M80" t="s">
        <v>172</v>
      </c>
      <c r="N80" t="s">
        <v>200</v>
      </c>
      <c r="O80" t="s">
        <v>190</v>
      </c>
      <c r="P80" t="s">
        <v>194</v>
      </c>
      <c r="Q80" t="s">
        <v>204</v>
      </c>
      <c r="R80" t="s">
        <v>205</v>
      </c>
      <c r="S80" t="s">
        <v>173</v>
      </c>
      <c r="U80">
        <f>VLOOKUP(B80,golfers!$B$2:$D$79,3,FALSE)</f>
        <v>64</v>
      </c>
      <c r="V80">
        <f>VLOOKUP(C80,golfers!$B$2:$D$79,3,FALSE)</f>
        <v>64</v>
      </c>
      <c r="W80">
        <f>VLOOKUP(D80,golfers!$B$2:$D$79,3,FALSE)</f>
        <v>8</v>
      </c>
      <c r="X80">
        <f>VLOOKUP(E80,golfers!$B$2:$D$79,3,FALSE)</f>
        <v>37</v>
      </c>
      <c r="Y80">
        <f>VLOOKUP(F80,golfers!$B$2:$D$79,3,FALSE)</f>
        <v>19</v>
      </c>
      <c r="Z80">
        <f>VLOOKUP(G80,golfers!$B$2:$D$79,3,FALSE)</f>
        <v>26</v>
      </c>
      <c r="AA80">
        <f>VLOOKUP(H80,golfers!$B$2:$D$79,3,FALSE)</f>
        <v>55</v>
      </c>
      <c r="AB80">
        <f>VLOOKUP(I80,golfers!$B$2:$D$79,3,FALSE)</f>
        <v>0</v>
      </c>
      <c r="AC80">
        <f>VLOOKUP(J80,golfers!$B$2:$D$79,3,FALSE)</f>
        <v>41</v>
      </c>
      <c r="AD80">
        <f>VLOOKUP(K80,golfers!$B$2:$D$79,3,FALSE)</f>
        <v>41</v>
      </c>
      <c r="AE80">
        <f>VLOOKUP(L80,golfers!$B$2:$D$79,3,FALSE)</f>
        <v>67</v>
      </c>
      <c r="AF80">
        <f>VLOOKUP(M80,golfers!$B$2:$D$79,3,FALSE)</f>
        <v>55</v>
      </c>
      <c r="AG80">
        <f>VLOOKUP(N80,golfers!$B$2:$D$79,3,FALSE)</f>
        <v>0</v>
      </c>
      <c r="AH80">
        <f>VLOOKUP(O80,golfers!$B$2:$D$79,3,FALSE)</f>
        <v>0</v>
      </c>
      <c r="AI80">
        <f>VLOOKUP(P80,golfers!$B$2:$D$79,3,FALSE)</f>
        <v>0</v>
      </c>
      <c r="AJ80">
        <f>VLOOKUP(Q80,golfers!$B$2:$D$79,3,FALSE)</f>
        <v>0</v>
      </c>
      <c r="AK80">
        <f>VLOOKUP(R80,golfers!$B$2:$D$79,3,FALSE)</f>
        <v>26</v>
      </c>
      <c r="AL80">
        <f>VLOOKUP(S80,golfers!$B$2:$D$79,3,FALSE)</f>
        <v>0</v>
      </c>
      <c r="AM80">
        <f>COUNTIF(U80:AL80,"&gt;0")</f>
        <v>12</v>
      </c>
      <c r="AN80" s="7">
        <f>SUM(U80:AL80)</f>
        <v>503</v>
      </c>
      <c r="AO80">
        <f>RANK(AN80,$AN$2:$AN$115,0)</f>
        <v>79</v>
      </c>
      <c r="AP80" s="8">
        <f>AN80/AM80</f>
        <v>41.916666666666664</v>
      </c>
      <c r="AQ80" s="8">
        <f>AN80/18</f>
        <v>27.944444444444443</v>
      </c>
      <c r="AR80" t="s">
        <v>192</v>
      </c>
      <c r="BI80" s="52"/>
      <c r="BM80" t="str">
        <v>Nathan Day2</v>
      </c>
      <c r="BN80">
        <f>IFERROR(RIGHT(A80,1)*1,0)</f>
        <v>3</v>
      </c>
      <c r="BO80" t="str">
        <f>IFERROR(LEFT(A80,IFERROR(SEARCH(BN80,A80,1)-1,A80)),A80)</f>
        <v>Jim Bailey</v>
      </c>
    </row>
    <row r="81" spans="1:67">
      <c r="A81" t="s">
        <v>290</v>
      </c>
      <c r="B81" t="s">
        <v>134</v>
      </c>
      <c r="C81" t="s">
        <v>103</v>
      </c>
      <c r="D81" t="s">
        <v>121</v>
      </c>
      <c r="E81" t="s">
        <v>169</v>
      </c>
      <c r="F81" t="s">
        <v>163</v>
      </c>
      <c r="G81" t="s">
        <v>170</v>
      </c>
      <c r="H81" t="s">
        <v>155</v>
      </c>
      <c r="I81" t="s">
        <v>71</v>
      </c>
      <c r="J81" t="s">
        <v>148</v>
      </c>
      <c r="K81" t="s">
        <v>119</v>
      </c>
      <c r="L81" t="s">
        <v>117</v>
      </c>
      <c r="M81" t="s">
        <v>198</v>
      </c>
      <c r="N81" t="s">
        <v>201</v>
      </c>
      <c r="O81" t="s">
        <v>202</v>
      </c>
      <c r="P81" t="s">
        <v>180</v>
      </c>
      <c r="Q81" t="s">
        <v>182</v>
      </c>
      <c r="R81" t="s">
        <v>205</v>
      </c>
      <c r="S81" t="s">
        <v>207</v>
      </c>
      <c r="U81">
        <f>VLOOKUP(B81,golfers!$B$2:$D$79,3,FALSE)</f>
        <v>75</v>
      </c>
      <c r="V81">
        <f>VLOOKUP(C81,golfers!$B$2:$D$79,3,FALSE)</f>
        <v>64</v>
      </c>
      <c r="W81">
        <f>VLOOKUP(D81,golfers!$B$2:$D$79,3,FALSE)</f>
        <v>31</v>
      </c>
      <c r="X81">
        <f>VLOOKUP(E81,golfers!$B$2:$D$79,3,FALSE)</f>
        <v>0</v>
      </c>
      <c r="Y81">
        <f>VLOOKUP(F81,golfers!$B$2:$D$79,3,FALSE)</f>
        <v>19</v>
      </c>
      <c r="Z81">
        <f>VLOOKUP(G81,golfers!$B$2:$D$79,3,FALSE)</f>
        <v>0</v>
      </c>
      <c r="AA81">
        <f>VLOOKUP(H81,golfers!$B$2:$D$79,3,FALSE)</f>
        <v>0</v>
      </c>
      <c r="AB81">
        <f>VLOOKUP(I81,golfers!$B$2:$D$79,3,FALSE)</f>
        <v>55</v>
      </c>
      <c r="AC81">
        <f>VLOOKUP(J81,golfers!$B$2:$D$79,3,FALSE)</f>
        <v>41</v>
      </c>
      <c r="AD81">
        <f>VLOOKUP(K81,golfers!$B$2:$D$79,3,FALSE)</f>
        <v>0</v>
      </c>
      <c r="AE81">
        <f>VLOOKUP(L81,golfers!$B$2:$D$79,3,FALSE)</f>
        <v>15</v>
      </c>
      <c r="AF81">
        <f>VLOOKUP(M81,golfers!$B$2:$D$79,3,FALSE)</f>
        <v>37</v>
      </c>
      <c r="AG81">
        <f>VLOOKUP(N81,golfers!$B$2:$D$79,3,FALSE)</f>
        <v>57</v>
      </c>
      <c r="AH81">
        <f>VLOOKUP(O81,golfers!$B$2:$D$79,3,FALSE)</f>
        <v>57</v>
      </c>
      <c r="AI81">
        <f>VLOOKUP(P81,golfers!$B$2:$D$79,3,FALSE)</f>
        <v>26</v>
      </c>
      <c r="AJ81">
        <f>VLOOKUP(Q81,golfers!$B$2:$D$79,3,FALSE)</f>
        <v>0</v>
      </c>
      <c r="AK81">
        <f>VLOOKUP(R81,golfers!$B$2:$D$79,3,FALSE)</f>
        <v>26</v>
      </c>
      <c r="AL81">
        <f>VLOOKUP(S81,golfers!$B$2:$D$79,3,FALSE)</f>
        <v>0</v>
      </c>
      <c r="AM81">
        <f>COUNTIF(U81:AL81,"&gt;0")</f>
        <v>12</v>
      </c>
      <c r="AN81" s="7">
        <f>SUM(U81:AL81)</f>
        <v>503</v>
      </c>
      <c r="AO81">
        <f>RANK(AN81,$AN$2:$AN$115,0)</f>
        <v>79</v>
      </c>
      <c r="AP81" s="8">
        <f>AN81/AM81</f>
        <v>41.916666666666664</v>
      </c>
      <c r="AQ81" s="8">
        <f>AN81/18</f>
        <v>27.944444444444443</v>
      </c>
      <c r="AR81" t="s">
        <v>320</v>
      </c>
      <c r="BI81" s="52"/>
      <c r="BM81" t="str">
        <v>Nick Binnendijk</v>
      </c>
      <c r="BN81">
        <f>IFERROR(RIGHT(A81,1)*1,0)</f>
        <v>0</v>
      </c>
      <c r="BO81" t="str">
        <f>IFERROR(LEFT(A81,IFERROR(SEARCH(BN81,A81,1)-1,A81)),A81)</f>
        <v>Pete Jarzynka</v>
      </c>
    </row>
    <row r="82" spans="1:67">
      <c r="A82" t="s">
        <v>240</v>
      </c>
      <c r="B82" t="s">
        <v>95</v>
      </c>
      <c r="C82" t="s">
        <v>91</v>
      </c>
      <c r="D82" t="s">
        <v>132</v>
      </c>
      <c r="E82" t="s">
        <v>94</v>
      </c>
      <c r="F82" t="s">
        <v>118</v>
      </c>
      <c r="G82" t="s">
        <v>170</v>
      </c>
      <c r="H82" t="s">
        <v>146</v>
      </c>
      <c r="I82" t="s">
        <v>71</v>
      </c>
      <c r="J82" t="s">
        <v>175</v>
      </c>
      <c r="K82" t="s">
        <v>119</v>
      </c>
      <c r="L82" t="s">
        <v>157</v>
      </c>
      <c r="M82" t="s">
        <v>177</v>
      </c>
      <c r="N82" t="s">
        <v>201</v>
      </c>
      <c r="O82" t="s">
        <v>166</v>
      </c>
      <c r="P82" t="s">
        <v>180</v>
      </c>
      <c r="Q82" t="s">
        <v>182</v>
      </c>
      <c r="R82" t="s">
        <v>161</v>
      </c>
      <c r="S82" t="s">
        <v>207</v>
      </c>
      <c r="U82">
        <f>VLOOKUP(B82,golfers!$B$2:$D$79,3,FALSE)</f>
        <v>64</v>
      </c>
      <c r="V82">
        <f>VLOOKUP(C82,golfers!$B$2:$D$79,3,FALSE)</f>
        <v>55</v>
      </c>
      <c r="W82">
        <f>VLOOKUP(D82,golfers!$B$2:$D$79,3,FALSE)</f>
        <v>8</v>
      </c>
      <c r="X82">
        <f>VLOOKUP(E82,golfers!$B$2:$D$79,3,FALSE)</f>
        <v>37</v>
      </c>
      <c r="Y82">
        <f>VLOOKUP(F82,golfers!$B$2:$D$79,3,FALSE)</f>
        <v>0</v>
      </c>
      <c r="Z82">
        <f>VLOOKUP(G82,golfers!$B$2:$D$79,3,FALSE)</f>
        <v>0</v>
      </c>
      <c r="AA82">
        <f>VLOOKUP(H82,golfers!$B$2:$D$79,3,FALSE)</f>
        <v>55</v>
      </c>
      <c r="AB82">
        <f>VLOOKUP(I82,golfers!$B$2:$D$79,3,FALSE)</f>
        <v>55</v>
      </c>
      <c r="AC82">
        <f>VLOOKUP(J82,golfers!$B$2:$D$79,3,FALSE)</f>
        <v>37</v>
      </c>
      <c r="AD82">
        <f>VLOOKUP(K82,golfers!$B$2:$D$79,3,FALSE)</f>
        <v>0</v>
      </c>
      <c r="AE82">
        <f>VLOOKUP(L82,golfers!$B$2:$D$79,3,FALSE)</f>
        <v>19</v>
      </c>
      <c r="AF82">
        <f>VLOOKUP(M82,golfers!$B$2:$D$79,3,FALSE)</f>
        <v>48</v>
      </c>
      <c r="AG82">
        <f>VLOOKUP(N82,golfers!$B$2:$D$79,3,FALSE)</f>
        <v>57</v>
      </c>
      <c r="AH82">
        <f>VLOOKUP(O82,golfers!$B$2:$D$79,3,FALSE)</f>
        <v>41</v>
      </c>
      <c r="AI82">
        <f>VLOOKUP(P82,golfers!$B$2:$D$79,3,FALSE)</f>
        <v>26</v>
      </c>
      <c r="AJ82">
        <f>VLOOKUP(Q82,golfers!$B$2:$D$79,3,FALSE)</f>
        <v>0</v>
      </c>
      <c r="AK82">
        <f>VLOOKUP(R82,golfers!$B$2:$D$79,3,FALSE)</f>
        <v>0</v>
      </c>
      <c r="AL82">
        <f>VLOOKUP(S82,golfers!$B$2:$D$79,3,FALSE)</f>
        <v>0</v>
      </c>
      <c r="AM82">
        <f>COUNTIF(U82:AL82,"&gt;0")</f>
        <v>12</v>
      </c>
      <c r="AN82" s="7">
        <f>SUM(U82:AL82)</f>
        <v>502</v>
      </c>
      <c r="AO82">
        <f>RANK(AN82,$AN$2:$AN$115,0)</f>
        <v>81</v>
      </c>
      <c r="AP82" s="8">
        <f>AN82/AM82</f>
        <v>41.833333333333336</v>
      </c>
      <c r="AQ82" s="8">
        <f>AN82/18</f>
        <v>27.888888888888889</v>
      </c>
      <c r="AR82" t="s">
        <v>320</v>
      </c>
      <c r="BI82" s="52"/>
      <c r="BM82" t="str">
        <v>Parker Stallman</v>
      </c>
      <c r="BN82">
        <f>IFERROR(RIGHT(A82,1)*1,0)</f>
        <v>0</v>
      </c>
      <c r="BO82" t="str">
        <f>IFERROR(LEFT(A82,IFERROR(SEARCH(BN82,A82,1)-1,A82)),A82)</f>
        <v>Jim Mclaughlin</v>
      </c>
    </row>
    <row r="83" spans="1:67">
      <c r="A83" t="s">
        <v>305</v>
      </c>
      <c r="B83" t="s">
        <v>95</v>
      </c>
      <c r="C83" t="s">
        <v>165</v>
      </c>
      <c r="D83" t="s">
        <v>168</v>
      </c>
      <c r="E83" t="s">
        <v>70</v>
      </c>
      <c r="F83" t="s">
        <v>163</v>
      </c>
      <c r="G83" t="s">
        <v>170</v>
      </c>
      <c r="H83" t="s">
        <v>155</v>
      </c>
      <c r="I83" t="s">
        <v>196</v>
      </c>
      <c r="J83" t="s">
        <v>183</v>
      </c>
      <c r="K83" t="s">
        <v>138</v>
      </c>
      <c r="L83" t="s">
        <v>157</v>
      </c>
      <c r="M83" t="s">
        <v>172</v>
      </c>
      <c r="N83" t="s">
        <v>201</v>
      </c>
      <c r="O83" t="s">
        <v>202</v>
      </c>
      <c r="P83" t="s">
        <v>180</v>
      </c>
      <c r="Q83" t="s">
        <v>171</v>
      </c>
      <c r="R83" t="s">
        <v>161</v>
      </c>
      <c r="S83" t="s">
        <v>173</v>
      </c>
      <c r="U83">
        <f>VLOOKUP(B83,golfers!$B$2:$D$79,3,FALSE)</f>
        <v>64</v>
      </c>
      <c r="V83">
        <f>VLOOKUP(C83,golfers!$B$2:$D$79,3,FALSE)</f>
        <v>48</v>
      </c>
      <c r="W83">
        <f>VLOOKUP(D83,golfers!$B$2:$D$79,3,FALSE)</f>
        <v>64</v>
      </c>
      <c r="X83">
        <f>VLOOKUP(E83,golfers!$B$2:$D$79,3,FALSE)</f>
        <v>31</v>
      </c>
      <c r="Y83">
        <f>VLOOKUP(F83,golfers!$B$2:$D$79,3,FALSE)</f>
        <v>19</v>
      </c>
      <c r="Z83">
        <f>VLOOKUP(G83,golfers!$B$2:$D$79,3,FALSE)</f>
        <v>0</v>
      </c>
      <c r="AA83">
        <f>VLOOKUP(H83,golfers!$B$2:$D$79,3,FALSE)</f>
        <v>0</v>
      </c>
      <c r="AB83">
        <f>VLOOKUP(I83,golfers!$B$2:$D$79,3,FALSE)</f>
        <v>0</v>
      </c>
      <c r="AC83">
        <f>VLOOKUP(J83,golfers!$B$2:$D$79,3,FALSE)</f>
        <v>0</v>
      </c>
      <c r="AD83">
        <f>VLOOKUP(K83,golfers!$B$2:$D$79,3,FALSE)</f>
        <v>61</v>
      </c>
      <c r="AE83">
        <f>VLOOKUP(L83,golfers!$B$2:$D$79,3,FALSE)</f>
        <v>19</v>
      </c>
      <c r="AF83">
        <f>VLOOKUP(M83,golfers!$B$2:$D$79,3,FALSE)</f>
        <v>55</v>
      </c>
      <c r="AG83">
        <f>VLOOKUP(N83,golfers!$B$2:$D$79,3,FALSE)</f>
        <v>57</v>
      </c>
      <c r="AH83">
        <f>VLOOKUP(O83,golfers!$B$2:$D$79,3,FALSE)</f>
        <v>57</v>
      </c>
      <c r="AI83">
        <f>VLOOKUP(P83,golfers!$B$2:$D$79,3,FALSE)</f>
        <v>26</v>
      </c>
      <c r="AJ83">
        <f>VLOOKUP(Q83,golfers!$B$2:$D$79,3,FALSE)</f>
        <v>0</v>
      </c>
      <c r="AK83">
        <f>VLOOKUP(R83,golfers!$B$2:$D$79,3,FALSE)</f>
        <v>0</v>
      </c>
      <c r="AL83">
        <f>VLOOKUP(S83,golfers!$B$2:$D$79,3,FALSE)</f>
        <v>0</v>
      </c>
      <c r="AM83">
        <f>COUNTIF(U83:AL83,"&gt;0")</f>
        <v>11</v>
      </c>
      <c r="AN83" s="7">
        <f>SUM(U83:AL83)</f>
        <v>501</v>
      </c>
      <c r="AO83">
        <f>RANK(AN83,$AN$2:$AN$115,0)</f>
        <v>82</v>
      </c>
      <c r="AP83" s="8">
        <f>AN83/AM83</f>
        <v>45.545454545454547</v>
      </c>
      <c r="AQ83" s="8">
        <f>AN83/18</f>
        <v>27.833333333333332</v>
      </c>
      <c r="AR83" t="s">
        <v>320</v>
      </c>
      <c r="BI83" s="52"/>
      <c r="BM83" t="str">
        <v>Paul Tuel Jr</v>
      </c>
      <c r="BN83">
        <f>IFERROR(RIGHT(A83,1)*1,0)</f>
        <v>0</v>
      </c>
      <c r="BO83" t="str">
        <f>IFERROR(LEFT(A83,IFERROR(SEARCH(BN83,A83,1)-1,A83)),A83)</f>
        <v>Tom Everett</v>
      </c>
    </row>
    <row r="84" spans="1:67">
      <c r="A84" t="s">
        <v>247</v>
      </c>
      <c r="B84" t="s">
        <v>95</v>
      </c>
      <c r="C84" t="s">
        <v>133</v>
      </c>
      <c r="D84" t="s">
        <v>186</v>
      </c>
      <c r="E84" t="s">
        <v>120</v>
      </c>
      <c r="F84" t="s">
        <v>141</v>
      </c>
      <c r="G84" t="s">
        <v>174</v>
      </c>
      <c r="H84" t="s">
        <v>131</v>
      </c>
      <c r="I84" t="s">
        <v>196</v>
      </c>
      <c r="J84" t="s">
        <v>175</v>
      </c>
      <c r="K84" t="s">
        <v>119</v>
      </c>
      <c r="L84" t="s">
        <v>117</v>
      </c>
      <c r="M84" t="s">
        <v>172</v>
      </c>
      <c r="N84" t="s">
        <v>200</v>
      </c>
      <c r="O84" t="s">
        <v>202</v>
      </c>
      <c r="P84" t="s">
        <v>194</v>
      </c>
      <c r="Q84" t="s">
        <v>319</v>
      </c>
      <c r="R84" t="s">
        <v>205</v>
      </c>
      <c r="S84" t="s">
        <v>206</v>
      </c>
      <c r="U84">
        <f>VLOOKUP(B84,golfers!$B$2:$D$79,3,FALSE)</f>
        <v>64</v>
      </c>
      <c r="V84">
        <f>VLOOKUP(C84,golfers!$B$2:$D$79,3,FALSE)</f>
        <v>0</v>
      </c>
      <c r="W84">
        <f>VLOOKUP(D84,golfers!$B$2:$D$79,3,FALSE)</f>
        <v>55</v>
      </c>
      <c r="X84">
        <f>VLOOKUP(E84,golfers!$B$2:$D$79,3,FALSE)</f>
        <v>0</v>
      </c>
      <c r="Y84">
        <f>VLOOKUP(F84,golfers!$B$2:$D$79,3,FALSE)</f>
        <v>61</v>
      </c>
      <c r="Z84">
        <f>VLOOKUP(G84,golfers!$B$2:$D$79,3,FALSE)</f>
        <v>0</v>
      </c>
      <c r="AA84">
        <f>VLOOKUP(H84,golfers!$B$2:$D$79,3,FALSE)</f>
        <v>61</v>
      </c>
      <c r="AB84">
        <f>VLOOKUP(I84,golfers!$B$2:$D$79,3,FALSE)</f>
        <v>0</v>
      </c>
      <c r="AC84">
        <f>VLOOKUP(J84,golfers!$B$2:$D$79,3,FALSE)</f>
        <v>37</v>
      </c>
      <c r="AD84">
        <f>VLOOKUP(K84,golfers!$B$2:$D$79,3,FALSE)</f>
        <v>0</v>
      </c>
      <c r="AE84">
        <f>VLOOKUP(L84,golfers!$B$2:$D$79,3,FALSE)</f>
        <v>15</v>
      </c>
      <c r="AF84">
        <f>VLOOKUP(M84,golfers!$B$2:$D$79,3,FALSE)</f>
        <v>55</v>
      </c>
      <c r="AG84">
        <f>VLOOKUP(N84,golfers!$B$2:$D$79,3,FALSE)</f>
        <v>0</v>
      </c>
      <c r="AH84">
        <f>VLOOKUP(O84,golfers!$B$2:$D$79,3,FALSE)</f>
        <v>57</v>
      </c>
      <c r="AI84">
        <f>VLOOKUP(P84,golfers!$B$2:$D$79,3,FALSE)</f>
        <v>0</v>
      </c>
      <c r="AJ84">
        <f>VLOOKUP(Q84,golfers!$B$2:$D$79,3,FALSE)</f>
        <v>0</v>
      </c>
      <c r="AK84">
        <f>VLOOKUP(R84,golfers!$B$2:$D$79,3,FALSE)</f>
        <v>26</v>
      </c>
      <c r="AL84">
        <f>VLOOKUP(S84,golfers!$B$2:$D$79,3,FALSE)</f>
        <v>68</v>
      </c>
      <c r="AM84">
        <f>COUNTIF(U84:AL84,"&gt;0")</f>
        <v>10</v>
      </c>
      <c r="AN84" s="7">
        <f>SUM(U84:AL84)</f>
        <v>499</v>
      </c>
      <c r="AO84">
        <f>RANK(AN84,$AN$2:$AN$115,0)</f>
        <v>83</v>
      </c>
      <c r="AP84" s="8">
        <f>AN84/AM84</f>
        <v>49.9</v>
      </c>
      <c r="AQ84" s="8">
        <f>AN84/18</f>
        <v>27.722222222222221</v>
      </c>
      <c r="AR84" t="s">
        <v>320</v>
      </c>
      <c r="BI84" s="52"/>
      <c r="BM84" t="str">
        <v>Paul Tuel Sr</v>
      </c>
      <c r="BN84">
        <f>IFERROR(RIGHT(A84,1)*1,0)</f>
        <v>1</v>
      </c>
      <c r="BO84" t="str">
        <f>IFERROR(LEFT(A84,IFERROR(SEARCH(BN84,A84,1)-1,A84)),A84)</f>
        <v>Lonny Montgomery</v>
      </c>
    </row>
    <row r="85" spans="1:67">
      <c r="A85" t="s">
        <v>211</v>
      </c>
      <c r="B85" t="s">
        <v>167</v>
      </c>
      <c r="C85" t="s">
        <v>103</v>
      </c>
      <c r="D85" t="s">
        <v>121</v>
      </c>
      <c r="E85" t="s">
        <v>94</v>
      </c>
      <c r="F85" t="s">
        <v>141</v>
      </c>
      <c r="G85" t="s">
        <v>170</v>
      </c>
      <c r="H85" t="s">
        <v>147</v>
      </c>
      <c r="I85" t="s">
        <v>196</v>
      </c>
      <c r="J85" t="s">
        <v>175</v>
      </c>
      <c r="K85" t="s">
        <v>176</v>
      </c>
      <c r="L85" t="s">
        <v>149</v>
      </c>
      <c r="M85" t="s">
        <v>172</v>
      </c>
      <c r="N85" t="s">
        <v>200</v>
      </c>
      <c r="O85" t="s">
        <v>202</v>
      </c>
      <c r="P85" t="s">
        <v>203</v>
      </c>
      <c r="Q85" t="s">
        <v>319</v>
      </c>
      <c r="R85" t="s">
        <v>161</v>
      </c>
      <c r="S85" t="s">
        <v>184</v>
      </c>
      <c r="U85">
        <f>VLOOKUP(B85,golfers!$B$2:$D$79,3,FALSE)</f>
        <v>37</v>
      </c>
      <c r="V85">
        <f>VLOOKUP(C85,golfers!$B$2:$D$79,3,FALSE)</f>
        <v>64</v>
      </c>
      <c r="W85">
        <f>VLOOKUP(D85,golfers!$B$2:$D$79,3,FALSE)</f>
        <v>31</v>
      </c>
      <c r="X85">
        <f>VLOOKUP(E85,golfers!$B$2:$D$79,3,FALSE)</f>
        <v>37</v>
      </c>
      <c r="Y85">
        <f>VLOOKUP(F85,golfers!$B$2:$D$79,3,FALSE)</f>
        <v>61</v>
      </c>
      <c r="Z85">
        <f>VLOOKUP(G85,golfers!$B$2:$D$79,3,FALSE)</f>
        <v>0</v>
      </c>
      <c r="AA85">
        <f>VLOOKUP(H85,golfers!$B$2:$D$79,3,FALSE)</f>
        <v>0</v>
      </c>
      <c r="AB85">
        <f>VLOOKUP(I85,golfers!$B$2:$D$79,3,FALSE)</f>
        <v>0</v>
      </c>
      <c r="AC85">
        <f>VLOOKUP(J85,golfers!$B$2:$D$79,3,FALSE)</f>
        <v>37</v>
      </c>
      <c r="AD85">
        <f>VLOOKUP(K85,golfers!$B$2:$D$79,3,FALSE)</f>
        <v>41</v>
      </c>
      <c r="AE85">
        <f>VLOOKUP(L85,golfers!$B$2:$D$79,3,FALSE)</f>
        <v>69</v>
      </c>
      <c r="AF85">
        <f>VLOOKUP(M85,golfers!$B$2:$D$79,3,FALSE)</f>
        <v>55</v>
      </c>
      <c r="AG85">
        <f>VLOOKUP(N85,golfers!$B$2:$D$79,3,FALSE)</f>
        <v>0</v>
      </c>
      <c r="AH85">
        <f>VLOOKUP(O85,golfers!$B$2:$D$79,3,FALSE)</f>
        <v>57</v>
      </c>
      <c r="AI85">
        <f>VLOOKUP(P85,golfers!$B$2:$D$79,3,FALSE)</f>
        <v>0</v>
      </c>
      <c r="AJ85">
        <f>VLOOKUP(Q85,golfers!$B$2:$D$79,3,FALSE)</f>
        <v>0</v>
      </c>
      <c r="AK85">
        <f>VLOOKUP(R85,golfers!$B$2:$D$79,3,FALSE)</f>
        <v>0</v>
      </c>
      <c r="AL85">
        <f>VLOOKUP(S85,golfers!$B$2:$D$79,3,FALSE)</f>
        <v>8</v>
      </c>
      <c r="AM85">
        <f>COUNTIF(U85:AL85,"&gt;0")</f>
        <v>11</v>
      </c>
      <c r="AN85" s="7">
        <f>SUM(U85:AL85)</f>
        <v>497</v>
      </c>
      <c r="AO85">
        <f>RANK(AN85,$AN$2:$AN$115,0)</f>
        <v>84</v>
      </c>
      <c r="AP85" s="8">
        <f>AN85/AM85</f>
        <v>45.18181818181818</v>
      </c>
      <c r="AQ85" s="8">
        <f>AN85/18</f>
        <v>27.611111111111111</v>
      </c>
      <c r="AR85" t="s">
        <v>192</v>
      </c>
      <c r="BI85" s="52"/>
      <c r="BM85" t="str">
        <v>Pete Jarzynka</v>
      </c>
      <c r="BN85">
        <f>IFERROR(RIGHT(A85,1)*1,0)</f>
        <v>3</v>
      </c>
      <c r="BO85" t="str">
        <f>IFERROR(LEFT(A85,IFERROR(SEARCH(BN85,A85,1)-1,A85)),A85)</f>
        <v>Gavin Ipsen</v>
      </c>
    </row>
    <row r="86" spans="1:67">
      <c r="A86" t="s">
        <v>284</v>
      </c>
      <c r="B86" t="s">
        <v>167</v>
      </c>
      <c r="C86" t="s">
        <v>91</v>
      </c>
      <c r="D86" t="s">
        <v>121</v>
      </c>
      <c r="E86" t="s">
        <v>70</v>
      </c>
      <c r="F86" t="s">
        <v>141</v>
      </c>
      <c r="G86" t="s">
        <v>140</v>
      </c>
      <c r="H86" t="s">
        <v>147</v>
      </c>
      <c r="I86" t="s">
        <v>71</v>
      </c>
      <c r="J86" t="s">
        <v>183</v>
      </c>
      <c r="K86" t="s">
        <v>176</v>
      </c>
      <c r="L86" t="s">
        <v>157</v>
      </c>
      <c r="M86" t="s">
        <v>177</v>
      </c>
      <c r="N86" t="s">
        <v>199</v>
      </c>
      <c r="O86" t="s">
        <v>202</v>
      </c>
      <c r="P86" t="s">
        <v>194</v>
      </c>
      <c r="Q86" t="s">
        <v>182</v>
      </c>
      <c r="R86" t="s">
        <v>191</v>
      </c>
      <c r="S86" t="s">
        <v>173</v>
      </c>
      <c r="U86">
        <f>VLOOKUP(B86,golfers!$B$2:$D$79,3,FALSE)</f>
        <v>37</v>
      </c>
      <c r="V86">
        <f>VLOOKUP(C86,golfers!$B$2:$D$79,3,FALSE)</f>
        <v>55</v>
      </c>
      <c r="W86">
        <f>VLOOKUP(D86,golfers!$B$2:$D$79,3,FALSE)</f>
        <v>31</v>
      </c>
      <c r="X86">
        <f>VLOOKUP(E86,golfers!$B$2:$D$79,3,FALSE)</f>
        <v>31</v>
      </c>
      <c r="Y86">
        <f>VLOOKUP(F86,golfers!$B$2:$D$79,3,FALSE)</f>
        <v>61</v>
      </c>
      <c r="Z86">
        <f>VLOOKUP(G86,golfers!$B$2:$D$79,3,FALSE)</f>
        <v>26</v>
      </c>
      <c r="AA86">
        <f>VLOOKUP(H86,golfers!$B$2:$D$79,3,FALSE)</f>
        <v>0</v>
      </c>
      <c r="AB86">
        <f>VLOOKUP(I86,golfers!$B$2:$D$79,3,FALSE)</f>
        <v>55</v>
      </c>
      <c r="AC86">
        <f>VLOOKUP(J86,golfers!$B$2:$D$79,3,FALSE)</f>
        <v>0</v>
      </c>
      <c r="AD86">
        <f>VLOOKUP(K86,golfers!$B$2:$D$79,3,FALSE)</f>
        <v>41</v>
      </c>
      <c r="AE86">
        <f>VLOOKUP(L86,golfers!$B$2:$D$79,3,FALSE)</f>
        <v>19</v>
      </c>
      <c r="AF86">
        <f>VLOOKUP(M86,golfers!$B$2:$D$79,3,FALSE)</f>
        <v>48</v>
      </c>
      <c r="AG86">
        <f>VLOOKUP(N86,golfers!$B$2:$D$79,3,FALSE)</f>
        <v>10</v>
      </c>
      <c r="AH86">
        <f>VLOOKUP(O86,golfers!$B$2:$D$79,3,FALSE)</f>
        <v>57</v>
      </c>
      <c r="AI86">
        <f>VLOOKUP(P86,golfers!$B$2:$D$79,3,FALSE)</f>
        <v>0</v>
      </c>
      <c r="AJ86">
        <f>VLOOKUP(Q86,golfers!$B$2:$D$79,3,FALSE)</f>
        <v>0</v>
      </c>
      <c r="AK86">
        <f>VLOOKUP(R86,golfers!$B$2:$D$79,3,FALSE)</f>
        <v>26</v>
      </c>
      <c r="AL86">
        <f>VLOOKUP(S86,golfers!$B$2:$D$79,3,FALSE)</f>
        <v>0</v>
      </c>
      <c r="AM86">
        <f>COUNTIF(U86:AL86,"&gt;0")</f>
        <v>13</v>
      </c>
      <c r="AN86" s="7">
        <f>SUM(U86:AL86)</f>
        <v>497</v>
      </c>
      <c r="AO86">
        <f>RANK(AN86,$AN$2:$AN$115,0)</f>
        <v>84</v>
      </c>
      <c r="AP86" s="8">
        <f>AN86/AM86</f>
        <v>38.230769230769234</v>
      </c>
      <c r="AQ86" s="8">
        <f>AN86/18</f>
        <v>27.611111111111111</v>
      </c>
      <c r="AR86" t="s">
        <v>320</v>
      </c>
      <c r="BI86" s="52"/>
      <c r="BM86" t="str">
        <v>Randy Geise</v>
      </c>
      <c r="BN86">
        <f>IFERROR(RIGHT(A86,1)*1,0)</f>
        <v>0</v>
      </c>
      <c r="BO86" t="str">
        <f>IFERROR(LEFT(A86,IFERROR(SEARCH(BN86,A86,1)-1,A86)),A86)</f>
        <v>Hubert Ban</v>
      </c>
    </row>
    <row r="87" spans="1:67">
      <c r="A87" t="s">
        <v>193</v>
      </c>
      <c r="B87" t="s">
        <v>195</v>
      </c>
      <c r="C87" t="s">
        <v>133</v>
      </c>
      <c r="D87" t="s">
        <v>168</v>
      </c>
      <c r="E87" t="s">
        <v>169</v>
      </c>
      <c r="F87" t="s">
        <v>141</v>
      </c>
      <c r="G87" t="s">
        <v>185</v>
      </c>
      <c r="H87" t="s">
        <v>146</v>
      </c>
      <c r="I87" t="s">
        <v>196</v>
      </c>
      <c r="J87" t="s">
        <v>197</v>
      </c>
      <c r="K87" t="s">
        <v>138</v>
      </c>
      <c r="L87" t="s">
        <v>157</v>
      </c>
      <c r="M87" t="s">
        <v>172</v>
      </c>
      <c r="N87" t="s">
        <v>199</v>
      </c>
      <c r="O87" t="s">
        <v>166</v>
      </c>
      <c r="P87" t="s">
        <v>181</v>
      </c>
      <c r="Q87" t="s">
        <v>171</v>
      </c>
      <c r="R87" t="s">
        <v>205</v>
      </c>
      <c r="S87" t="s">
        <v>173</v>
      </c>
      <c r="U87">
        <f>VLOOKUP(B87,golfers!$B$2:$D$79,3,FALSE)</f>
        <v>61</v>
      </c>
      <c r="V87">
        <f>VLOOKUP(C87,golfers!$B$2:$D$79,3,FALSE)</f>
        <v>0</v>
      </c>
      <c r="W87">
        <f>VLOOKUP(D87,golfers!$B$2:$D$79,3,FALSE)</f>
        <v>64</v>
      </c>
      <c r="X87">
        <f>VLOOKUP(E87,golfers!$B$2:$D$79,3,FALSE)</f>
        <v>0</v>
      </c>
      <c r="Y87">
        <f>VLOOKUP(F87,golfers!$B$2:$D$79,3,FALSE)</f>
        <v>61</v>
      </c>
      <c r="Z87">
        <f>VLOOKUP(G87,golfers!$B$2:$D$79,3,FALSE)</f>
        <v>0</v>
      </c>
      <c r="AA87">
        <f>VLOOKUP(H87,golfers!$B$2:$D$79,3,FALSE)</f>
        <v>55</v>
      </c>
      <c r="AB87">
        <f>VLOOKUP(I87,golfers!$B$2:$D$79,3,FALSE)</f>
        <v>0</v>
      </c>
      <c r="AC87">
        <f>VLOOKUP(J87,golfers!$B$2:$D$79,3,FALSE)</f>
        <v>43</v>
      </c>
      <c r="AD87">
        <f>VLOOKUP(K87,golfers!$B$2:$D$79,3,FALSE)</f>
        <v>61</v>
      </c>
      <c r="AE87">
        <f>VLOOKUP(L87,golfers!$B$2:$D$79,3,FALSE)</f>
        <v>19</v>
      </c>
      <c r="AF87">
        <f>VLOOKUP(M87,golfers!$B$2:$D$79,3,FALSE)</f>
        <v>55</v>
      </c>
      <c r="AG87">
        <f>VLOOKUP(N87,golfers!$B$2:$D$79,3,FALSE)</f>
        <v>10</v>
      </c>
      <c r="AH87">
        <f>VLOOKUP(O87,golfers!$B$2:$D$79,3,FALSE)</f>
        <v>41</v>
      </c>
      <c r="AI87">
        <f>VLOOKUP(P87,golfers!$B$2:$D$79,3,FALSE)</f>
        <v>0</v>
      </c>
      <c r="AJ87">
        <f>VLOOKUP(Q87,golfers!$B$2:$D$79,3,FALSE)</f>
        <v>0</v>
      </c>
      <c r="AK87">
        <f>VLOOKUP(R87,golfers!$B$2:$D$79,3,FALSE)</f>
        <v>26</v>
      </c>
      <c r="AL87">
        <f>VLOOKUP(S87,golfers!$B$2:$D$79,3,FALSE)</f>
        <v>0</v>
      </c>
      <c r="AM87">
        <f>COUNTIF(U87:AL87,"&gt;0")</f>
        <v>11</v>
      </c>
      <c r="AN87" s="7">
        <f>SUM(U87:AL87)</f>
        <v>496</v>
      </c>
      <c r="AO87">
        <f>RANK(AN87,$AN$2:$AN$115,0)</f>
        <v>86</v>
      </c>
      <c r="AP87" s="8">
        <f>AN87/AM87</f>
        <v>45.090909090909093</v>
      </c>
      <c r="AQ87" s="8">
        <f>AN87/18</f>
        <v>27.555555555555557</v>
      </c>
      <c r="AR87" t="s">
        <v>320</v>
      </c>
      <c r="BI87" s="52"/>
      <c r="BM87" t="str">
        <v>Rick Roach</v>
      </c>
      <c r="BN87">
        <f>IFERROR(RIGHT(A87,1)*1,0)</f>
        <v>0</v>
      </c>
      <c r="BO87" t="str">
        <f>IFERROR(LEFT(A87,IFERROR(SEARCH(BN87,A87,1)-1,A87)),A87)</f>
        <v>John Mattern</v>
      </c>
    </row>
    <row r="88" spans="1:67">
      <c r="A88" t="s">
        <v>270</v>
      </c>
      <c r="B88" t="s">
        <v>95</v>
      </c>
      <c r="C88" t="s">
        <v>165</v>
      </c>
      <c r="D88" t="s">
        <v>168</v>
      </c>
      <c r="E88" t="s">
        <v>120</v>
      </c>
      <c r="F88" t="s">
        <v>118</v>
      </c>
      <c r="G88" t="s">
        <v>170</v>
      </c>
      <c r="H88" t="s">
        <v>155</v>
      </c>
      <c r="I88" t="s">
        <v>71</v>
      </c>
      <c r="J88" t="s">
        <v>148</v>
      </c>
      <c r="K88" t="s">
        <v>176</v>
      </c>
      <c r="L88" t="s">
        <v>149</v>
      </c>
      <c r="M88" t="s">
        <v>177</v>
      </c>
      <c r="N88" t="s">
        <v>200</v>
      </c>
      <c r="O88" t="s">
        <v>202</v>
      </c>
      <c r="P88" t="s">
        <v>203</v>
      </c>
      <c r="Q88" t="s">
        <v>319</v>
      </c>
      <c r="R88" t="s">
        <v>161</v>
      </c>
      <c r="S88" t="s">
        <v>184</v>
      </c>
      <c r="U88">
        <f>VLOOKUP(B88,golfers!$B$2:$D$79,3,FALSE)</f>
        <v>64</v>
      </c>
      <c r="V88">
        <f>VLOOKUP(C88,golfers!$B$2:$D$79,3,FALSE)</f>
        <v>48</v>
      </c>
      <c r="W88">
        <f>VLOOKUP(D88,golfers!$B$2:$D$79,3,FALSE)</f>
        <v>64</v>
      </c>
      <c r="X88">
        <f>VLOOKUP(E88,golfers!$B$2:$D$79,3,FALSE)</f>
        <v>0</v>
      </c>
      <c r="Y88">
        <f>VLOOKUP(F88,golfers!$B$2:$D$79,3,FALSE)</f>
        <v>0</v>
      </c>
      <c r="Z88">
        <f>VLOOKUP(G88,golfers!$B$2:$D$79,3,FALSE)</f>
        <v>0</v>
      </c>
      <c r="AA88">
        <f>VLOOKUP(H88,golfers!$B$2:$D$79,3,FALSE)</f>
        <v>0</v>
      </c>
      <c r="AB88">
        <f>VLOOKUP(I88,golfers!$B$2:$D$79,3,FALSE)</f>
        <v>55</v>
      </c>
      <c r="AC88">
        <f>VLOOKUP(J88,golfers!$B$2:$D$79,3,FALSE)</f>
        <v>41</v>
      </c>
      <c r="AD88">
        <f>VLOOKUP(K88,golfers!$B$2:$D$79,3,FALSE)</f>
        <v>41</v>
      </c>
      <c r="AE88">
        <f>VLOOKUP(L88,golfers!$B$2:$D$79,3,FALSE)</f>
        <v>69</v>
      </c>
      <c r="AF88">
        <f>VLOOKUP(M88,golfers!$B$2:$D$79,3,FALSE)</f>
        <v>48</v>
      </c>
      <c r="AG88">
        <f>VLOOKUP(N88,golfers!$B$2:$D$79,3,FALSE)</f>
        <v>0</v>
      </c>
      <c r="AH88">
        <f>VLOOKUP(O88,golfers!$B$2:$D$79,3,FALSE)</f>
        <v>57</v>
      </c>
      <c r="AI88">
        <f>VLOOKUP(P88,golfers!$B$2:$D$79,3,FALSE)</f>
        <v>0</v>
      </c>
      <c r="AJ88">
        <f>VLOOKUP(Q88,golfers!$B$2:$D$79,3,FALSE)</f>
        <v>0</v>
      </c>
      <c r="AK88">
        <f>VLOOKUP(R88,golfers!$B$2:$D$79,3,FALSE)</f>
        <v>0</v>
      </c>
      <c r="AL88">
        <f>VLOOKUP(S88,golfers!$B$2:$D$79,3,FALSE)</f>
        <v>8</v>
      </c>
      <c r="AM88">
        <f>COUNTIF(U88:AL88,"&gt;0")</f>
        <v>10</v>
      </c>
      <c r="AN88" s="7">
        <f>SUM(U88:AL88)</f>
        <v>495</v>
      </c>
      <c r="AO88">
        <f>RANK(AN88,$AN$2:$AN$115,0)</f>
        <v>87</v>
      </c>
      <c r="AP88" s="8">
        <f>AN88/AM88</f>
        <v>49.5</v>
      </c>
      <c r="AQ88" s="8">
        <f>AN88/18</f>
        <v>27.5</v>
      </c>
      <c r="AR88" t="s">
        <v>320</v>
      </c>
      <c r="BI88" s="52"/>
      <c r="BM88" t="str">
        <v>Rick Straub</v>
      </c>
      <c r="BN88">
        <f>IFERROR(RIGHT(A88,1)*1,0)</f>
        <v>2</v>
      </c>
      <c r="BO88" t="str">
        <f>IFERROR(LEFT(A88,IFERROR(SEARCH(BN88,A88,1)-1,A88)),A88)</f>
        <v>Ed Breault</v>
      </c>
    </row>
    <row r="89" spans="1:67">
      <c r="A89" t="s">
        <v>266</v>
      </c>
      <c r="B89" t="s">
        <v>134</v>
      </c>
      <c r="C89" t="s">
        <v>103</v>
      </c>
      <c r="D89" t="s">
        <v>168</v>
      </c>
      <c r="E89" t="s">
        <v>169</v>
      </c>
      <c r="F89" t="s">
        <v>118</v>
      </c>
      <c r="G89" t="s">
        <v>185</v>
      </c>
      <c r="H89" t="s">
        <v>147</v>
      </c>
      <c r="I89" t="s">
        <v>71</v>
      </c>
      <c r="J89" t="s">
        <v>148</v>
      </c>
      <c r="K89" t="s">
        <v>119</v>
      </c>
      <c r="L89" t="s">
        <v>117</v>
      </c>
      <c r="M89" t="s">
        <v>177</v>
      </c>
      <c r="N89" t="s">
        <v>179</v>
      </c>
      <c r="O89" t="s">
        <v>166</v>
      </c>
      <c r="P89" t="s">
        <v>181</v>
      </c>
      <c r="Q89" t="s">
        <v>182</v>
      </c>
      <c r="R89" t="s">
        <v>188</v>
      </c>
      <c r="S89" t="s">
        <v>206</v>
      </c>
      <c r="U89">
        <f>VLOOKUP(B89,golfers!$B$2:$D$79,3,FALSE)</f>
        <v>75</v>
      </c>
      <c r="V89">
        <f>VLOOKUP(C89,golfers!$B$2:$D$79,3,FALSE)</f>
        <v>64</v>
      </c>
      <c r="W89">
        <f>VLOOKUP(D89,golfers!$B$2:$D$79,3,FALSE)</f>
        <v>64</v>
      </c>
      <c r="X89">
        <f>VLOOKUP(E89,golfers!$B$2:$D$79,3,FALSE)</f>
        <v>0</v>
      </c>
      <c r="Y89">
        <f>VLOOKUP(F89,golfers!$B$2:$D$79,3,FALSE)</f>
        <v>0</v>
      </c>
      <c r="Z89">
        <f>VLOOKUP(G89,golfers!$B$2:$D$79,3,FALSE)</f>
        <v>0</v>
      </c>
      <c r="AA89">
        <f>VLOOKUP(H89,golfers!$B$2:$D$79,3,FALSE)</f>
        <v>0</v>
      </c>
      <c r="AB89">
        <f>VLOOKUP(I89,golfers!$B$2:$D$79,3,FALSE)</f>
        <v>55</v>
      </c>
      <c r="AC89">
        <f>VLOOKUP(J89,golfers!$B$2:$D$79,3,FALSE)</f>
        <v>41</v>
      </c>
      <c r="AD89">
        <f>VLOOKUP(K89,golfers!$B$2:$D$79,3,FALSE)</f>
        <v>0</v>
      </c>
      <c r="AE89">
        <f>VLOOKUP(L89,golfers!$B$2:$D$79,3,FALSE)</f>
        <v>15</v>
      </c>
      <c r="AF89">
        <f>VLOOKUP(M89,golfers!$B$2:$D$79,3,FALSE)</f>
        <v>48</v>
      </c>
      <c r="AG89">
        <f>VLOOKUP(N89,golfers!$B$2:$D$79,3,FALSE)</f>
        <v>0</v>
      </c>
      <c r="AH89">
        <f>VLOOKUP(O89,golfers!$B$2:$D$79,3,FALSE)</f>
        <v>41</v>
      </c>
      <c r="AI89">
        <f>VLOOKUP(P89,golfers!$B$2:$D$79,3,FALSE)</f>
        <v>0</v>
      </c>
      <c r="AJ89">
        <f>VLOOKUP(Q89,golfers!$B$2:$D$79,3,FALSE)</f>
        <v>0</v>
      </c>
      <c r="AK89">
        <f>VLOOKUP(R89,golfers!$B$2:$D$79,3,FALSE)</f>
        <v>19</v>
      </c>
      <c r="AL89">
        <f>VLOOKUP(S89,golfers!$B$2:$D$79,3,FALSE)</f>
        <v>68</v>
      </c>
      <c r="AM89">
        <f>COUNTIF(U89:AL89,"&gt;0")</f>
        <v>10</v>
      </c>
      <c r="AN89" s="7">
        <f>SUM(U89:AL89)</f>
        <v>490</v>
      </c>
      <c r="AO89">
        <f>RANK(AN89,$AN$2:$AN$115,0)</f>
        <v>88</v>
      </c>
      <c r="AP89" s="8">
        <f>AN89/AM89</f>
        <v>49</v>
      </c>
      <c r="AQ89" s="8">
        <f>AN89/18</f>
        <v>27.222222222222221</v>
      </c>
      <c r="AR89" t="s">
        <v>192</v>
      </c>
      <c r="BI89" s="52"/>
      <c r="BM89" t="str">
        <v>Rob Tuel</v>
      </c>
      <c r="BN89">
        <f>IFERROR(RIGHT(A89,1)*1,0)</f>
        <v>1</v>
      </c>
      <c r="BO89" t="str">
        <f>IFERROR(LEFT(A89,IFERROR(SEARCH(BN89,A89,1)-1,A89)),A89)</f>
        <v>Jim Bailey</v>
      </c>
    </row>
    <row r="90" spans="1:67">
      <c r="A90" t="s">
        <v>237</v>
      </c>
      <c r="B90" t="s">
        <v>95</v>
      </c>
      <c r="C90" t="s">
        <v>91</v>
      </c>
      <c r="D90" t="s">
        <v>132</v>
      </c>
      <c r="E90" t="s">
        <v>94</v>
      </c>
      <c r="F90" t="s">
        <v>163</v>
      </c>
      <c r="G90" t="s">
        <v>185</v>
      </c>
      <c r="H90" t="s">
        <v>155</v>
      </c>
      <c r="I90" t="s">
        <v>71</v>
      </c>
      <c r="J90" t="s">
        <v>148</v>
      </c>
      <c r="K90" t="s">
        <v>176</v>
      </c>
      <c r="L90" t="s">
        <v>157</v>
      </c>
      <c r="M90" t="s">
        <v>172</v>
      </c>
      <c r="N90" t="s">
        <v>179</v>
      </c>
      <c r="O90" t="s">
        <v>166</v>
      </c>
      <c r="P90" t="s">
        <v>180</v>
      </c>
      <c r="Q90" t="s">
        <v>319</v>
      </c>
      <c r="R90" t="s">
        <v>188</v>
      </c>
      <c r="S90" t="s">
        <v>184</v>
      </c>
      <c r="U90">
        <f>VLOOKUP(B90,golfers!$B$2:$D$79,3,FALSE)</f>
        <v>64</v>
      </c>
      <c r="V90">
        <f>VLOOKUP(C90,golfers!$B$2:$D$79,3,FALSE)</f>
        <v>55</v>
      </c>
      <c r="W90">
        <f>VLOOKUP(D90,golfers!$B$2:$D$79,3,FALSE)</f>
        <v>8</v>
      </c>
      <c r="X90">
        <f>VLOOKUP(E90,golfers!$B$2:$D$79,3,FALSE)</f>
        <v>37</v>
      </c>
      <c r="Y90">
        <f>VLOOKUP(F90,golfers!$B$2:$D$79,3,FALSE)</f>
        <v>19</v>
      </c>
      <c r="Z90">
        <f>VLOOKUP(G90,golfers!$B$2:$D$79,3,FALSE)</f>
        <v>0</v>
      </c>
      <c r="AA90">
        <f>VLOOKUP(H90,golfers!$B$2:$D$79,3,FALSE)</f>
        <v>0</v>
      </c>
      <c r="AB90">
        <f>VLOOKUP(I90,golfers!$B$2:$D$79,3,FALSE)</f>
        <v>55</v>
      </c>
      <c r="AC90">
        <f>VLOOKUP(J90,golfers!$B$2:$D$79,3,FALSE)</f>
        <v>41</v>
      </c>
      <c r="AD90">
        <f>VLOOKUP(K90,golfers!$B$2:$D$79,3,FALSE)</f>
        <v>41</v>
      </c>
      <c r="AE90">
        <f>VLOOKUP(L90,golfers!$B$2:$D$79,3,FALSE)</f>
        <v>19</v>
      </c>
      <c r="AF90">
        <f>VLOOKUP(M90,golfers!$B$2:$D$79,3,FALSE)</f>
        <v>55</v>
      </c>
      <c r="AG90">
        <f>VLOOKUP(N90,golfers!$B$2:$D$79,3,FALSE)</f>
        <v>0</v>
      </c>
      <c r="AH90">
        <f>VLOOKUP(O90,golfers!$B$2:$D$79,3,FALSE)</f>
        <v>41</v>
      </c>
      <c r="AI90">
        <f>VLOOKUP(P90,golfers!$B$2:$D$79,3,FALSE)</f>
        <v>26</v>
      </c>
      <c r="AJ90">
        <f>VLOOKUP(Q90,golfers!$B$2:$D$79,3,FALSE)</f>
        <v>0</v>
      </c>
      <c r="AK90">
        <f>VLOOKUP(R90,golfers!$B$2:$D$79,3,FALSE)</f>
        <v>19</v>
      </c>
      <c r="AL90">
        <f>VLOOKUP(S90,golfers!$B$2:$D$79,3,FALSE)</f>
        <v>8</v>
      </c>
      <c r="AM90">
        <f>COUNTIF(U90:AL90,"&gt;0")</f>
        <v>14</v>
      </c>
      <c r="AN90" s="7">
        <f>SUM(U90:AL90)</f>
        <v>488</v>
      </c>
      <c r="AO90">
        <f>RANK(AN90,$AN$2:$AN$115,0)</f>
        <v>89</v>
      </c>
      <c r="AP90" s="8">
        <f>AN90/AM90</f>
        <v>34.857142857142854</v>
      </c>
      <c r="AQ90" s="8">
        <f>AN90/18</f>
        <v>27.111111111111111</v>
      </c>
      <c r="AR90" t="s">
        <v>192</v>
      </c>
      <c r="BI90" s="52"/>
      <c r="BM90" t="str">
        <v>Ryan Gound</v>
      </c>
      <c r="BN90">
        <f>IFERROR(RIGHT(A90,1)*1,0)</f>
        <v>0</v>
      </c>
      <c r="BO90" t="str">
        <f>IFERROR(LEFT(A90,IFERROR(SEARCH(BN90,A90,1)-1,A90)),A90)</f>
        <v>Landon Chatfield</v>
      </c>
    </row>
    <row r="91" spans="1:67">
      <c r="A91" t="s">
        <v>245</v>
      </c>
      <c r="B91" t="s">
        <v>134</v>
      </c>
      <c r="C91" t="s">
        <v>133</v>
      </c>
      <c r="D91" t="s">
        <v>132</v>
      </c>
      <c r="E91" t="s">
        <v>94</v>
      </c>
      <c r="F91" t="s">
        <v>163</v>
      </c>
      <c r="G91" t="s">
        <v>170</v>
      </c>
      <c r="H91" t="s">
        <v>155</v>
      </c>
      <c r="I91" t="s">
        <v>154</v>
      </c>
      <c r="J91" t="s">
        <v>148</v>
      </c>
      <c r="K91" t="s">
        <v>138</v>
      </c>
      <c r="L91" t="s">
        <v>160</v>
      </c>
      <c r="M91" t="s">
        <v>172</v>
      </c>
      <c r="N91" t="s">
        <v>201</v>
      </c>
      <c r="O91" t="s">
        <v>156</v>
      </c>
      <c r="P91" t="s">
        <v>194</v>
      </c>
      <c r="Q91" t="s">
        <v>182</v>
      </c>
      <c r="R91" t="s">
        <v>161</v>
      </c>
      <c r="S91" t="s">
        <v>206</v>
      </c>
      <c r="U91">
        <f>VLOOKUP(B91,golfers!$B$2:$D$79,3,FALSE)</f>
        <v>75</v>
      </c>
      <c r="V91">
        <f>VLOOKUP(C91,golfers!$B$2:$D$79,3,FALSE)</f>
        <v>0</v>
      </c>
      <c r="W91">
        <f>VLOOKUP(D91,golfers!$B$2:$D$79,3,FALSE)</f>
        <v>8</v>
      </c>
      <c r="X91">
        <f>VLOOKUP(E91,golfers!$B$2:$D$79,3,FALSE)</f>
        <v>37</v>
      </c>
      <c r="Y91">
        <f>VLOOKUP(F91,golfers!$B$2:$D$79,3,FALSE)</f>
        <v>19</v>
      </c>
      <c r="Z91">
        <f>VLOOKUP(G91,golfers!$B$2:$D$79,3,FALSE)</f>
        <v>0</v>
      </c>
      <c r="AA91">
        <f>VLOOKUP(H91,golfers!$B$2:$D$79,3,FALSE)</f>
        <v>0</v>
      </c>
      <c r="AB91">
        <f>VLOOKUP(I91,golfers!$B$2:$D$79,3,FALSE)</f>
        <v>0</v>
      </c>
      <c r="AC91">
        <f>VLOOKUP(J91,golfers!$B$2:$D$79,3,FALSE)</f>
        <v>41</v>
      </c>
      <c r="AD91">
        <f>VLOOKUP(K91,golfers!$B$2:$D$79,3,FALSE)</f>
        <v>61</v>
      </c>
      <c r="AE91">
        <f>VLOOKUP(L91,golfers!$B$2:$D$79,3,FALSE)</f>
        <v>67</v>
      </c>
      <c r="AF91">
        <f>VLOOKUP(M91,golfers!$B$2:$D$79,3,FALSE)</f>
        <v>55</v>
      </c>
      <c r="AG91">
        <f>VLOOKUP(N91,golfers!$B$2:$D$79,3,FALSE)</f>
        <v>57</v>
      </c>
      <c r="AH91">
        <f>VLOOKUP(O91,golfers!$B$2:$D$79,3,FALSE)</f>
        <v>0</v>
      </c>
      <c r="AI91">
        <f>VLOOKUP(P91,golfers!$B$2:$D$79,3,FALSE)</f>
        <v>0</v>
      </c>
      <c r="AJ91">
        <f>VLOOKUP(Q91,golfers!$B$2:$D$79,3,FALSE)</f>
        <v>0</v>
      </c>
      <c r="AK91">
        <f>VLOOKUP(R91,golfers!$B$2:$D$79,3,FALSE)</f>
        <v>0</v>
      </c>
      <c r="AL91">
        <f>VLOOKUP(S91,golfers!$B$2:$D$79,3,FALSE)</f>
        <v>68</v>
      </c>
      <c r="AM91">
        <f>COUNTIF(U91:AL91,"&gt;0")</f>
        <v>10</v>
      </c>
      <c r="AN91" s="7">
        <f>SUM(U91:AL91)</f>
        <v>488</v>
      </c>
      <c r="AO91">
        <f>RANK(AN91,$AN$2:$AN$115,0)</f>
        <v>89</v>
      </c>
      <c r="AP91" s="8">
        <f>AN91/AM91</f>
        <v>48.8</v>
      </c>
      <c r="AQ91" s="8">
        <f>AN91/18</f>
        <v>27.111111111111111</v>
      </c>
      <c r="AR91" t="s">
        <v>320</v>
      </c>
      <c r="BI91" s="52"/>
      <c r="BM91" t="str">
        <v>Ryan O'Kief</v>
      </c>
      <c r="BN91">
        <f>IFERROR(RIGHT(A91,1)*1,0)</f>
        <v>0</v>
      </c>
      <c r="BO91" t="str">
        <f>IFERROR(LEFT(A91,IFERROR(SEARCH(BN91,A91,1)-1,A91)),A91)</f>
        <v>Tara Villagomez</v>
      </c>
    </row>
    <row r="92" spans="1:67">
      <c r="A92" t="s">
        <v>311</v>
      </c>
      <c r="B92" t="s">
        <v>95</v>
      </c>
      <c r="C92" t="s">
        <v>91</v>
      </c>
      <c r="D92" t="s">
        <v>186</v>
      </c>
      <c r="E92" t="s">
        <v>70</v>
      </c>
      <c r="F92" t="s">
        <v>163</v>
      </c>
      <c r="G92" t="s">
        <v>170</v>
      </c>
      <c r="H92" t="s">
        <v>155</v>
      </c>
      <c r="I92" t="s">
        <v>178</v>
      </c>
      <c r="J92" t="s">
        <v>148</v>
      </c>
      <c r="K92" t="s">
        <v>138</v>
      </c>
      <c r="L92" t="s">
        <v>117</v>
      </c>
      <c r="M92" t="s">
        <v>198</v>
      </c>
      <c r="N92" t="s">
        <v>200</v>
      </c>
      <c r="O92" t="s">
        <v>166</v>
      </c>
      <c r="P92" t="s">
        <v>181</v>
      </c>
      <c r="Q92" t="s">
        <v>319</v>
      </c>
      <c r="R92" t="s">
        <v>161</v>
      </c>
      <c r="S92" t="s">
        <v>207</v>
      </c>
      <c r="U92">
        <f>VLOOKUP(B92,golfers!$B$2:$D$79,3,FALSE)</f>
        <v>64</v>
      </c>
      <c r="V92">
        <f>VLOOKUP(C92,golfers!$B$2:$D$79,3,FALSE)</f>
        <v>55</v>
      </c>
      <c r="W92">
        <f>VLOOKUP(D92,golfers!$B$2:$D$79,3,FALSE)</f>
        <v>55</v>
      </c>
      <c r="X92">
        <f>VLOOKUP(E92,golfers!$B$2:$D$79,3,FALSE)</f>
        <v>31</v>
      </c>
      <c r="Y92">
        <f>VLOOKUP(F92,golfers!$B$2:$D$79,3,FALSE)</f>
        <v>19</v>
      </c>
      <c r="Z92">
        <f>VLOOKUP(G92,golfers!$B$2:$D$79,3,FALSE)</f>
        <v>0</v>
      </c>
      <c r="AA92">
        <f>VLOOKUP(H92,golfers!$B$2:$D$79,3,FALSE)</f>
        <v>0</v>
      </c>
      <c r="AB92">
        <f>VLOOKUP(I92,golfers!$B$2:$D$79,3,FALSE)</f>
        <v>48</v>
      </c>
      <c r="AC92">
        <f>VLOOKUP(J92,golfers!$B$2:$D$79,3,FALSE)</f>
        <v>41</v>
      </c>
      <c r="AD92">
        <f>VLOOKUP(K92,golfers!$B$2:$D$79,3,FALSE)</f>
        <v>61</v>
      </c>
      <c r="AE92">
        <f>VLOOKUP(L92,golfers!$B$2:$D$79,3,FALSE)</f>
        <v>15</v>
      </c>
      <c r="AF92">
        <f>VLOOKUP(M92,golfers!$B$2:$D$79,3,FALSE)</f>
        <v>37</v>
      </c>
      <c r="AG92">
        <f>VLOOKUP(N92,golfers!$B$2:$D$79,3,FALSE)</f>
        <v>0</v>
      </c>
      <c r="AH92">
        <f>VLOOKUP(O92,golfers!$B$2:$D$79,3,FALSE)</f>
        <v>41</v>
      </c>
      <c r="AI92">
        <f>VLOOKUP(P92,golfers!$B$2:$D$79,3,FALSE)</f>
        <v>0</v>
      </c>
      <c r="AJ92">
        <f>VLOOKUP(Q92,golfers!$B$2:$D$79,3,FALSE)</f>
        <v>0</v>
      </c>
      <c r="AK92">
        <f>VLOOKUP(R92,golfers!$B$2:$D$79,3,FALSE)</f>
        <v>0</v>
      </c>
      <c r="AL92">
        <f>VLOOKUP(S92,golfers!$B$2:$D$79,3,FALSE)</f>
        <v>0</v>
      </c>
      <c r="AM92">
        <f>COUNTIF(U92:AL92,"&gt;0")</f>
        <v>11</v>
      </c>
      <c r="AN92" s="7">
        <f>SUM(U92:AL92)</f>
        <v>467</v>
      </c>
      <c r="AO92">
        <f>RANK(AN92,$AN$2:$AN$115,0)</f>
        <v>91</v>
      </c>
      <c r="AP92" s="8">
        <f>AN92/AM92</f>
        <v>42.454545454545453</v>
      </c>
      <c r="AQ92" s="8">
        <f>AN92/18</f>
        <v>25.944444444444443</v>
      </c>
      <c r="AR92" t="s">
        <v>320</v>
      </c>
      <c r="BI92" s="52"/>
      <c r="BM92" t="str">
        <v>Ryan Plattenberger</v>
      </c>
      <c r="BN92">
        <f>IFERROR(RIGHT(A92,1)*1,0)</f>
        <v>1</v>
      </c>
      <c r="BO92" t="str">
        <f>IFERROR(LEFT(A92,IFERROR(SEARCH(BN92,A92,1)-1,A92)),A92)</f>
        <v>Todd Anderson</v>
      </c>
    </row>
    <row r="93" spans="1:67">
      <c r="A93" t="s">
        <v>213</v>
      </c>
      <c r="B93" t="s">
        <v>95</v>
      </c>
      <c r="C93" t="s">
        <v>165</v>
      </c>
      <c r="D93" t="s">
        <v>132</v>
      </c>
      <c r="E93" t="s">
        <v>169</v>
      </c>
      <c r="F93" t="s">
        <v>163</v>
      </c>
      <c r="G93" t="s">
        <v>170</v>
      </c>
      <c r="H93" t="s">
        <v>131</v>
      </c>
      <c r="I93" t="s">
        <v>178</v>
      </c>
      <c r="J93" t="s">
        <v>148</v>
      </c>
      <c r="K93" t="s">
        <v>176</v>
      </c>
      <c r="L93" t="s">
        <v>160</v>
      </c>
      <c r="M93" t="s">
        <v>189</v>
      </c>
      <c r="N93" t="s">
        <v>179</v>
      </c>
      <c r="O93" t="s">
        <v>166</v>
      </c>
      <c r="P93" t="s">
        <v>194</v>
      </c>
      <c r="Q93" t="s">
        <v>171</v>
      </c>
      <c r="R93" t="s">
        <v>205</v>
      </c>
      <c r="S93" t="s">
        <v>173</v>
      </c>
      <c r="U93">
        <f>VLOOKUP(B93,golfers!$B$2:$D$79,3,FALSE)</f>
        <v>64</v>
      </c>
      <c r="V93">
        <f>VLOOKUP(C93,golfers!$B$2:$D$79,3,FALSE)</f>
        <v>48</v>
      </c>
      <c r="W93">
        <f>VLOOKUP(D93,golfers!$B$2:$D$79,3,FALSE)</f>
        <v>8</v>
      </c>
      <c r="X93">
        <f>VLOOKUP(E93,golfers!$B$2:$D$79,3,FALSE)</f>
        <v>0</v>
      </c>
      <c r="Y93">
        <f>VLOOKUP(F93,golfers!$B$2:$D$79,3,FALSE)</f>
        <v>19</v>
      </c>
      <c r="Z93">
        <f>VLOOKUP(G93,golfers!$B$2:$D$79,3,FALSE)</f>
        <v>0</v>
      </c>
      <c r="AA93">
        <f>VLOOKUP(H93,golfers!$B$2:$D$79,3,FALSE)</f>
        <v>61</v>
      </c>
      <c r="AB93">
        <f>VLOOKUP(I93,golfers!$B$2:$D$79,3,FALSE)</f>
        <v>48</v>
      </c>
      <c r="AC93">
        <f>VLOOKUP(J93,golfers!$B$2:$D$79,3,FALSE)</f>
        <v>41</v>
      </c>
      <c r="AD93">
        <f>VLOOKUP(K93,golfers!$B$2:$D$79,3,FALSE)</f>
        <v>41</v>
      </c>
      <c r="AE93">
        <f>VLOOKUP(L93,golfers!$B$2:$D$79,3,FALSE)</f>
        <v>67</v>
      </c>
      <c r="AF93">
        <f>VLOOKUP(M93,golfers!$B$2:$D$79,3,FALSE)</f>
        <v>0</v>
      </c>
      <c r="AG93">
        <f>VLOOKUP(N93,golfers!$B$2:$D$79,3,FALSE)</f>
        <v>0</v>
      </c>
      <c r="AH93">
        <f>VLOOKUP(O93,golfers!$B$2:$D$79,3,FALSE)</f>
        <v>41</v>
      </c>
      <c r="AI93">
        <f>VLOOKUP(P93,golfers!$B$2:$D$79,3,FALSE)</f>
        <v>0</v>
      </c>
      <c r="AJ93">
        <f>VLOOKUP(Q93,golfers!$B$2:$D$79,3,FALSE)</f>
        <v>0</v>
      </c>
      <c r="AK93">
        <f>VLOOKUP(R93,golfers!$B$2:$D$79,3,FALSE)</f>
        <v>26</v>
      </c>
      <c r="AL93">
        <f>VLOOKUP(S93,golfers!$B$2:$D$79,3,FALSE)</f>
        <v>0</v>
      </c>
      <c r="AM93">
        <f>COUNTIF(U93:AL93,"&gt;0")</f>
        <v>11</v>
      </c>
      <c r="AN93" s="7">
        <f>SUM(U93:AL93)</f>
        <v>464</v>
      </c>
      <c r="AO93">
        <f>RANK(AN93,$AN$2:$AN$115,0)</f>
        <v>92</v>
      </c>
      <c r="AP93" s="8">
        <f>AN93/AM93</f>
        <v>42.18181818181818</v>
      </c>
      <c r="AQ93" s="8">
        <f>AN93/18</f>
        <v>25.777777777777779</v>
      </c>
      <c r="AR93" t="s">
        <v>320</v>
      </c>
      <c r="BI93" s="52"/>
      <c r="BM93" t="str">
        <v>Ryan Poehlman</v>
      </c>
      <c r="BN93">
        <f>IFERROR(RIGHT(A93,1)*1,0)</f>
        <v>0</v>
      </c>
      <c r="BO93" t="str">
        <f>IFERROR(LEFT(A93,IFERROR(SEARCH(BN93,A93,1)-1,A93)),A93)</f>
        <v>Nick Binnendijk</v>
      </c>
    </row>
    <row r="94" spans="1:67">
      <c r="A94" t="s">
        <v>291</v>
      </c>
      <c r="B94" t="s">
        <v>167</v>
      </c>
      <c r="C94" t="s">
        <v>103</v>
      </c>
      <c r="D94" t="s">
        <v>121</v>
      </c>
      <c r="E94" t="s">
        <v>120</v>
      </c>
      <c r="F94" t="s">
        <v>118</v>
      </c>
      <c r="G94" t="s">
        <v>170</v>
      </c>
      <c r="H94" t="s">
        <v>146</v>
      </c>
      <c r="I94" t="s">
        <v>71</v>
      </c>
      <c r="J94" t="s">
        <v>183</v>
      </c>
      <c r="K94" t="s">
        <v>119</v>
      </c>
      <c r="L94" t="s">
        <v>149</v>
      </c>
      <c r="M94" t="s">
        <v>172</v>
      </c>
      <c r="N94" t="s">
        <v>201</v>
      </c>
      <c r="O94" t="s">
        <v>166</v>
      </c>
      <c r="P94" t="s">
        <v>181</v>
      </c>
      <c r="Q94" t="s">
        <v>319</v>
      </c>
      <c r="R94" t="s">
        <v>161</v>
      </c>
      <c r="S94" t="s">
        <v>207</v>
      </c>
      <c r="U94">
        <f>VLOOKUP(B94,golfers!$B$2:$D$79,3,FALSE)</f>
        <v>37</v>
      </c>
      <c r="V94">
        <f>VLOOKUP(C94,golfers!$B$2:$D$79,3,FALSE)</f>
        <v>64</v>
      </c>
      <c r="W94">
        <f>VLOOKUP(D94,golfers!$B$2:$D$79,3,FALSE)</f>
        <v>31</v>
      </c>
      <c r="X94">
        <f>VLOOKUP(E94,golfers!$B$2:$D$79,3,FALSE)</f>
        <v>0</v>
      </c>
      <c r="Y94">
        <f>VLOOKUP(F94,golfers!$B$2:$D$79,3,FALSE)</f>
        <v>0</v>
      </c>
      <c r="Z94">
        <f>VLOOKUP(G94,golfers!$B$2:$D$79,3,FALSE)</f>
        <v>0</v>
      </c>
      <c r="AA94">
        <f>VLOOKUP(H94,golfers!$B$2:$D$79,3,FALSE)</f>
        <v>55</v>
      </c>
      <c r="AB94">
        <f>VLOOKUP(I94,golfers!$B$2:$D$79,3,FALSE)</f>
        <v>55</v>
      </c>
      <c r="AC94">
        <f>VLOOKUP(J94,golfers!$B$2:$D$79,3,FALSE)</f>
        <v>0</v>
      </c>
      <c r="AD94">
        <f>VLOOKUP(K94,golfers!$B$2:$D$79,3,FALSE)</f>
        <v>0</v>
      </c>
      <c r="AE94">
        <f>VLOOKUP(L94,golfers!$B$2:$D$79,3,FALSE)</f>
        <v>69</v>
      </c>
      <c r="AF94">
        <f>VLOOKUP(M94,golfers!$B$2:$D$79,3,FALSE)</f>
        <v>55</v>
      </c>
      <c r="AG94">
        <f>VLOOKUP(N94,golfers!$B$2:$D$79,3,FALSE)</f>
        <v>57</v>
      </c>
      <c r="AH94">
        <f>VLOOKUP(O94,golfers!$B$2:$D$79,3,FALSE)</f>
        <v>41</v>
      </c>
      <c r="AI94">
        <f>VLOOKUP(P94,golfers!$B$2:$D$79,3,FALSE)</f>
        <v>0</v>
      </c>
      <c r="AJ94">
        <f>VLOOKUP(Q94,golfers!$B$2:$D$79,3,FALSE)</f>
        <v>0</v>
      </c>
      <c r="AK94">
        <f>VLOOKUP(R94,golfers!$B$2:$D$79,3,FALSE)</f>
        <v>0</v>
      </c>
      <c r="AL94">
        <f>VLOOKUP(S94,golfers!$B$2:$D$79,3,FALSE)</f>
        <v>0</v>
      </c>
      <c r="AM94">
        <f>COUNTIF(U94:AL94,"&gt;0")</f>
        <v>9</v>
      </c>
      <c r="AN94" s="7">
        <f>SUM(U94:AL94)</f>
        <v>464</v>
      </c>
      <c r="AO94">
        <f>RANK(AN94,$AN$2:$AN$115,0)</f>
        <v>92</v>
      </c>
      <c r="AP94" s="8">
        <f>AN94/AM94</f>
        <v>51.555555555555557</v>
      </c>
      <c r="AQ94" s="8">
        <f>AN94/18</f>
        <v>25.777777777777779</v>
      </c>
      <c r="AR94" t="s">
        <v>320</v>
      </c>
      <c r="BI94" s="52"/>
      <c r="BM94" t="str">
        <v>Sarah Percha</v>
      </c>
      <c r="BN94">
        <f>IFERROR(RIGHT(A94,1)*1,0)</f>
        <v>0</v>
      </c>
      <c r="BO94" t="str">
        <f>IFERROR(LEFT(A94,IFERROR(SEARCH(BN94,A94,1)-1,A94)),A94)</f>
        <v>Lisa Foreman</v>
      </c>
    </row>
    <row r="95" spans="1:67">
      <c r="A95" s="66" t="s">
        <v>225</v>
      </c>
      <c r="B95" t="s">
        <v>134</v>
      </c>
      <c r="C95" t="s">
        <v>103</v>
      </c>
      <c r="D95" t="s">
        <v>168</v>
      </c>
      <c r="E95" t="s">
        <v>70</v>
      </c>
      <c r="F95" t="s">
        <v>118</v>
      </c>
      <c r="G95" t="s">
        <v>174</v>
      </c>
      <c r="H95" t="s">
        <v>147</v>
      </c>
      <c r="I95" t="s">
        <v>71</v>
      </c>
      <c r="J95" t="s">
        <v>175</v>
      </c>
      <c r="K95" t="s">
        <v>176</v>
      </c>
      <c r="L95" t="s">
        <v>157</v>
      </c>
      <c r="M95" t="s">
        <v>177</v>
      </c>
      <c r="N95" t="s">
        <v>179</v>
      </c>
      <c r="O95" t="s">
        <v>190</v>
      </c>
      <c r="P95" t="s">
        <v>194</v>
      </c>
      <c r="Q95" t="s">
        <v>182</v>
      </c>
      <c r="R95" t="s">
        <v>205</v>
      </c>
      <c r="S95" t="s">
        <v>173</v>
      </c>
      <c r="U95">
        <f>VLOOKUP(B95,golfers!$B$2:$D$79,3,FALSE)</f>
        <v>75</v>
      </c>
      <c r="V95">
        <f>VLOOKUP(C95,golfers!$B$2:$D$79,3,FALSE)</f>
        <v>64</v>
      </c>
      <c r="W95">
        <f>VLOOKUP(D95,golfers!$B$2:$D$79,3,FALSE)</f>
        <v>64</v>
      </c>
      <c r="X95">
        <f>VLOOKUP(E95,golfers!$B$2:$D$79,3,FALSE)</f>
        <v>31</v>
      </c>
      <c r="Y95">
        <f>VLOOKUP(F95,golfers!$B$2:$D$79,3,FALSE)</f>
        <v>0</v>
      </c>
      <c r="Z95">
        <f>VLOOKUP(G95,golfers!$B$2:$D$79,3,FALSE)</f>
        <v>0</v>
      </c>
      <c r="AA95">
        <f>VLOOKUP(H95,golfers!$B$2:$D$79,3,FALSE)</f>
        <v>0</v>
      </c>
      <c r="AB95">
        <f>VLOOKUP(I95,golfers!$B$2:$D$79,3,FALSE)</f>
        <v>55</v>
      </c>
      <c r="AC95">
        <f>VLOOKUP(J95,golfers!$B$2:$D$79,3,FALSE)</f>
        <v>37</v>
      </c>
      <c r="AD95">
        <f>VLOOKUP(K95,golfers!$B$2:$D$79,3,FALSE)</f>
        <v>41</v>
      </c>
      <c r="AE95">
        <f>VLOOKUP(L95,golfers!$B$2:$D$79,3,FALSE)</f>
        <v>19</v>
      </c>
      <c r="AF95">
        <f>VLOOKUP(M95,golfers!$B$2:$D$79,3,FALSE)</f>
        <v>48</v>
      </c>
      <c r="AG95">
        <f>VLOOKUP(N95,golfers!$B$2:$D$79,3,FALSE)</f>
        <v>0</v>
      </c>
      <c r="AH95">
        <f>VLOOKUP(O95,golfers!$B$2:$D$79,3,FALSE)</f>
        <v>0</v>
      </c>
      <c r="AI95">
        <f>VLOOKUP(P95,golfers!$B$2:$D$79,3,FALSE)</f>
        <v>0</v>
      </c>
      <c r="AJ95">
        <f>VLOOKUP(Q95,golfers!$B$2:$D$79,3,FALSE)</f>
        <v>0</v>
      </c>
      <c r="AK95">
        <f>VLOOKUP(R95,golfers!$B$2:$D$79,3,FALSE)</f>
        <v>26</v>
      </c>
      <c r="AL95">
        <f>VLOOKUP(S95,golfers!$B$2:$D$79,3,FALSE)</f>
        <v>0</v>
      </c>
      <c r="AM95">
        <f>COUNTIF(U95:AL95,"&gt;0")</f>
        <v>10</v>
      </c>
      <c r="AN95" s="7">
        <f>SUM(U95:AL95)</f>
        <v>460</v>
      </c>
      <c r="AO95">
        <f>RANK(AN95,$AN$2:$AN$115,0)</f>
        <v>94</v>
      </c>
      <c r="AP95" s="8">
        <f>AN95/AM95</f>
        <v>46</v>
      </c>
      <c r="AQ95" s="8">
        <f>AN95/18</f>
        <v>25.555555555555557</v>
      </c>
      <c r="AR95" t="s">
        <v>320</v>
      </c>
      <c r="BI95" s="52"/>
      <c r="BM95" t="str">
        <v>Shane King</v>
      </c>
      <c r="BN95">
        <f>IFERROR(RIGHT(A95,1)*1,0)</f>
        <v>2</v>
      </c>
      <c r="BO95" t="str">
        <f>IFERROR(LEFT(A95,IFERROR(SEARCH(BN95,A95,1)-1,A95)),A95)</f>
        <v>Jon Saxe</v>
      </c>
    </row>
    <row r="96" spans="1:67">
      <c r="A96" t="s">
        <v>272</v>
      </c>
      <c r="B96" t="s">
        <v>95</v>
      </c>
      <c r="C96" t="s">
        <v>165</v>
      </c>
      <c r="D96" t="s">
        <v>186</v>
      </c>
      <c r="E96" t="s">
        <v>70</v>
      </c>
      <c r="F96" t="s">
        <v>163</v>
      </c>
      <c r="G96" t="s">
        <v>170</v>
      </c>
      <c r="H96" t="s">
        <v>131</v>
      </c>
      <c r="I96" t="s">
        <v>196</v>
      </c>
      <c r="J96" t="s">
        <v>183</v>
      </c>
      <c r="K96" t="s">
        <v>119</v>
      </c>
      <c r="L96" t="s">
        <v>160</v>
      </c>
      <c r="M96" t="s">
        <v>177</v>
      </c>
      <c r="N96" t="s">
        <v>199</v>
      </c>
      <c r="O96" t="s">
        <v>156</v>
      </c>
      <c r="P96" t="s">
        <v>180</v>
      </c>
      <c r="Q96" t="s">
        <v>204</v>
      </c>
      <c r="R96" t="s">
        <v>188</v>
      </c>
      <c r="S96" t="s">
        <v>207</v>
      </c>
      <c r="U96">
        <f>VLOOKUP(B96,golfers!$B$2:$D$79,3,FALSE)</f>
        <v>64</v>
      </c>
      <c r="V96">
        <f>VLOOKUP(C96,golfers!$B$2:$D$79,3,FALSE)</f>
        <v>48</v>
      </c>
      <c r="W96">
        <f>VLOOKUP(D96,golfers!$B$2:$D$79,3,FALSE)</f>
        <v>55</v>
      </c>
      <c r="X96">
        <f>VLOOKUP(E96,golfers!$B$2:$D$79,3,FALSE)</f>
        <v>31</v>
      </c>
      <c r="Y96">
        <f>VLOOKUP(F96,golfers!$B$2:$D$79,3,FALSE)</f>
        <v>19</v>
      </c>
      <c r="Z96">
        <f>VLOOKUP(G96,golfers!$B$2:$D$79,3,FALSE)</f>
        <v>0</v>
      </c>
      <c r="AA96">
        <f>VLOOKUP(H96,golfers!$B$2:$D$79,3,FALSE)</f>
        <v>61</v>
      </c>
      <c r="AB96">
        <f>VLOOKUP(I96,golfers!$B$2:$D$79,3,FALSE)</f>
        <v>0</v>
      </c>
      <c r="AC96">
        <f>VLOOKUP(J96,golfers!$B$2:$D$79,3,FALSE)</f>
        <v>0</v>
      </c>
      <c r="AD96">
        <f>VLOOKUP(K96,golfers!$B$2:$D$79,3,FALSE)</f>
        <v>0</v>
      </c>
      <c r="AE96">
        <f>VLOOKUP(L96,golfers!$B$2:$D$79,3,FALSE)</f>
        <v>67</v>
      </c>
      <c r="AF96">
        <f>VLOOKUP(M96,golfers!$B$2:$D$79,3,FALSE)</f>
        <v>48</v>
      </c>
      <c r="AG96">
        <f>VLOOKUP(N96,golfers!$B$2:$D$79,3,FALSE)</f>
        <v>10</v>
      </c>
      <c r="AH96">
        <f>VLOOKUP(O96,golfers!$B$2:$D$79,3,FALSE)</f>
        <v>0</v>
      </c>
      <c r="AI96">
        <f>VLOOKUP(P96,golfers!$B$2:$D$79,3,FALSE)</f>
        <v>26</v>
      </c>
      <c r="AJ96">
        <f>VLOOKUP(Q96,golfers!$B$2:$D$79,3,FALSE)</f>
        <v>0</v>
      </c>
      <c r="AK96">
        <f>VLOOKUP(R96,golfers!$B$2:$D$79,3,FALSE)</f>
        <v>19</v>
      </c>
      <c r="AL96">
        <f>VLOOKUP(S96,golfers!$B$2:$D$79,3,FALSE)</f>
        <v>0</v>
      </c>
      <c r="AM96">
        <f>COUNTIF(U96:AL96,"&gt;0")</f>
        <v>11</v>
      </c>
      <c r="AN96" s="7">
        <f>SUM(U96:AL96)</f>
        <v>448</v>
      </c>
      <c r="AO96">
        <f>RANK(AN96,$AN$2:$AN$115,0)</f>
        <v>95</v>
      </c>
      <c r="AP96" s="8">
        <f>AN96/AM96</f>
        <v>40.727272727272727</v>
      </c>
      <c r="AQ96" s="8">
        <f>AN96/18</f>
        <v>24.888888888888889</v>
      </c>
      <c r="AR96" t="s">
        <v>320</v>
      </c>
      <c r="BI96" s="52"/>
      <c r="BM96" t="str">
        <v>Sharon Haas</v>
      </c>
      <c r="BN96">
        <f>IFERROR(RIGHT(A96,1)*1,0)</f>
        <v>2</v>
      </c>
      <c r="BO96" t="str">
        <f>IFERROR(LEFT(A96,IFERROR(SEARCH(BN96,A96,1)-1,A96)),A96)</f>
        <v>Darren Merchant</v>
      </c>
    </row>
    <row r="97" spans="1:67">
      <c r="A97" t="s">
        <v>302</v>
      </c>
      <c r="B97" t="s">
        <v>95</v>
      </c>
      <c r="C97" t="s">
        <v>165</v>
      </c>
      <c r="D97" t="s">
        <v>132</v>
      </c>
      <c r="E97" t="s">
        <v>94</v>
      </c>
      <c r="F97" t="s">
        <v>162</v>
      </c>
      <c r="G97" t="s">
        <v>185</v>
      </c>
      <c r="H97" t="s">
        <v>155</v>
      </c>
      <c r="I97" t="s">
        <v>71</v>
      </c>
      <c r="J97" t="s">
        <v>183</v>
      </c>
      <c r="K97" t="s">
        <v>119</v>
      </c>
      <c r="L97" t="s">
        <v>117</v>
      </c>
      <c r="M97" t="s">
        <v>177</v>
      </c>
      <c r="N97" t="s">
        <v>199</v>
      </c>
      <c r="O97" t="s">
        <v>190</v>
      </c>
      <c r="P97" t="s">
        <v>203</v>
      </c>
      <c r="Q97" t="s">
        <v>319</v>
      </c>
      <c r="R97" t="s">
        <v>191</v>
      </c>
      <c r="S97" t="s">
        <v>206</v>
      </c>
      <c r="U97">
        <f>VLOOKUP(B97,golfers!$B$2:$D$79,3,FALSE)</f>
        <v>64</v>
      </c>
      <c r="V97">
        <f>VLOOKUP(C97,golfers!$B$2:$D$79,3,FALSE)</f>
        <v>48</v>
      </c>
      <c r="W97">
        <f>VLOOKUP(D97,golfers!$B$2:$D$79,3,FALSE)</f>
        <v>8</v>
      </c>
      <c r="X97">
        <f>VLOOKUP(E97,golfers!$B$2:$D$79,3,FALSE)</f>
        <v>37</v>
      </c>
      <c r="Y97">
        <f>VLOOKUP(F97,golfers!$B$2:$D$79,3,FALSE)</f>
        <v>67</v>
      </c>
      <c r="Z97">
        <f>VLOOKUP(G97,golfers!$B$2:$D$79,3,FALSE)</f>
        <v>0</v>
      </c>
      <c r="AA97">
        <f>VLOOKUP(H97,golfers!$B$2:$D$79,3,FALSE)</f>
        <v>0</v>
      </c>
      <c r="AB97">
        <f>VLOOKUP(I97,golfers!$B$2:$D$79,3,FALSE)</f>
        <v>55</v>
      </c>
      <c r="AC97">
        <f>VLOOKUP(J97,golfers!$B$2:$D$79,3,FALSE)</f>
        <v>0</v>
      </c>
      <c r="AD97">
        <f>VLOOKUP(K97,golfers!$B$2:$D$79,3,FALSE)</f>
        <v>0</v>
      </c>
      <c r="AE97">
        <f>VLOOKUP(L97,golfers!$B$2:$D$79,3,FALSE)</f>
        <v>15</v>
      </c>
      <c r="AF97">
        <f>VLOOKUP(M97,golfers!$B$2:$D$79,3,FALSE)</f>
        <v>48</v>
      </c>
      <c r="AG97">
        <f>VLOOKUP(N97,golfers!$B$2:$D$79,3,FALSE)</f>
        <v>10</v>
      </c>
      <c r="AH97">
        <f>VLOOKUP(O97,golfers!$B$2:$D$79,3,FALSE)</f>
        <v>0</v>
      </c>
      <c r="AI97">
        <f>VLOOKUP(P97,golfers!$B$2:$D$79,3,FALSE)</f>
        <v>0</v>
      </c>
      <c r="AJ97">
        <f>VLOOKUP(Q97,golfers!$B$2:$D$79,3,FALSE)</f>
        <v>0</v>
      </c>
      <c r="AK97">
        <f>VLOOKUP(R97,golfers!$B$2:$D$79,3,FALSE)</f>
        <v>26</v>
      </c>
      <c r="AL97">
        <f>VLOOKUP(S97,golfers!$B$2:$D$79,3,FALSE)</f>
        <v>68</v>
      </c>
      <c r="AM97">
        <f>COUNTIF(U97:AL97,"&gt;0")</f>
        <v>11</v>
      </c>
      <c r="AN97" s="7">
        <f>SUM(U97:AL97)</f>
        <v>446</v>
      </c>
      <c r="AO97">
        <f>RANK(AN97,$AN$2:$AN$115,0)</f>
        <v>96</v>
      </c>
      <c r="AP97" s="8">
        <f>AN97/AM97</f>
        <v>40.545454545454547</v>
      </c>
      <c r="AQ97" s="8">
        <f>AN97/18</f>
        <v>24.777777777777779</v>
      </c>
      <c r="AR97" t="s">
        <v>320</v>
      </c>
      <c r="BI97" s="52"/>
      <c r="BM97" t="str">
        <v>Sri Panchumarti</v>
      </c>
      <c r="BN97">
        <f>IFERROR(RIGHT(A97,1)*1,0)</f>
        <v>0</v>
      </c>
      <c r="BO97" t="str">
        <f>IFERROR(LEFT(A97,IFERROR(SEARCH(BN97,A97,1)-1,A97)),A97)</f>
        <v>Matt Hahne</v>
      </c>
    </row>
    <row r="98" spans="1:67">
      <c r="A98" t="s">
        <v>231</v>
      </c>
      <c r="B98" t="s">
        <v>95</v>
      </c>
      <c r="C98" t="s">
        <v>91</v>
      </c>
      <c r="D98" t="s">
        <v>132</v>
      </c>
      <c r="E98" t="s">
        <v>70</v>
      </c>
      <c r="F98" t="s">
        <v>118</v>
      </c>
      <c r="G98" t="s">
        <v>140</v>
      </c>
      <c r="H98" t="s">
        <v>131</v>
      </c>
      <c r="I98" t="s">
        <v>154</v>
      </c>
      <c r="J98" t="s">
        <v>175</v>
      </c>
      <c r="K98" t="s">
        <v>187</v>
      </c>
      <c r="L98" t="s">
        <v>157</v>
      </c>
      <c r="M98" t="s">
        <v>177</v>
      </c>
      <c r="N98" t="s">
        <v>200</v>
      </c>
      <c r="O98" t="s">
        <v>166</v>
      </c>
      <c r="P98" t="s">
        <v>180</v>
      </c>
      <c r="Q98" t="s">
        <v>319</v>
      </c>
      <c r="R98" t="s">
        <v>188</v>
      </c>
      <c r="S98" t="s">
        <v>184</v>
      </c>
      <c r="U98">
        <f>VLOOKUP(B98,golfers!$B$2:$D$79,3,FALSE)</f>
        <v>64</v>
      </c>
      <c r="V98">
        <f>VLOOKUP(C98,golfers!$B$2:$D$79,3,FALSE)</f>
        <v>55</v>
      </c>
      <c r="W98">
        <f>VLOOKUP(D98,golfers!$B$2:$D$79,3,FALSE)</f>
        <v>8</v>
      </c>
      <c r="X98">
        <f>VLOOKUP(E98,golfers!$B$2:$D$79,3,FALSE)</f>
        <v>31</v>
      </c>
      <c r="Y98">
        <f>VLOOKUP(F98,golfers!$B$2:$D$79,3,FALSE)</f>
        <v>0</v>
      </c>
      <c r="Z98">
        <f>VLOOKUP(G98,golfers!$B$2:$D$79,3,FALSE)</f>
        <v>26</v>
      </c>
      <c r="AA98">
        <f>VLOOKUP(H98,golfers!$B$2:$D$79,3,FALSE)</f>
        <v>61</v>
      </c>
      <c r="AB98">
        <f>VLOOKUP(I98,golfers!$B$2:$D$79,3,FALSE)</f>
        <v>0</v>
      </c>
      <c r="AC98">
        <f>VLOOKUP(J98,golfers!$B$2:$D$79,3,FALSE)</f>
        <v>37</v>
      </c>
      <c r="AD98">
        <f>VLOOKUP(K98,golfers!$B$2:$D$79,3,FALSE)</f>
        <v>0</v>
      </c>
      <c r="AE98">
        <f>VLOOKUP(L98,golfers!$B$2:$D$79,3,FALSE)</f>
        <v>19</v>
      </c>
      <c r="AF98">
        <f>VLOOKUP(M98,golfers!$B$2:$D$79,3,FALSE)</f>
        <v>48</v>
      </c>
      <c r="AG98">
        <f>VLOOKUP(N98,golfers!$B$2:$D$79,3,FALSE)</f>
        <v>0</v>
      </c>
      <c r="AH98">
        <f>VLOOKUP(O98,golfers!$B$2:$D$79,3,FALSE)</f>
        <v>41</v>
      </c>
      <c r="AI98">
        <f>VLOOKUP(P98,golfers!$B$2:$D$79,3,FALSE)</f>
        <v>26</v>
      </c>
      <c r="AJ98">
        <f>VLOOKUP(Q98,golfers!$B$2:$D$79,3,FALSE)</f>
        <v>0</v>
      </c>
      <c r="AK98">
        <f>VLOOKUP(R98,golfers!$B$2:$D$79,3,FALSE)</f>
        <v>19</v>
      </c>
      <c r="AL98">
        <f>VLOOKUP(S98,golfers!$B$2:$D$79,3,FALSE)</f>
        <v>8</v>
      </c>
      <c r="AM98">
        <f>COUNTIF(U98:AL98,"&gt;0")</f>
        <v>13</v>
      </c>
      <c r="AN98" s="7">
        <f>SUM(U98:AL98)</f>
        <v>443</v>
      </c>
      <c r="AO98">
        <f>RANK(AN98,$AN$2:$AN$115,0)</f>
        <v>97</v>
      </c>
      <c r="AP98" s="8">
        <f>AN98/AM98</f>
        <v>34.07692307692308</v>
      </c>
      <c r="AQ98" s="8">
        <f>AN98/18</f>
        <v>24.611111111111111</v>
      </c>
      <c r="AR98" t="s">
        <v>320</v>
      </c>
      <c r="BI98" s="52"/>
      <c r="BM98" t="str">
        <v>Stacy Ban</v>
      </c>
      <c r="BN98">
        <f>IFERROR(RIGHT(A98,1)*1,0)</f>
        <v>0</v>
      </c>
      <c r="BO98" t="str">
        <f>IFERROR(LEFT(A98,IFERROR(SEARCH(BN98,A98,1)-1,A98)),A98)</f>
        <v>JR Freidhof</v>
      </c>
    </row>
    <row r="99" spans="1:67">
      <c r="A99" t="s">
        <v>280</v>
      </c>
      <c r="B99" t="s">
        <v>134</v>
      </c>
      <c r="C99" t="s">
        <v>165</v>
      </c>
      <c r="D99" t="s">
        <v>186</v>
      </c>
      <c r="E99" t="s">
        <v>120</v>
      </c>
      <c r="F99" t="s">
        <v>163</v>
      </c>
      <c r="G99" t="s">
        <v>170</v>
      </c>
      <c r="H99" t="s">
        <v>146</v>
      </c>
      <c r="I99" t="s">
        <v>154</v>
      </c>
      <c r="J99" t="s">
        <v>148</v>
      </c>
      <c r="K99" t="s">
        <v>119</v>
      </c>
      <c r="L99" t="s">
        <v>160</v>
      </c>
      <c r="M99" t="s">
        <v>177</v>
      </c>
      <c r="N99" t="s">
        <v>179</v>
      </c>
      <c r="O99" t="s">
        <v>190</v>
      </c>
      <c r="P99" t="s">
        <v>194</v>
      </c>
      <c r="Q99" t="s">
        <v>171</v>
      </c>
      <c r="R99" t="s">
        <v>205</v>
      </c>
      <c r="S99" t="s">
        <v>184</v>
      </c>
      <c r="U99">
        <f>VLOOKUP(B99,golfers!$B$2:$D$79,3,FALSE)</f>
        <v>75</v>
      </c>
      <c r="V99">
        <f>VLOOKUP(C99,golfers!$B$2:$D$79,3,FALSE)</f>
        <v>48</v>
      </c>
      <c r="W99">
        <f>VLOOKUP(D99,golfers!$B$2:$D$79,3,FALSE)</f>
        <v>55</v>
      </c>
      <c r="X99">
        <f>VLOOKUP(E99,golfers!$B$2:$D$79,3,FALSE)</f>
        <v>0</v>
      </c>
      <c r="Y99">
        <f>VLOOKUP(F99,golfers!$B$2:$D$79,3,FALSE)</f>
        <v>19</v>
      </c>
      <c r="Z99">
        <f>VLOOKUP(G99,golfers!$B$2:$D$79,3,FALSE)</f>
        <v>0</v>
      </c>
      <c r="AA99">
        <f>VLOOKUP(H99,golfers!$B$2:$D$79,3,FALSE)</f>
        <v>55</v>
      </c>
      <c r="AB99">
        <f>VLOOKUP(I99,golfers!$B$2:$D$79,3,FALSE)</f>
        <v>0</v>
      </c>
      <c r="AC99">
        <f>VLOOKUP(J99,golfers!$B$2:$D$79,3,FALSE)</f>
        <v>41</v>
      </c>
      <c r="AD99">
        <f>VLOOKUP(K99,golfers!$B$2:$D$79,3,FALSE)</f>
        <v>0</v>
      </c>
      <c r="AE99">
        <f>VLOOKUP(L99,golfers!$B$2:$D$79,3,FALSE)</f>
        <v>67</v>
      </c>
      <c r="AF99">
        <f>VLOOKUP(M99,golfers!$B$2:$D$79,3,FALSE)</f>
        <v>48</v>
      </c>
      <c r="AG99">
        <f>VLOOKUP(N99,golfers!$B$2:$D$79,3,FALSE)</f>
        <v>0</v>
      </c>
      <c r="AH99">
        <f>VLOOKUP(O99,golfers!$B$2:$D$79,3,FALSE)</f>
        <v>0</v>
      </c>
      <c r="AI99">
        <f>VLOOKUP(P99,golfers!$B$2:$D$79,3,FALSE)</f>
        <v>0</v>
      </c>
      <c r="AJ99">
        <f>VLOOKUP(Q99,golfers!$B$2:$D$79,3,FALSE)</f>
        <v>0</v>
      </c>
      <c r="AK99">
        <f>VLOOKUP(R99,golfers!$B$2:$D$79,3,FALSE)</f>
        <v>26</v>
      </c>
      <c r="AL99">
        <f>VLOOKUP(S99,golfers!$B$2:$D$79,3,FALSE)</f>
        <v>8</v>
      </c>
      <c r="AM99">
        <f>COUNTIF(U99:AL99,"&gt;0")</f>
        <v>10</v>
      </c>
      <c r="AN99" s="7">
        <f>SUM(U99:AL99)</f>
        <v>442</v>
      </c>
      <c r="AO99">
        <f>RANK(AN99,$AN$2:$AN$115,0)</f>
        <v>98</v>
      </c>
      <c r="AP99" s="8">
        <f>AN99/AM99</f>
        <v>44.2</v>
      </c>
      <c r="AQ99" s="8">
        <f>AN99/18</f>
        <v>24.555555555555557</v>
      </c>
      <c r="AR99" t="s">
        <v>320</v>
      </c>
      <c r="BI99" s="52"/>
      <c r="BM99" t="str">
        <v>Stephen Marshall1</v>
      </c>
      <c r="BN99">
        <f>IFERROR(RIGHT(A99,1)*1,0)</f>
        <v>2</v>
      </c>
      <c r="BO99" t="str">
        <f>IFERROR(LEFT(A99,IFERROR(SEARCH(BN99,A99,1)-1,A99)),A99)</f>
        <v>Brian Schindler</v>
      </c>
    </row>
    <row r="100" spans="1:67">
      <c r="A100" t="s">
        <v>303</v>
      </c>
      <c r="B100" t="s">
        <v>134</v>
      </c>
      <c r="C100" t="s">
        <v>165</v>
      </c>
      <c r="D100" t="s">
        <v>132</v>
      </c>
      <c r="E100" t="s">
        <v>70</v>
      </c>
      <c r="F100" t="s">
        <v>141</v>
      </c>
      <c r="G100" t="s">
        <v>185</v>
      </c>
      <c r="H100" t="s">
        <v>147</v>
      </c>
      <c r="I100" t="s">
        <v>196</v>
      </c>
      <c r="J100" t="s">
        <v>197</v>
      </c>
      <c r="K100" t="s">
        <v>176</v>
      </c>
      <c r="L100" t="s">
        <v>117</v>
      </c>
      <c r="M100" t="s">
        <v>177</v>
      </c>
      <c r="N100" t="s">
        <v>179</v>
      </c>
      <c r="O100" t="s">
        <v>202</v>
      </c>
      <c r="P100" t="s">
        <v>203</v>
      </c>
      <c r="Q100" t="s">
        <v>182</v>
      </c>
      <c r="R100" t="s">
        <v>161</v>
      </c>
      <c r="S100" t="s">
        <v>184</v>
      </c>
      <c r="U100">
        <f>VLOOKUP(B100,golfers!$B$2:$D$79,3,FALSE)</f>
        <v>75</v>
      </c>
      <c r="V100">
        <f>VLOOKUP(C100,golfers!$B$2:$D$79,3,FALSE)</f>
        <v>48</v>
      </c>
      <c r="W100">
        <f>VLOOKUP(D100,golfers!$B$2:$D$79,3,FALSE)</f>
        <v>8</v>
      </c>
      <c r="X100">
        <f>VLOOKUP(E100,golfers!$B$2:$D$79,3,FALSE)</f>
        <v>31</v>
      </c>
      <c r="Y100">
        <f>VLOOKUP(F100,golfers!$B$2:$D$79,3,FALSE)</f>
        <v>61</v>
      </c>
      <c r="Z100">
        <f>VLOOKUP(G100,golfers!$B$2:$D$79,3,FALSE)</f>
        <v>0</v>
      </c>
      <c r="AA100">
        <f>VLOOKUP(H100,golfers!$B$2:$D$79,3,FALSE)</f>
        <v>0</v>
      </c>
      <c r="AB100">
        <f>VLOOKUP(I100,golfers!$B$2:$D$79,3,FALSE)</f>
        <v>0</v>
      </c>
      <c r="AC100">
        <f>VLOOKUP(J100,golfers!$B$2:$D$79,3,FALSE)</f>
        <v>43</v>
      </c>
      <c r="AD100">
        <f>VLOOKUP(K100,golfers!$B$2:$D$79,3,FALSE)</f>
        <v>41</v>
      </c>
      <c r="AE100">
        <f>VLOOKUP(L100,golfers!$B$2:$D$79,3,FALSE)</f>
        <v>15</v>
      </c>
      <c r="AF100">
        <f>VLOOKUP(M100,golfers!$B$2:$D$79,3,FALSE)</f>
        <v>48</v>
      </c>
      <c r="AG100">
        <f>VLOOKUP(N100,golfers!$B$2:$D$79,3,FALSE)</f>
        <v>0</v>
      </c>
      <c r="AH100">
        <f>VLOOKUP(O100,golfers!$B$2:$D$79,3,FALSE)</f>
        <v>57</v>
      </c>
      <c r="AI100">
        <f>VLOOKUP(P100,golfers!$B$2:$D$79,3,FALSE)</f>
        <v>0</v>
      </c>
      <c r="AJ100">
        <f>VLOOKUP(Q100,golfers!$B$2:$D$79,3,FALSE)</f>
        <v>0</v>
      </c>
      <c r="AK100">
        <f>VLOOKUP(R100,golfers!$B$2:$D$79,3,FALSE)</f>
        <v>0</v>
      </c>
      <c r="AL100">
        <f>VLOOKUP(S100,golfers!$B$2:$D$79,3,FALSE)</f>
        <v>8</v>
      </c>
      <c r="AM100">
        <f>COUNTIF(U100:AL100,"&gt;0")</f>
        <v>11</v>
      </c>
      <c r="AN100" s="7">
        <f>SUM(U100:AL100)</f>
        <v>435</v>
      </c>
      <c r="AO100">
        <f>RANK(AN100,$AN$2:$AN$115,0)</f>
        <v>99</v>
      </c>
      <c r="AP100" s="8">
        <f>AN100/AM100</f>
        <v>39.545454545454547</v>
      </c>
      <c r="AQ100" s="8">
        <f>AN100/18</f>
        <v>24.166666666666668</v>
      </c>
      <c r="AR100" t="s">
        <v>320</v>
      </c>
      <c r="BI100" s="52"/>
      <c r="BM100" t="str">
        <v>Stephen Marshall2</v>
      </c>
      <c r="BN100">
        <f>IFERROR(RIGHT(A100,1)*1,0)</f>
        <v>0</v>
      </c>
      <c r="BO100" t="str">
        <f>IFERROR(LEFT(A100,IFERROR(SEARCH(BN100,A100,1)-1,A100)),A100)</f>
        <v>Jason Tieskoetter</v>
      </c>
    </row>
    <row r="101" spans="1:67">
      <c r="A101" t="s">
        <v>229</v>
      </c>
      <c r="B101" t="s">
        <v>134</v>
      </c>
      <c r="C101" t="s">
        <v>103</v>
      </c>
      <c r="D101" t="s">
        <v>186</v>
      </c>
      <c r="E101" t="s">
        <v>169</v>
      </c>
      <c r="F101" t="s">
        <v>162</v>
      </c>
      <c r="G101" t="s">
        <v>174</v>
      </c>
      <c r="H101" t="s">
        <v>147</v>
      </c>
      <c r="I101" t="s">
        <v>196</v>
      </c>
      <c r="J101" t="s">
        <v>148</v>
      </c>
      <c r="K101" t="s">
        <v>119</v>
      </c>
      <c r="L101" t="s">
        <v>117</v>
      </c>
      <c r="M101" t="s">
        <v>198</v>
      </c>
      <c r="N101" t="s">
        <v>199</v>
      </c>
      <c r="O101" t="s">
        <v>156</v>
      </c>
      <c r="P101" t="s">
        <v>180</v>
      </c>
      <c r="Q101" t="s">
        <v>204</v>
      </c>
      <c r="R101" t="s">
        <v>191</v>
      </c>
      <c r="S101" t="s">
        <v>173</v>
      </c>
      <c r="U101">
        <f>VLOOKUP(B101,golfers!$B$2:$D$79,3,FALSE)</f>
        <v>75</v>
      </c>
      <c r="V101">
        <f>VLOOKUP(C101,golfers!$B$2:$D$79,3,FALSE)</f>
        <v>64</v>
      </c>
      <c r="W101">
        <f>VLOOKUP(D101,golfers!$B$2:$D$79,3,FALSE)</f>
        <v>55</v>
      </c>
      <c r="X101">
        <f>VLOOKUP(E101,golfers!$B$2:$D$79,3,FALSE)</f>
        <v>0</v>
      </c>
      <c r="Y101">
        <f>VLOOKUP(F101,golfers!$B$2:$D$79,3,FALSE)</f>
        <v>67</v>
      </c>
      <c r="Z101">
        <f>VLOOKUP(G101,golfers!$B$2:$D$79,3,FALSE)</f>
        <v>0</v>
      </c>
      <c r="AA101">
        <f>VLOOKUP(H101,golfers!$B$2:$D$79,3,FALSE)</f>
        <v>0</v>
      </c>
      <c r="AB101">
        <f>VLOOKUP(I101,golfers!$B$2:$D$79,3,FALSE)</f>
        <v>0</v>
      </c>
      <c r="AC101">
        <f>VLOOKUP(J101,golfers!$B$2:$D$79,3,FALSE)</f>
        <v>41</v>
      </c>
      <c r="AD101">
        <f>VLOOKUP(K101,golfers!$B$2:$D$79,3,FALSE)</f>
        <v>0</v>
      </c>
      <c r="AE101">
        <f>VLOOKUP(L101,golfers!$B$2:$D$79,3,FALSE)</f>
        <v>15</v>
      </c>
      <c r="AF101">
        <f>VLOOKUP(M101,golfers!$B$2:$D$79,3,FALSE)</f>
        <v>37</v>
      </c>
      <c r="AG101">
        <f>VLOOKUP(N101,golfers!$B$2:$D$79,3,FALSE)</f>
        <v>10</v>
      </c>
      <c r="AH101">
        <f>VLOOKUP(O101,golfers!$B$2:$D$79,3,FALSE)</f>
        <v>0</v>
      </c>
      <c r="AI101">
        <f>VLOOKUP(P101,golfers!$B$2:$D$79,3,FALSE)</f>
        <v>26</v>
      </c>
      <c r="AJ101">
        <f>VLOOKUP(Q101,golfers!$B$2:$D$79,3,FALSE)</f>
        <v>0</v>
      </c>
      <c r="AK101">
        <f>VLOOKUP(R101,golfers!$B$2:$D$79,3,FALSE)</f>
        <v>26</v>
      </c>
      <c r="AL101">
        <f>VLOOKUP(S101,golfers!$B$2:$D$79,3,FALSE)</f>
        <v>0</v>
      </c>
      <c r="AM101">
        <f>COUNTIF(U101:AL101,"&gt;0")</f>
        <v>10</v>
      </c>
      <c r="AN101" s="7">
        <f>SUM(U101:AL101)</f>
        <v>416</v>
      </c>
      <c r="AO101">
        <f>RANK(AN101,$AN$2:$AN$115,0)</f>
        <v>100</v>
      </c>
      <c r="AP101" s="8">
        <f>AN101/AM101</f>
        <v>41.6</v>
      </c>
      <c r="AQ101" s="8">
        <f>AN101/18</f>
        <v>23.111111111111111</v>
      </c>
      <c r="AR101" t="s">
        <v>320</v>
      </c>
      <c r="BI101" s="52"/>
      <c r="BM101" t="str">
        <v>Steven Hansen</v>
      </c>
      <c r="BN101">
        <f>IFERROR(RIGHT(A101,1)*1,0)</f>
        <v>0</v>
      </c>
      <c r="BO101" t="str">
        <f>IFERROR(LEFT(A101,IFERROR(SEARCH(BN101,A101,1)-1,A101)),A101)</f>
        <v>Jill Circo</v>
      </c>
    </row>
    <row r="102" spans="1:67">
      <c r="A102" t="s">
        <v>234</v>
      </c>
      <c r="B102" t="s">
        <v>167</v>
      </c>
      <c r="C102" t="s">
        <v>133</v>
      </c>
      <c r="D102" t="s">
        <v>132</v>
      </c>
      <c r="E102" t="s">
        <v>120</v>
      </c>
      <c r="F102" t="s">
        <v>141</v>
      </c>
      <c r="G102" t="s">
        <v>174</v>
      </c>
      <c r="H102" t="s">
        <v>146</v>
      </c>
      <c r="I102" t="s">
        <v>71</v>
      </c>
      <c r="J102" t="s">
        <v>183</v>
      </c>
      <c r="K102" t="s">
        <v>176</v>
      </c>
      <c r="L102" t="s">
        <v>157</v>
      </c>
      <c r="M102" t="s">
        <v>172</v>
      </c>
      <c r="N102" t="s">
        <v>200</v>
      </c>
      <c r="O102" t="s">
        <v>202</v>
      </c>
      <c r="P102" t="s">
        <v>194</v>
      </c>
      <c r="Q102" t="s">
        <v>171</v>
      </c>
      <c r="R102" t="s">
        <v>205</v>
      </c>
      <c r="S102" t="s">
        <v>207</v>
      </c>
      <c r="U102">
        <f>VLOOKUP(B102,golfers!$B$2:$D$79,3,FALSE)</f>
        <v>37</v>
      </c>
      <c r="V102">
        <f>VLOOKUP(C102,golfers!$B$2:$D$79,3,FALSE)</f>
        <v>0</v>
      </c>
      <c r="W102">
        <f>VLOOKUP(D102,golfers!$B$2:$D$79,3,FALSE)</f>
        <v>8</v>
      </c>
      <c r="X102">
        <f>VLOOKUP(E102,golfers!$B$2:$D$79,3,FALSE)</f>
        <v>0</v>
      </c>
      <c r="Y102">
        <f>VLOOKUP(F102,golfers!$B$2:$D$79,3,FALSE)</f>
        <v>61</v>
      </c>
      <c r="Z102">
        <f>VLOOKUP(G102,golfers!$B$2:$D$79,3,FALSE)</f>
        <v>0</v>
      </c>
      <c r="AA102">
        <f>VLOOKUP(H102,golfers!$B$2:$D$79,3,FALSE)</f>
        <v>55</v>
      </c>
      <c r="AB102">
        <f>VLOOKUP(I102,golfers!$B$2:$D$79,3,FALSE)</f>
        <v>55</v>
      </c>
      <c r="AC102">
        <f>VLOOKUP(J102,golfers!$B$2:$D$79,3,FALSE)</f>
        <v>0</v>
      </c>
      <c r="AD102">
        <f>VLOOKUP(K102,golfers!$B$2:$D$79,3,FALSE)</f>
        <v>41</v>
      </c>
      <c r="AE102">
        <f>VLOOKUP(L102,golfers!$B$2:$D$79,3,FALSE)</f>
        <v>19</v>
      </c>
      <c r="AF102">
        <f>VLOOKUP(M102,golfers!$B$2:$D$79,3,FALSE)</f>
        <v>55</v>
      </c>
      <c r="AG102">
        <f>VLOOKUP(N102,golfers!$B$2:$D$79,3,FALSE)</f>
        <v>0</v>
      </c>
      <c r="AH102">
        <f>VLOOKUP(O102,golfers!$B$2:$D$79,3,FALSE)</f>
        <v>57</v>
      </c>
      <c r="AI102">
        <f>VLOOKUP(P102,golfers!$B$2:$D$79,3,FALSE)</f>
        <v>0</v>
      </c>
      <c r="AJ102">
        <f>VLOOKUP(Q102,golfers!$B$2:$D$79,3,FALSE)</f>
        <v>0</v>
      </c>
      <c r="AK102">
        <f>VLOOKUP(R102,golfers!$B$2:$D$79,3,FALSE)</f>
        <v>26</v>
      </c>
      <c r="AL102">
        <f>VLOOKUP(S102,golfers!$B$2:$D$79,3,FALSE)</f>
        <v>0</v>
      </c>
      <c r="AM102">
        <f>COUNTIF(U102:AL102,"&gt;0")</f>
        <v>10</v>
      </c>
      <c r="AN102" s="7">
        <f>SUM(U102:AL102)</f>
        <v>414</v>
      </c>
      <c r="AO102">
        <f>RANK(AN102,$AN$2:$AN$115,0)</f>
        <v>101</v>
      </c>
      <c r="AP102" s="8">
        <f>AN102/AM102</f>
        <v>41.4</v>
      </c>
      <c r="AQ102" s="8">
        <f>AN102/18</f>
        <v>23</v>
      </c>
      <c r="AR102" t="s">
        <v>320</v>
      </c>
      <c r="BI102" s="52"/>
      <c r="BM102" t="str">
        <v>Tara Villagomez</v>
      </c>
      <c r="BN102">
        <f>IFERROR(RIGHT(A102,1)*1,0)</f>
        <v>1</v>
      </c>
      <c r="BO102" t="str">
        <f>IFERROR(LEFT(A102,IFERROR(SEARCH(BN102,A102,1)-1,A102)),A102)</f>
        <v>Stephen Marshall</v>
      </c>
    </row>
    <row r="103" spans="1:67">
      <c r="A103" t="s">
        <v>298</v>
      </c>
      <c r="B103" t="s">
        <v>134</v>
      </c>
      <c r="C103" t="s">
        <v>103</v>
      </c>
      <c r="D103" t="s">
        <v>121</v>
      </c>
      <c r="E103" t="s">
        <v>169</v>
      </c>
      <c r="F103" t="s">
        <v>141</v>
      </c>
      <c r="G103" t="s">
        <v>170</v>
      </c>
      <c r="H103" t="s">
        <v>146</v>
      </c>
      <c r="I103" t="s">
        <v>71</v>
      </c>
      <c r="J103" t="s">
        <v>183</v>
      </c>
      <c r="K103" t="s">
        <v>119</v>
      </c>
      <c r="L103" t="s">
        <v>117</v>
      </c>
      <c r="M103" t="s">
        <v>172</v>
      </c>
      <c r="N103" t="s">
        <v>200</v>
      </c>
      <c r="O103" t="s">
        <v>156</v>
      </c>
      <c r="P103" t="s">
        <v>181</v>
      </c>
      <c r="Q103" t="s">
        <v>319</v>
      </c>
      <c r="R103" t="s">
        <v>161</v>
      </c>
      <c r="S103" t="s">
        <v>173</v>
      </c>
      <c r="U103">
        <f>VLOOKUP(B103,golfers!$B$2:$D$79,3,FALSE)</f>
        <v>75</v>
      </c>
      <c r="V103">
        <f>VLOOKUP(C103,golfers!$B$2:$D$79,3,FALSE)</f>
        <v>64</v>
      </c>
      <c r="W103">
        <f>VLOOKUP(D103,golfers!$B$2:$D$79,3,FALSE)</f>
        <v>31</v>
      </c>
      <c r="X103">
        <f>VLOOKUP(E103,golfers!$B$2:$D$79,3,FALSE)</f>
        <v>0</v>
      </c>
      <c r="Y103">
        <f>VLOOKUP(F103,golfers!$B$2:$D$79,3,FALSE)</f>
        <v>61</v>
      </c>
      <c r="Z103">
        <f>VLOOKUP(G103,golfers!$B$2:$D$79,3,FALSE)</f>
        <v>0</v>
      </c>
      <c r="AA103">
        <f>VLOOKUP(H103,golfers!$B$2:$D$79,3,FALSE)</f>
        <v>55</v>
      </c>
      <c r="AB103">
        <f>VLOOKUP(I103,golfers!$B$2:$D$79,3,FALSE)</f>
        <v>55</v>
      </c>
      <c r="AC103">
        <f>VLOOKUP(J103,golfers!$B$2:$D$79,3,FALSE)</f>
        <v>0</v>
      </c>
      <c r="AD103">
        <f>VLOOKUP(K103,golfers!$B$2:$D$79,3,FALSE)</f>
        <v>0</v>
      </c>
      <c r="AE103">
        <f>VLOOKUP(L103,golfers!$B$2:$D$79,3,FALSE)</f>
        <v>15</v>
      </c>
      <c r="AF103">
        <f>VLOOKUP(M103,golfers!$B$2:$D$79,3,FALSE)</f>
        <v>55</v>
      </c>
      <c r="AG103">
        <f>VLOOKUP(N103,golfers!$B$2:$D$79,3,FALSE)</f>
        <v>0</v>
      </c>
      <c r="AH103">
        <f>VLOOKUP(O103,golfers!$B$2:$D$79,3,FALSE)</f>
        <v>0</v>
      </c>
      <c r="AI103">
        <f>VLOOKUP(P103,golfers!$B$2:$D$79,3,FALSE)</f>
        <v>0</v>
      </c>
      <c r="AJ103">
        <f>VLOOKUP(Q103,golfers!$B$2:$D$79,3,FALSE)</f>
        <v>0</v>
      </c>
      <c r="AK103">
        <f>VLOOKUP(R103,golfers!$B$2:$D$79,3,FALSE)</f>
        <v>0</v>
      </c>
      <c r="AL103">
        <f>VLOOKUP(S103,golfers!$B$2:$D$79,3,FALSE)</f>
        <v>0</v>
      </c>
      <c r="AM103">
        <f>COUNTIF(U103:AL103,"&gt;0")</f>
        <v>8</v>
      </c>
      <c r="AN103" s="7">
        <f>SUM(U103:AL103)</f>
        <v>411</v>
      </c>
      <c r="AO103">
        <f>RANK(AN103,$AN$2:$AN$115,0)</f>
        <v>102</v>
      </c>
      <c r="AP103" s="8">
        <f>AN103/AM103</f>
        <v>51.375</v>
      </c>
      <c r="AQ103" s="8">
        <f>AN103/18</f>
        <v>22.833333333333332</v>
      </c>
      <c r="AR103" t="s">
        <v>320</v>
      </c>
      <c r="BI103" s="52"/>
      <c r="BM103" t="str">
        <v>Terry Miller1</v>
      </c>
      <c r="BN103">
        <f>IFERROR(RIGHT(A103,1)*1,0)</f>
        <v>0</v>
      </c>
      <c r="BO103" t="str">
        <f>IFERROR(LEFT(A103,IFERROR(SEARCH(BN103,A103,1)-1,A103)),A103)</f>
        <v>Linda Furey</v>
      </c>
    </row>
    <row r="104" spans="1:67">
      <c r="A104" t="s">
        <v>250</v>
      </c>
      <c r="B104" t="s">
        <v>134</v>
      </c>
      <c r="C104" t="s">
        <v>165</v>
      </c>
      <c r="D104" t="s">
        <v>132</v>
      </c>
      <c r="E104" t="s">
        <v>120</v>
      </c>
      <c r="F104" t="s">
        <v>118</v>
      </c>
      <c r="G104" t="s">
        <v>174</v>
      </c>
      <c r="H104" t="s">
        <v>146</v>
      </c>
      <c r="I104" t="s">
        <v>154</v>
      </c>
      <c r="J104" t="s">
        <v>148</v>
      </c>
      <c r="K104" t="s">
        <v>176</v>
      </c>
      <c r="L104" t="s">
        <v>117</v>
      </c>
      <c r="M104" t="s">
        <v>189</v>
      </c>
      <c r="N104" t="s">
        <v>201</v>
      </c>
      <c r="O104" t="s">
        <v>202</v>
      </c>
      <c r="P104" t="s">
        <v>194</v>
      </c>
      <c r="Q104" t="s">
        <v>182</v>
      </c>
      <c r="R104" t="s">
        <v>161</v>
      </c>
      <c r="S104" t="s">
        <v>184</v>
      </c>
      <c r="U104">
        <f>VLOOKUP(B104,golfers!$B$2:$D$79,3,FALSE)</f>
        <v>75</v>
      </c>
      <c r="V104">
        <f>VLOOKUP(C104,golfers!$B$2:$D$79,3,FALSE)</f>
        <v>48</v>
      </c>
      <c r="W104">
        <f>VLOOKUP(D104,golfers!$B$2:$D$79,3,FALSE)</f>
        <v>8</v>
      </c>
      <c r="X104">
        <f>VLOOKUP(E104,golfers!$B$2:$D$79,3,FALSE)</f>
        <v>0</v>
      </c>
      <c r="Y104">
        <f>VLOOKUP(F104,golfers!$B$2:$D$79,3,FALSE)</f>
        <v>0</v>
      </c>
      <c r="Z104">
        <f>VLOOKUP(G104,golfers!$B$2:$D$79,3,FALSE)</f>
        <v>0</v>
      </c>
      <c r="AA104">
        <f>VLOOKUP(H104,golfers!$B$2:$D$79,3,FALSE)</f>
        <v>55</v>
      </c>
      <c r="AB104">
        <f>VLOOKUP(I104,golfers!$B$2:$D$79,3,FALSE)</f>
        <v>0</v>
      </c>
      <c r="AC104">
        <f>VLOOKUP(J104,golfers!$B$2:$D$79,3,FALSE)</f>
        <v>41</v>
      </c>
      <c r="AD104">
        <f>VLOOKUP(K104,golfers!$B$2:$D$79,3,FALSE)</f>
        <v>41</v>
      </c>
      <c r="AE104">
        <f>VLOOKUP(L104,golfers!$B$2:$D$79,3,FALSE)</f>
        <v>15</v>
      </c>
      <c r="AF104">
        <f>VLOOKUP(M104,golfers!$B$2:$D$79,3,FALSE)</f>
        <v>0</v>
      </c>
      <c r="AG104">
        <f>VLOOKUP(N104,golfers!$B$2:$D$79,3,FALSE)</f>
        <v>57</v>
      </c>
      <c r="AH104">
        <f>VLOOKUP(O104,golfers!$B$2:$D$79,3,FALSE)</f>
        <v>57</v>
      </c>
      <c r="AI104">
        <f>VLOOKUP(P104,golfers!$B$2:$D$79,3,FALSE)</f>
        <v>0</v>
      </c>
      <c r="AJ104">
        <f>VLOOKUP(Q104,golfers!$B$2:$D$79,3,FALSE)</f>
        <v>0</v>
      </c>
      <c r="AK104">
        <f>VLOOKUP(R104,golfers!$B$2:$D$79,3,FALSE)</f>
        <v>0</v>
      </c>
      <c r="AL104">
        <f>VLOOKUP(S104,golfers!$B$2:$D$79,3,FALSE)</f>
        <v>8</v>
      </c>
      <c r="AM104">
        <f>COUNTIF(U104:AL104,"&gt;0")</f>
        <v>10</v>
      </c>
      <c r="AN104" s="7">
        <f>SUM(U104:AL104)</f>
        <v>405</v>
      </c>
      <c r="AO104">
        <f>RANK(AN104,$AN$2:$AN$115,0)</f>
        <v>103</v>
      </c>
      <c r="AP104" s="8">
        <f>AN104/AM104</f>
        <v>40.5</v>
      </c>
      <c r="AQ104" s="8">
        <f>AN104/18</f>
        <v>22.5</v>
      </c>
      <c r="AR104" t="s">
        <v>320</v>
      </c>
      <c r="BI104" s="52"/>
      <c r="BM104" t="str">
        <v>Terry Miller2</v>
      </c>
      <c r="BN104">
        <f>IFERROR(RIGHT(A104,1)*1,0)</f>
        <v>1</v>
      </c>
      <c r="BO104" t="str">
        <f>IFERROR(LEFT(A104,IFERROR(SEARCH(BN104,A104,1)-1,A104)),A104)</f>
        <v>Nate Frantz</v>
      </c>
    </row>
    <row r="105" spans="1:67">
      <c r="A105" s="71" t="s">
        <v>293</v>
      </c>
      <c r="B105" t="s">
        <v>167</v>
      </c>
      <c r="C105" t="s">
        <v>133</v>
      </c>
      <c r="D105" t="s">
        <v>121</v>
      </c>
      <c r="E105" t="s">
        <v>120</v>
      </c>
      <c r="F105" t="s">
        <v>163</v>
      </c>
      <c r="G105" t="s">
        <v>185</v>
      </c>
      <c r="H105" t="s">
        <v>131</v>
      </c>
      <c r="I105" t="s">
        <v>178</v>
      </c>
      <c r="J105" t="s">
        <v>197</v>
      </c>
      <c r="K105" t="s">
        <v>187</v>
      </c>
      <c r="L105" t="s">
        <v>160</v>
      </c>
      <c r="M105" t="s">
        <v>198</v>
      </c>
      <c r="N105" t="s">
        <v>179</v>
      </c>
      <c r="O105" t="s">
        <v>190</v>
      </c>
      <c r="P105" t="s">
        <v>180</v>
      </c>
      <c r="Q105" t="s">
        <v>171</v>
      </c>
      <c r="R105" t="s">
        <v>205</v>
      </c>
      <c r="S105" t="s">
        <v>184</v>
      </c>
      <c r="U105">
        <f>VLOOKUP(B105,golfers!$B$2:$D$79,3,FALSE)</f>
        <v>37</v>
      </c>
      <c r="V105">
        <f>VLOOKUP(C105,golfers!$B$2:$D$79,3,FALSE)</f>
        <v>0</v>
      </c>
      <c r="W105">
        <f>VLOOKUP(D105,golfers!$B$2:$D$79,3,FALSE)</f>
        <v>31</v>
      </c>
      <c r="X105">
        <f>VLOOKUP(E105,golfers!$B$2:$D$79,3,FALSE)</f>
        <v>0</v>
      </c>
      <c r="Y105">
        <f>VLOOKUP(F105,golfers!$B$2:$D$79,3,FALSE)</f>
        <v>19</v>
      </c>
      <c r="Z105">
        <f>VLOOKUP(G105,golfers!$B$2:$D$79,3,FALSE)</f>
        <v>0</v>
      </c>
      <c r="AA105">
        <f>VLOOKUP(H105,golfers!$B$2:$D$79,3,FALSE)</f>
        <v>61</v>
      </c>
      <c r="AB105">
        <f>VLOOKUP(I105,golfers!$B$2:$D$79,3,FALSE)</f>
        <v>48</v>
      </c>
      <c r="AC105">
        <f>VLOOKUP(J105,golfers!$B$2:$D$79,3,FALSE)</f>
        <v>43</v>
      </c>
      <c r="AD105">
        <f>VLOOKUP(K105,golfers!$B$2:$D$79,3,FALSE)</f>
        <v>0</v>
      </c>
      <c r="AE105">
        <f>VLOOKUP(L105,golfers!$B$2:$D$79,3,FALSE)</f>
        <v>67</v>
      </c>
      <c r="AF105">
        <f>VLOOKUP(M105,golfers!$B$2:$D$79,3,FALSE)</f>
        <v>37</v>
      </c>
      <c r="AG105">
        <f>VLOOKUP(N105,golfers!$B$2:$D$79,3,FALSE)</f>
        <v>0</v>
      </c>
      <c r="AH105">
        <f>VLOOKUP(O105,golfers!$B$2:$D$79,3,FALSE)</f>
        <v>0</v>
      </c>
      <c r="AI105">
        <f>VLOOKUP(P105,golfers!$B$2:$D$79,3,FALSE)</f>
        <v>26</v>
      </c>
      <c r="AJ105">
        <f>VLOOKUP(Q105,golfers!$B$2:$D$79,3,FALSE)</f>
        <v>0</v>
      </c>
      <c r="AK105">
        <f>VLOOKUP(R105,golfers!$B$2:$D$79,3,FALSE)</f>
        <v>26</v>
      </c>
      <c r="AL105">
        <f>VLOOKUP(S105,golfers!$B$2:$D$79,3,FALSE)</f>
        <v>8</v>
      </c>
      <c r="AM105">
        <f>COUNTIF(U105:AL105,"&gt;0")</f>
        <v>11</v>
      </c>
      <c r="AN105" s="7">
        <f>SUM(U105:AL105)</f>
        <v>403</v>
      </c>
      <c r="AO105">
        <f>RANK(AN105,$AN$2:$AN$115,0)</f>
        <v>104</v>
      </c>
      <c r="AP105" s="8">
        <f>AN105/AM105</f>
        <v>36.636363636363633</v>
      </c>
      <c r="AQ105" s="8">
        <f>AN105/18</f>
        <v>22.388888888888889</v>
      </c>
      <c r="AR105" t="s">
        <v>320</v>
      </c>
      <c r="BI105" s="52"/>
      <c r="BM105" t="str">
        <v>Tim Brousseau</v>
      </c>
      <c r="BN105">
        <f>IFERROR(RIGHT(A105,1)*1,0)</f>
        <v>2</v>
      </c>
      <c r="BO105" t="str">
        <f>IFERROR(LEFT(A105,IFERROR(SEARCH(BN105,A105,1)-1,A105)),A105)</f>
        <v>Chuck Taylor</v>
      </c>
    </row>
    <row r="106" spans="1:67">
      <c r="A106" t="s">
        <v>277</v>
      </c>
      <c r="B106" t="s">
        <v>167</v>
      </c>
      <c r="C106" t="s">
        <v>133</v>
      </c>
      <c r="D106" t="s">
        <v>132</v>
      </c>
      <c r="E106" t="s">
        <v>70</v>
      </c>
      <c r="F106" t="s">
        <v>118</v>
      </c>
      <c r="G106" t="s">
        <v>174</v>
      </c>
      <c r="H106" t="s">
        <v>146</v>
      </c>
      <c r="I106" t="s">
        <v>154</v>
      </c>
      <c r="J106" t="s">
        <v>183</v>
      </c>
      <c r="K106" t="s">
        <v>138</v>
      </c>
      <c r="L106" t="s">
        <v>160</v>
      </c>
      <c r="M106" t="s">
        <v>177</v>
      </c>
      <c r="N106" t="s">
        <v>200</v>
      </c>
      <c r="O106" t="s">
        <v>202</v>
      </c>
      <c r="P106" t="s">
        <v>194</v>
      </c>
      <c r="Q106" t="s">
        <v>204</v>
      </c>
      <c r="R106" t="s">
        <v>191</v>
      </c>
      <c r="S106" t="s">
        <v>184</v>
      </c>
      <c r="U106">
        <f>VLOOKUP(B106,golfers!$B$2:$D$79,3,FALSE)</f>
        <v>37</v>
      </c>
      <c r="V106">
        <f>VLOOKUP(C106,golfers!$B$2:$D$79,3,FALSE)</f>
        <v>0</v>
      </c>
      <c r="W106">
        <f>VLOOKUP(D106,golfers!$B$2:$D$79,3,FALSE)</f>
        <v>8</v>
      </c>
      <c r="X106">
        <f>VLOOKUP(E106,golfers!$B$2:$D$79,3,FALSE)</f>
        <v>31</v>
      </c>
      <c r="Y106">
        <f>VLOOKUP(F106,golfers!$B$2:$D$79,3,FALSE)</f>
        <v>0</v>
      </c>
      <c r="Z106">
        <f>VLOOKUP(G106,golfers!$B$2:$D$79,3,FALSE)</f>
        <v>0</v>
      </c>
      <c r="AA106">
        <f>VLOOKUP(H106,golfers!$B$2:$D$79,3,FALSE)</f>
        <v>55</v>
      </c>
      <c r="AB106">
        <f>VLOOKUP(I106,golfers!$B$2:$D$79,3,FALSE)</f>
        <v>0</v>
      </c>
      <c r="AC106">
        <f>VLOOKUP(J106,golfers!$B$2:$D$79,3,FALSE)</f>
        <v>0</v>
      </c>
      <c r="AD106">
        <f>VLOOKUP(K106,golfers!$B$2:$D$79,3,FALSE)</f>
        <v>61</v>
      </c>
      <c r="AE106">
        <f>VLOOKUP(L106,golfers!$B$2:$D$79,3,FALSE)</f>
        <v>67</v>
      </c>
      <c r="AF106">
        <f>VLOOKUP(M106,golfers!$B$2:$D$79,3,FALSE)</f>
        <v>48</v>
      </c>
      <c r="AG106">
        <f>VLOOKUP(N106,golfers!$B$2:$D$79,3,FALSE)</f>
        <v>0</v>
      </c>
      <c r="AH106">
        <f>VLOOKUP(O106,golfers!$B$2:$D$79,3,FALSE)</f>
        <v>57</v>
      </c>
      <c r="AI106">
        <f>VLOOKUP(P106,golfers!$B$2:$D$79,3,FALSE)</f>
        <v>0</v>
      </c>
      <c r="AJ106">
        <f>VLOOKUP(Q106,golfers!$B$2:$D$79,3,FALSE)</f>
        <v>0</v>
      </c>
      <c r="AK106">
        <f>VLOOKUP(R106,golfers!$B$2:$D$79,3,FALSE)</f>
        <v>26</v>
      </c>
      <c r="AL106">
        <f>VLOOKUP(S106,golfers!$B$2:$D$79,3,FALSE)</f>
        <v>8</v>
      </c>
      <c r="AM106">
        <f>COUNTIF(U106:AL106,"&gt;0")</f>
        <v>10</v>
      </c>
      <c r="AN106" s="7">
        <f>SUM(U106:AL106)</f>
        <v>398</v>
      </c>
      <c r="AO106">
        <f>RANK(AN106,$AN$2:$AN$115,0)</f>
        <v>105</v>
      </c>
      <c r="AP106" s="8">
        <f>AN106/AM106</f>
        <v>39.799999999999997</v>
      </c>
      <c r="AQ106" s="8">
        <f>AN106/18</f>
        <v>22.111111111111111</v>
      </c>
      <c r="AR106" t="s">
        <v>320</v>
      </c>
      <c r="BI106" s="52"/>
      <c r="BM106" t="str">
        <v>Todd Anderson1</v>
      </c>
      <c r="BN106">
        <f>IFERROR(RIGHT(A106,1)*1,0)</f>
        <v>0</v>
      </c>
      <c r="BO106" t="str">
        <f>IFERROR(LEFT(A106,IFERROR(SEARCH(BN106,A106,1)-1,A106)),A106)</f>
        <v>Karen E. Johnson</v>
      </c>
    </row>
    <row r="107" spans="1:67">
      <c r="A107" t="s">
        <v>275</v>
      </c>
      <c r="B107" t="s">
        <v>167</v>
      </c>
      <c r="C107" t="s">
        <v>103</v>
      </c>
      <c r="D107" t="s">
        <v>186</v>
      </c>
      <c r="E107" t="s">
        <v>169</v>
      </c>
      <c r="F107" t="s">
        <v>162</v>
      </c>
      <c r="G107" t="s">
        <v>174</v>
      </c>
      <c r="H107" t="s">
        <v>155</v>
      </c>
      <c r="I107" t="s">
        <v>196</v>
      </c>
      <c r="J107" t="s">
        <v>175</v>
      </c>
      <c r="K107" t="s">
        <v>119</v>
      </c>
      <c r="L107" t="s">
        <v>157</v>
      </c>
      <c r="M107" t="s">
        <v>172</v>
      </c>
      <c r="N107" t="s">
        <v>199</v>
      </c>
      <c r="O107" t="s">
        <v>156</v>
      </c>
      <c r="P107" t="s">
        <v>180</v>
      </c>
      <c r="Q107" t="s">
        <v>182</v>
      </c>
      <c r="R107" t="s">
        <v>188</v>
      </c>
      <c r="S107" t="s">
        <v>184</v>
      </c>
      <c r="U107">
        <f>VLOOKUP(B107,golfers!$B$2:$D$79,3,FALSE)</f>
        <v>37</v>
      </c>
      <c r="V107">
        <f>VLOOKUP(C107,golfers!$B$2:$D$79,3,FALSE)</f>
        <v>64</v>
      </c>
      <c r="W107">
        <f>VLOOKUP(D107,golfers!$B$2:$D$79,3,FALSE)</f>
        <v>55</v>
      </c>
      <c r="X107">
        <f>VLOOKUP(E107,golfers!$B$2:$D$79,3,FALSE)</f>
        <v>0</v>
      </c>
      <c r="Y107">
        <f>VLOOKUP(F107,golfers!$B$2:$D$79,3,FALSE)</f>
        <v>67</v>
      </c>
      <c r="Z107">
        <f>VLOOKUP(G107,golfers!$B$2:$D$79,3,FALSE)</f>
        <v>0</v>
      </c>
      <c r="AA107">
        <f>VLOOKUP(H107,golfers!$B$2:$D$79,3,FALSE)</f>
        <v>0</v>
      </c>
      <c r="AB107">
        <f>VLOOKUP(I107,golfers!$B$2:$D$79,3,FALSE)</f>
        <v>0</v>
      </c>
      <c r="AC107">
        <f>VLOOKUP(J107,golfers!$B$2:$D$79,3,FALSE)</f>
        <v>37</v>
      </c>
      <c r="AD107">
        <f>VLOOKUP(K107,golfers!$B$2:$D$79,3,FALSE)</f>
        <v>0</v>
      </c>
      <c r="AE107">
        <f>VLOOKUP(L107,golfers!$B$2:$D$79,3,FALSE)</f>
        <v>19</v>
      </c>
      <c r="AF107">
        <f>VLOOKUP(M107,golfers!$B$2:$D$79,3,FALSE)</f>
        <v>55</v>
      </c>
      <c r="AG107">
        <f>VLOOKUP(N107,golfers!$B$2:$D$79,3,FALSE)</f>
        <v>10</v>
      </c>
      <c r="AH107">
        <f>VLOOKUP(O107,golfers!$B$2:$D$79,3,FALSE)</f>
        <v>0</v>
      </c>
      <c r="AI107">
        <f>VLOOKUP(P107,golfers!$B$2:$D$79,3,FALSE)</f>
        <v>26</v>
      </c>
      <c r="AJ107">
        <f>VLOOKUP(Q107,golfers!$B$2:$D$79,3,FALSE)</f>
        <v>0</v>
      </c>
      <c r="AK107">
        <f>VLOOKUP(R107,golfers!$B$2:$D$79,3,FALSE)</f>
        <v>19</v>
      </c>
      <c r="AL107">
        <f>VLOOKUP(S107,golfers!$B$2:$D$79,3,FALSE)</f>
        <v>8</v>
      </c>
      <c r="AM107">
        <f>COUNTIF(U107:AL107,"&gt;0")</f>
        <v>11</v>
      </c>
      <c r="AN107" s="7">
        <f>SUM(U107:AL107)</f>
        <v>397</v>
      </c>
      <c r="AO107">
        <f>RANK(AN107,$AN$2:$AN$115,0)</f>
        <v>106</v>
      </c>
      <c r="AP107" s="8">
        <f>AN107/AM107</f>
        <v>36.090909090909093</v>
      </c>
      <c r="AQ107" s="8">
        <f>AN107/18</f>
        <v>22.055555555555557</v>
      </c>
      <c r="AR107" t="s">
        <v>320</v>
      </c>
      <c r="BI107" s="52"/>
      <c r="BM107" t="str">
        <v>Todd Anderson2</v>
      </c>
      <c r="BN107">
        <f>IFERROR(RIGHT(A107,1)*1,0)</f>
        <v>2</v>
      </c>
      <c r="BO107" t="str">
        <f>IFERROR(LEFT(A107,IFERROR(SEARCH(BN107,A107,1)-1,A107)),A107)</f>
        <v>Brad Taylor</v>
      </c>
    </row>
    <row r="108" spans="1:67">
      <c r="A108" t="s">
        <v>306</v>
      </c>
      <c r="B108" t="s">
        <v>134</v>
      </c>
      <c r="C108" t="s">
        <v>133</v>
      </c>
      <c r="D108" t="s">
        <v>132</v>
      </c>
      <c r="E108" t="s">
        <v>94</v>
      </c>
      <c r="F108" t="s">
        <v>141</v>
      </c>
      <c r="G108" t="s">
        <v>185</v>
      </c>
      <c r="H108" t="s">
        <v>146</v>
      </c>
      <c r="I108" t="s">
        <v>196</v>
      </c>
      <c r="J108" t="s">
        <v>183</v>
      </c>
      <c r="K108" t="s">
        <v>119</v>
      </c>
      <c r="L108" t="s">
        <v>157</v>
      </c>
      <c r="M108" t="s">
        <v>172</v>
      </c>
      <c r="N108" t="s">
        <v>199</v>
      </c>
      <c r="O108" t="s">
        <v>156</v>
      </c>
      <c r="P108" t="s">
        <v>181</v>
      </c>
      <c r="Q108" t="s">
        <v>182</v>
      </c>
      <c r="R108" t="s">
        <v>161</v>
      </c>
      <c r="S108" t="s">
        <v>206</v>
      </c>
      <c r="U108">
        <f>VLOOKUP(B108,golfers!$B$2:$D$79,3,FALSE)</f>
        <v>75</v>
      </c>
      <c r="V108">
        <f>VLOOKUP(C108,golfers!$B$2:$D$79,3,FALSE)</f>
        <v>0</v>
      </c>
      <c r="W108">
        <f>VLOOKUP(D108,golfers!$B$2:$D$79,3,FALSE)</f>
        <v>8</v>
      </c>
      <c r="X108">
        <f>VLOOKUP(E108,golfers!$B$2:$D$79,3,FALSE)</f>
        <v>37</v>
      </c>
      <c r="Y108">
        <f>VLOOKUP(F108,golfers!$B$2:$D$79,3,FALSE)</f>
        <v>61</v>
      </c>
      <c r="Z108">
        <f>VLOOKUP(G108,golfers!$B$2:$D$79,3,FALSE)</f>
        <v>0</v>
      </c>
      <c r="AA108">
        <f>VLOOKUP(H108,golfers!$B$2:$D$79,3,FALSE)</f>
        <v>55</v>
      </c>
      <c r="AB108">
        <f>VLOOKUP(I108,golfers!$B$2:$D$79,3,FALSE)</f>
        <v>0</v>
      </c>
      <c r="AC108">
        <f>VLOOKUP(J108,golfers!$B$2:$D$79,3,FALSE)</f>
        <v>0</v>
      </c>
      <c r="AD108">
        <f>VLOOKUP(K108,golfers!$B$2:$D$79,3,FALSE)</f>
        <v>0</v>
      </c>
      <c r="AE108">
        <f>VLOOKUP(L108,golfers!$B$2:$D$79,3,FALSE)</f>
        <v>19</v>
      </c>
      <c r="AF108">
        <f>VLOOKUP(M108,golfers!$B$2:$D$79,3,FALSE)</f>
        <v>55</v>
      </c>
      <c r="AG108">
        <f>VLOOKUP(N108,golfers!$B$2:$D$79,3,FALSE)</f>
        <v>10</v>
      </c>
      <c r="AH108">
        <f>VLOOKUP(O108,golfers!$B$2:$D$79,3,FALSE)</f>
        <v>0</v>
      </c>
      <c r="AI108">
        <f>VLOOKUP(P108,golfers!$B$2:$D$79,3,FALSE)</f>
        <v>0</v>
      </c>
      <c r="AJ108">
        <f>VLOOKUP(Q108,golfers!$B$2:$D$79,3,FALSE)</f>
        <v>0</v>
      </c>
      <c r="AK108">
        <f>VLOOKUP(R108,golfers!$B$2:$D$79,3,FALSE)</f>
        <v>0</v>
      </c>
      <c r="AL108">
        <f>VLOOKUP(S108,golfers!$B$2:$D$79,3,FALSE)</f>
        <v>68</v>
      </c>
      <c r="AM108">
        <f>COUNTIF(U108:AL108,"&gt;0")</f>
        <v>9</v>
      </c>
      <c r="AN108" s="7">
        <f>SUM(U108:AL108)</f>
        <v>388</v>
      </c>
      <c r="AO108">
        <f>RANK(AN108,$AN$2:$AN$115,0)</f>
        <v>107</v>
      </c>
      <c r="AP108" s="8">
        <f>AN108/AM108</f>
        <v>43.111111111111114</v>
      </c>
      <c r="AQ108" s="8">
        <f>AN108/18</f>
        <v>21.555555555555557</v>
      </c>
      <c r="AR108" t="s">
        <v>320</v>
      </c>
      <c r="BI108" s="52"/>
      <c r="BM108" t="str">
        <v>Todd Dahlkoetter</v>
      </c>
      <c r="BN108">
        <f>IFERROR(RIGHT(A108,1)*1,0)</f>
        <v>0</v>
      </c>
      <c r="BO108" t="str">
        <f>IFERROR(LEFT(A108,IFERROR(SEARCH(BN108,A108,1)-1,A108)),A108)</f>
        <v>Ryan O'Kief</v>
      </c>
    </row>
    <row r="109" spans="1:67">
      <c r="A109" t="s">
        <v>312</v>
      </c>
      <c r="B109" t="s">
        <v>167</v>
      </c>
      <c r="C109" t="s">
        <v>133</v>
      </c>
      <c r="D109" t="s">
        <v>132</v>
      </c>
      <c r="E109" t="s">
        <v>169</v>
      </c>
      <c r="F109" t="s">
        <v>162</v>
      </c>
      <c r="G109" t="s">
        <v>174</v>
      </c>
      <c r="H109" t="s">
        <v>146</v>
      </c>
      <c r="I109" t="s">
        <v>196</v>
      </c>
      <c r="J109" t="s">
        <v>183</v>
      </c>
      <c r="K109" t="s">
        <v>119</v>
      </c>
      <c r="L109" t="s">
        <v>117</v>
      </c>
      <c r="M109" t="s">
        <v>172</v>
      </c>
      <c r="N109" t="s">
        <v>201</v>
      </c>
      <c r="O109" t="s">
        <v>190</v>
      </c>
      <c r="P109" t="s">
        <v>194</v>
      </c>
      <c r="Q109" t="s">
        <v>204</v>
      </c>
      <c r="R109" t="s">
        <v>191</v>
      </c>
      <c r="S109" t="s">
        <v>184</v>
      </c>
      <c r="U109">
        <f>VLOOKUP(B109,golfers!$B$2:$D$79,3,FALSE)</f>
        <v>37</v>
      </c>
      <c r="V109">
        <f>VLOOKUP(C109,golfers!$B$2:$D$79,3,FALSE)</f>
        <v>0</v>
      </c>
      <c r="W109">
        <f>VLOOKUP(D109,golfers!$B$2:$D$79,3,FALSE)</f>
        <v>8</v>
      </c>
      <c r="X109">
        <f>VLOOKUP(E109,golfers!$B$2:$D$79,3,FALSE)</f>
        <v>0</v>
      </c>
      <c r="Y109">
        <f>VLOOKUP(F109,golfers!$B$2:$D$79,3,FALSE)</f>
        <v>67</v>
      </c>
      <c r="Z109">
        <f>VLOOKUP(G109,golfers!$B$2:$D$79,3,FALSE)</f>
        <v>0</v>
      </c>
      <c r="AA109">
        <f>VLOOKUP(H109,golfers!$B$2:$D$79,3,FALSE)</f>
        <v>55</v>
      </c>
      <c r="AB109">
        <f>VLOOKUP(I109,golfers!$B$2:$D$79,3,FALSE)</f>
        <v>0</v>
      </c>
      <c r="AC109">
        <f>VLOOKUP(J109,golfers!$B$2:$D$79,3,FALSE)</f>
        <v>0</v>
      </c>
      <c r="AD109">
        <f>VLOOKUP(K109,golfers!$B$2:$D$79,3,FALSE)</f>
        <v>0</v>
      </c>
      <c r="AE109">
        <f>VLOOKUP(L109,golfers!$B$2:$D$79,3,FALSE)</f>
        <v>15</v>
      </c>
      <c r="AF109">
        <f>VLOOKUP(M109,golfers!$B$2:$D$79,3,FALSE)</f>
        <v>55</v>
      </c>
      <c r="AG109">
        <f>VLOOKUP(N109,golfers!$B$2:$D$79,3,FALSE)</f>
        <v>57</v>
      </c>
      <c r="AH109">
        <f>VLOOKUP(O109,golfers!$B$2:$D$79,3,FALSE)</f>
        <v>0</v>
      </c>
      <c r="AI109">
        <f>VLOOKUP(P109,golfers!$B$2:$D$79,3,FALSE)</f>
        <v>0</v>
      </c>
      <c r="AJ109">
        <f>VLOOKUP(Q109,golfers!$B$2:$D$79,3,FALSE)</f>
        <v>0</v>
      </c>
      <c r="AK109">
        <f>VLOOKUP(R109,golfers!$B$2:$D$79,3,FALSE)</f>
        <v>26</v>
      </c>
      <c r="AL109">
        <f>VLOOKUP(S109,golfers!$B$2:$D$79,3,FALSE)</f>
        <v>8</v>
      </c>
      <c r="AM109">
        <f>COUNTIF(U109:AL109,"&gt;0")</f>
        <v>9</v>
      </c>
      <c r="AN109" s="7">
        <f>SUM(U109:AL109)</f>
        <v>328</v>
      </c>
      <c r="AO109">
        <f>RANK(AN109,$AN$2:$AN$115,0)</f>
        <v>108</v>
      </c>
      <c r="AP109" s="8">
        <f>AN109/AM109</f>
        <v>36.444444444444443</v>
      </c>
      <c r="AQ109" s="8">
        <f>AN109/18</f>
        <v>18.222222222222221</v>
      </c>
      <c r="AR109" t="s">
        <v>320</v>
      </c>
      <c r="BI109" s="52"/>
      <c r="BM109" t="str">
        <v>Tom Everett</v>
      </c>
      <c r="BN109">
        <f>IFERROR(RIGHT(A109,1)*1,0)</f>
        <v>2</v>
      </c>
      <c r="BO109" t="str">
        <f>IFERROR(LEFT(A109,IFERROR(SEARCH(BN109,A109,1)-1,A109)),A109)</f>
        <v>Todd Anderson</v>
      </c>
    </row>
    <row r="110" spans="1:67">
      <c r="A110" t="s">
        <v>246</v>
      </c>
      <c r="B110" t="s">
        <v>167</v>
      </c>
      <c r="C110" t="s">
        <v>91</v>
      </c>
      <c r="D110" t="s">
        <v>132</v>
      </c>
      <c r="E110" t="s">
        <v>169</v>
      </c>
      <c r="F110" t="s">
        <v>118</v>
      </c>
      <c r="G110" t="s">
        <v>185</v>
      </c>
      <c r="H110" t="s">
        <v>147</v>
      </c>
      <c r="I110" t="s">
        <v>154</v>
      </c>
      <c r="J110" t="s">
        <v>197</v>
      </c>
      <c r="K110" t="s">
        <v>176</v>
      </c>
      <c r="L110" t="s">
        <v>157</v>
      </c>
      <c r="M110" t="s">
        <v>198</v>
      </c>
      <c r="N110" t="s">
        <v>201</v>
      </c>
      <c r="O110" t="s">
        <v>156</v>
      </c>
      <c r="P110" t="s">
        <v>181</v>
      </c>
      <c r="Q110" t="s">
        <v>182</v>
      </c>
      <c r="R110" t="s">
        <v>188</v>
      </c>
      <c r="S110" t="s">
        <v>207</v>
      </c>
      <c r="U110">
        <f>VLOOKUP(B110,golfers!$B$2:$D$79,3,FALSE)</f>
        <v>37</v>
      </c>
      <c r="V110">
        <f>VLOOKUP(C110,golfers!$B$2:$D$79,3,FALSE)</f>
        <v>55</v>
      </c>
      <c r="W110">
        <f>VLOOKUP(D110,golfers!$B$2:$D$79,3,FALSE)</f>
        <v>8</v>
      </c>
      <c r="X110">
        <f>VLOOKUP(E110,golfers!$B$2:$D$79,3,FALSE)</f>
        <v>0</v>
      </c>
      <c r="Y110">
        <f>VLOOKUP(F110,golfers!$B$2:$D$79,3,FALSE)</f>
        <v>0</v>
      </c>
      <c r="Z110">
        <f>VLOOKUP(G110,golfers!$B$2:$D$79,3,FALSE)</f>
        <v>0</v>
      </c>
      <c r="AA110">
        <f>VLOOKUP(H110,golfers!$B$2:$D$79,3,FALSE)</f>
        <v>0</v>
      </c>
      <c r="AB110">
        <f>VLOOKUP(I110,golfers!$B$2:$D$79,3,FALSE)</f>
        <v>0</v>
      </c>
      <c r="AC110">
        <f>VLOOKUP(J110,golfers!$B$2:$D$79,3,FALSE)</f>
        <v>43</v>
      </c>
      <c r="AD110">
        <f>VLOOKUP(K110,golfers!$B$2:$D$79,3,FALSE)</f>
        <v>41</v>
      </c>
      <c r="AE110">
        <f>VLOOKUP(L110,golfers!$B$2:$D$79,3,FALSE)</f>
        <v>19</v>
      </c>
      <c r="AF110">
        <f>VLOOKUP(M110,golfers!$B$2:$D$79,3,FALSE)</f>
        <v>37</v>
      </c>
      <c r="AG110">
        <f>VLOOKUP(N110,golfers!$B$2:$D$79,3,FALSE)</f>
        <v>57</v>
      </c>
      <c r="AH110">
        <f>VLOOKUP(O110,golfers!$B$2:$D$79,3,FALSE)</f>
        <v>0</v>
      </c>
      <c r="AI110">
        <f>VLOOKUP(P110,golfers!$B$2:$D$79,3,FALSE)</f>
        <v>0</v>
      </c>
      <c r="AJ110">
        <f>VLOOKUP(Q110,golfers!$B$2:$D$79,3,FALSE)</f>
        <v>0</v>
      </c>
      <c r="AK110">
        <f>VLOOKUP(R110,golfers!$B$2:$D$79,3,FALSE)</f>
        <v>19</v>
      </c>
      <c r="AL110">
        <f>VLOOKUP(S110,golfers!$B$2:$D$79,3,FALSE)</f>
        <v>0</v>
      </c>
      <c r="AM110">
        <f>COUNTIF(U110:AL110,"&gt;0")</f>
        <v>9</v>
      </c>
      <c r="AN110" s="7">
        <f>SUM(U110:AL110)</f>
        <v>316</v>
      </c>
      <c r="AO110">
        <f>RANK(AN110,$AN$2:$AN$115,0)</f>
        <v>109</v>
      </c>
      <c r="AP110" s="8">
        <f>AN110/AM110</f>
        <v>35.111111111111114</v>
      </c>
      <c r="AQ110" s="8">
        <f>AN110/18</f>
        <v>17.555555555555557</v>
      </c>
      <c r="AR110" t="s">
        <v>320</v>
      </c>
      <c r="BI110" s="52"/>
      <c r="BM110" t="str">
        <v>Tom Stobbe</v>
      </c>
      <c r="BN110">
        <f>IFERROR(RIGHT(A110,1)*1,0)</f>
        <v>2</v>
      </c>
      <c r="BO110" t="str">
        <f>IFERROR(LEFT(A110,IFERROR(SEARCH(BN110,A110,1)-1,A110)),A110)</f>
        <v>Lonny Montgomery</v>
      </c>
    </row>
    <row r="111" spans="1:67">
      <c r="A111" t="s">
        <v>212</v>
      </c>
      <c r="B111" t="s">
        <v>167</v>
      </c>
      <c r="C111" t="s">
        <v>103</v>
      </c>
      <c r="D111" t="s">
        <v>132</v>
      </c>
      <c r="E111" t="s">
        <v>70</v>
      </c>
      <c r="F111" t="s">
        <v>141</v>
      </c>
      <c r="G111" t="s">
        <v>170</v>
      </c>
      <c r="H111" t="s">
        <v>147</v>
      </c>
      <c r="I111" t="s">
        <v>196</v>
      </c>
      <c r="J111" t="s">
        <v>197</v>
      </c>
      <c r="K111" t="s">
        <v>187</v>
      </c>
      <c r="L111" t="s">
        <v>149</v>
      </c>
      <c r="M111" t="s">
        <v>189</v>
      </c>
      <c r="N111" t="s">
        <v>200</v>
      </c>
      <c r="O111" t="s">
        <v>156</v>
      </c>
      <c r="P111" t="s">
        <v>203</v>
      </c>
      <c r="Q111" t="s">
        <v>204</v>
      </c>
      <c r="R111" t="s">
        <v>161</v>
      </c>
      <c r="S111" t="s">
        <v>173</v>
      </c>
      <c r="U111">
        <f>VLOOKUP(B111,golfers!$B$2:$D$79,3,FALSE)</f>
        <v>37</v>
      </c>
      <c r="V111">
        <f>VLOOKUP(C111,golfers!$B$2:$D$79,3,FALSE)</f>
        <v>64</v>
      </c>
      <c r="W111">
        <f>VLOOKUP(D111,golfers!$B$2:$D$79,3,FALSE)</f>
        <v>8</v>
      </c>
      <c r="X111">
        <f>VLOOKUP(E111,golfers!$B$2:$D$79,3,FALSE)</f>
        <v>31</v>
      </c>
      <c r="Y111">
        <f>VLOOKUP(F111,golfers!$B$2:$D$79,3,FALSE)</f>
        <v>61</v>
      </c>
      <c r="Z111">
        <f>VLOOKUP(G111,golfers!$B$2:$D$79,3,FALSE)</f>
        <v>0</v>
      </c>
      <c r="AA111">
        <f>VLOOKUP(H111,golfers!$B$2:$D$79,3,FALSE)</f>
        <v>0</v>
      </c>
      <c r="AB111">
        <f>VLOOKUP(I111,golfers!$B$2:$D$79,3,FALSE)</f>
        <v>0</v>
      </c>
      <c r="AC111">
        <f>VLOOKUP(J111,golfers!$B$2:$D$79,3,FALSE)</f>
        <v>43</v>
      </c>
      <c r="AD111">
        <f>VLOOKUP(K111,golfers!$B$2:$D$79,3,FALSE)</f>
        <v>0</v>
      </c>
      <c r="AE111">
        <f>VLOOKUP(L111,golfers!$B$2:$D$79,3,FALSE)</f>
        <v>69</v>
      </c>
      <c r="AF111">
        <f>VLOOKUP(M111,golfers!$B$2:$D$79,3,FALSE)</f>
        <v>0</v>
      </c>
      <c r="AG111">
        <f>VLOOKUP(N111,golfers!$B$2:$D$79,3,FALSE)</f>
        <v>0</v>
      </c>
      <c r="AH111">
        <f>VLOOKUP(O111,golfers!$B$2:$D$79,3,FALSE)</f>
        <v>0</v>
      </c>
      <c r="AI111">
        <f>VLOOKUP(P111,golfers!$B$2:$D$79,3,FALSE)</f>
        <v>0</v>
      </c>
      <c r="AJ111">
        <f>VLOOKUP(Q111,golfers!$B$2:$D$79,3,FALSE)</f>
        <v>0</v>
      </c>
      <c r="AK111">
        <f>VLOOKUP(R111,golfers!$B$2:$D$79,3,FALSE)</f>
        <v>0</v>
      </c>
      <c r="AL111">
        <f>VLOOKUP(S111,golfers!$B$2:$D$79,3,FALSE)</f>
        <v>0</v>
      </c>
      <c r="AM111">
        <f>COUNTIF(U111:AL111,"&gt;0")</f>
        <v>7</v>
      </c>
      <c r="AN111" s="7">
        <f>SUM(U111:AL111)</f>
        <v>313</v>
      </c>
      <c r="AO111">
        <f>RANK(AN111,$AN$2:$AN$115,0)</f>
        <v>110</v>
      </c>
      <c r="AP111" s="8">
        <f>AN111/AM111</f>
        <v>44.714285714285715</v>
      </c>
      <c r="AQ111" s="8">
        <f>AN111/18</f>
        <v>17.388888888888889</v>
      </c>
      <c r="AR111" t="s">
        <v>192</v>
      </c>
      <c r="BI111" s="52"/>
      <c r="BM111" t="str">
        <v>Tony Krusemark</v>
      </c>
      <c r="BN111">
        <f>IFERROR(RIGHT(A111,1)*1,0)</f>
        <v>4</v>
      </c>
      <c r="BO111" t="str">
        <f>IFERROR(LEFT(A111,IFERROR(SEARCH(BN111,A111,1)-1,A111)),A111)</f>
        <v>Gavin Ipsen</v>
      </c>
    </row>
    <row r="112" spans="1:67">
      <c r="A112" t="s">
        <v>300</v>
      </c>
      <c r="B112" t="s">
        <v>95</v>
      </c>
      <c r="C112" t="s">
        <v>133</v>
      </c>
      <c r="D112" t="s">
        <v>186</v>
      </c>
      <c r="E112" t="s">
        <v>94</v>
      </c>
      <c r="F112" t="s">
        <v>118</v>
      </c>
      <c r="G112" t="s">
        <v>174</v>
      </c>
      <c r="H112" t="s">
        <v>146</v>
      </c>
      <c r="I112" t="s">
        <v>154</v>
      </c>
      <c r="J112" t="s">
        <v>183</v>
      </c>
      <c r="K112" t="s">
        <v>119</v>
      </c>
      <c r="L112" t="s">
        <v>157</v>
      </c>
      <c r="M112" t="s">
        <v>177</v>
      </c>
      <c r="N112" t="s">
        <v>200</v>
      </c>
      <c r="O112" t="s">
        <v>156</v>
      </c>
      <c r="P112" t="s">
        <v>194</v>
      </c>
      <c r="Q112" t="s">
        <v>182</v>
      </c>
      <c r="R112" t="s">
        <v>161</v>
      </c>
      <c r="S112" t="s">
        <v>173</v>
      </c>
      <c r="U112">
        <f>VLOOKUP(B112,golfers!$B$2:$D$79,3,FALSE)</f>
        <v>64</v>
      </c>
      <c r="V112">
        <f>VLOOKUP(C112,golfers!$B$2:$D$79,3,FALSE)</f>
        <v>0</v>
      </c>
      <c r="W112">
        <f>VLOOKUP(D112,golfers!$B$2:$D$79,3,FALSE)</f>
        <v>55</v>
      </c>
      <c r="X112">
        <f>VLOOKUP(E112,golfers!$B$2:$D$79,3,FALSE)</f>
        <v>37</v>
      </c>
      <c r="Y112">
        <f>VLOOKUP(F112,golfers!$B$2:$D$79,3,FALSE)</f>
        <v>0</v>
      </c>
      <c r="Z112">
        <f>VLOOKUP(G112,golfers!$B$2:$D$79,3,FALSE)</f>
        <v>0</v>
      </c>
      <c r="AA112">
        <f>VLOOKUP(H112,golfers!$B$2:$D$79,3,FALSE)</f>
        <v>55</v>
      </c>
      <c r="AB112">
        <f>VLOOKUP(I112,golfers!$B$2:$D$79,3,FALSE)</f>
        <v>0</v>
      </c>
      <c r="AC112">
        <f>VLOOKUP(J112,golfers!$B$2:$D$79,3,FALSE)</f>
        <v>0</v>
      </c>
      <c r="AD112">
        <f>VLOOKUP(K112,golfers!$B$2:$D$79,3,FALSE)</f>
        <v>0</v>
      </c>
      <c r="AE112">
        <f>VLOOKUP(L112,golfers!$B$2:$D$79,3,FALSE)</f>
        <v>19</v>
      </c>
      <c r="AF112">
        <f>VLOOKUP(M112,golfers!$B$2:$D$79,3,FALSE)</f>
        <v>48</v>
      </c>
      <c r="AG112">
        <f>VLOOKUP(N112,golfers!$B$2:$D$79,3,FALSE)</f>
        <v>0</v>
      </c>
      <c r="AH112">
        <f>VLOOKUP(O112,golfers!$B$2:$D$79,3,FALSE)</f>
        <v>0</v>
      </c>
      <c r="AI112">
        <f>VLOOKUP(P112,golfers!$B$2:$D$79,3,FALSE)</f>
        <v>0</v>
      </c>
      <c r="AJ112">
        <f>VLOOKUP(Q112,golfers!$B$2:$D$79,3,FALSE)</f>
        <v>0</v>
      </c>
      <c r="AK112">
        <f>VLOOKUP(R112,golfers!$B$2:$D$79,3,FALSE)</f>
        <v>0</v>
      </c>
      <c r="AL112">
        <f>VLOOKUP(S112,golfers!$B$2:$D$79,3,FALSE)</f>
        <v>0</v>
      </c>
      <c r="AM112">
        <f>COUNTIF(U112:AL112,"&gt;0")</f>
        <v>6</v>
      </c>
      <c r="AN112" s="7">
        <f>SUM(U112:AL112)</f>
        <v>278</v>
      </c>
      <c r="AO112">
        <f>RANK(AN112,$AN$2:$AN$115,0)</f>
        <v>111</v>
      </c>
      <c r="AP112" s="8">
        <f>AN112/AM112</f>
        <v>46.333333333333336</v>
      </c>
      <c r="AQ112" s="8">
        <f>AN112/18</f>
        <v>15.444444444444445</v>
      </c>
      <c r="AR112" t="s">
        <v>320</v>
      </c>
      <c r="BI112" s="52"/>
      <c r="BM112" t="str">
        <v>Tony Venturini</v>
      </c>
      <c r="BN112">
        <f>IFERROR(RIGHT(A112,1)*1,0)</f>
        <v>0</v>
      </c>
      <c r="BO112" t="str">
        <f>IFERROR(LEFT(A112,IFERROR(SEARCH(BN112,A112,1)-1,A112)),A112)</f>
        <v>Tom Stobbe</v>
      </c>
    </row>
    <row r="113" spans="1:67">
      <c r="A113" t="s">
        <v>278</v>
      </c>
      <c r="B113" t="s">
        <v>95</v>
      </c>
      <c r="C113" t="s">
        <v>133</v>
      </c>
      <c r="D113" t="s">
        <v>121</v>
      </c>
      <c r="E113" t="s">
        <v>120</v>
      </c>
      <c r="F113" t="s">
        <v>118</v>
      </c>
      <c r="G113" t="s">
        <v>185</v>
      </c>
      <c r="H113" t="s">
        <v>155</v>
      </c>
      <c r="I113" t="s">
        <v>178</v>
      </c>
      <c r="J113" t="s">
        <v>183</v>
      </c>
      <c r="K113" t="s">
        <v>187</v>
      </c>
      <c r="L113" t="s">
        <v>117</v>
      </c>
      <c r="M113" t="s">
        <v>198</v>
      </c>
      <c r="N113" t="s">
        <v>199</v>
      </c>
      <c r="O113" t="s">
        <v>166</v>
      </c>
      <c r="P113" t="s">
        <v>194</v>
      </c>
      <c r="Q113" t="s">
        <v>319</v>
      </c>
      <c r="R113" t="s">
        <v>188</v>
      </c>
      <c r="S113" t="s">
        <v>207</v>
      </c>
      <c r="U113">
        <f>VLOOKUP(B113,golfers!$B$2:$D$79,3,FALSE)</f>
        <v>64</v>
      </c>
      <c r="V113">
        <f>VLOOKUP(C113,golfers!$B$2:$D$79,3,FALSE)</f>
        <v>0</v>
      </c>
      <c r="W113">
        <f>VLOOKUP(D113,golfers!$B$2:$D$79,3,FALSE)</f>
        <v>31</v>
      </c>
      <c r="X113">
        <f>VLOOKUP(E113,golfers!$B$2:$D$79,3,FALSE)</f>
        <v>0</v>
      </c>
      <c r="Y113">
        <f>VLOOKUP(F113,golfers!$B$2:$D$79,3,FALSE)</f>
        <v>0</v>
      </c>
      <c r="Z113">
        <f>VLOOKUP(G113,golfers!$B$2:$D$79,3,FALSE)</f>
        <v>0</v>
      </c>
      <c r="AA113">
        <f>VLOOKUP(H113,golfers!$B$2:$D$79,3,FALSE)</f>
        <v>0</v>
      </c>
      <c r="AB113">
        <f>VLOOKUP(I113,golfers!$B$2:$D$79,3,FALSE)</f>
        <v>48</v>
      </c>
      <c r="AC113">
        <f>VLOOKUP(J113,golfers!$B$2:$D$79,3,FALSE)</f>
        <v>0</v>
      </c>
      <c r="AD113">
        <f>VLOOKUP(K113,golfers!$B$2:$D$79,3,FALSE)</f>
        <v>0</v>
      </c>
      <c r="AE113">
        <f>VLOOKUP(L113,golfers!$B$2:$D$79,3,FALSE)</f>
        <v>15</v>
      </c>
      <c r="AF113">
        <f>VLOOKUP(M113,golfers!$B$2:$D$79,3,FALSE)</f>
        <v>37</v>
      </c>
      <c r="AG113">
        <f>VLOOKUP(N113,golfers!$B$2:$D$79,3,FALSE)</f>
        <v>10</v>
      </c>
      <c r="AH113">
        <f>VLOOKUP(O113,golfers!$B$2:$D$79,3,FALSE)</f>
        <v>41</v>
      </c>
      <c r="AI113">
        <f>VLOOKUP(P113,golfers!$B$2:$D$79,3,FALSE)</f>
        <v>0</v>
      </c>
      <c r="AJ113">
        <f>VLOOKUP(Q113,golfers!$B$2:$D$79,3,FALSE)</f>
        <v>0</v>
      </c>
      <c r="AK113">
        <f>VLOOKUP(R113,golfers!$B$2:$D$79,3,FALSE)</f>
        <v>19</v>
      </c>
      <c r="AL113">
        <f>VLOOKUP(S113,golfers!$B$2:$D$79,3,FALSE)</f>
        <v>0</v>
      </c>
      <c r="AM113">
        <f>COUNTIF(U113:AL113,"&gt;0")</f>
        <v>8</v>
      </c>
      <c r="AN113" s="7">
        <f>SUM(U113:AL113)</f>
        <v>265</v>
      </c>
      <c r="AO113">
        <f>RANK(AN113,$AN$2:$AN$115,0)</f>
        <v>112</v>
      </c>
      <c r="AP113" s="8">
        <f>AN113/AM113</f>
        <v>33.125</v>
      </c>
      <c r="AQ113" s="8">
        <f>AN113/18</f>
        <v>14.722222222222221</v>
      </c>
      <c r="AR113" t="s">
        <v>320</v>
      </c>
      <c r="BI113" s="52"/>
      <c r="BM113" t="str">
        <v>Tyler Lein</v>
      </c>
      <c r="BN113">
        <f>IFERROR(RIGHT(A113,1)*1,0)</f>
        <v>0</v>
      </c>
      <c r="BO113" t="str">
        <f>IFERROR(LEFT(A113,IFERROR(SEARCH(BN113,A113,1)-1,A113)),A113)</f>
        <v>Chris Frady</v>
      </c>
    </row>
    <row r="114" spans="1:67">
      <c r="AN114" s="7"/>
      <c r="AP114" s="8"/>
      <c r="AQ114" s="8"/>
      <c r="AR114"/>
      <c r="BI114" s="52"/>
      <c r="BM114">
        <v>0</v>
      </c>
    </row>
    <row r="115" spans="1:67">
      <c r="AN115" s="7"/>
      <c r="AP115" s="8"/>
      <c r="AQ115" s="8"/>
      <c r="AR115"/>
      <c r="BI115" s="52"/>
      <c r="BM115">
        <v>0</v>
      </c>
    </row>
    <row r="116" spans="1:67" ht="13.5" thickBot="1"/>
    <row r="117" spans="1:67">
      <c r="A117" s="26" t="s">
        <v>115</v>
      </c>
      <c r="B117" s="12" t="s">
        <v>195</v>
      </c>
      <c r="C117" s="13" t="s">
        <v>133</v>
      </c>
      <c r="D117" s="13" t="s">
        <v>168</v>
      </c>
      <c r="E117" s="13" t="s">
        <v>120</v>
      </c>
      <c r="F117" s="13" t="s">
        <v>162</v>
      </c>
      <c r="G117" s="13" t="s">
        <v>170</v>
      </c>
      <c r="H117" s="13" t="s">
        <v>147</v>
      </c>
      <c r="I117" s="13" t="s">
        <v>178</v>
      </c>
      <c r="J117" s="13" t="s">
        <v>175</v>
      </c>
      <c r="K117" s="13" t="s">
        <v>138</v>
      </c>
      <c r="L117" s="13" t="s">
        <v>149</v>
      </c>
      <c r="M117" s="13" t="s">
        <v>189</v>
      </c>
      <c r="N117" s="13" t="s">
        <v>199</v>
      </c>
      <c r="O117" s="13" t="s">
        <v>166</v>
      </c>
      <c r="P117" s="13" t="s">
        <v>194</v>
      </c>
      <c r="Q117" s="13" t="s">
        <v>171</v>
      </c>
      <c r="R117" s="13" t="s">
        <v>161</v>
      </c>
      <c r="S117" s="14" t="s">
        <v>184</v>
      </c>
      <c r="U117" s="6">
        <f t="shared" ref="U117:AL117" si="9">SUM(U2:U115)</f>
        <v>7048</v>
      </c>
      <c r="V117" s="6">
        <f t="shared" si="9"/>
        <v>5491</v>
      </c>
      <c r="W117" s="6">
        <f t="shared" si="9"/>
        <v>3758</v>
      </c>
      <c r="X117" s="6">
        <f t="shared" si="9"/>
        <v>2337</v>
      </c>
      <c r="Y117" s="6">
        <f t="shared" si="9"/>
        <v>5121</v>
      </c>
      <c r="Z117" s="6">
        <f t="shared" si="9"/>
        <v>572</v>
      </c>
      <c r="AA117" s="6">
        <f t="shared" si="9"/>
        <v>3639</v>
      </c>
      <c r="AB117" s="6">
        <f t="shared" si="9"/>
        <v>3916</v>
      </c>
      <c r="AC117" s="6">
        <f t="shared" si="9"/>
        <v>3281</v>
      </c>
      <c r="AD117" s="6">
        <f t="shared" si="9"/>
        <v>3568</v>
      </c>
      <c r="AE117" s="6">
        <f t="shared" si="9"/>
        <v>5330</v>
      </c>
      <c r="AF117" s="6">
        <f t="shared" si="9"/>
        <v>5151</v>
      </c>
      <c r="AG117" s="6">
        <f t="shared" si="9"/>
        <v>2400</v>
      </c>
      <c r="AH117" s="6">
        <f t="shared" si="9"/>
        <v>3834</v>
      </c>
      <c r="AI117" s="6">
        <f t="shared" si="9"/>
        <v>1300</v>
      </c>
      <c r="AJ117" s="6">
        <f t="shared" si="9"/>
        <v>0</v>
      </c>
      <c r="AK117" s="6">
        <f t="shared" si="9"/>
        <v>1649</v>
      </c>
      <c r="AL117" s="6">
        <f t="shared" si="9"/>
        <v>3052</v>
      </c>
      <c r="AM117" s="6"/>
      <c r="AN117" s="6"/>
    </row>
    <row r="118" spans="1:67">
      <c r="A118" s="24" t="s">
        <v>92</v>
      </c>
      <c r="B118" s="15">
        <f t="shared" ref="B118:S118" si="10">COUNTIF(B$2:B$115,B117)</f>
        <v>5</v>
      </c>
      <c r="C118" s="2">
        <f t="shared" si="10"/>
        <v>16</v>
      </c>
      <c r="D118" s="2">
        <f t="shared" si="10"/>
        <v>17</v>
      </c>
      <c r="E118" s="2">
        <f t="shared" si="10"/>
        <v>17</v>
      </c>
      <c r="F118" s="2">
        <f t="shared" si="10"/>
        <v>43</v>
      </c>
      <c r="G118" s="2">
        <f t="shared" si="10"/>
        <v>44</v>
      </c>
      <c r="H118" s="2">
        <f t="shared" si="10"/>
        <v>17</v>
      </c>
      <c r="I118" s="2">
        <f t="shared" si="10"/>
        <v>22</v>
      </c>
      <c r="J118" s="2">
        <f t="shared" si="10"/>
        <v>21</v>
      </c>
      <c r="K118" s="2">
        <f t="shared" si="10"/>
        <v>39</v>
      </c>
      <c r="L118" s="2">
        <f t="shared" si="10"/>
        <v>35</v>
      </c>
      <c r="M118" s="2">
        <f t="shared" si="10"/>
        <v>10</v>
      </c>
      <c r="N118" s="2">
        <f t="shared" si="10"/>
        <v>12</v>
      </c>
      <c r="O118" s="2">
        <f t="shared" si="10"/>
        <v>24</v>
      </c>
      <c r="P118" s="2">
        <f t="shared" si="10"/>
        <v>25</v>
      </c>
      <c r="Q118" s="2">
        <f t="shared" si="10"/>
        <v>14</v>
      </c>
      <c r="R118" s="2">
        <f t="shared" si="10"/>
        <v>44</v>
      </c>
      <c r="S118" s="16">
        <f t="shared" si="10"/>
        <v>33</v>
      </c>
      <c r="AQ118" s="4" t="s">
        <v>99</v>
      </c>
      <c r="AR118" s="2">
        <f>COUNTIF(AR2:AR115,"Yes")</f>
        <v>102</v>
      </c>
    </row>
    <row r="119" spans="1:67">
      <c r="A119" s="24" t="s">
        <v>114</v>
      </c>
      <c r="B119" s="21">
        <f t="shared" ref="B119:S119" si="11">IFERROR(($AT$29-B120+1)*B118,0)</f>
        <v>305</v>
      </c>
      <c r="C119" s="22">
        <f t="shared" si="11"/>
        <v>0</v>
      </c>
      <c r="D119" s="22">
        <f t="shared" si="11"/>
        <v>1088</v>
      </c>
      <c r="E119" s="22">
        <f t="shared" si="11"/>
        <v>0</v>
      </c>
      <c r="F119" s="22">
        <f t="shared" si="11"/>
        <v>2881</v>
      </c>
      <c r="G119" s="22">
        <f t="shared" si="11"/>
        <v>0</v>
      </c>
      <c r="H119" s="22">
        <f t="shared" si="11"/>
        <v>0</v>
      </c>
      <c r="I119" s="22">
        <f t="shared" si="11"/>
        <v>1056</v>
      </c>
      <c r="J119" s="22">
        <f t="shared" si="11"/>
        <v>777</v>
      </c>
      <c r="K119" s="22">
        <f t="shared" si="11"/>
        <v>2379</v>
      </c>
      <c r="L119" s="22">
        <f t="shared" si="11"/>
        <v>2415</v>
      </c>
      <c r="M119" s="22">
        <f t="shared" si="11"/>
        <v>0</v>
      </c>
      <c r="N119" s="22">
        <f t="shared" si="11"/>
        <v>120</v>
      </c>
      <c r="O119" s="22">
        <f t="shared" si="11"/>
        <v>984</v>
      </c>
      <c r="P119" s="22">
        <f t="shared" si="11"/>
        <v>0</v>
      </c>
      <c r="Q119" s="22">
        <f t="shared" si="11"/>
        <v>0</v>
      </c>
      <c r="R119" s="22">
        <f t="shared" si="11"/>
        <v>0</v>
      </c>
      <c r="S119" s="23">
        <f t="shared" si="11"/>
        <v>264</v>
      </c>
      <c r="T119" s="11"/>
      <c r="AQ119" s="4" t="s">
        <v>100</v>
      </c>
      <c r="AR119" s="2">
        <f>COUNTIF(AR2:AR115,"no")</f>
        <v>10</v>
      </c>
    </row>
    <row r="120" spans="1:67" ht="13.5" thickBot="1">
      <c r="A120" s="25" t="s">
        <v>110</v>
      </c>
      <c r="B120" s="17">
        <f>VLOOKUP(B117,golfers!$B$2:$C$80,2,FALSE)</f>
        <v>10</v>
      </c>
      <c r="C120" s="18" t="str">
        <f>VLOOKUP(C117,golfers!$B$2:$C$80,2,FALSE)</f>
        <v>CUT</v>
      </c>
      <c r="D120" s="18">
        <f>VLOOKUP(D117,golfers!$B$2:$C$80,2,FALSE)</f>
        <v>7</v>
      </c>
      <c r="E120" s="18" t="str">
        <f>VLOOKUP(E117,golfers!$B$2:$C$80,2,FALSE)</f>
        <v>CUT</v>
      </c>
      <c r="F120" s="18">
        <f>VLOOKUP(F117,golfers!$B$2:$C$80,2,FALSE)</f>
        <v>4</v>
      </c>
      <c r="G120" s="18" t="str">
        <f>VLOOKUP(G117,golfers!$B$2:$C$80,2,FALSE)</f>
        <v>CUT</v>
      </c>
      <c r="H120" s="18" t="str">
        <f>VLOOKUP(H117,golfers!$B$2:$C$80,2,FALSE)</f>
        <v>CUT</v>
      </c>
      <c r="I120" s="18">
        <f>VLOOKUP(I117,golfers!$B$2:$C$80,2,FALSE)</f>
        <v>23</v>
      </c>
      <c r="J120" s="18">
        <f>VLOOKUP(J117,golfers!$B$2:$C$80,2,FALSE)</f>
        <v>34</v>
      </c>
      <c r="K120" s="18">
        <f>VLOOKUP(K117,golfers!$B$2:$C$80,2,FALSE)</f>
        <v>10</v>
      </c>
      <c r="L120" s="18">
        <f>VLOOKUP(L117,golfers!$B$2:$C$80,2,FALSE)</f>
        <v>2</v>
      </c>
      <c r="M120" s="18" t="str">
        <f>VLOOKUP(M117,golfers!$B$2:$C$80,2,FALSE)</f>
        <v>CUT</v>
      </c>
      <c r="N120" s="18">
        <f>VLOOKUP(N117,golfers!$B$2:$C$80,2,FALSE)</f>
        <v>61</v>
      </c>
      <c r="O120" s="18">
        <f>VLOOKUP(O117,golfers!$B$2:$C$80,2,FALSE)</f>
        <v>30</v>
      </c>
      <c r="P120" s="18" t="str">
        <f>VLOOKUP(P117,golfers!$B$2:$C$80,2,FALSE)</f>
        <v>CUT</v>
      </c>
      <c r="Q120" s="18" t="str">
        <f>VLOOKUP(Q117,golfers!$B$2:$C$80,2,FALSE)</f>
        <v>CUT</v>
      </c>
      <c r="R120" s="18" t="str">
        <f>VLOOKUP(R117,golfers!$B$2:$C$80,2,FALSE)</f>
        <v>CUT</v>
      </c>
      <c r="S120" s="19">
        <f>VLOOKUP(S117,golfers!$B$2:$C$80,2,FALSE)</f>
        <v>63</v>
      </c>
      <c r="AQ120" s="4" t="s">
        <v>101</v>
      </c>
      <c r="AR120" s="48">
        <f>AR118/(AR118+AR119)</f>
        <v>0.9107142857142857</v>
      </c>
    </row>
    <row r="121" spans="1:67">
      <c r="A121" s="26" t="s">
        <v>115</v>
      </c>
      <c r="B121" s="12" t="s">
        <v>167</v>
      </c>
      <c r="C121" s="13" t="s">
        <v>165</v>
      </c>
      <c r="D121" s="13" t="s">
        <v>121</v>
      </c>
      <c r="E121" s="13" t="s">
        <v>169</v>
      </c>
      <c r="F121" s="13" t="s">
        <v>118</v>
      </c>
      <c r="G121" s="13" t="s">
        <v>185</v>
      </c>
      <c r="H121" s="13" t="s">
        <v>131</v>
      </c>
      <c r="I121" s="13" t="s">
        <v>71</v>
      </c>
      <c r="J121" s="13" t="s">
        <v>197</v>
      </c>
      <c r="K121" s="13" t="s">
        <v>119</v>
      </c>
      <c r="L121" s="13" t="s">
        <v>157</v>
      </c>
      <c r="M121" s="13" t="s">
        <v>177</v>
      </c>
      <c r="N121" s="13" t="s">
        <v>200</v>
      </c>
      <c r="O121" s="13" t="s">
        <v>190</v>
      </c>
      <c r="P121" s="13" t="s">
        <v>181</v>
      </c>
      <c r="Q121" s="13" t="s">
        <v>204</v>
      </c>
      <c r="R121" s="13" t="s">
        <v>188</v>
      </c>
      <c r="S121" s="14" t="s">
        <v>206</v>
      </c>
      <c r="AQ121" s="4"/>
      <c r="AR121" s="5"/>
    </row>
    <row r="122" spans="1:67">
      <c r="A122" s="24" t="s">
        <v>92</v>
      </c>
      <c r="B122" s="15">
        <f t="shared" ref="B122:S122" si="12">COUNTIF(B$2:B$115,B121)</f>
        <v>21</v>
      </c>
      <c r="C122" s="2">
        <f t="shared" si="12"/>
        <v>29</v>
      </c>
      <c r="D122" s="2">
        <f t="shared" si="12"/>
        <v>34</v>
      </c>
      <c r="E122" s="2">
        <f t="shared" si="12"/>
        <v>26</v>
      </c>
      <c r="F122" s="2">
        <f t="shared" si="12"/>
        <v>13</v>
      </c>
      <c r="G122" s="2">
        <f t="shared" si="12"/>
        <v>22</v>
      </c>
      <c r="H122" s="2">
        <f t="shared" si="12"/>
        <v>29</v>
      </c>
      <c r="I122" s="2">
        <f t="shared" si="12"/>
        <v>52</v>
      </c>
      <c r="J122" s="2">
        <f t="shared" si="12"/>
        <v>22</v>
      </c>
      <c r="K122" s="2">
        <f t="shared" si="12"/>
        <v>32</v>
      </c>
      <c r="L122" s="2">
        <f t="shared" si="12"/>
        <v>24</v>
      </c>
      <c r="M122" s="2">
        <f t="shared" si="12"/>
        <v>45</v>
      </c>
      <c r="N122" s="2">
        <f t="shared" si="12"/>
        <v>24</v>
      </c>
      <c r="O122" s="2">
        <f t="shared" si="12"/>
        <v>14</v>
      </c>
      <c r="P122" s="2">
        <f t="shared" si="12"/>
        <v>18</v>
      </c>
      <c r="Q122" s="2">
        <f t="shared" si="12"/>
        <v>19</v>
      </c>
      <c r="R122" s="2">
        <f t="shared" si="12"/>
        <v>17</v>
      </c>
      <c r="S122" s="16">
        <f t="shared" si="12"/>
        <v>41</v>
      </c>
    </row>
    <row r="123" spans="1:67">
      <c r="A123" s="24" t="s">
        <v>114</v>
      </c>
      <c r="B123" s="21">
        <f t="shared" ref="B123:S123" si="13">IFERROR(($AT$29-B124+1)*B122,0)</f>
        <v>777</v>
      </c>
      <c r="C123" s="22">
        <f t="shared" si="13"/>
        <v>1392</v>
      </c>
      <c r="D123" s="22">
        <f t="shared" si="13"/>
        <v>1054</v>
      </c>
      <c r="E123" s="22">
        <f t="shared" si="13"/>
        <v>0</v>
      </c>
      <c r="F123" s="22">
        <f t="shared" si="13"/>
        <v>0</v>
      </c>
      <c r="G123" s="22">
        <f t="shared" si="13"/>
        <v>0</v>
      </c>
      <c r="H123" s="22">
        <f t="shared" si="13"/>
        <v>1769</v>
      </c>
      <c r="I123" s="22">
        <f t="shared" si="13"/>
        <v>2860</v>
      </c>
      <c r="J123" s="22">
        <f t="shared" si="13"/>
        <v>946</v>
      </c>
      <c r="K123" s="22">
        <f t="shared" si="13"/>
        <v>0</v>
      </c>
      <c r="L123" s="22">
        <f t="shared" si="13"/>
        <v>456</v>
      </c>
      <c r="M123" s="22">
        <f t="shared" si="13"/>
        <v>2160</v>
      </c>
      <c r="N123" s="22">
        <f t="shared" si="13"/>
        <v>0</v>
      </c>
      <c r="O123" s="22">
        <f t="shared" si="13"/>
        <v>0</v>
      </c>
      <c r="P123" s="22">
        <f t="shared" si="13"/>
        <v>0</v>
      </c>
      <c r="Q123" s="22">
        <f t="shared" si="13"/>
        <v>0</v>
      </c>
      <c r="R123" s="22">
        <f t="shared" si="13"/>
        <v>323</v>
      </c>
      <c r="S123" s="23">
        <f t="shared" si="13"/>
        <v>2788</v>
      </c>
      <c r="T123" s="11"/>
    </row>
    <row r="124" spans="1:67" ht="13.5" thickBot="1">
      <c r="A124" s="25" t="s">
        <v>110</v>
      </c>
      <c r="B124" s="42">
        <f>VLOOKUP(B121,golfers!$B$2:$C$80,2,FALSE)</f>
        <v>34</v>
      </c>
      <c r="C124" s="43">
        <f>VLOOKUP(C121,golfers!$B$2:$C$80,2,FALSE)</f>
        <v>23</v>
      </c>
      <c r="D124" s="43">
        <f>VLOOKUP(D121,golfers!$B$2:$C$80,2,FALSE)</f>
        <v>40</v>
      </c>
      <c r="E124" s="43" t="str">
        <f>VLOOKUP(E121,golfers!$B$2:$C$80,2,FALSE)</f>
        <v>CUT</v>
      </c>
      <c r="F124" s="43" t="str">
        <f>VLOOKUP(F121,golfers!$B$2:$C$80,2,FALSE)</f>
        <v>CUT</v>
      </c>
      <c r="G124" s="43" t="str">
        <f>VLOOKUP(G121,golfers!$B$2:$C$80,2,FALSE)</f>
        <v>CUT</v>
      </c>
      <c r="H124" s="43">
        <f>VLOOKUP(H121,golfers!$B$2:$C$80,2,FALSE)</f>
        <v>10</v>
      </c>
      <c r="I124" s="43">
        <f>VLOOKUP(I121,golfers!$B$2:$C$80,2,FALSE)</f>
        <v>16</v>
      </c>
      <c r="J124" s="43">
        <f>VLOOKUP(J121,golfers!$B$2:$C$80,2,FALSE)</f>
        <v>28</v>
      </c>
      <c r="K124" s="43" t="str">
        <f>VLOOKUP(K121,golfers!$B$2:$C$80,2,FALSE)</f>
        <v>CUT</v>
      </c>
      <c r="L124" s="43">
        <f>VLOOKUP(L121,golfers!$B$2:$C$80,2,FALSE)</f>
        <v>52</v>
      </c>
      <c r="M124" s="43">
        <f>VLOOKUP(M121,golfers!$B$2:$C$80,2,FALSE)</f>
        <v>23</v>
      </c>
      <c r="N124" s="43" t="str">
        <f>VLOOKUP(N121,golfers!$B$2:$C$80,2,FALSE)</f>
        <v>CUT</v>
      </c>
      <c r="O124" s="43" t="str">
        <f>VLOOKUP(O121,golfers!$B$2:$C$80,2,FALSE)</f>
        <v>CUT</v>
      </c>
      <c r="P124" s="43" t="str">
        <f>VLOOKUP(P121,golfers!$B$2:$C$80,2,FALSE)</f>
        <v>CUT</v>
      </c>
      <c r="Q124" s="43" t="str">
        <f>VLOOKUP(Q121,golfers!$B$2:$C$80,2,FALSE)</f>
        <v>CUT</v>
      </c>
      <c r="R124" s="43">
        <f>VLOOKUP(R121,golfers!$B$2:$C$80,2,FALSE)</f>
        <v>52</v>
      </c>
      <c r="S124" s="44">
        <f>VLOOKUP(S121,golfers!$B$2:$C$80,2,FALSE)</f>
        <v>3</v>
      </c>
      <c r="AQ124" s="4"/>
      <c r="AR124" s="5"/>
    </row>
    <row r="125" spans="1:67">
      <c r="A125" s="26" t="s">
        <v>115</v>
      </c>
      <c r="B125" s="45" t="s">
        <v>95</v>
      </c>
      <c r="C125" s="46" t="s">
        <v>91</v>
      </c>
      <c r="D125" s="46" t="s">
        <v>186</v>
      </c>
      <c r="E125" s="46" t="s">
        <v>70</v>
      </c>
      <c r="F125" s="46" t="s">
        <v>141</v>
      </c>
      <c r="G125" s="46" t="s">
        <v>174</v>
      </c>
      <c r="H125" s="46" t="s">
        <v>146</v>
      </c>
      <c r="I125" s="46" t="s">
        <v>154</v>
      </c>
      <c r="J125" s="46" t="s">
        <v>148</v>
      </c>
      <c r="K125" s="46" t="s">
        <v>187</v>
      </c>
      <c r="L125" s="46" t="s">
        <v>117</v>
      </c>
      <c r="M125" s="46" t="s">
        <v>172</v>
      </c>
      <c r="N125" s="46" t="s">
        <v>201</v>
      </c>
      <c r="O125" s="46" t="s">
        <v>202</v>
      </c>
      <c r="P125" s="46" t="s">
        <v>180</v>
      </c>
      <c r="Q125" s="46" t="s">
        <v>182</v>
      </c>
      <c r="R125" s="46" t="s">
        <v>191</v>
      </c>
      <c r="S125" s="47" t="s">
        <v>207</v>
      </c>
    </row>
    <row r="126" spans="1:67">
      <c r="A126" s="24" t="s">
        <v>92</v>
      </c>
      <c r="B126" s="15">
        <f t="shared" ref="B126:S126" si="14">COUNTIF(B$2:B$115,B125)</f>
        <v>44</v>
      </c>
      <c r="C126" s="2">
        <f t="shared" si="14"/>
        <v>21</v>
      </c>
      <c r="D126" s="2">
        <f t="shared" si="14"/>
        <v>24</v>
      </c>
      <c r="E126" s="2">
        <f t="shared" si="14"/>
        <v>36</v>
      </c>
      <c r="F126" s="2">
        <f t="shared" si="14"/>
        <v>28</v>
      </c>
      <c r="G126" s="2">
        <f t="shared" si="14"/>
        <v>24</v>
      </c>
      <c r="H126" s="2">
        <f t="shared" si="14"/>
        <v>34</v>
      </c>
      <c r="I126" s="2">
        <f t="shared" si="14"/>
        <v>16</v>
      </c>
      <c r="J126" s="2">
        <f t="shared" si="14"/>
        <v>38</v>
      </c>
      <c r="K126" s="2">
        <f t="shared" si="14"/>
        <v>12</v>
      </c>
      <c r="L126" s="2">
        <f t="shared" si="14"/>
        <v>21</v>
      </c>
      <c r="M126" s="2">
        <f t="shared" si="14"/>
        <v>49</v>
      </c>
      <c r="N126" s="2">
        <f t="shared" si="14"/>
        <v>40</v>
      </c>
      <c r="O126" s="2">
        <f t="shared" si="14"/>
        <v>50</v>
      </c>
      <c r="P126" s="2">
        <f t="shared" si="14"/>
        <v>50</v>
      </c>
      <c r="Q126" s="2">
        <f t="shared" si="14"/>
        <v>37</v>
      </c>
      <c r="R126" s="2">
        <f t="shared" si="14"/>
        <v>25</v>
      </c>
      <c r="S126" s="16">
        <f t="shared" si="14"/>
        <v>16</v>
      </c>
    </row>
    <row r="127" spans="1:67">
      <c r="A127" s="24" t="s">
        <v>114</v>
      </c>
      <c r="B127" s="21">
        <f t="shared" ref="B127:S127" si="15">IFERROR(($AT$29-B128+1)*B126,0)</f>
        <v>2816</v>
      </c>
      <c r="C127" s="22">
        <f t="shared" si="15"/>
        <v>1155</v>
      </c>
      <c r="D127" s="22">
        <f t="shared" si="15"/>
        <v>1320</v>
      </c>
      <c r="E127" s="22">
        <f t="shared" si="15"/>
        <v>1116</v>
      </c>
      <c r="F127" s="22">
        <f t="shared" si="15"/>
        <v>1708</v>
      </c>
      <c r="G127" s="22">
        <f t="shared" si="15"/>
        <v>0</v>
      </c>
      <c r="H127" s="22">
        <f t="shared" si="15"/>
        <v>1870</v>
      </c>
      <c r="I127" s="22">
        <f t="shared" si="15"/>
        <v>0</v>
      </c>
      <c r="J127" s="22">
        <f t="shared" si="15"/>
        <v>1558</v>
      </c>
      <c r="K127" s="22">
        <f t="shared" si="15"/>
        <v>0</v>
      </c>
      <c r="L127" s="22">
        <f t="shared" si="15"/>
        <v>315</v>
      </c>
      <c r="M127" s="22">
        <f t="shared" si="15"/>
        <v>2695</v>
      </c>
      <c r="N127" s="22">
        <f t="shared" si="15"/>
        <v>2280</v>
      </c>
      <c r="O127" s="22">
        <f t="shared" si="15"/>
        <v>2850</v>
      </c>
      <c r="P127" s="22">
        <f t="shared" si="15"/>
        <v>1300</v>
      </c>
      <c r="Q127" s="22">
        <f t="shared" si="15"/>
        <v>0</v>
      </c>
      <c r="R127" s="22">
        <f t="shared" si="15"/>
        <v>650</v>
      </c>
      <c r="S127" s="23">
        <f t="shared" si="15"/>
        <v>0</v>
      </c>
      <c r="T127" s="11"/>
    </row>
    <row r="128" spans="1:67" ht="13.5" thickBot="1">
      <c r="A128" s="25" t="s">
        <v>110</v>
      </c>
      <c r="B128" s="42">
        <f>VLOOKUP(B125,golfers!$B$2:$C$80,2,FALSE)</f>
        <v>7</v>
      </c>
      <c r="C128" s="43">
        <f>VLOOKUP(C125,golfers!$B$2:$C$79,2,FALSE)</f>
        <v>16</v>
      </c>
      <c r="D128" s="43">
        <f>VLOOKUP(D125,golfers!$B$2:$C$80,2,FALSE)</f>
        <v>16</v>
      </c>
      <c r="E128" s="43">
        <f>VLOOKUP(E125,golfers!$B$2:$C$80,2,FALSE)</f>
        <v>40</v>
      </c>
      <c r="F128" s="43">
        <f>VLOOKUP(F125,golfers!$B$2:$C$80,2,FALSE)</f>
        <v>10</v>
      </c>
      <c r="G128" s="43" t="str">
        <f>VLOOKUP(G125,golfers!$B$2:$C$80,2,FALSE)</f>
        <v>CUT</v>
      </c>
      <c r="H128" s="43">
        <f>VLOOKUP(H125,golfers!$B$2:$C$80,2,FALSE)</f>
        <v>16</v>
      </c>
      <c r="I128" s="43" t="str">
        <f>VLOOKUP(I125,golfers!$B$2:$C$80,2,FALSE)</f>
        <v>CUT</v>
      </c>
      <c r="J128" s="43">
        <f>VLOOKUP(J125,golfers!$B$2:$C$80,2,FALSE)</f>
        <v>30</v>
      </c>
      <c r="K128" s="43" t="str">
        <f>VLOOKUP(K125,golfers!$B$2:$C$80,2,FALSE)</f>
        <v>CUT</v>
      </c>
      <c r="L128" s="43">
        <f>VLOOKUP(L125,golfers!$B$2:$C$80,2,FALSE)</f>
        <v>56</v>
      </c>
      <c r="M128" s="43">
        <f>VLOOKUP(M125,golfers!$B$2:$C$80,2,FALSE)</f>
        <v>16</v>
      </c>
      <c r="N128" s="43">
        <f>VLOOKUP(N125,golfers!$B$2:$C$80,2,FALSE)</f>
        <v>14</v>
      </c>
      <c r="O128" s="43">
        <f>VLOOKUP(O125,golfers!$B$2:$C$80,2,FALSE)</f>
        <v>14</v>
      </c>
      <c r="P128" s="43">
        <f>VLOOKUP(P125,golfers!$B$2:$C$80,2,FALSE)</f>
        <v>45</v>
      </c>
      <c r="Q128" s="43" t="str">
        <f>VLOOKUP(Q125,golfers!$B$2:$C$80,2,FALSE)</f>
        <v>CUT</v>
      </c>
      <c r="R128" s="43">
        <f>VLOOKUP(R125,golfers!$B$2:$C$80,2,FALSE)</f>
        <v>45</v>
      </c>
      <c r="S128" s="44" t="str">
        <f>VLOOKUP(S125,golfers!$B$2:$C$80,2,FALSE)</f>
        <v>CUT</v>
      </c>
    </row>
    <row r="129" spans="1:38">
      <c r="A129" s="26" t="s">
        <v>115</v>
      </c>
      <c r="B129" s="45" t="s">
        <v>134</v>
      </c>
      <c r="C129" s="46" t="s">
        <v>103</v>
      </c>
      <c r="D129" s="46" t="s">
        <v>132</v>
      </c>
      <c r="E129" s="46" t="s">
        <v>94</v>
      </c>
      <c r="F129" s="46" t="s">
        <v>163</v>
      </c>
      <c r="G129" s="46" t="s">
        <v>140</v>
      </c>
      <c r="H129" s="46" t="s">
        <v>155</v>
      </c>
      <c r="I129" s="46" t="s">
        <v>196</v>
      </c>
      <c r="J129" s="46" t="s">
        <v>183</v>
      </c>
      <c r="K129" s="46" t="s">
        <v>176</v>
      </c>
      <c r="L129" s="46" t="s">
        <v>160</v>
      </c>
      <c r="M129" s="46" t="s">
        <v>198</v>
      </c>
      <c r="N129" s="46" t="s">
        <v>179</v>
      </c>
      <c r="O129" s="46" t="s">
        <v>156</v>
      </c>
      <c r="P129" s="55" t="s">
        <v>203</v>
      </c>
      <c r="Q129" s="46" t="s">
        <v>319</v>
      </c>
      <c r="R129" s="46" t="s">
        <v>205</v>
      </c>
      <c r="S129" s="47" t="s">
        <v>173</v>
      </c>
    </row>
    <row r="130" spans="1:38">
      <c r="A130" s="24" t="s">
        <v>92</v>
      </c>
      <c r="B130" s="15">
        <f t="shared" ref="B130:S130" si="16">COUNTIF(B$2:B$115,B129)</f>
        <v>42</v>
      </c>
      <c r="C130" s="2">
        <f t="shared" si="16"/>
        <v>46</v>
      </c>
      <c r="D130" s="2">
        <f t="shared" si="16"/>
        <v>37</v>
      </c>
      <c r="E130" s="2">
        <f t="shared" si="16"/>
        <v>33</v>
      </c>
      <c r="F130" s="2">
        <f t="shared" si="16"/>
        <v>28</v>
      </c>
      <c r="G130" s="2">
        <f t="shared" si="16"/>
        <v>22</v>
      </c>
      <c r="H130" s="2">
        <f t="shared" si="16"/>
        <v>32</v>
      </c>
      <c r="I130" s="2">
        <f t="shared" si="16"/>
        <v>22</v>
      </c>
      <c r="J130" s="2">
        <f t="shared" si="16"/>
        <v>31</v>
      </c>
      <c r="K130" s="2">
        <f t="shared" si="16"/>
        <v>29</v>
      </c>
      <c r="L130" s="2">
        <f t="shared" si="16"/>
        <v>32</v>
      </c>
      <c r="M130" s="2">
        <f t="shared" si="16"/>
        <v>8</v>
      </c>
      <c r="N130" s="2">
        <f t="shared" si="16"/>
        <v>36</v>
      </c>
      <c r="O130" s="2">
        <f t="shared" si="16"/>
        <v>24</v>
      </c>
      <c r="P130" s="2">
        <f t="shared" si="16"/>
        <v>19</v>
      </c>
      <c r="Q130" s="2">
        <f t="shared" si="16"/>
        <v>42</v>
      </c>
      <c r="R130" s="2">
        <f t="shared" si="16"/>
        <v>26</v>
      </c>
      <c r="S130" s="16">
        <f t="shared" si="16"/>
        <v>22</v>
      </c>
    </row>
    <row r="131" spans="1:38">
      <c r="A131" s="24" t="s">
        <v>114</v>
      </c>
      <c r="B131" s="21">
        <f t="shared" ref="B131:S131" si="17">IFERROR(($AT$29-B132+1)*B130,0)</f>
        <v>2940</v>
      </c>
      <c r="C131" s="22">
        <f t="shared" si="17"/>
        <v>2944</v>
      </c>
      <c r="D131" s="22">
        <f t="shared" si="17"/>
        <v>296</v>
      </c>
      <c r="E131" s="22">
        <f t="shared" si="17"/>
        <v>1221</v>
      </c>
      <c r="F131" s="22">
        <f t="shared" si="17"/>
        <v>532</v>
      </c>
      <c r="G131" s="22">
        <f t="shared" si="17"/>
        <v>572</v>
      </c>
      <c r="H131" s="22">
        <f t="shared" si="17"/>
        <v>0</v>
      </c>
      <c r="I131" s="22">
        <f t="shared" si="17"/>
        <v>0</v>
      </c>
      <c r="J131" s="22">
        <f t="shared" si="17"/>
        <v>0</v>
      </c>
      <c r="K131" s="22">
        <f t="shared" si="17"/>
        <v>1189</v>
      </c>
      <c r="L131" s="22">
        <f t="shared" si="17"/>
        <v>2144</v>
      </c>
      <c r="M131" s="22">
        <f t="shared" si="17"/>
        <v>296</v>
      </c>
      <c r="N131" s="22">
        <f t="shared" si="17"/>
        <v>0</v>
      </c>
      <c r="O131" s="22">
        <f t="shared" si="17"/>
        <v>0</v>
      </c>
      <c r="P131" s="22">
        <f t="shared" si="17"/>
        <v>0</v>
      </c>
      <c r="Q131" s="22">
        <f t="shared" si="17"/>
        <v>0</v>
      </c>
      <c r="R131" s="22">
        <f t="shared" si="17"/>
        <v>676</v>
      </c>
      <c r="S131" s="23">
        <f t="shared" si="17"/>
        <v>0</v>
      </c>
      <c r="T131" s="11"/>
    </row>
    <row r="132" spans="1:38" ht="13.5" thickBot="1">
      <c r="A132" s="25" t="s">
        <v>110</v>
      </c>
      <c r="B132" s="42">
        <f>VLOOKUP(B129,golfers!$B$2:$C$80,2,FALSE)</f>
        <v>1</v>
      </c>
      <c r="C132" s="43">
        <f>VLOOKUP(C129,golfers!$B$2:$C$80,2,FALSE)</f>
        <v>7</v>
      </c>
      <c r="D132" s="43">
        <f>VLOOKUP(D129,golfers!$B$2:$C$80,2,FALSE)</f>
        <v>63</v>
      </c>
      <c r="E132" s="43">
        <f>VLOOKUP(E129,golfers!$B$2:$C$80,2,FALSE)</f>
        <v>34</v>
      </c>
      <c r="F132" s="43">
        <f>VLOOKUP(F129,golfers!$B$2:$C$80,2,FALSE)</f>
        <v>52</v>
      </c>
      <c r="G132" s="43">
        <f>VLOOKUP(G129,golfers!$B$2:$C$80,2,FALSE)</f>
        <v>45</v>
      </c>
      <c r="H132" s="43" t="str">
        <f>VLOOKUP(H129,golfers!$B$2:$C$80,2,FALSE)</f>
        <v>CUT</v>
      </c>
      <c r="I132" s="43" t="str">
        <f>VLOOKUP(I129,golfers!$B$2:$C$80,2,FALSE)</f>
        <v>CUT</v>
      </c>
      <c r="J132" s="43" t="str">
        <f>VLOOKUP(J129,golfers!$B$2:$C$80,2,FALSE)</f>
        <v>CUT</v>
      </c>
      <c r="K132" s="43">
        <f>VLOOKUP(K129,golfers!$B$2:$C$80,2,FALSE)</f>
        <v>30</v>
      </c>
      <c r="L132" s="43">
        <f>VLOOKUP(L129,golfers!$B$2:$C$80,2,FALSE)</f>
        <v>4</v>
      </c>
      <c r="M132" s="43">
        <f>VLOOKUP(M129,golfers!$B$2:$C$80,2,FALSE)</f>
        <v>34</v>
      </c>
      <c r="N132" s="43" t="str">
        <f>VLOOKUP(N129,golfers!$B$2:$C$80,2,FALSE)</f>
        <v>CUT</v>
      </c>
      <c r="O132" s="43" t="str">
        <f>VLOOKUP(O129,golfers!$B$2:$C$80,2,FALSE)</f>
        <v>CUT</v>
      </c>
      <c r="P132" s="43" t="str">
        <f>VLOOKUP(P129,golfers!$B$2:$C$80,2,FALSE)</f>
        <v>CUT</v>
      </c>
      <c r="Q132" s="43" t="str">
        <f>VLOOKUP(Q129,golfers!$B$2:$C$80,2,FALSE)</f>
        <v>CUT</v>
      </c>
      <c r="R132" s="43">
        <f>VLOOKUP(R129,golfers!$B$2:$C$73,2,FALSE)</f>
        <v>45</v>
      </c>
      <c r="S132" s="44" t="str">
        <f>VLOOKUP(S129,golfers!$B$2:$C$73,2,FALSE)</f>
        <v>CUT</v>
      </c>
    </row>
    <row r="133" spans="1:38" ht="14.25">
      <c r="A133" s="26" t="s">
        <v>111</v>
      </c>
      <c r="B133" s="27">
        <f>U117</f>
        <v>7048</v>
      </c>
      <c r="C133" s="28">
        <f t="shared" ref="C133:S133" si="18">V117</f>
        <v>5491</v>
      </c>
      <c r="D133" s="28">
        <f t="shared" si="18"/>
        <v>3758</v>
      </c>
      <c r="E133" s="28">
        <f t="shared" si="18"/>
        <v>2337</v>
      </c>
      <c r="F133" s="28">
        <f t="shared" si="18"/>
        <v>5121</v>
      </c>
      <c r="G133" s="28">
        <f t="shared" si="18"/>
        <v>572</v>
      </c>
      <c r="H133" s="28">
        <f t="shared" si="18"/>
        <v>3639</v>
      </c>
      <c r="I133" s="28">
        <f t="shared" si="18"/>
        <v>3916</v>
      </c>
      <c r="J133" s="28">
        <f t="shared" si="18"/>
        <v>3281</v>
      </c>
      <c r="K133" s="28">
        <f t="shared" si="18"/>
        <v>3568</v>
      </c>
      <c r="L133" s="28">
        <f t="shared" si="18"/>
        <v>5330</v>
      </c>
      <c r="M133" s="28">
        <f t="shared" si="18"/>
        <v>5151</v>
      </c>
      <c r="N133" s="28">
        <f t="shared" si="18"/>
        <v>2400</v>
      </c>
      <c r="O133" s="28">
        <f t="shared" si="18"/>
        <v>3834</v>
      </c>
      <c r="P133" s="28">
        <f t="shared" si="18"/>
        <v>1300</v>
      </c>
      <c r="Q133" s="28">
        <f t="shared" si="18"/>
        <v>0</v>
      </c>
      <c r="R133" s="28">
        <f t="shared" si="18"/>
        <v>1649</v>
      </c>
      <c r="S133" s="29">
        <f t="shared" si="18"/>
        <v>3052</v>
      </c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4.25">
      <c r="A134" s="24" t="s">
        <v>113</v>
      </c>
      <c r="B134" s="27">
        <f>SUM(B137:B140)</f>
        <v>4</v>
      </c>
      <c r="C134" s="28">
        <f t="shared" ref="C134:S134" si="19">SUM(C137:C140)</f>
        <v>3</v>
      </c>
      <c r="D134" s="28">
        <f t="shared" si="19"/>
        <v>4</v>
      </c>
      <c r="E134" s="28">
        <f t="shared" si="19"/>
        <v>2</v>
      </c>
      <c r="F134" s="28">
        <f t="shared" si="19"/>
        <v>3</v>
      </c>
      <c r="G134" s="28">
        <f t="shared" si="19"/>
        <v>1</v>
      </c>
      <c r="H134" s="28">
        <f t="shared" si="19"/>
        <v>2</v>
      </c>
      <c r="I134" s="28">
        <f t="shared" si="19"/>
        <v>2</v>
      </c>
      <c r="J134" s="28">
        <f t="shared" si="19"/>
        <v>3</v>
      </c>
      <c r="K134" s="28">
        <f t="shared" si="19"/>
        <v>2</v>
      </c>
      <c r="L134" s="28">
        <f t="shared" si="19"/>
        <v>4</v>
      </c>
      <c r="M134" s="28">
        <f t="shared" si="19"/>
        <v>3</v>
      </c>
      <c r="N134" s="28">
        <f t="shared" si="19"/>
        <v>2</v>
      </c>
      <c r="O134" s="28">
        <f t="shared" si="19"/>
        <v>2</v>
      </c>
      <c r="P134" s="28">
        <f t="shared" si="19"/>
        <v>1</v>
      </c>
      <c r="Q134" s="28">
        <f t="shared" si="19"/>
        <v>0</v>
      </c>
      <c r="R134" s="28">
        <f t="shared" si="19"/>
        <v>3</v>
      </c>
      <c r="S134" s="29">
        <f t="shared" si="19"/>
        <v>2</v>
      </c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.5" thickBot="1">
      <c r="A135" s="25" t="s">
        <v>112</v>
      </c>
      <c r="B135" s="30">
        <f t="shared" ref="B135:H135" si="20">IFERROR(AVERAGE(B141:B144),"All 4 Cut")</f>
        <v>13</v>
      </c>
      <c r="C135" s="31">
        <f t="shared" si="20"/>
        <v>15.333333333333334</v>
      </c>
      <c r="D135" s="31">
        <f t="shared" si="20"/>
        <v>31.5</v>
      </c>
      <c r="E135" s="31">
        <f t="shared" si="20"/>
        <v>37</v>
      </c>
      <c r="F135" s="31">
        <f t="shared" si="20"/>
        <v>22</v>
      </c>
      <c r="G135" s="31">
        <f t="shared" si="20"/>
        <v>45</v>
      </c>
      <c r="H135" s="31">
        <f t="shared" si="20"/>
        <v>13</v>
      </c>
      <c r="I135" s="31">
        <f>IFERROR(AVERAGE(I141:I144),"All 4 Cut")</f>
        <v>19.5</v>
      </c>
      <c r="J135" s="31">
        <f t="shared" ref="J135:S135" si="21">IFERROR(AVERAGE(J141:J144),"All 4 Cut")</f>
        <v>30.666666666666668</v>
      </c>
      <c r="K135" s="31">
        <f t="shared" si="21"/>
        <v>20</v>
      </c>
      <c r="L135" s="31">
        <f t="shared" si="21"/>
        <v>28.5</v>
      </c>
      <c r="M135" s="31">
        <f t="shared" si="21"/>
        <v>24.333333333333332</v>
      </c>
      <c r="N135" s="31">
        <f t="shared" si="21"/>
        <v>37.5</v>
      </c>
      <c r="O135" s="31">
        <f t="shared" si="21"/>
        <v>22</v>
      </c>
      <c r="P135" s="31">
        <f t="shared" si="21"/>
        <v>45</v>
      </c>
      <c r="Q135" s="31" t="str">
        <f t="shared" si="21"/>
        <v>All 4 Cut</v>
      </c>
      <c r="R135" s="31">
        <f t="shared" si="21"/>
        <v>47.333333333333336</v>
      </c>
      <c r="S135" s="32">
        <f t="shared" si="21"/>
        <v>33</v>
      </c>
    </row>
    <row r="136" spans="1:38">
      <c r="A136" s="4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</row>
    <row r="137" spans="1:38" hidden="1">
      <c r="B137">
        <f>IF(ISTEXT(B120),0,1)</f>
        <v>1</v>
      </c>
      <c r="C137">
        <f t="shared" ref="C137:S137" si="22">IF(ISTEXT(C120),0,1)</f>
        <v>0</v>
      </c>
      <c r="D137">
        <f t="shared" si="22"/>
        <v>1</v>
      </c>
      <c r="E137">
        <f t="shared" si="22"/>
        <v>0</v>
      </c>
      <c r="F137">
        <f t="shared" si="22"/>
        <v>1</v>
      </c>
      <c r="G137">
        <f t="shared" si="22"/>
        <v>0</v>
      </c>
      <c r="H137">
        <f t="shared" si="22"/>
        <v>0</v>
      </c>
      <c r="I137">
        <f t="shared" si="22"/>
        <v>1</v>
      </c>
      <c r="J137">
        <f t="shared" si="22"/>
        <v>1</v>
      </c>
      <c r="K137">
        <f t="shared" si="22"/>
        <v>1</v>
      </c>
      <c r="L137">
        <f t="shared" si="22"/>
        <v>1</v>
      </c>
      <c r="M137">
        <f t="shared" si="22"/>
        <v>0</v>
      </c>
      <c r="N137">
        <f t="shared" si="22"/>
        <v>1</v>
      </c>
      <c r="O137">
        <f t="shared" si="22"/>
        <v>1</v>
      </c>
      <c r="P137">
        <f t="shared" si="22"/>
        <v>0</v>
      </c>
      <c r="Q137">
        <f t="shared" si="22"/>
        <v>0</v>
      </c>
      <c r="R137">
        <f t="shared" si="22"/>
        <v>0</v>
      </c>
      <c r="S137">
        <f t="shared" si="22"/>
        <v>1</v>
      </c>
    </row>
    <row r="138" spans="1:38" hidden="1">
      <c r="B138">
        <f>IF(ISTEXT(B124),0,1)</f>
        <v>1</v>
      </c>
      <c r="C138">
        <f t="shared" ref="C138:S138" si="23">IF(ISTEXT(C124),0,1)</f>
        <v>1</v>
      </c>
      <c r="D138">
        <f t="shared" si="23"/>
        <v>1</v>
      </c>
      <c r="E138">
        <f t="shared" si="23"/>
        <v>0</v>
      </c>
      <c r="F138">
        <f t="shared" si="23"/>
        <v>0</v>
      </c>
      <c r="G138">
        <f t="shared" si="23"/>
        <v>0</v>
      </c>
      <c r="H138">
        <f t="shared" si="23"/>
        <v>1</v>
      </c>
      <c r="I138">
        <f t="shared" si="23"/>
        <v>1</v>
      </c>
      <c r="J138">
        <f t="shared" si="23"/>
        <v>1</v>
      </c>
      <c r="K138">
        <f t="shared" si="23"/>
        <v>0</v>
      </c>
      <c r="L138">
        <f t="shared" si="23"/>
        <v>1</v>
      </c>
      <c r="M138">
        <f t="shared" si="23"/>
        <v>1</v>
      </c>
      <c r="N138">
        <f t="shared" si="23"/>
        <v>0</v>
      </c>
      <c r="O138">
        <f t="shared" si="23"/>
        <v>0</v>
      </c>
      <c r="P138">
        <f t="shared" si="23"/>
        <v>0</v>
      </c>
      <c r="Q138">
        <f t="shared" si="23"/>
        <v>0</v>
      </c>
      <c r="R138">
        <f t="shared" si="23"/>
        <v>1</v>
      </c>
      <c r="S138">
        <f t="shared" si="23"/>
        <v>1</v>
      </c>
    </row>
    <row r="139" spans="1:38" hidden="1">
      <c r="B139">
        <f>IF(ISTEXT(B128),0,1)</f>
        <v>1</v>
      </c>
      <c r="C139">
        <f t="shared" ref="C139:S139" si="24">IF(ISTEXT(C128),0,1)</f>
        <v>1</v>
      </c>
      <c r="D139">
        <f t="shared" si="24"/>
        <v>1</v>
      </c>
      <c r="E139">
        <f t="shared" si="24"/>
        <v>1</v>
      </c>
      <c r="F139">
        <f t="shared" si="24"/>
        <v>1</v>
      </c>
      <c r="G139">
        <f t="shared" si="24"/>
        <v>0</v>
      </c>
      <c r="H139">
        <f t="shared" si="24"/>
        <v>1</v>
      </c>
      <c r="I139">
        <f t="shared" si="24"/>
        <v>0</v>
      </c>
      <c r="J139">
        <f t="shared" si="24"/>
        <v>1</v>
      </c>
      <c r="K139">
        <f t="shared" si="24"/>
        <v>0</v>
      </c>
      <c r="L139">
        <f t="shared" si="24"/>
        <v>1</v>
      </c>
      <c r="M139">
        <f t="shared" si="24"/>
        <v>1</v>
      </c>
      <c r="N139">
        <f t="shared" si="24"/>
        <v>1</v>
      </c>
      <c r="O139">
        <f t="shared" si="24"/>
        <v>1</v>
      </c>
      <c r="P139">
        <f t="shared" si="24"/>
        <v>1</v>
      </c>
      <c r="Q139">
        <f t="shared" si="24"/>
        <v>0</v>
      </c>
      <c r="R139">
        <f t="shared" si="24"/>
        <v>1</v>
      </c>
      <c r="S139">
        <f t="shared" si="24"/>
        <v>0</v>
      </c>
    </row>
    <row r="140" spans="1:38" hidden="1">
      <c r="B140">
        <f>IF(ISTEXT(B132),0,1)</f>
        <v>1</v>
      </c>
      <c r="C140">
        <f t="shared" ref="C140:S140" si="25">IF(ISTEXT(C132),0,1)</f>
        <v>1</v>
      </c>
      <c r="D140">
        <f t="shared" si="25"/>
        <v>1</v>
      </c>
      <c r="E140">
        <f t="shared" si="25"/>
        <v>1</v>
      </c>
      <c r="F140">
        <f t="shared" si="25"/>
        <v>1</v>
      </c>
      <c r="G140">
        <f t="shared" si="25"/>
        <v>1</v>
      </c>
      <c r="H140">
        <f t="shared" si="25"/>
        <v>0</v>
      </c>
      <c r="I140">
        <f t="shared" si="25"/>
        <v>0</v>
      </c>
      <c r="J140">
        <f t="shared" si="25"/>
        <v>0</v>
      </c>
      <c r="K140">
        <f t="shared" si="25"/>
        <v>1</v>
      </c>
      <c r="L140">
        <f t="shared" si="25"/>
        <v>1</v>
      </c>
      <c r="M140">
        <f t="shared" si="25"/>
        <v>1</v>
      </c>
      <c r="N140">
        <f t="shared" si="25"/>
        <v>0</v>
      </c>
      <c r="O140">
        <f t="shared" si="25"/>
        <v>0</v>
      </c>
      <c r="P140">
        <f t="shared" si="25"/>
        <v>0</v>
      </c>
      <c r="Q140">
        <f t="shared" si="25"/>
        <v>0</v>
      </c>
      <c r="R140">
        <f t="shared" si="25"/>
        <v>1</v>
      </c>
      <c r="S140">
        <f t="shared" si="25"/>
        <v>0</v>
      </c>
    </row>
    <row r="141" spans="1:38" hidden="1">
      <c r="B141">
        <f>IF(B120="Cut","",B120)</f>
        <v>10</v>
      </c>
      <c r="C141" t="str">
        <f t="shared" ref="C141:S141" si="26">IF(C120="Cut","",C120)</f>
        <v/>
      </c>
      <c r="D141">
        <f t="shared" si="26"/>
        <v>7</v>
      </c>
      <c r="E141" t="str">
        <f t="shared" si="26"/>
        <v/>
      </c>
      <c r="F141">
        <f t="shared" si="26"/>
        <v>4</v>
      </c>
      <c r="G141" t="str">
        <f t="shared" si="26"/>
        <v/>
      </c>
      <c r="H141" t="str">
        <f t="shared" si="26"/>
        <v/>
      </c>
      <c r="I141">
        <f t="shared" si="26"/>
        <v>23</v>
      </c>
      <c r="J141">
        <f t="shared" si="26"/>
        <v>34</v>
      </c>
      <c r="K141">
        <f t="shared" si="26"/>
        <v>10</v>
      </c>
      <c r="L141">
        <f t="shared" si="26"/>
        <v>2</v>
      </c>
      <c r="M141" t="str">
        <f t="shared" si="26"/>
        <v/>
      </c>
      <c r="N141">
        <f t="shared" si="26"/>
        <v>61</v>
      </c>
      <c r="O141">
        <f t="shared" si="26"/>
        <v>30</v>
      </c>
      <c r="P141" t="str">
        <f t="shared" si="26"/>
        <v/>
      </c>
      <c r="Q141" t="str">
        <f t="shared" si="26"/>
        <v/>
      </c>
      <c r="R141" t="str">
        <f t="shared" si="26"/>
        <v/>
      </c>
      <c r="S141">
        <f t="shared" si="26"/>
        <v>63</v>
      </c>
    </row>
    <row r="142" spans="1:38" hidden="1">
      <c r="B142">
        <f>IF(B124="Cut","",B124)</f>
        <v>34</v>
      </c>
      <c r="C142">
        <f t="shared" ref="C142:S142" si="27">IF(C124="Cut","",C124)</f>
        <v>23</v>
      </c>
      <c r="D142">
        <f t="shared" si="27"/>
        <v>40</v>
      </c>
      <c r="E142" t="str">
        <f t="shared" si="27"/>
        <v/>
      </c>
      <c r="F142" t="str">
        <f t="shared" si="27"/>
        <v/>
      </c>
      <c r="G142" t="str">
        <f t="shared" si="27"/>
        <v/>
      </c>
      <c r="H142">
        <f t="shared" si="27"/>
        <v>10</v>
      </c>
      <c r="I142">
        <f t="shared" si="27"/>
        <v>16</v>
      </c>
      <c r="J142">
        <f t="shared" si="27"/>
        <v>28</v>
      </c>
      <c r="K142" t="str">
        <f t="shared" si="27"/>
        <v/>
      </c>
      <c r="L142">
        <f t="shared" si="27"/>
        <v>52</v>
      </c>
      <c r="M142">
        <f t="shared" si="27"/>
        <v>23</v>
      </c>
      <c r="N142" t="str">
        <f t="shared" si="27"/>
        <v/>
      </c>
      <c r="O142" t="str">
        <f t="shared" si="27"/>
        <v/>
      </c>
      <c r="P142" t="str">
        <f t="shared" si="27"/>
        <v/>
      </c>
      <c r="Q142" t="str">
        <f t="shared" si="27"/>
        <v/>
      </c>
      <c r="R142">
        <f t="shared" si="27"/>
        <v>52</v>
      </c>
      <c r="S142">
        <f t="shared" si="27"/>
        <v>3</v>
      </c>
    </row>
    <row r="143" spans="1:38" hidden="1">
      <c r="B143">
        <f>IF(B128="Cut","",B128)</f>
        <v>7</v>
      </c>
      <c r="C143">
        <f t="shared" ref="C143:S143" si="28">IF(C128="Cut","",C128)</f>
        <v>16</v>
      </c>
      <c r="D143">
        <f t="shared" si="28"/>
        <v>16</v>
      </c>
      <c r="E143">
        <f t="shared" si="28"/>
        <v>40</v>
      </c>
      <c r="F143">
        <f t="shared" si="28"/>
        <v>10</v>
      </c>
      <c r="G143" t="str">
        <f t="shared" si="28"/>
        <v/>
      </c>
      <c r="H143">
        <f t="shared" si="28"/>
        <v>16</v>
      </c>
      <c r="I143" t="str">
        <f t="shared" si="28"/>
        <v/>
      </c>
      <c r="J143">
        <f t="shared" si="28"/>
        <v>30</v>
      </c>
      <c r="K143" t="str">
        <f t="shared" si="28"/>
        <v/>
      </c>
      <c r="L143">
        <f t="shared" si="28"/>
        <v>56</v>
      </c>
      <c r="M143">
        <f t="shared" si="28"/>
        <v>16</v>
      </c>
      <c r="N143">
        <f t="shared" si="28"/>
        <v>14</v>
      </c>
      <c r="O143">
        <f t="shared" si="28"/>
        <v>14</v>
      </c>
      <c r="P143">
        <f t="shared" si="28"/>
        <v>45</v>
      </c>
      <c r="Q143" t="str">
        <f t="shared" si="28"/>
        <v/>
      </c>
      <c r="R143">
        <f t="shared" si="28"/>
        <v>45</v>
      </c>
      <c r="S143" t="str">
        <f t="shared" si="28"/>
        <v/>
      </c>
    </row>
    <row r="144" spans="1:38" hidden="1">
      <c r="B144">
        <f>IF(B132="Cut","",B132)</f>
        <v>1</v>
      </c>
      <c r="C144">
        <f t="shared" ref="C144:S144" si="29">IF(C132="Cut","",C132)</f>
        <v>7</v>
      </c>
      <c r="D144">
        <f t="shared" si="29"/>
        <v>63</v>
      </c>
      <c r="E144">
        <f t="shared" si="29"/>
        <v>34</v>
      </c>
      <c r="F144">
        <f t="shared" si="29"/>
        <v>52</v>
      </c>
      <c r="G144">
        <f t="shared" si="29"/>
        <v>45</v>
      </c>
      <c r="H144" t="str">
        <f t="shared" si="29"/>
        <v/>
      </c>
      <c r="I144" t="str">
        <f t="shared" si="29"/>
        <v/>
      </c>
      <c r="J144" t="str">
        <f t="shared" si="29"/>
        <v/>
      </c>
      <c r="K144">
        <f t="shared" si="29"/>
        <v>30</v>
      </c>
      <c r="L144">
        <f t="shared" si="29"/>
        <v>4</v>
      </c>
      <c r="M144">
        <f t="shared" si="29"/>
        <v>34</v>
      </c>
      <c r="N144" t="str">
        <f t="shared" si="29"/>
        <v/>
      </c>
      <c r="O144" t="str">
        <f t="shared" si="29"/>
        <v/>
      </c>
      <c r="P144" t="str">
        <f t="shared" si="29"/>
        <v/>
      </c>
      <c r="Q144" t="str">
        <f t="shared" si="29"/>
        <v/>
      </c>
      <c r="R144">
        <f t="shared" si="29"/>
        <v>45</v>
      </c>
      <c r="S144" t="str">
        <f t="shared" si="29"/>
        <v/>
      </c>
    </row>
  </sheetData>
  <autoFilter ref="A1:AR115" xr:uid="{00000000-0001-0000-0000-000000000000}"/>
  <sortState xmlns:xlrd2="http://schemas.microsoft.com/office/spreadsheetml/2017/richdata2" ref="A2:AR113">
    <sortCondition descending="1" ref="AN2:AN113"/>
  </sortState>
  <phoneticPr fontId="9" type="noConversion"/>
  <conditionalFormatting sqref="A2:A18 A20:A89 A91:A205">
    <cfRule type="duplicateValues" dxfId="7" priority="128"/>
  </conditionalFormatting>
  <conditionalFormatting sqref="A19">
    <cfRule type="duplicateValues" dxfId="6" priority="3"/>
  </conditionalFormatting>
  <conditionalFormatting sqref="A96">
    <cfRule type="duplicateValues" dxfId="5" priority="1"/>
  </conditionalFormatting>
  <conditionalFormatting sqref="A98">
    <cfRule type="duplicateValues" dxfId="4" priority="2"/>
  </conditionalFormatting>
  <conditionalFormatting sqref="AR2:AR115">
    <cfRule type="containsText" dxfId="3" priority="18" operator="containsText" text="No">
      <formula>NOT(ISERROR(SEARCH("No",AR2)))</formula>
    </cfRule>
  </conditionalFormatting>
  <conditionalFormatting sqref="BC3:BC73">
    <cfRule type="expression" dxfId="2" priority="9">
      <formula>$AX3="YES"</formula>
    </cfRule>
  </conditionalFormatting>
  <conditionalFormatting sqref="BG2:BG73">
    <cfRule type="cellIs" dxfId="1" priority="60" operator="lessThan">
      <formula>0</formula>
    </cfRule>
  </conditionalFormatting>
  <dataValidations count="1">
    <dataValidation type="list" allowBlank="1" showInputMessage="1" showErrorMessage="1" sqref="AV2" xr:uid="{907D9369-1FEF-4FEA-858B-CE52C71BEE90}">
      <formula1>$BM$2:$BM$115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58"/>
  <sheetViews>
    <sheetView workbookViewId="0">
      <pane ySplit="1" topLeftCell="A2" activePane="bottomLeft" state="frozen"/>
      <selection activeCell="A212" sqref="A212"/>
      <selection pane="bottomLeft" activeCell="I2" sqref="I2"/>
    </sheetView>
  </sheetViews>
  <sheetFormatPr defaultRowHeight="12.75"/>
  <cols>
    <col min="1" max="1" width="3.5703125" bestFit="1" customWidth="1"/>
    <col min="2" max="2" width="18.85546875" bestFit="1" customWidth="1"/>
    <col min="5" max="5" width="5.85546875" customWidth="1"/>
    <col min="6" max="6" width="3.5703125" bestFit="1" customWidth="1"/>
    <col min="8" max="8" width="18.85546875" bestFit="1" customWidth="1"/>
    <col min="9" max="9" width="8.5703125" bestFit="1" customWidth="1"/>
    <col min="10" max="10" width="5.140625" bestFit="1" customWidth="1"/>
    <col min="11" max="12" width="13.140625" customWidth="1"/>
    <col min="13" max="13" width="4.85546875" customWidth="1"/>
    <col min="14" max="14" width="18.85546875" bestFit="1" customWidth="1"/>
    <col min="15" max="15" width="7.28515625" customWidth="1"/>
    <col min="17" max="17" width="6.7109375" customWidth="1"/>
    <col min="19" max="19" width="10.85546875" customWidth="1"/>
    <col min="20" max="20" width="10.42578125" customWidth="1"/>
    <col min="21" max="22" width="7.5703125" customWidth="1"/>
    <col min="24" max="24" width="3.5703125" bestFit="1" customWidth="1"/>
    <col min="26" max="26" width="20.5703125" bestFit="1" customWidth="1"/>
    <col min="27" max="27" width="20.5703125" customWidth="1"/>
    <col min="28" max="28" width="3.5703125" bestFit="1" customWidth="1"/>
    <col min="29" max="29" width="3.85546875" customWidth="1"/>
    <col min="30" max="30" width="20.5703125" bestFit="1" customWidth="1"/>
    <col min="32" max="32" width="13.140625" customWidth="1"/>
    <col min="33" max="33" width="3.5703125" bestFit="1" customWidth="1"/>
    <col min="34" max="34" width="2" bestFit="1" customWidth="1"/>
    <col min="35" max="35" width="21.5703125" bestFit="1" customWidth="1"/>
    <col min="37" max="37" width="2" bestFit="1" customWidth="1"/>
    <col min="38" max="38" width="3.5703125" bestFit="1" customWidth="1"/>
  </cols>
  <sheetData>
    <row r="1" spans="1:36" ht="25.5">
      <c r="B1" t="s">
        <v>122</v>
      </c>
      <c r="C1" s="2" t="s">
        <v>116</v>
      </c>
      <c r="D1" s="2" t="s">
        <v>90</v>
      </c>
      <c r="E1" s="63">
        <v>70</v>
      </c>
      <c r="I1" t="s">
        <v>102</v>
      </c>
      <c r="N1" t="s">
        <v>122</v>
      </c>
      <c r="O1" s="39" t="s">
        <v>125</v>
      </c>
      <c r="P1" s="39" t="s">
        <v>126</v>
      </c>
      <c r="Q1" s="39" t="s">
        <v>127</v>
      </c>
      <c r="S1" s="67"/>
      <c r="T1" s="65"/>
      <c r="Y1" s="41"/>
      <c r="Z1" s="41" t="s">
        <v>135</v>
      </c>
      <c r="AA1" s="41"/>
      <c r="AC1" s="41"/>
      <c r="AD1" s="41" t="s">
        <v>135</v>
      </c>
    </row>
    <row r="2" spans="1:36">
      <c r="A2" t="s">
        <v>53</v>
      </c>
      <c r="B2" s="54" t="s">
        <v>134</v>
      </c>
      <c r="C2">
        <f t="shared" ref="C2:C33" si="0">VLOOKUP(B2,$H$2:$I$179,2,FALSE)</f>
        <v>1</v>
      </c>
      <c r="D2">
        <f>IF(C2="Cut",0,E$1-C2+1)+5</f>
        <v>75</v>
      </c>
      <c r="E2">
        <f t="shared" ref="E2:E40" si="1">RANK(C2,$C$2:$C$49,1)</f>
        <v>1</v>
      </c>
      <c r="F2" t="s">
        <v>53</v>
      </c>
      <c r="H2" s="54" t="s">
        <v>134</v>
      </c>
      <c r="I2" s="36">
        <v>1</v>
      </c>
      <c r="J2" t="s">
        <v>53</v>
      </c>
      <c r="N2" s="54" t="s">
        <v>195</v>
      </c>
      <c r="O2">
        <v>17</v>
      </c>
      <c r="P2">
        <v>34</v>
      </c>
      <c r="Q2">
        <f>VLOOKUP(N2,B:D,3,0)</f>
        <v>61</v>
      </c>
      <c r="S2" s="65"/>
      <c r="T2" s="65"/>
      <c r="X2" t="s">
        <v>0</v>
      </c>
      <c r="Y2" s="41">
        <f t="shared" ref="Y2:Y33" si="2">RIGHT(X2,1)*1</f>
        <v>1</v>
      </c>
      <c r="Z2" s="54" t="s">
        <v>195</v>
      </c>
      <c r="AA2" s="51"/>
      <c r="AB2" t="s">
        <v>0</v>
      </c>
      <c r="AC2" s="41">
        <v>1</v>
      </c>
      <c r="AD2" s="54" t="s">
        <v>195</v>
      </c>
      <c r="AE2" s="2" t="s">
        <v>72</v>
      </c>
      <c r="AF2" s="36"/>
      <c r="AJ2" s="2"/>
    </row>
    <row r="3" spans="1:36">
      <c r="A3" t="s">
        <v>4</v>
      </c>
      <c r="B3" s="54" t="s">
        <v>162</v>
      </c>
      <c r="C3">
        <f t="shared" si="0"/>
        <v>4</v>
      </c>
      <c r="D3">
        <f t="shared" ref="D3:D44" si="3">IF(C3="Cut",0,E$1-C3+1)</f>
        <v>67</v>
      </c>
      <c r="E3">
        <f t="shared" si="1"/>
        <v>4</v>
      </c>
      <c r="F3" t="s">
        <v>4</v>
      </c>
      <c r="H3" s="54" t="s">
        <v>162</v>
      </c>
      <c r="I3" s="36">
        <v>4</v>
      </c>
      <c r="J3" t="s">
        <v>4</v>
      </c>
      <c r="N3" s="54" t="s">
        <v>167</v>
      </c>
      <c r="O3">
        <v>34</v>
      </c>
      <c r="P3">
        <v>34</v>
      </c>
      <c r="Q3">
        <f t="shared" ref="Q3:Q66" si="4">VLOOKUP(N3,B:D,3,0)</f>
        <v>37</v>
      </c>
      <c r="S3" s="65"/>
      <c r="T3" s="65"/>
      <c r="U3" s="56"/>
      <c r="W3" s="35"/>
      <c r="X3" t="s">
        <v>1</v>
      </c>
      <c r="Y3" s="41">
        <f t="shared" si="2"/>
        <v>1</v>
      </c>
      <c r="Z3" s="54" t="s">
        <v>133</v>
      </c>
      <c r="AA3" s="51"/>
      <c r="AB3" t="s">
        <v>18</v>
      </c>
      <c r="AC3" s="41">
        <v>2</v>
      </c>
      <c r="AD3" s="54" t="s">
        <v>167</v>
      </c>
      <c r="AE3" s="2" t="s">
        <v>72</v>
      </c>
      <c r="AF3" s="36"/>
      <c r="AJ3" s="2"/>
    </row>
    <row r="4" spans="1:36">
      <c r="A4" t="s">
        <v>9</v>
      </c>
      <c r="B4" s="54" t="s">
        <v>138</v>
      </c>
      <c r="C4">
        <f t="shared" si="0"/>
        <v>10</v>
      </c>
      <c r="D4">
        <f t="shared" si="3"/>
        <v>61</v>
      </c>
      <c r="E4">
        <f t="shared" si="1"/>
        <v>9</v>
      </c>
      <c r="F4" t="s">
        <v>9</v>
      </c>
      <c r="H4" s="54" t="s">
        <v>138</v>
      </c>
      <c r="I4" s="36">
        <v>10</v>
      </c>
      <c r="J4" t="s">
        <v>9</v>
      </c>
      <c r="N4" s="54" t="s">
        <v>95</v>
      </c>
      <c r="O4">
        <v>56</v>
      </c>
      <c r="P4">
        <v>64</v>
      </c>
      <c r="Q4">
        <f t="shared" si="4"/>
        <v>64</v>
      </c>
      <c r="S4" s="65"/>
      <c r="T4" s="65"/>
      <c r="U4" s="56"/>
      <c r="X4" t="s">
        <v>2</v>
      </c>
      <c r="Y4" s="41">
        <f t="shared" si="2"/>
        <v>1</v>
      </c>
      <c r="Z4" s="54" t="s">
        <v>168</v>
      </c>
      <c r="AA4" s="51"/>
      <c r="AB4" t="s">
        <v>36</v>
      </c>
      <c r="AC4" s="41">
        <v>3</v>
      </c>
      <c r="AD4" s="54" t="s">
        <v>95</v>
      </c>
      <c r="AE4" s="2" t="s">
        <v>72</v>
      </c>
      <c r="AF4" s="36"/>
      <c r="AJ4" s="2"/>
    </row>
    <row r="5" spans="1:36">
      <c r="A5" t="s">
        <v>2</v>
      </c>
      <c r="B5" s="54" t="s">
        <v>168</v>
      </c>
      <c r="C5">
        <f t="shared" si="0"/>
        <v>7</v>
      </c>
      <c r="D5">
        <f t="shared" si="3"/>
        <v>64</v>
      </c>
      <c r="E5">
        <f t="shared" si="1"/>
        <v>6</v>
      </c>
      <c r="F5" t="s">
        <v>2</v>
      </c>
      <c r="H5" s="54" t="s">
        <v>168</v>
      </c>
      <c r="I5" s="36">
        <v>7</v>
      </c>
      <c r="J5" t="s">
        <v>2</v>
      </c>
      <c r="N5" s="54" t="s">
        <v>134</v>
      </c>
      <c r="O5">
        <v>67</v>
      </c>
      <c r="P5">
        <v>67</v>
      </c>
      <c r="Q5">
        <f t="shared" si="4"/>
        <v>75</v>
      </c>
      <c r="S5" s="65"/>
      <c r="T5" s="65"/>
      <c r="U5" s="56"/>
      <c r="X5" t="s">
        <v>3</v>
      </c>
      <c r="Y5" s="41">
        <f t="shared" si="2"/>
        <v>1</v>
      </c>
      <c r="Z5" s="54" t="s">
        <v>120</v>
      </c>
      <c r="AA5" s="51"/>
      <c r="AB5" t="s">
        <v>53</v>
      </c>
      <c r="AC5" s="41">
        <v>4</v>
      </c>
      <c r="AD5" s="54" t="s">
        <v>134</v>
      </c>
      <c r="AE5" s="2" t="s">
        <v>72</v>
      </c>
      <c r="AF5" s="36"/>
      <c r="AJ5" s="2"/>
    </row>
    <row r="6" spans="1:36">
      <c r="A6" t="s">
        <v>37</v>
      </c>
      <c r="B6" s="54" t="s">
        <v>186</v>
      </c>
      <c r="C6">
        <f t="shared" si="0"/>
        <v>16</v>
      </c>
      <c r="D6">
        <f t="shared" si="3"/>
        <v>55</v>
      </c>
      <c r="E6">
        <f t="shared" si="1"/>
        <v>15</v>
      </c>
      <c r="F6" t="s">
        <v>37</v>
      </c>
      <c r="H6" s="54" t="s">
        <v>186</v>
      </c>
      <c r="I6" s="36">
        <v>16</v>
      </c>
      <c r="J6" t="s">
        <v>37</v>
      </c>
      <c r="N6" s="54" t="s">
        <v>133</v>
      </c>
      <c r="O6">
        <v>0</v>
      </c>
      <c r="P6">
        <v>0</v>
      </c>
      <c r="Q6">
        <f t="shared" si="4"/>
        <v>0</v>
      </c>
      <c r="S6" s="65"/>
      <c r="T6" s="65"/>
      <c r="U6" s="56"/>
      <c r="X6" t="s">
        <v>4</v>
      </c>
      <c r="Y6" s="41">
        <f t="shared" si="2"/>
        <v>1</v>
      </c>
      <c r="Z6" s="54" t="s">
        <v>162</v>
      </c>
      <c r="AA6" s="51"/>
      <c r="AB6" t="s">
        <v>1</v>
      </c>
      <c r="AC6" s="41">
        <v>1</v>
      </c>
      <c r="AD6" s="54" t="s">
        <v>133</v>
      </c>
      <c r="AE6" s="2" t="s">
        <v>73</v>
      </c>
      <c r="AF6" s="36"/>
      <c r="AJ6" s="2"/>
    </row>
    <row r="7" spans="1:36">
      <c r="A7" t="s">
        <v>10</v>
      </c>
      <c r="B7" s="54" t="s">
        <v>149</v>
      </c>
      <c r="C7">
        <f t="shared" si="0"/>
        <v>2</v>
      </c>
      <c r="D7">
        <f t="shared" si="3"/>
        <v>69</v>
      </c>
      <c r="E7">
        <f t="shared" si="1"/>
        <v>2</v>
      </c>
      <c r="F7" t="s">
        <v>10</v>
      </c>
      <c r="H7" s="54" t="s">
        <v>149</v>
      </c>
      <c r="I7" s="36">
        <v>2</v>
      </c>
      <c r="J7" t="s">
        <v>10</v>
      </c>
      <c r="N7" s="54" t="s">
        <v>165</v>
      </c>
      <c r="O7">
        <v>51</v>
      </c>
      <c r="P7">
        <v>54</v>
      </c>
      <c r="Q7">
        <f t="shared" si="4"/>
        <v>48</v>
      </c>
      <c r="S7" s="65"/>
      <c r="T7" s="65"/>
      <c r="U7" s="56"/>
      <c r="X7" t="s">
        <v>5</v>
      </c>
      <c r="Y7" s="41">
        <f t="shared" si="2"/>
        <v>1</v>
      </c>
      <c r="Z7" s="54" t="s">
        <v>170</v>
      </c>
      <c r="AA7" s="51"/>
      <c r="AB7" t="s">
        <v>19</v>
      </c>
      <c r="AC7" s="41">
        <v>2</v>
      </c>
      <c r="AD7" s="54" t="s">
        <v>165</v>
      </c>
      <c r="AE7" s="2" t="s">
        <v>73</v>
      </c>
      <c r="AF7" s="36"/>
      <c r="AJ7" s="2"/>
    </row>
    <row r="8" spans="1:36">
      <c r="A8" t="s">
        <v>46</v>
      </c>
      <c r="B8" s="54" t="s">
        <v>172</v>
      </c>
      <c r="C8">
        <f t="shared" si="0"/>
        <v>16</v>
      </c>
      <c r="D8">
        <f t="shared" si="3"/>
        <v>55</v>
      </c>
      <c r="E8">
        <f t="shared" si="1"/>
        <v>15</v>
      </c>
      <c r="F8" t="s">
        <v>46</v>
      </c>
      <c r="H8" s="54" t="s">
        <v>172</v>
      </c>
      <c r="I8" s="36">
        <v>16</v>
      </c>
      <c r="J8" t="s">
        <v>46</v>
      </c>
      <c r="N8" s="54" t="s">
        <v>91</v>
      </c>
      <c r="O8">
        <v>42</v>
      </c>
      <c r="P8">
        <v>39</v>
      </c>
      <c r="Q8">
        <f t="shared" si="4"/>
        <v>55</v>
      </c>
      <c r="S8" s="65"/>
      <c r="T8" s="65"/>
      <c r="U8" s="56"/>
      <c r="X8" t="s">
        <v>6</v>
      </c>
      <c r="Y8" s="41">
        <f t="shared" si="2"/>
        <v>1</v>
      </c>
      <c r="Z8" s="54" t="s">
        <v>147</v>
      </c>
      <c r="AA8" s="51"/>
      <c r="AB8" t="s">
        <v>136</v>
      </c>
      <c r="AC8" s="41">
        <v>3</v>
      </c>
      <c r="AD8" s="54" t="s">
        <v>91</v>
      </c>
      <c r="AE8" s="2" t="s">
        <v>73</v>
      </c>
      <c r="AF8" s="36"/>
      <c r="AJ8" s="2"/>
    </row>
    <row r="9" spans="1:36">
      <c r="A9" t="s">
        <v>35</v>
      </c>
      <c r="B9" s="54" t="s">
        <v>206</v>
      </c>
      <c r="C9">
        <f t="shared" si="0"/>
        <v>3</v>
      </c>
      <c r="D9">
        <f t="shared" si="3"/>
        <v>68</v>
      </c>
      <c r="E9">
        <f t="shared" si="1"/>
        <v>3</v>
      </c>
      <c r="F9" t="s">
        <v>35</v>
      </c>
      <c r="H9" s="54" t="s">
        <v>206</v>
      </c>
      <c r="I9" s="36">
        <v>3</v>
      </c>
      <c r="J9" t="s">
        <v>35</v>
      </c>
      <c r="N9" s="54" t="s">
        <v>103</v>
      </c>
      <c r="O9">
        <v>51</v>
      </c>
      <c r="P9">
        <v>60</v>
      </c>
      <c r="Q9">
        <f t="shared" si="4"/>
        <v>64</v>
      </c>
      <c r="U9" s="56"/>
      <c r="X9" t="s">
        <v>7</v>
      </c>
      <c r="Y9" s="41">
        <f t="shared" si="2"/>
        <v>1</v>
      </c>
      <c r="Z9" s="54" t="s">
        <v>178</v>
      </c>
      <c r="AA9" s="51"/>
      <c r="AB9" t="s">
        <v>54</v>
      </c>
      <c r="AC9" s="41">
        <v>4</v>
      </c>
      <c r="AD9" s="54" t="s">
        <v>103</v>
      </c>
      <c r="AE9" s="2" t="s">
        <v>73</v>
      </c>
      <c r="AF9" s="36"/>
      <c r="AJ9" s="2"/>
    </row>
    <row r="10" spans="1:36">
      <c r="A10" t="s">
        <v>45</v>
      </c>
      <c r="B10" s="54" t="s">
        <v>117</v>
      </c>
      <c r="C10">
        <f t="shared" si="0"/>
        <v>56</v>
      </c>
      <c r="D10">
        <f t="shared" si="3"/>
        <v>15</v>
      </c>
      <c r="E10">
        <f t="shared" si="1"/>
        <v>40</v>
      </c>
      <c r="F10" t="s">
        <v>45</v>
      </c>
      <c r="H10" s="54" t="s">
        <v>117</v>
      </c>
      <c r="I10" s="36">
        <v>56</v>
      </c>
      <c r="J10" t="s">
        <v>45</v>
      </c>
      <c r="N10" s="54" t="s">
        <v>168</v>
      </c>
      <c r="O10">
        <v>63</v>
      </c>
      <c r="P10">
        <v>59</v>
      </c>
      <c r="Q10">
        <f t="shared" si="4"/>
        <v>64</v>
      </c>
      <c r="U10" s="56"/>
      <c r="X10" t="s">
        <v>8</v>
      </c>
      <c r="Y10" s="41">
        <f t="shared" si="2"/>
        <v>1</v>
      </c>
      <c r="Z10" s="54" t="s">
        <v>175</v>
      </c>
      <c r="AA10" s="51"/>
      <c r="AB10" t="s">
        <v>2</v>
      </c>
      <c r="AC10" s="41">
        <v>1</v>
      </c>
      <c r="AD10" s="54" t="s">
        <v>168</v>
      </c>
      <c r="AE10" s="2" t="s">
        <v>74</v>
      </c>
      <c r="AF10" s="36"/>
      <c r="AJ10" s="2"/>
    </row>
    <row r="11" spans="1:36">
      <c r="A11" t="s">
        <v>48</v>
      </c>
      <c r="B11" s="54" t="s">
        <v>202</v>
      </c>
      <c r="C11">
        <f t="shared" si="0"/>
        <v>14</v>
      </c>
      <c r="D11">
        <f t="shared" si="3"/>
        <v>57</v>
      </c>
      <c r="E11">
        <f t="shared" si="1"/>
        <v>13</v>
      </c>
      <c r="F11" t="s">
        <v>48</v>
      </c>
      <c r="H11" s="54" t="s">
        <v>202</v>
      </c>
      <c r="I11" s="36">
        <v>14</v>
      </c>
      <c r="J11" t="s">
        <v>48</v>
      </c>
      <c r="N11" s="54" t="s">
        <v>121</v>
      </c>
      <c r="O11">
        <v>34</v>
      </c>
      <c r="P11">
        <v>5</v>
      </c>
      <c r="Q11">
        <f t="shared" si="4"/>
        <v>31</v>
      </c>
      <c r="U11" s="56"/>
      <c r="X11" t="s">
        <v>9</v>
      </c>
      <c r="Y11" s="41">
        <f t="shared" si="2"/>
        <v>1</v>
      </c>
      <c r="Z11" s="54" t="s">
        <v>138</v>
      </c>
      <c r="AA11" s="51"/>
      <c r="AB11" t="s">
        <v>20</v>
      </c>
      <c r="AC11" s="41">
        <v>2</v>
      </c>
      <c r="AD11" s="54" t="s">
        <v>121</v>
      </c>
      <c r="AE11" s="2" t="s">
        <v>74</v>
      </c>
      <c r="AF11" s="36"/>
      <c r="AJ11" s="2"/>
    </row>
    <row r="12" spans="1:36">
      <c r="A12" t="s">
        <v>36</v>
      </c>
      <c r="B12" s="54" t="s">
        <v>95</v>
      </c>
      <c r="C12">
        <f t="shared" si="0"/>
        <v>7</v>
      </c>
      <c r="D12">
        <f t="shared" si="3"/>
        <v>64</v>
      </c>
      <c r="E12">
        <f t="shared" si="1"/>
        <v>6</v>
      </c>
      <c r="F12" t="s">
        <v>36</v>
      </c>
      <c r="H12" s="54" t="s">
        <v>95</v>
      </c>
      <c r="I12" s="36">
        <v>7</v>
      </c>
      <c r="J12" t="s">
        <v>36</v>
      </c>
      <c r="N12" s="54" t="s">
        <v>186</v>
      </c>
      <c r="O12">
        <v>63</v>
      </c>
      <c r="P12">
        <v>64</v>
      </c>
      <c r="Q12">
        <f t="shared" si="4"/>
        <v>55</v>
      </c>
      <c r="U12" s="56"/>
      <c r="X12" t="s">
        <v>10</v>
      </c>
      <c r="Y12" s="41">
        <f t="shared" si="2"/>
        <v>1</v>
      </c>
      <c r="Z12" s="54" t="s">
        <v>149</v>
      </c>
      <c r="AA12" s="51"/>
      <c r="AB12" t="s">
        <v>37</v>
      </c>
      <c r="AC12" s="41">
        <v>3</v>
      </c>
      <c r="AD12" s="54" t="s">
        <v>186</v>
      </c>
      <c r="AE12" s="2" t="s">
        <v>74</v>
      </c>
      <c r="AF12" s="36"/>
      <c r="AJ12" s="2"/>
    </row>
    <row r="13" spans="1:36">
      <c r="A13" t="s">
        <v>58</v>
      </c>
      <c r="B13" s="54" t="s">
        <v>140</v>
      </c>
      <c r="C13">
        <f t="shared" si="0"/>
        <v>45</v>
      </c>
      <c r="D13">
        <f t="shared" si="3"/>
        <v>26</v>
      </c>
      <c r="E13">
        <f t="shared" si="1"/>
        <v>33</v>
      </c>
      <c r="F13" t="s">
        <v>58</v>
      </c>
      <c r="H13" s="54" t="s">
        <v>140</v>
      </c>
      <c r="I13" s="36">
        <v>45</v>
      </c>
      <c r="J13" t="s">
        <v>58</v>
      </c>
      <c r="N13" s="54" t="s">
        <v>132</v>
      </c>
      <c r="O13">
        <v>34</v>
      </c>
      <c r="P13">
        <v>8</v>
      </c>
      <c r="Q13">
        <f t="shared" si="4"/>
        <v>8</v>
      </c>
      <c r="U13" s="56"/>
      <c r="X13" t="s">
        <v>11</v>
      </c>
      <c r="Y13" s="41">
        <f t="shared" si="2"/>
        <v>1</v>
      </c>
      <c r="Z13" s="54" t="s">
        <v>189</v>
      </c>
      <c r="AA13" s="51"/>
      <c r="AB13" t="s">
        <v>55</v>
      </c>
      <c r="AC13" s="41">
        <v>4</v>
      </c>
      <c r="AD13" s="54" t="s">
        <v>132</v>
      </c>
      <c r="AE13" s="2" t="s">
        <v>74</v>
      </c>
      <c r="AF13" s="36"/>
      <c r="AJ13" s="2"/>
    </row>
    <row r="14" spans="1:36">
      <c r="A14" t="s">
        <v>43</v>
      </c>
      <c r="B14" s="54" t="s">
        <v>148</v>
      </c>
      <c r="C14">
        <f t="shared" si="0"/>
        <v>30</v>
      </c>
      <c r="D14">
        <f t="shared" si="3"/>
        <v>41</v>
      </c>
      <c r="E14">
        <f t="shared" si="1"/>
        <v>24</v>
      </c>
      <c r="F14" t="s">
        <v>43</v>
      </c>
      <c r="H14" s="54" t="s">
        <v>148</v>
      </c>
      <c r="I14" s="36">
        <v>30</v>
      </c>
      <c r="J14" t="s">
        <v>43</v>
      </c>
      <c r="N14" s="54" t="s">
        <v>120</v>
      </c>
      <c r="O14">
        <v>0</v>
      </c>
      <c r="P14">
        <v>0</v>
      </c>
      <c r="Q14">
        <f t="shared" si="4"/>
        <v>0</v>
      </c>
      <c r="U14" s="56"/>
      <c r="X14" t="s">
        <v>12</v>
      </c>
      <c r="Y14" s="41">
        <f t="shared" si="2"/>
        <v>1</v>
      </c>
      <c r="Z14" s="54" t="s">
        <v>199</v>
      </c>
      <c r="AA14" s="51"/>
      <c r="AB14" t="s">
        <v>3</v>
      </c>
      <c r="AC14" s="41">
        <v>1</v>
      </c>
      <c r="AD14" s="54" t="s">
        <v>120</v>
      </c>
      <c r="AE14" s="2" t="s">
        <v>75</v>
      </c>
      <c r="AF14" s="36"/>
      <c r="AJ14" s="2"/>
    </row>
    <row r="15" spans="1:36">
      <c r="A15" t="s">
        <v>19</v>
      </c>
      <c r="B15" s="54" t="s">
        <v>165</v>
      </c>
      <c r="C15">
        <f t="shared" si="0"/>
        <v>23</v>
      </c>
      <c r="D15">
        <f t="shared" si="3"/>
        <v>48</v>
      </c>
      <c r="E15">
        <f t="shared" si="1"/>
        <v>20</v>
      </c>
      <c r="F15" t="s">
        <v>19</v>
      </c>
      <c r="H15" s="54" t="s">
        <v>165</v>
      </c>
      <c r="I15" s="36">
        <v>23</v>
      </c>
      <c r="J15" t="s">
        <v>19</v>
      </c>
      <c r="N15" s="54" t="s">
        <v>169</v>
      </c>
      <c r="O15">
        <v>0</v>
      </c>
      <c r="P15">
        <v>0</v>
      </c>
      <c r="Q15">
        <f t="shared" si="4"/>
        <v>0</v>
      </c>
      <c r="U15" s="56"/>
      <c r="X15" t="s">
        <v>13</v>
      </c>
      <c r="Y15" s="41">
        <f t="shared" si="2"/>
        <v>1</v>
      </c>
      <c r="Z15" s="54" t="s">
        <v>166</v>
      </c>
      <c r="AA15" s="51"/>
      <c r="AB15" t="s">
        <v>21</v>
      </c>
      <c r="AC15" s="41">
        <v>2</v>
      </c>
      <c r="AD15" s="54" t="s">
        <v>169</v>
      </c>
      <c r="AE15" s="2" t="s">
        <v>75</v>
      </c>
      <c r="AF15" s="36"/>
      <c r="AJ15" s="2"/>
    </row>
    <row r="16" spans="1:36">
      <c r="A16" t="s">
        <v>54</v>
      </c>
      <c r="B16" s="54" t="s">
        <v>103</v>
      </c>
      <c r="C16">
        <f t="shared" si="0"/>
        <v>7</v>
      </c>
      <c r="D16">
        <f t="shared" si="3"/>
        <v>64</v>
      </c>
      <c r="E16">
        <f t="shared" si="1"/>
        <v>6</v>
      </c>
      <c r="F16" t="s">
        <v>54</v>
      </c>
      <c r="H16" s="54" t="s">
        <v>103</v>
      </c>
      <c r="I16" s="36">
        <v>7</v>
      </c>
      <c r="J16" t="s">
        <v>54</v>
      </c>
      <c r="N16" s="54" t="s">
        <v>70</v>
      </c>
      <c r="O16">
        <v>34</v>
      </c>
      <c r="P16">
        <v>12</v>
      </c>
      <c r="Q16">
        <f t="shared" si="4"/>
        <v>31</v>
      </c>
      <c r="U16" s="56"/>
      <c r="X16" t="s">
        <v>14</v>
      </c>
      <c r="Y16" s="41">
        <f t="shared" si="2"/>
        <v>1</v>
      </c>
      <c r="Z16" s="54" t="s">
        <v>194</v>
      </c>
      <c r="AA16" s="51"/>
      <c r="AB16" t="s">
        <v>38</v>
      </c>
      <c r="AC16" s="41">
        <v>3</v>
      </c>
      <c r="AD16" s="54" t="s">
        <v>70</v>
      </c>
      <c r="AE16" s="2" t="s">
        <v>75</v>
      </c>
      <c r="AF16" s="36"/>
      <c r="AJ16" s="2"/>
    </row>
    <row r="17" spans="1:36">
      <c r="A17" t="s">
        <v>25</v>
      </c>
      <c r="B17" s="54" t="s">
        <v>71</v>
      </c>
      <c r="C17">
        <f t="shared" si="0"/>
        <v>16</v>
      </c>
      <c r="D17">
        <f t="shared" si="3"/>
        <v>55</v>
      </c>
      <c r="E17">
        <f t="shared" si="1"/>
        <v>15</v>
      </c>
      <c r="F17" t="s">
        <v>25</v>
      </c>
      <c r="H17" s="54" t="s">
        <v>71</v>
      </c>
      <c r="I17" s="36">
        <v>16</v>
      </c>
      <c r="J17" t="s">
        <v>25</v>
      </c>
      <c r="N17" s="54" t="s">
        <v>94</v>
      </c>
      <c r="O17">
        <v>42</v>
      </c>
      <c r="P17">
        <v>39</v>
      </c>
      <c r="Q17">
        <f t="shared" si="4"/>
        <v>37</v>
      </c>
      <c r="U17" s="56"/>
      <c r="X17" t="s">
        <v>15</v>
      </c>
      <c r="Y17" s="41">
        <f t="shared" si="2"/>
        <v>1</v>
      </c>
      <c r="Z17" s="54" t="s">
        <v>171</v>
      </c>
      <c r="AA17" s="51"/>
      <c r="AB17" t="s">
        <v>56</v>
      </c>
      <c r="AC17" s="41">
        <v>4</v>
      </c>
      <c r="AD17" s="54" t="s">
        <v>94</v>
      </c>
      <c r="AE17" s="2" t="s">
        <v>75</v>
      </c>
      <c r="AF17" s="36"/>
      <c r="AJ17" s="2"/>
    </row>
    <row r="18" spans="1:36">
      <c r="A18" t="s">
        <v>26</v>
      </c>
      <c r="B18" s="54" t="s">
        <v>197</v>
      </c>
      <c r="C18">
        <f t="shared" si="0"/>
        <v>28</v>
      </c>
      <c r="D18">
        <f t="shared" si="3"/>
        <v>43</v>
      </c>
      <c r="E18">
        <f t="shared" si="1"/>
        <v>23</v>
      </c>
      <c r="F18" t="s">
        <v>26</v>
      </c>
      <c r="H18" s="54" t="s">
        <v>197</v>
      </c>
      <c r="I18" s="36">
        <v>28</v>
      </c>
      <c r="J18" t="s">
        <v>26</v>
      </c>
      <c r="N18" s="54" t="s">
        <v>162</v>
      </c>
      <c r="O18">
        <v>66</v>
      </c>
      <c r="P18">
        <v>65</v>
      </c>
      <c r="Q18">
        <f t="shared" si="4"/>
        <v>67</v>
      </c>
      <c r="U18" s="56"/>
      <c r="X18" t="s">
        <v>16</v>
      </c>
      <c r="Y18" s="41">
        <f t="shared" si="2"/>
        <v>1</v>
      </c>
      <c r="Z18" s="54" t="s">
        <v>161</v>
      </c>
      <c r="AA18" s="51"/>
      <c r="AB18" t="s">
        <v>4</v>
      </c>
      <c r="AC18" s="41">
        <v>1</v>
      </c>
      <c r="AD18" s="54" t="s">
        <v>162</v>
      </c>
      <c r="AE18" s="2" t="s">
        <v>76</v>
      </c>
      <c r="AF18" s="36"/>
      <c r="AJ18" s="2"/>
    </row>
    <row r="19" spans="1:36">
      <c r="A19" t="s">
        <v>136</v>
      </c>
      <c r="B19" s="54" t="s">
        <v>91</v>
      </c>
      <c r="C19">
        <f t="shared" si="0"/>
        <v>16</v>
      </c>
      <c r="D19">
        <f t="shared" si="3"/>
        <v>55</v>
      </c>
      <c r="E19">
        <f t="shared" si="1"/>
        <v>15</v>
      </c>
      <c r="F19" t="s">
        <v>136</v>
      </c>
      <c r="H19" s="54" t="s">
        <v>91</v>
      </c>
      <c r="I19" s="36">
        <v>16</v>
      </c>
      <c r="J19" t="s">
        <v>136</v>
      </c>
      <c r="N19" s="54" t="s">
        <v>118</v>
      </c>
      <c r="O19">
        <v>0</v>
      </c>
      <c r="P19">
        <v>0</v>
      </c>
      <c r="Q19">
        <f t="shared" si="4"/>
        <v>0</v>
      </c>
      <c r="U19" s="56"/>
      <c r="X19" t="s">
        <v>17</v>
      </c>
      <c r="Y19" s="41">
        <f t="shared" si="2"/>
        <v>1</v>
      </c>
      <c r="Z19" s="54" t="s">
        <v>184</v>
      </c>
      <c r="AA19" s="51"/>
      <c r="AB19" t="s">
        <v>22</v>
      </c>
      <c r="AC19" s="41">
        <v>2</v>
      </c>
      <c r="AD19" s="54" t="s">
        <v>118</v>
      </c>
      <c r="AE19" s="2" t="s">
        <v>76</v>
      </c>
      <c r="AF19" s="36"/>
      <c r="AJ19" s="2"/>
    </row>
    <row r="20" spans="1:36">
      <c r="A20" t="s">
        <v>56</v>
      </c>
      <c r="B20" s="54" t="s">
        <v>94</v>
      </c>
      <c r="C20">
        <f t="shared" si="0"/>
        <v>34</v>
      </c>
      <c r="D20">
        <f t="shared" si="3"/>
        <v>37</v>
      </c>
      <c r="E20">
        <f t="shared" si="1"/>
        <v>27</v>
      </c>
      <c r="F20" t="s">
        <v>56</v>
      </c>
      <c r="H20" s="54" t="s">
        <v>94</v>
      </c>
      <c r="I20" s="36">
        <v>34</v>
      </c>
      <c r="J20" t="s">
        <v>56</v>
      </c>
      <c r="N20" s="54" t="s">
        <v>141</v>
      </c>
      <c r="O20">
        <v>34</v>
      </c>
      <c r="P20">
        <v>59</v>
      </c>
      <c r="Q20">
        <f t="shared" si="4"/>
        <v>61</v>
      </c>
      <c r="U20" s="56"/>
      <c r="X20" t="s">
        <v>18</v>
      </c>
      <c r="Y20" s="41">
        <f t="shared" si="2"/>
        <v>2</v>
      </c>
      <c r="Z20" s="54" t="s">
        <v>167</v>
      </c>
      <c r="AA20" s="51"/>
      <c r="AB20" t="s">
        <v>39</v>
      </c>
      <c r="AC20" s="41">
        <v>3</v>
      </c>
      <c r="AD20" s="54" t="s">
        <v>141</v>
      </c>
      <c r="AE20" s="2" t="s">
        <v>76</v>
      </c>
      <c r="AF20" s="36"/>
      <c r="AJ20" s="2"/>
    </row>
    <row r="21" spans="1:36">
      <c r="A21" t="s">
        <v>8</v>
      </c>
      <c r="B21" s="54" t="s">
        <v>175</v>
      </c>
      <c r="C21">
        <f t="shared" si="0"/>
        <v>34</v>
      </c>
      <c r="D21">
        <f t="shared" si="3"/>
        <v>37</v>
      </c>
      <c r="E21">
        <f t="shared" si="1"/>
        <v>27</v>
      </c>
      <c r="F21" t="s">
        <v>8</v>
      </c>
      <c r="H21" s="54" t="s">
        <v>175</v>
      </c>
      <c r="I21" s="36">
        <v>34</v>
      </c>
      <c r="J21" t="s">
        <v>8</v>
      </c>
      <c r="N21" s="54" t="s">
        <v>163</v>
      </c>
      <c r="O21">
        <v>17</v>
      </c>
      <c r="P21">
        <v>17</v>
      </c>
      <c r="Q21">
        <f t="shared" si="4"/>
        <v>19</v>
      </c>
      <c r="U21" s="56"/>
      <c r="X21" t="s">
        <v>19</v>
      </c>
      <c r="Y21" s="41">
        <f t="shared" si="2"/>
        <v>2</v>
      </c>
      <c r="Z21" s="54" t="s">
        <v>165</v>
      </c>
      <c r="AA21" s="51"/>
      <c r="AB21" t="s">
        <v>57</v>
      </c>
      <c r="AC21" s="41">
        <v>4</v>
      </c>
      <c r="AD21" s="54" t="s">
        <v>163</v>
      </c>
      <c r="AE21" s="2" t="s">
        <v>76</v>
      </c>
      <c r="AF21" s="36"/>
      <c r="AJ21" s="2"/>
    </row>
    <row r="22" spans="1:36">
      <c r="A22" t="s">
        <v>47</v>
      </c>
      <c r="B22" s="54" t="s">
        <v>201</v>
      </c>
      <c r="C22">
        <f t="shared" si="0"/>
        <v>14</v>
      </c>
      <c r="D22">
        <f t="shared" si="3"/>
        <v>57</v>
      </c>
      <c r="E22">
        <f t="shared" si="1"/>
        <v>13</v>
      </c>
      <c r="F22" t="s">
        <v>47</v>
      </c>
      <c r="H22" s="54" t="s">
        <v>201</v>
      </c>
      <c r="I22" s="36">
        <v>14</v>
      </c>
      <c r="J22" t="s">
        <v>47</v>
      </c>
      <c r="N22" s="54" t="s">
        <v>170</v>
      </c>
      <c r="O22">
        <v>0</v>
      </c>
      <c r="P22">
        <v>0</v>
      </c>
      <c r="Q22">
        <f t="shared" si="4"/>
        <v>0</v>
      </c>
      <c r="U22" s="56"/>
      <c r="X22" t="s">
        <v>20</v>
      </c>
      <c r="Y22" s="41">
        <f t="shared" si="2"/>
        <v>2</v>
      </c>
      <c r="Z22" s="54" t="s">
        <v>121</v>
      </c>
      <c r="AA22" s="51"/>
      <c r="AB22" t="s">
        <v>5</v>
      </c>
      <c r="AC22" s="41">
        <v>1</v>
      </c>
      <c r="AD22" s="54" t="s">
        <v>170</v>
      </c>
      <c r="AE22" s="2" t="s">
        <v>77</v>
      </c>
      <c r="AF22" s="36"/>
      <c r="AJ22" s="2"/>
    </row>
    <row r="23" spans="1:36">
      <c r="A23" t="s">
        <v>13</v>
      </c>
      <c r="B23" s="54" t="s">
        <v>166</v>
      </c>
      <c r="C23">
        <f t="shared" si="0"/>
        <v>30</v>
      </c>
      <c r="D23">
        <f t="shared" si="3"/>
        <v>41</v>
      </c>
      <c r="E23">
        <f t="shared" si="1"/>
        <v>24</v>
      </c>
      <c r="F23" t="s">
        <v>13</v>
      </c>
      <c r="H23" s="54" t="s">
        <v>166</v>
      </c>
      <c r="I23" s="36">
        <v>30</v>
      </c>
      <c r="J23" t="s">
        <v>13</v>
      </c>
      <c r="N23" s="54" t="s">
        <v>185</v>
      </c>
      <c r="O23">
        <v>0</v>
      </c>
      <c r="P23">
        <v>0</v>
      </c>
      <c r="Q23">
        <f t="shared" si="4"/>
        <v>0</v>
      </c>
      <c r="U23" s="56"/>
      <c r="X23" t="s">
        <v>21</v>
      </c>
      <c r="Y23" s="41">
        <f t="shared" si="2"/>
        <v>2</v>
      </c>
      <c r="Z23" s="54" t="s">
        <v>169</v>
      </c>
      <c r="AA23" s="51"/>
      <c r="AB23" t="s">
        <v>23</v>
      </c>
      <c r="AC23" s="41">
        <v>2</v>
      </c>
      <c r="AD23" s="54" t="s">
        <v>185</v>
      </c>
      <c r="AE23" s="2" t="s">
        <v>77</v>
      </c>
      <c r="AF23" s="36"/>
      <c r="AJ23" s="2"/>
    </row>
    <row r="24" spans="1:36">
      <c r="A24" t="s">
        <v>34</v>
      </c>
      <c r="B24" s="54" t="s">
        <v>188</v>
      </c>
      <c r="C24">
        <f t="shared" si="0"/>
        <v>52</v>
      </c>
      <c r="D24">
        <f t="shared" si="3"/>
        <v>19</v>
      </c>
      <c r="E24">
        <f t="shared" si="1"/>
        <v>37</v>
      </c>
      <c r="F24" t="s">
        <v>34</v>
      </c>
      <c r="H24" s="54" t="s">
        <v>188</v>
      </c>
      <c r="I24" s="36">
        <v>52</v>
      </c>
      <c r="J24" t="s">
        <v>34</v>
      </c>
      <c r="N24" s="54" t="s">
        <v>174</v>
      </c>
      <c r="O24">
        <v>0</v>
      </c>
      <c r="P24">
        <v>0</v>
      </c>
      <c r="Q24">
        <f t="shared" si="4"/>
        <v>0</v>
      </c>
      <c r="U24" s="56"/>
      <c r="X24" t="s">
        <v>22</v>
      </c>
      <c r="Y24" s="41">
        <f t="shared" si="2"/>
        <v>2</v>
      </c>
      <c r="Z24" s="54" t="s">
        <v>118</v>
      </c>
      <c r="AA24" s="51"/>
      <c r="AB24" t="s">
        <v>40</v>
      </c>
      <c r="AC24" s="41">
        <v>3</v>
      </c>
      <c r="AD24" s="54" t="s">
        <v>174</v>
      </c>
      <c r="AE24" s="2" t="s">
        <v>77</v>
      </c>
      <c r="AF24" s="36"/>
      <c r="AJ24" s="2"/>
    </row>
    <row r="25" spans="1:36">
      <c r="A25" t="s">
        <v>18</v>
      </c>
      <c r="B25" s="54" t="s">
        <v>167</v>
      </c>
      <c r="C25">
        <f t="shared" si="0"/>
        <v>34</v>
      </c>
      <c r="D25">
        <f t="shared" si="3"/>
        <v>37</v>
      </c>
      <c r="E25">
        <f t="shared" si="1"/>
        <v>27</v>
      </c>
      <c r="F25" t="s">
        <v>18</v>
      </c>
      <c r="H25" s="54" t="s">
        <v>167</v>
      </c>
      <c r="I25" s="36">
        <v>34</v>
      </c>
      <c r="J25" t="s">
        <v>18</v>
      </c>
      <c r="N25" s="54" t="s">
        <v>140</v>
      </c>
      <c r="O25">
        <v>56</v>
      </c>
      <c r="P25">
        <v>34</v>
      </c>
      <c r="Q25">
        <f t="shared" si="4"/>
        <v>26</v>
      </c>
      <c r="U25" s="56"/>
      <c r="X25" t="s">
        <v>23</v>
      </c>
      <c r="Y25" s="41">
        <f t="shared" si="2"/>
        <v>2</v>
      </c>
      <c r="Z25" s="54" t="s">
        <v>185</v>
      </c>
      <c r="AA25" s="51"/>
      <c r="AB25" t="s">
        <v>58</v>
      </c>
      <c r="AC25" s="41">
        <v>4</v>
      </c>
      <c r="AD25" s="54" t="s">
        <v>140</v>
      </c>
      <c r="AE25" s="2" t="s">
        <v>77</v>
      </c>
      <c r="AF25" s="36"/>
      <c r="AJ25" s="2"/>
    </row>
    <row r="26" spans="1:36">
      <c r="A26" t="s">
        <v>20</v>
      </c>
      <c r="B26" s="54" t="s">
        <v>121</v>
      </c>
      <c r="C26">
        <f t="shared" si="0"/>
        <v>40</v>
      </c>
      <c r="D26">
        <f t="shared" si="3"/>
        <v>31</v>
      </c>
      <c r="E26">
        <f t="shared" si="1"/>
        <v>31</v>
      </c>
      <c r="F26" t="s">
        <v>20</v>
      </c>
      <c r="H26" s="54" t="s">
        <v>121</v>
      </c>
      <c r="I26" s="36">
        <v>40</v>
      </c>
      <c r="J26" t="s">
        <v>20</v>
      </c>
      <c r="N26" s="54" t="s">
        <v>147</v>
      </c>
      <c r="O26">
        <v>0</v>
      </c>
      <c r="P26">
        <v>0</v>
      </c>
      <c r="Q26">
        <f t="shared" si="4"/>
        <v>0</v>
      </c>
      <c r="U26" s="56"/>
      <c r="X26" t="s">
        <v>24</v>
      </c>
      <c r="Y26" s="41">
        <f t="shared" si="2"/>
        <v>2</v>
      </c>
      <c r="Z26" s="54" t="s">
        <v>131</v>
      </c>
      <c r="AA26" s="51"/>
      <c r="AB26" t="s">
        <v>6</v>
      </c>
      <c r="AC26" s="41">
        <v>1</v>
      </c>
      <c r="AD26" s="54" t="s">
        <v>147</v>
      </c>
      <c r="AE26" s="2" t="s">
        <v>78</v>
      </c>
      <c r="AF26" s="36"/>
      <c r="AJ26" s="2"/>
    </row>
    <row r="27" spans="1:36">
      <c r="A27" t="s">
        <v>55</v>
      </c>
      <c r="B27" s="54" t="s">
        <v>132</v>
      </c>
      <c r="C27">
        <f t="shared" si="0"/>
        <v>63</v>
      </c>
      <c r="D27">
        <f t="shared" si="3"/>
        <v>8</v>
      </c>
      <c r="E27">
        <f t="shared" si="1"/>
        <v>42</v>
      </c>
      <c r="F27" t="s">
        <v>55</v>
      </c>
      <c r="H27" s="54" t="s">
        <v>132</v>
      </c>
      <c r="I27" s="36">
        <v>63</v>
      </c>
      <c r="J27" t="s">
        <v>55</v>
      </c>
      <c r="N27" s="54" t="s">
        <v>131</v>
      </c>
      <c r="O27">
        <v>17</v>
      </c>
      <c r="P27">
        <v>46</v>
      </c>
      <c r="Q27">
        <f t="shared" si="4"/>
        <v>61</v>
      </c>
      <c r="U27" s="56"/>
      <c r="X27" t="s">
        <v>25</v>
      </c>
      <c r="Y27" s="41">
        <f t="shared" si="2"/>
        <v>2</v>
      </c>
      <c r="Z27" s="54" t="s">
        <v>71</v>
      </c>
      <c r="AA27" s="51"/>
      <c r="AB27" t="s">
        <v>24</v>
      </c>
      <c r="AC27" s="41">
        <v>2</v>
      </c>
      <c r="AD27" s="54" t="s">
        <v>131</v>
      </c>
      <c r="AE27" s="2" t="s">
        <v>78</v>
      </c>
      <c r="AF27" s="36"/>
      <c r="AJ27" s="2"/>
    </row>
    <row r="28" spans="1:36">
      <c r="A28" t="s">
        <v>38</v>
      </c>
      <c r="B28" s="54" t="s">
        <v>70</v>
      </c>
      <c r="C28">
        <f t="shared" si="0"/>
        <v>40</v>
      </c>
      <c r="D28">
        <f t="shared" si="3"/>
        <v>31</v>
      </c>
      <c r="E28">
        <f t="shared" si="1"/>
        <v>31</v>
      </c>
      <c r="F28" t="s">
        <v>38</v>
      </c>
      <c r="H28" s="54" t="s">
        <v>70</v>
      </c>
      <c r="I28" s="36">
        <v>40</v>
      </c>
      <c r="J28" t="s">
        <v>38</v>
      </c>
      <c r="N28" s="54" t="s">
        <v>146</v>
      </c>
      <c r="O28">
        <v>17</v>
      </c>
      <c r="P28">
        <v>34</v>
      </c>
      <c r="Q28">
        <f t="shared" si="4"/>
        <v>55</v>
      </c>
      <c r="X28" t="s">
        <v>26</v>
      </c>
      <c r="Y28" s="41">
        <f t="shared" si="2"/>
        <v>2</v>
      </c>
      <c r="Z28" s="54" t="s">
        <v>197</v>
      </c>
      <c r="AA28" s="51"/>
      <c r="AB28" t="s">
        <v>41</v>
      </c>
      <c r="AC28" s="41">
        <v>3</v>
      </c>
      <c r="AD28" s="54" t="s">
        <v>146</v>
      </c>
      <c r="AE28" s="2" t="s">
        <v>78</v>
      </c>
      <c r="AF28" s="36"/>
      <c r="AJ28" s="2"/>
    </row>
    <row r="29" spans="1:36">
      <c r="A29" t="s">
        <v>39</v>
      </c>
      <c r="B29" s="54" t="s">
        <v>141</v>
      </c>
      <c r="C29">
        <f t="shared" si="0"/>
        <v>10</v>
      </c>
      <c r="D29">
        <f t="shared" si="3"/>
        <v>61</v>
      </c>
      <c r="E29">
        <f t="shared" si="1"/>
        <v>9</v>
      </c>
      <c r="F29" t="s">
        <v>39</v>
      </c>
      <c r="H29" s="54" t="s">
        <v>141</v>
      </c>
      <c r="I29" s="36">
        <v>10</v>
      </c>
      <c r="J29" t="s">
        <v>39</v>
      </c>
      <c r="N29" s="54" t="s">
        <v>155</v>
      </c>
      <c r="O29">
        <v>0</v>
      </c>
      <c r="P29">
        <v>0</v>
      </c>
      <c r="Q29">
        <f t="shared" si="4"/>
        <v>0</v>
      </c>
      <c r="X29" t="s">
        <v>27</v>
      </c>
      <c r="Y29" s="41">
        <f t="shared" si="2"/>
        <v>2</v>
      </c>
      <c r="Z29" s="54" t="s">
        <v>119</v>
      </c>
      <c r="AA29" s="51"/>
      <c r="AB29" t="s">
        <v>59</v>
      </c>
      <c r="AC29" s="41">
        <v>4</v>
      </c>
      <c r="AD29" s="54" t="s">
        <v>155</v>
      </c>
      <c r="AE29" s="2" t="s">
        <v>78</v>
      </c>
      <c r="AF29" s="36"/>
      <c r="AJ29" s="2"/>
    </row>
    <row r="30" spans="1:36">
      <c r="A30" t="s">
        <v>7</v>
      </c>
      <c r="B30" s="54" t="s">
        <v>178</v>
      </c>
      <c r="C30">
        <f t="shared" si="0"/>
        <v>23</v>
      </c>
      <c r="D30">
        <f t="shared" si="3"/>
        <v>48</v>
      </c>
      <c r="E30">
        <f t="shared" si="1"/>
        <v>20</v>
      </c>
      <c r="F30" t="s">
        <v>7</v>
      </c>
      <c r="H30" s="54" t="s">
        <v>178</v>
      </c>
      <c r="I30" s="36">
        <v>23</v>
      </c>
      <c r="J30" t="s">
        <v>7</v>
      </c>
      <c r="N30" s="54" t="s">
        <v>178</v>
      </c>
      <c r="O30">
        <v>34</v>
      </c>
      <c r="P30">
        <v>39</v>
      </c>
      <c r="Q30">
        <f t="shared" si="4"/>
        <v>48</v>
      </c>
      <c r="X30" t="s">
        <v>28</v>
      </c>
      <c r="Y30" s="41">
        <f t="shared" si="2"/>
        <v>2</v>
      </c>
      <c r="Z30" s="54" t="s">
        <v>157</v>
      </c>
      <c r="AA30" s="51"/>
      <c r="AB30" t="s">
        <v>7</v>
      </c>
      <c r="AC30" s="41">
        <v>1</v>
      </c>
      <c r="AD30" s="54" t="s">
        <v>178</v>
      </c>
      <c r="AE30" s="2" t="s">
        <v>79</v>
      </c>
      <c r="AF30" s="36"/>
      <c r="AJ30" s="2"/>
    </row>
    <row r="31" spans="1:36">
      <c r="A31" t="s">
        <v>61</v>
      </c>
      <c r="B31" s="54" t="s">
        <v>176</v>
      </c>
      <c r="C31">
        <f t="shared" si="0"/>
        <v>30</v>
      </c>
      <c r="D31">
        <f t="shared" si="3"/>
        <v>41</v>
      </c>
      <c r="E31">
        <f t="shared" si="1"/>
        <v>24</v>
      </c>
      <c r="F31" t="s">
        <v>61</v>
      </c>
      <c r="H31" s="54" t="s">
        <v>176</v>
      </c>
      <c r="I31" s="36">
        <v>30</v>
      </c>
      <c r="J31" t="s">
        <v>61</v>
      </c>
      <c r="N31" s="54" t="s">
        <v>71</v>
      </c>
      <c r="O31">
        <v>51</v>
      </c>
      <c r="P31">
        <v>54</v>
      </c>
      <c r="Q31">
        <f t="shared" si="4"/>
        <v>55</v>
      </c>
      <c r="X31" t="s">
        <v>29</v>
      </c>
      <c r="Y31" s="41">
        <f t="shared" si="2"/>
        <v>2</v>
      </c>
      <c r="Z31" s="54" t="s">
        <v>177</v>
      </c>
      <c r="AA31" s="51"/>
      <c r="AB31" t="s">
        <v>25</v>
      </c>
      <c r="AC31" s="41">
        <v>2</v>
      </c>
      <c r="AD31" s="54" t="s">
        <v>71</v>
      </c>
      <c r="AE31" s="2" t="s">
        <v>79</v>
      </c>
      <c r="AF31" s="36"/>
      <c r="AJ31" s="2"/>
    </row>
    <row r="32" spans="1:36">
      <c r="A32" t="s">
        <v>28</v>
      </c>
      <c r="B32" s="54" t="s">
        <v>157</v>
      </c>
      <c r="C32">
        <f t="shared" si="0"/>
        <v>52</v>
      </c>
      <c r="D32">
        <f t="shared" si="3"/>
        <v>19</v>
      </c>
      <c r="E32">
        <f t="shared" si="1"/>
        <v>37</v>
      </c>
      <c r="F32" t="s">
        <v>28</v>
      </c>
      <c r="H32" s="54" t="s">
        <v>157</v>
      </c>
      <c r="I32" s="36">
        <v>52</v>
      </c>
      <c r="J32" t="s">
        <v>28</v>
      </c>
      <c r="N32" s="54" t="s">
        <v>154</v>
      </c>
      <c r="O32">
        <v>0</v>
      </c>
      <c r="P32">
        <v>0</v>
      </c>
      <c r="Q32">
        <f t="shared" si="4"/>
        <v>0</v>
      </c>
      <c r="X32" t="s">
        <v>30</v>
      </c>
      <c r="Y32" s="41">
        <f t="shared" si="2"/>
        <v>2</v>
      </c>
      <c r="Z32" s="54" t="s">
        <v>200</v>
      </c>
      <c r="AA32" s="51"/>
      <c r="AB32" t="s">
        <v>42</v>
      </c>
      <c r="AC32" s="41">
        <v>3</v>
      </c>
      <c r="AD32" s="54" t="s">
        <v>154</v>
      </c>
      <c r="AE32" s="2" t="s">
        <v>79</v>
      </c>
      <c r="AF32" s="36"/>
      <c r="AJ32" s="2"/>
    </row>
    <row r="33" spans="1:36">
      <c r="A33" t="s">
        <v>62</v>
      </c>
      <c r="B33" s="54" t="s">
        <v>160</v>
      </c>
      <c r="C33">
        <f t="shared" si="0"/>
        <v>4</v>
      </c>
      <c r="D33">
        <f t="shared" si="3"/>
        <v>67</v>
      </c>
      <c r="E33">
        <f t="shared" si="1"/>
        <v>4</v>
      </c>
      <c r="F33" t="s">
        <v>62</v>
      </c>
      <c r="H33" s="54" t="s">
        <v>160</v>
      </c>
      <c r="I33" s="36">
        <v>4</v>
      </c>
      <c r="J33" t="s">
        <v>62</v>
      </c>
      <c r="N33" s="54" t="s">
        <v>196</v>
      </c>
      <c r="O33">
        <v>0</v>
      </c>
      <c r="P33">
        <v>0</v>
      </c>
      <c r="Q33">
        <f t="shared" si="4"/>
        <v>0</v>
      </c>
      <c r="X33" t="s">
        <v>31</v>
      </c>
      <c r="Y33" s="41">
        <f t="shared" si="2"/>
        <v>2</v>
      </c>
      <c r="Z33" s="54" t="s">
        <v>190</v>
      </c>
      <c r="AA33" s="51"/>
      <c r="AB33" t="s">
        <v>96</v>
      </c>
      <c r="AC33" s="41">
        <v>4</v>
      </c>
      <c r="AD33" s="54" t="s">
        <v>196</v>
      </c>
      <c r="AE33" s="2" t="s">
        <v>79</v>
      </c>
      <c r="AF33" s="36"/>
      <c r="AJ33" s="2"/>
    </row>
    <row r="34" spans="1:36">
      <c r="A34" t="s">
        <v>12</v>
      </c>
      <c r="B34" s="54" t="s">
        <v>199</v>
      </c>
      <c r="C34">
        <f t="shared" ref="C34:C65" si="5">VLOOKUP(B34,$H$2:$I$179,2,FALSE)</f>
        <v>61</v>
      </c>
      <c r="D34">
        <f t="shared" si="3"/>
        <v>10</v>
      </c>
      <c r="E34">
        <f t="shared" si="1"/>
        <v>41</v>
      </c>
      <c r="F34" t="s">
        <v>12</v>
      </c>
      <c r="H34" s="54" t="s">
        <v>199</v>
      </c>
      <c r="I34" s="36">
        <v>61</v>
      </c>
      <c r="J34" t="s">
        <v>12</v>
      </c>
      <c r="N34" s="54" t="s">
        <v>175</v>
      </c>
      <c r="O34">
        <v>42</v>
      </c>
      <c r="P34">
        <v>24</v>
      </c>
      <c r="Q34">
        <f t="shared" si="4"/>
        <v>37</v>
      </c>
      <c r="X34" t="s">
        <v>32</v>
      </c>
      <c r="Y34" s="41">
        <f t="shared" ref="Y34:Y65" si="6">RIGHT(X34,1)*1</f>
        <v>2</v>
      </c>
      <c r="Z34" s="54" t="s">
        <v>181</v>
      </c>
      <c r="AA34" s="51"/>
      <c r="AB34" t="s">
        <v>8</v>
      </c>
      <c r="AC34" s="41">
        <v>1</v>
      </c>
      <c r="AD34" s="54" t="s">
        <v>175</v>
      </c>
      <c r="AE34" s="2" t="s">
        <v>80</v>
      </c>
      <c r="AF34" s="36"/>
      <c r="AJ34" s="2"/>
    </row>
    <row r="35" spans="1:36">
      <c r="A35" t="s">
        <v>51</v>
      </c>
      <c r="B35" s="54" t="s">
        <v>191</v>
      </c>
      <c r="C35">
        <f t="shared" si="5"/>
        <v>45</v>
      </c>
      <c r="D35">
        <f t="shared" si="3"/>
        <v>26</v>
      </c>
      <c r="E35">
        <f t="shared" si="1"/>
        <v>33</v>
      </c>
      <c r="F35" t="s">
        <v>51</v>
      </c>
      <c r="H35" s="54" t="s">
        <v>191</v>
      </c>
      <c r="I35" s="36">
        <v>45</v>
      </c>
      <c r="J35" t="s">
        <v>51</v>
      </c>
      <c r="N35" s="54" t="s">
        <v>197</v>
      </c>
      <c r="O35">
        <v>51</v>
      </c>
      <c r="P35">
        <v>54</v>
      </c>
      <c r="Q35">
        <f t="shared" si="4"/>
        <v>43</v>
      </c>
      <c r="X35" t="s">
        <v>33</v>
      </c>
      <c r="Y35" s="41">
        <f t="shared" si="6"/>
        <v>2</v>
      </c>
      <c r="Z35" s="54" t="s">
        <v>204</v>
      </c>
      <c r="AA35" s="51"/>
      <c r="AB35" t="s">
        <v>26</v>
      </c>
      <c r="AC35" s="41">
        <v>2</v>
      </c>
      <c r="AD35" s="54" t="s">
        <v>197</v>
      </c>
      <c r="AE35" s="2" t="s">
        <v>80</v>
      </c>
      <c r="AF35" s="36"/>
      <c r="AJ35" s="2"/>
    </row>
    <row r="36" spans="1:36">
      <c r="A36" t="s">
        <v>0</v>
      </c>
      <c r="B36" s="54" t="s">
        <v>195</v>
      </c>
      <c r="C36">
        <f t="shared" si="5"/>
        <v>10</v>
      </c>
      <c r="D36">
        <f t="shared" si="3"/>
        <v>61</v>
      </c>
      <c r="E36">
        <f t="shared" si="1"/>
        <v>9</v>
      </c>
      <c r="F36" t="s">
        <v>0</v>
      </c>
      <c r="H36" s="54" t="s">
        <v>195</v>
      </c>
      <c r="I36" s="36">
        <v>10</v>
      </c>
      <c r="J36" t="s">
        <v>0</v>
      </c>
      <c r="N36" s="54" t="s">
        <v>148</v>
      </c>
      <c r="O36">
        <v>56</v>
      </c>
      <c r="P36">
        <v>46</v>
      </c>
      <c r="Q36">
        <f t="shared" si="4"/>
        <v>41</v>
      </c>
      <c r="X36" t="s">
        <v>34</v>
      </c>
      <c r="Y36" s="41">
        <f t="shared" si="6"/>
        <v>2</v>
      </c>
      <c r="Z36" s="54" t="s">
        <v>188</v>
      </c>
      <c r="AA36" s="51"/>
      <c r="AB36" t="s">
        <v>43</v>
      </c>
      <c r="AC36" s="41">
        <v>3</v>
      </c>
      <c r="AD36" s="54" t="s">
        <v>148</v>
      </c>
      <c r="AE36" s="2" t="s">
        <v>80</v>
      </c>
      <c r="AF36" s="36"/>
      <c r="AJ36" s="2"/>
    </row>
    <row r="37" spans="1:36">
      <c r="A37" t="s">
        <v>57</v>
      </c>
      <c r="B37" s="54" t="s">
        <v>163</v>
      </c>
      <c r="C37">
        <f t="shared" si="5"/>
        <v>52</v>
      </c>
      <c r="D37">
        <f t="shared" si="3"/>
        <v>19</v>
      </c>
      <c r="E37">
        <f t="shared" si="1"/>
        <v>37</v>
      </c>
      <c r="F37" t="s">
        <v>57</v>
      </c>
      <c r="H37" s="54" t="s">
        <v>163</v>
      </c>
      <c r="I37" s="36">
        <v>52</v>
      </c>
      <c r="J37" t="s">
        <v>57</v>
      </c>
      <c r="N37" s="54" t="s">
        <v>183</v>
      </c>
      <c r="O37">
        <v>0</v>
      </c>
      <c r="P37">
        <v>0</v>
      </c>
      <c r="Q37">
        <f t="shared" si="4"/>
        <v>0</v>
      </c>
      <c r="X37" t="s">
        <v>35</v>
      </c>
      <c r="Y37" s="41">
        <f t="shared" si="6"/>
        <v>2</v>
      </c>
      <c r="Z37" s="54" t="s">
        <v>206</v>
      </c>
      <c r="AA37" s="51"/>
      <c r="AB37" t="s">
        <v>60</v>
      </c>
      <c r="AC37" s="41">
        <v>4</v>
      </c>
      <c r="AD37" s="54" t="s">
        <v>183</v>
      </c>
      <c r="AE37" s="2" t="s">
        <v>80</v>
      </c>
      <c r="AF37" s="36"/>
      <c r="AJ37" s="2"/>
    </row>
    <row r="38" spans="1:36">
      <c r="A38" t="s">
        <v>24</v>
      </c>
      <c r="B38" s="54" t="s">
        <v>131</v>
      </c>
      <c r="C38">
        <f t="shared" si="5"/>
        <v>10</v>
      </c>
      <c r="D38">
        <f t="shared" si="3"/>
        <v>61</v>
      </c>
      <c r="E38">
        <f t="shared" si="1"/>
        <v>9</v>
      </c>
      <c r="F38" t="s">
        <v>24</v>
      </c>
      <c r="H38" s="54" t="s">
        <v>131</v>
      </c>
      <c r="I38" s="36">
        <v>10</v>
      </c>
      <c r="J38" t="s">
        <v>24</v>
      </c>
      <c r="N38" s="54" t="s">
        <v>138</v>
      </c>
      <c r="O38">
        <v>65</v>
      </c>
      <c r="P38">
        <v>59</v>
      </c>
      <c r="Q38">
        <f t="shared" si="4"/>
        <v>61</v>
      </c>
      <c r="X38" t="s">
        <v>36</v>
      </c>
      <c r="Y38" s="41">
        <f t="shared" si="6"/>
        <v>3</v>
      </c>
      <c r="Z38" s="54" t="s">
        <v>95</v>
      </c>
      <c r="AA38" s="51"/>
      <c r="AB38" t="s">
        <v>9</v>
      </c>
      <c r="AC38" s="41">
        <v>1</v>
      </c>
      <c r="AD38" s="54" t="s">
        <v>138</v>
      </c>
      <c r="AE38" s="2" t="s">
        <v>81</v>
      </c>
      <c r="AF38" s="36"/>
      <c r="AJ38" s="2"/>
    </row>
    <row r="39" spans="1:36">
      <c r="A39" t="s">
        <v>41</v>
      </c>
      <c r="B39" s="54" t="s">
        <v>146</v>
      </c>
      <c r="C39">
        <f t="shared" si="5"/>
        <v>16</v>
      </c>
      <c r="D39">
        <f t="shared" si="3"/>
        <v>55</v>
      </c>
      <c r="E39">
        <f t="shared" si="1"/>
        <v>15</v>
      </c>
      <c r="F39" t="s">
        <v>41</v>
      </c>
      <c r="H39" s="54" t="s">
        <v>146</v>
      </c>
      <c r="I39" s="36">
        <v>16</v>
      </c>
      <c r="J39" t="s">
        <v>41</v>
      </c>
      <c r="N39" s="54" t="s">
        <v>119</v>
      </c>
      <c r="O39">
        <v>0</v>
      </c>
      <c r="P39">
        <v>0</v>
      </c>
      <c r="Q39">
        <f t="shared" si="4"/>
        <v>0</v>
      </c>
      <c r="X39" t="s">
        <v>136</v>
      </c>
      <c r="Y39" s="41">
        <f t="shared" si="6"/>
        <v>3</v>
      </c>
      <c r="Z39" s="54" t="s">
        <v>91</v>
      </c>
      <c r="AA39" s="51"/>
      <c r="AB39" t="s">
        <v>27</v>
      </c>
      <c r="AC39" s="41">
        <v>2</v>
      </c>
      <c r="AD39" s="54" t="s">
        <v>119</v>
      </c>
      <c r="AE39" s="2" t="s">
        <v>81</v>
      </c>
      <c r="AF39" s="36"/>
      <c r="AJ39" s="2"/>
    </row>
    <row r="40" spans="1:36">
      <c r="A40" t="s">
        <v>29</v>
      </c>
      <c r="B40" s="54" t="s">
        <v>177</v>
      </c>
      <c r="C40">
        <f t="shared" si="5"/>
        <v>23</v>
      </c>
      <c r="D40">
        <f t="shared" si="3"/>
        <v>48</v>
      </c>
      <c r="E40">
        <f t="shared" si="1"/>
        <v>20</v>
      </c>
      <c r="F40" t="s">
        <v>29</v>
      </c>
      <c r="H40" s="54" t="s">
        <v>177</v>
      </c>
      <c r="I40" s="36">
        <v>23</v>
      </c>
      <c r="J40" t="s">
        <v>29</v>
      </c>
      <c r="N40" s="54" t="s">
        <v>187</v>
      </c>
      <c r="O40">
        <v>0</v>
      </c>
      <c r="P40">
        <v>0</v>
      </c>
      <c r="Q40">
        <f t="shared" si="4"/>
        <v>0</v>
      </c>
      <c r="X40" t="s">
        <v>37</v>
      </c>
      <c r="Y40" s="41">
        <f t="shared" si="6"/>
        <v>3</v>
      </c>
      <c r="Z40" s="54" t="s">
        <v>186</v>
      </c>
      <c r="AA40" s="51"/>
      <c r="AB40" t="s">
        <v>44</v>
      </c>
      <c r="AC40" s="41">
        <v>3</v>
      </c>
      <c r="AD40" s="54" t="s">
        <v>187</v>
      </c>
      <c r="AE40" s="2" t="s">
        <v>81</v>
      </c>
      <c r="AF40" s="36"/>
      <c r="AJ40" s="2"/>
    </row>
    <row r="41" spans="1:36">
      <c r="A41" t="s">
        <v>63</v>
      </c>
      <c r="B41" s="54" t="s">
        <v>198</v>
      </c>
      <c r="C41">
        <f t="shared" si="5"/>
        <v>34</v>
      </c>
      <c r="D41">
        <f t="shared" si="3"/>
        <v>37</v>
      </c>
      <c r="E41">
        <f t="shared" ref="E41:E73" si="7">RANK(C41,$C$2:$C$49,1)</f>
        <v>27</v>
      </c>
      <c r="F41" t="s">
        <v>63</v>
      </c>
      <c r="H41" s="54" t="s">
        <v>198</v>
      </c>
      <c r="I41" s="36">
        <v>34</v>
      </c>
      <c r="J41" t="s">
        <v>63</v>
      </c>
      <c r="N41" s="54" t="s">
        <v>176</v>
      </c>
      <c r="O41">
        <v>34</v>
      </c>
      <c r="P41">
        <v>24</v>
      </c>
      <c r="Q41">
        <f t="shared" si="4"/>
        <v>41</v>
      </c>
      <c r="X41" t="s">
        <v>38</v>
      </c>
      <c r="Y41" s="41">
        <f t="shared" si="6"/>
        <v>3</v>
      </c>
      <c r="Z41" s="54" t="s">
        <v>70</v>
      </c>
      <c r="AA41" s="51"/>
      <c r="AB41" t="s">
        <v>61</v>
      </c>
      <c r="AC41" s="41">
        <v>4</v>
      </c>
      <c r="AD41" s="54" t="s">
        <v>176</v>
      </c>
      <c r="AE41" s="2" t="s">
        <v>81</v>
      </c>
      <c r="AF41" s="36"/>
      <c r="AJ41" s="2"/>
    </row>
    <row r="42" spans="1:36">
      <c r="A42" t="s">
        <v>49</v>
      </c>
      <c r="B42" s="54" t="s">
        <v>180</v>
      </c>
      <c r="C42">
        <f t="shared" si="5"/>
        <v>45</v>
      </c>
      <c r="D42">
        <f t="shared" si="3"/>
        <v>26</v>
      </c>
      <c r="E42">
        <f t="shared" si="7"/>
        <v>33</v>
      </c>
      <c r="F42" t="s">
        <v>49</v>
      </c>
      <c r="H42" s="54" t="s">
        <v>180</v>
      </c>
      <c r="I42" s="36">
        <v>45</v>
      </c>
      <c r="J42" t="s">
        <v>49</v>
      </c>
      <c r="N42" s="54" t="s">
        <v>149</v>
      </c>
      <c r="O42">
        <v>63</v>
      </c>
      <c r="P42">
        <v>64</v>
      </c>
      <c r="Q42">
        <f t="shared" si="4"/>
        <v>69</v>
      </c>
      <c r="X42" t="s">
        <v>39</v>
      </c>
      <c r="Y42" s="41">
        <f t="shared" si="6"/>
        <v>3</v>
      </c>
      <c r="Z42" s="54" t="s">
        <v>141</v>
      </c>
      <c r="AA42" s="51"/>
      <c r="AB42" t="s">
        <v>10</v>
      </c>
      <c r="AC42" s="41">
        <v>1</v>
      </c>
      <c r="AD42" s="54" t="s">
        <v>149</v>
      </c>
      <c r="AE42" s="2" t="s">
        <v>82</v>
      </c>
      <c r="AF42" s="36"/>
      <c r="AJ42" s="2"/>
    </row>
    <row r="43" spans="1:36">
      <c r="A43" t="s">
        <v>68</v>
      </c>
      <c r="B43" s="54" t="s">
        <v>205</v>
      </c>
      <c r="C43">
        <f t="shared" si="5"/>
        <v>45</v>
      </c>
      <c r="D43">
        <f t="shared" si="3"/>
        <v>26</v>
      </c>
      <c r="E43">
        <f t="shared" si="7"/>
        <v>33</v>
      </c>
      <c r="F43" t="s">
        <v>68</v>
      </c>
      <c r="H43" s="54" t="s">
        <v>205</v>
      </c>
      <c r="I43" s="36">
        <v>45</v>
      </c>
      <c r="J43" t="s">
        <v>68</v>
      </c>
      <c r="N43" s="54" t="s">
        <v>157</v>
      </c>
      <c r="O43">
        <v>34</v>
      </c>
      <c r="P43">
        <v>46</v>
      </c>
      <c r="Q43">
        <f t="shared" si="4"/>
        <v>19</v>
      </c>
      <c r="X43" t="s">
        <v>40</v>
      </c>
      <c r="Y43" s="41">
        <f t="shared" si="6"/>
        <v>3</v>
      </c>
      <c r="Z43" s="54" t="s">
        <v>174</v>
      </c>
      <c r="AA43" s="51"/>
      <c r="AB43" t="s">
        <v>28</v>
      </c>
      <c r="AC43" s="41">
        <v>2</v>
      </c>
      <c r="AD43" s="54" t="s">
        <v>157</v>
      </c>
      <c r="AE43" s="2" t="s">
        <v>82</v>
      </c>
      <c r="AF43" s="36"/>
      <c r="AJ43" s="2"/>
    </row>
    <row r="44" spans="1:36">
      <c r="A44" t="s">
        <v>17</v>
      </c>
      <c r="B44" s="54" t="s">
        <v>184</v>
      </c>
      <c r="C44">
        <f t="shared" si="5"/>
        <v>63</v>
      </c>
      <c r="D44">
        <f t="shared" si="3"/>
        <v>8</v>
      </c>
      <c r="E44">
        <f t="shared" si="7"/>
        <v>42</v>
      </c>
      <c r="F44" t="s">
        <v>17</v>
      </c>
      <c r="H44" s="54" t="s">
        <v>184</v>
      </c>
      <c r="I44" s="36">
        <v>63</v>
      </c>
      <c r="J44" t="s">
        <v>17</v>
      </c>
      <c r="N44" s="54" t="s">
        <v>117</v>
      </c>
      <c r="O44">
        <v>58</v>
      </c>
      <c r="P44">
        <v>39</v>
      </c>
      <c r="Q44">
        <f t="shared" si="4"/>
        <v>15</v>
      </c>
      <c r="X44" t="s">
        <v>41</v>
      </c>
      <c r="Y44" s="41">
        <f t="shared" si="6"/>
        <v>3</v>
      </c>
      <c r="Z44" s="54" t="s">
        <v>146</v>
      </c>
      <c r="AA44" s="51"/>
      <c r="AB44" t="s">
        <v>45</v>
      </c>
      <c r="AC44" s="41">
        <v>3</v>
      </c>
      <c r="AD44" s="54" t="s">
        <v>117</v>
      </c>
      <c r="AE44" s="2" t="s">
        <v>82</v>
      </c>
      <c r="AF44" s="36"/>
      <c r="AJ44" s="2"/>
    </row>
    <row r="45" spans="1:36">
      <c r="A45" t="s">
        <v>1</v>
      </c>
      <c r="B45" s="54" t="s">
        <v>133</v>
      </c>
      <c r="C45" t="str">
        <f t="shared" si="5"/>
        <v>CUT</v>
      </c>
      <c r="D45">
        <v>0</v>
      </c>
      <c r="E45" t="e">
        <f t="shared" si="7"/>
        <v>#VALUE!</v>
      </c>
      <c r="F45" t="s">
        <v>1</v>
      </c>
      <c r="H45" s="54" t="s">
        <v>133</v>
      </c>
      <c r="I45" s="36" t="s">
        <v>323</v>
      </c>
      <c r="J45" t="s">
        <v>1</v>
      </c>
      <c r="N45" s="54" t="s">
        <v>160</v>
      </c>
      <c r="O45">
        <v>34</v>
      </c>
      <c r="P45">
        <v>54</v>
      </c>
      <c r="Q45">
        <f t="shared" si="4"/>
        <v>67</v>
      </c>
      <c r="X45" t="s">
        <v>42</v>
      </c>
      <c r="Y45" s="41">
        <f t="shared" si="6"/>
        <v>3</v>
      </c>
      <c r="Z45" s="54" t="s">
        <v>154</v>
      </c>
      <c r="AA45" s="51"/>
      <c r="AB45" t="s">
        <v>62</v>
      </c>
      <c r="AC45" s="41">
        <v>4</v>
      </c>
      <c r="AD45" s="54" t="s">
        <v>160</v>
      </c>
      <c r="AE45" s="2" t="s">
        <v>82</v>
      </c>
      <c r="AF45" s="36"/>
      <c r="AJ45" s="2"/>
    </row>
    <row r="46" spans="1:36">
      <c r="A46" t="s">
        <v>3</v>
      </c>
      <c r="B46" s="54" t="s">
        <v>120</v>
      </c>
      <c r="C46" t="str">
        <f t="shared" si="5"/>
        <v>CUT</v>
      </c>
      <c r="D46">
        <v>0</v>
      </c>
      <c r="E46" t="e">
        <f t="shared" si="7"/>
        <v>#VALUE!</v>
      </c>
      <c r="F46" t="s">
        <v>3</v>
      </c>
      <c r="H46" s="54" t="s">
        <v>120</v>
      </c>
      <c r="I46" s="36" t="s">
        <v>323</v>
      </c>
      <c r="J46" t="s">
        <v>3</v>
      </c>
      <c r="N46" s="54" t="s">
        <v>189</v>
      </c>
      <c r="O46">
        <v>0</v>
      </c>
      <c r="P46">
        <v>0</v>
      </c>
      <c r="Q46">
        <f t="shared" si="4"/>
        <v>0</v>
      </c>
      <c r="X46" t="s">
        <v>43</v>
      </c>
      <c r="Y46" s="41">
        <f t="shared" si="6"/>
        <v>3</v>
      </c>
      <c r="Z46" s="54" t="s">
        <v>148</v>
      </c>
      <c r="AA46" s="51"/>
      <c r="AB46" t="s">
        <v>11</v>
      </c>
      <c r="AC46" s="41">
        <v>1</v>
      </c>
      <c r="AD46" s="54" t="s">
        <v>189</v>
      </c>
      <c r="AE46" s="2" t="s">
        <v>83</v>
      </c>
      <c r="AF46" s="36"/>
      <c r="AJ46" s="2"/>
    </row>
    <row r="47" spans="1:36">
      <c r="A47" t="s">
        <v>21</v>
      </c>
      <c r="B47" s="54" t="s">
        <v>169</v>
      </c>
      <c r="C47" t="str">
        <f t="shared" si="5"/>
        <v>CUT</v>
      </c>
      <c r="D47">
        <v>0</v>
      </c>
      <c r="E47" t="e">
        <f t="shared" si="7"/>
        <v>#VALUE!</v>
      </c>
      <c r="F47" t="s">
        <v>21</v>
      </c>
      <c r="H47" s="54" t="s">
        <v>169</v>
      </c>
      <c r="I47" s="36" t="s">
        <v>323</v>
      </c>
      <c r="J47" t="s">
        <v>21</v>
      </c>
      <c r="N47" s="54" t="s">
        <v>177</v>
      </c>
      <c r="O47">
        <v>17</v>
      </c>
      <c r="P47">
        <v>24</v>
      </c>
      <c r="Q47">
        <f t="shared" si="4"/>
        <v>48</v>
      </c>
      <c r="X47" t="s">
        <v>44</v>
      </c>
      <c r="Y47" s="41">
        <f t="shared" si="6"/>
        <v>3</v>
      </c>
      <c r="Z47" s="54" t="s">
        <v>187</v>
      </c>
      <c r="AA47" s="51"/>
      <c r="AB47" t="s">
        <v>29</v>
      </c>
      <c r="AC47" s="41">
        <v>2</v>
      </c>
      <c r="AD47" s="54" t="s">
        <v>177</v>
      </c>
      <c r="AE47" s="2" t="s">
        <v>83</v>
      </c>
      <c r="AF47" s="36"/>
      <c r="AJ47" s="2"/>
    </row>
    <row r="48" spans="1:36">
      <c r="A48" t="s">
        <v>22</v>
      </c>
      <c r="B48" s="54" t="s">
        <v>118</v>
      </c>
      <c r="C48" t="str">
        <f t="shared" si="5"/>
        <v>CUT</v>
      </c>
      <c r="D48">
        <v>0</v>
      </c>
      <c r="E48" t="e">
        <f t="shared" si="7"/>
        <v>#VALUE!</v>
      </c>
      <c r="F48" t="s">
        <v>22</v>
      </c>
      <c r="H48" s="54" t="s">
        <v>118</v>
      </c>
      <c r="I48" s="36" t="s">
        <v>323</v>
      </c>
      <c r="J48" t="s">
        <v>22</v>
      </c>
      <c r="N48" s="54" t="s">
        <v>172</v>
      </c>
      <c r="O48">
        <v>63</v>
      </c>
      <c r="P48">
        <v>59</v>
      </c>
      <c r="Q48">
        <f t="shared" si="4"/>
        <v>55</v>
      </c>
      <c r="X48" t="s">
        <v>45</v>
      </c>
      <c r="Y48" s="41">
        <f t="shared" si="6"/>
        <v>3</v>
      </c>
      <c r="Z48" s="54" t="s">
        <v>117</v>
      </c>
      <c r="AA48" s="51"/>
      <c r="AB48" t="s">
        <v>46</v>
      </c>
      <c r="AC48" s="41">
        <v>3</v>
      </c>
      <c r="AD48" s="54" t="s">
        <v>172</v>
      </c>
      <c r="AE48" s="2" t="s">
        <v>83</v>
      </c>
      <c r="AF48" s="36"/>
      <c r="AJ48" s="2"/>
    </row>
    <row r="49" spans="1:36">
      <c r="A49" t="s">
        <v>5</v>
      </c>
      <c r="B49" s="54" t="s">
        <v>170</v>
      </c>
      <c r="C49" t="str">
        <f t="shared" si="5"/>
        <v>CUT</v>
      </c>
      <c r="D49">
        <v>0</v>
      </c>
      <c r="E49" t="e">
        <f t="shared" si="7"/>
        <v>#VALUE!</v>
      </c>
      <c r="F49" t="s">
        <v>5</v>
      </c>
      <c r="H49" s="54" t="s">
        <v>170</v>
      </c>
      <c r="I49" s="36" t="s">
        <v>323</v>
      </c>
      <c r="J49" t="s">
        <v>5</v>
      </c>
      <c r="N49" s="54" t="s">
        <v>198</v>
      </c>
      <c r="O49">
        <v>17</v>
      </c>
      <c r="P49">
        <v>17</v>
      </c>
      <c r="Q49">
        <f t="shared" si="4"/>
        <v>37</v>
      </c>
      <c r="X49" t="s">
        <v>46</v>
      </c>
      <c r="Y49" s="41">
        <f t="shared" si="6"/>
        <v>3</v>
      </c>
      <c r="Z49" s="54" t="s">
        <v>172</v>
      </c>
      <c r="AA49" s="51"/>
      <c r="AB49" t="s">
        <v>63</v>
      </c>
      <c r="AC49" s="41">
        <v>4</v>
      </c>
      <c r="AD49" s="54" t="s">
        <v>198</v>
      </c>
      <c r="AE49" s="2" t="s">
        <v>83</v>
      </c>
      <c r="AF49" s="36"/>
      <c r="AJ49" s="2"/>
    </row>
    <row r="50" spans="1:36">
      <c r="A50" t="s">
        <v>23</v>
      </c>
      <c r="B50" s="54" t="s">
        <v>185</v>
      </c>
      <c r="C50" t="str">
        <f t="shared" si="5"/>
        <v>CUT</v>
      </c>
      <c r="D50">
        <v>0</v>
      </c>
      <c r="E50" t="e">
        <f t="shared" si="7"/>
        <v>#VALUE!</v>
      </c>
      <c r="F50" t="s">
        <v>23</v>
      </c>
      <c r="H50" s="54" t="s">
        <v>185</v>
      </c>
      <c r="I50" s="36" t="s">
        <v>323</v>
      </c>
      <c r="J50" t="s">
        <v>23</v>
      </c>
      <c r="N50" s="54" t="s">
        <v>199</v>
      </c>
      <c r="O50">
        <v>34</v>
      </c>
      <c r="P50">
        <v>2</v>
      </c>
      <c r="Q50">
        <f t="shared" si="4"/>
        <v>10</v>
      </c>
      <c r="X50" t="s">
        <v>47</v>
      </c>
      <c r="Y50" s="41">
        <f t="shared" si="6"/>
        <v>3</v>
      </c>
      <c r="Z50" s="54" t="s">
        <v>201</v>
      </c>
      <c r="AA50" s="51"/>
      <c r="AB50" t="s">
        <v>12</v>
      </c>
      <c r="AC50" s="41">
        <v>1</v>
      </c>
      <c r="AD50" s="54" t="s">
        <v>199</v>
      </c>
      <c r="AE50" s="2" t="s">
        <v>84</v>
      </c>
      <c r="AF50" s="36"/>
      <c r="AJ50" s="2"/>
    </row>
    <row r="51" spans="1:36">
      <c r="A51" t="s">
        <v>40</v>
      </c>
      <c r="B51" s="54" t="s">
        <v>174</v>
      </c>
      <c r="C51" t="str">
        <f t="shared" si="5"/>
        <v>CUT</v>
      </c>
      <c r="D51">
        <v>0</v>
      </c>
      <c r="E51" t="e">
        <f t="shared" si="7"/>
        <v>#VALUE!</v>
      </c>
      <c r="F51" t="s">
        <v>40</v>
      </c>
      <c r="H51" s="54" t="s">
        <v>174</v>
      </c>
      <c r="I51" s="36" t="s">
        <v>323</v>
      </c>
      <c r="J51" t="s">
        <v>40</v>
      </c>
      <c r="N51" s="54" t="s">
        <v>200</v>
      </c>
      <c r="O51">
        <v>0</v>
      </c>
      <c r="P51">
        <v>0</v>
      </c>
      <c r="Q51">
        <f t="shared" si="4"/>
        <v>0</v>
      </c>
      <c r="X51" t="s">
        <v>48</v>
      </c>
      <c r="Y51" s="41">
        <f t="shared" si="6"/>
        <v>3</v>
      </c>
      <c r="Z51" s="54" t="s">
        <v>202</v>
      </c>
      <c r="AA51" s="51"/>
      <c r="AB51" t="s">
        <v>30</v>
      </c>
      <c r="AC51" s="41">
        <v>2</v>
      </c>
      <c r="AD51" s="54" t="s">
        <v>200</v>
      </c>
      <c r="AE51" s="2" t="s">
        <v>84</v>
      </c>
      <c r="AF51" s="36"/>
      <c r="AJ51" s="2"/>
    </row>
    <row r="52" spans="1:36">
      <c r="A52" t="s">
        <v>6</v>
      </c>
      <c r="B52" s="54" t="s">
        <v>147</v>
      </c>
      <c r="C52" t="str">
        <f t="shared" si="5"/>
        <v>CUT</v>
      </c>
      <c r="D52">
        <v>0</v>
      </c>
      <c r="E52" t="e">
        <f t="shared" si="7"/>
        <v>#VALUE!</v>
      </c>
      <c r="F52" t="s">
        <v>6</v>
      </c>
      <c r="H52" s="54" t="s">
        <v>147</v>
      </c>
      <c r="I52" s="36" t="s">
        <v>323</v>
      </c>
      <c r="J52" t="s">
        <v>6</v>
      </c>
      <c r="N52" s="54" t="s">
        <v>201</v>
      </c>
      <c r="O52">
        <v>42</v>
      </c>
      <c r="P52">
        <v>34</v>
      </c>
      <c r="Q52">
        <f t="shared" si="4"/>
        <v>57</v>
      </c>
      <c r="X52" t="s">
        <v>49</v>
      </c>
      <c r="Y52" s="41">
        <f t="shared" si="6"/>
        <v>3</v>
      </c>
      <c r="Z52" s="54" t="s">
        <v>180</v>
      </c>
      <c r="AA52" s="51"/>
      <c r="AB52" t="s">
        <v>47</v>
      </c>
      <c r="AC52" s="41">
        <v>3</v>
      </c>
      <c r="AD52" s="54" t="s">
        <v>201</v>
      </c>
      <c r="AE52" s="2" t="s">
        <v>84</v>
      </c>
      <c r="AF52" s="36"/>
      <c r="AJ52" s="2"/>
    </row>
    <row r="53" spans="1:36">
      <c r="A53" t="s">
        <v>59</v>
      </c>
      <c r="B53" s="54" t="s">
        <v>155</v>
      </c>
      <c r="C53" t="str">
        <f t="shared" si="5"/>
        <v>CUT</v>
      </c>
      <c r="D53">
        <v>0</v>
      </c>
      <c r="E53" t="e">
        <f t="shared" si="7"/>
        <v>#VALUE!</v>
      </c>
      <c r="F53" t="s">
        <v>59</v>
      </c>
      <c r="H53" s="54" t="s">
        <v>155</v>
      </c>
      <c r="I53" s="36" t="s">
        <v>323</v>
      </c>
      <c r="J53" t="s">
        <v>59</v>
      </c>
      <c r="N53" s="54" t="s">
        <v>179</v>
      </c>
      <c r="O53">
        <v>0</v>
      </c>
      <c r="P53">
        <v>0</v>
      </c>
      <c r="Q53">
        <f t="shared" si="4"/>
        <v>0</v>
      </c>
      <c r="X53" t="s">
        <v>50</v>
      </c>
      <c r="Y53" s="41">
        <f t="shared" si="6"/>
        <v>3</v>
      </c>
      <c r="Z53" s="54" t="s">
        <v>182</v>
      </c>
      <c r="AA53" s="51"/>
      <c r="AB53" t="s">
        <v>64</v>
      </c>
      <c r="AC53" s="41">
        <v>4</v>
      </c>
      <c r="AD53" s="54" t="s">
        <v>179</v>
      </c>
      <c r="AE53" s="2" t="s">
        <v>84</v>
      </c>
      <c r="AF53" s="36"/>
      <c r="AJ53" s="2"/>
    </row>
    <row r="54" spans="1:36">
      <c r="A54" t="s">
        <v>42</v>
      </c>
      <c r="B54" s="54" t="s">
        <v>154</v>
      </c>
      <c r="C54" t="str">
        <f t="shared" si="5"/>
        <v>CUT</v>
      </c>
      <c r="D54">
        <v>0</v>
      </c>
      <c r="E54" t="e">
        <f t="shared" si="7"/>
        <v>#VALUE!</v>
      </c>
      <c r="F54" t="s">
        <v>42</v>
      </c>
      <c r="H54" s="54" t="s">
        <v>154</v>
      </c>
      <c r="I54" s="36" t="s">
        <v>323</v>
      </c>
      <c r="J54" t="s">
        <v>42</v>
      </c>
      <c r="N54" s="54" t="s">
        <v>166</v>
      </c>
      <c r="O54">
        <v>42</v>
      </c>
      <c r="P54">
        <v>34</v>
      </c>
      <c r="Q54">
        <f t="shared" si="4"/>
        <v>41</v>
      </c>
      <c r="X54" t="s">
        <v>51</v>
      </c>
      <c r="Y54" s="41">
        <f t="shared" si="6"/>
        <v>3</v>
      </c>
      <c r="Z54" s="54" t="s">
        <v>191</v>
      </c>
      <c r="AA54" s="51"/>
      <c r="AB54" t="s">
        <v>13</v>
      </c>
      <c r="AC54" s="41">
        <v>1</v>
      </c>
      <c r="AD54" s="54" t="s">
        <v>166</v>
      </c>
      <c r="AE54" s="2" t="s">
        <v>85</v>
      </c>
      <c r="AF54" s="36"/>
      <c r="AJ54" s="2"/>
    </row>
    <row r="55" spans="1:36">
      <c r="A55" t="s">
        <v>96</v>
      </c>
      <c r="B55" s="54" t="s">
        <v>196</v>
      </c>
      <c r="C55" t="str">
        <f t="shared" si="5"/>
        <v>CUT</v>
      </c>
      <c r="D55">
        <v>0</v>
      </c>
      <c r="E55" t="e">
        <f t="shared" si="7"/>
        <v>#VALUE!</v>
      </c>
      <c r="F55" t="s">
        <v>96</v>
      </c>
      <c r="H55" s="54" t="s">
        <v>196</v>
      </c>
      <c r="I55" s="36" t="s">
        <v>323</v>
      </c>
      <c r="J55" t="s">
        <v>96</v>
      </c>
      <c r="N55" s="54" t="s">
        <v>190</v>
      </c>
      <c r="O55">
        <v>0</v>
      </c>
      <c r="P55">
        <v>0</v>
      </c>
      <c r="Q55">
        <f t="shared" si="4"/>
        <v>0</v>
      </c>
      <c r="X55" t="s">
        <v>52</v>
      </c>
      <c r="Y55" s="41">
        <f t="shared" si="6"/>
        <v>3</v>
      </c>
      <c r="Z55" s="54" t="s">
        <v>207</v>
      </c>
      <c r="AA55" s="51"/>
      <c r="AB55" t="s">
        <v>31</v>
      </c>
      <c r="AC55" s="41">
        <v>2</v>
      </c>
      <c r="AD55" s="54" t="s">
        <v>190</v>
      </c>
      <c r="AE55" s="2" t="s">
        <v>85</v>
      </c>
      <c r="AF55" s="36"/>
      <c r="AJ55" s="2"/>
    </row>
    <row r="56" spans="1:36">
      <c r="A56" t="s">
        <v>60</v>
      </c>
      <c r="B56" s="54" t="s">
        <v>183</v>
      </c>
      <c r="C56" t="str">
        <f t="shared" si="5"/>
        <v>CUT</v>
      </c>
      <c r="D56">
        <v>0</v>
      </c>
      <c r="E56" t="e">
        <f t="shared" si="7"/>
        <v>#VALUE!</v>
      </c>
      <c r="F56" t="s">
        <v>60</v>
      </c>
      <c r="H56" s="54" t="s">
        <v>183</v>
      </c>
      <c r="I56" s="36" t="s">
        <v>323</v>
      </c>
      <c r="J56" t="s">
        <v>60</v>
      </c>
      <c r="N56" s="54" t="s">
        <v>202</v>
      </c>
      <c r="O56">
        <v>58</v>
      </c>
      <c r="P56">
        <v>59</v>
      </c>
      <c r="Q56">
        <f t="shared" si="4"/>
        <v>57</v>
      </c>
      <c r="X56" t="s">
        <v>53</v>
      </c>
      <c r="Y56" s="41">
        <f t="shared" si="6"/>
        <v>4</v>
      </c>
      <c r="Z56" s="54" t="s">
        <v>134</v>
      </c>
      <c r="AA56" s="51"/>
      <c r="AB56" t="s">
        <v>48</v>
      </c>
      <c r="AC56" s="41">
        <v>3</v>
      </c>
      <c r="AD56" s="54" t="s">
        <v>202</v>
      </c>
      <c r="AE56" s="2" t="s">
        <v>85</v>
      </c>
      <c r="AF56" s="36"/>
      <c r="AJ56" s="2"/>
    </row>
    <row r="57" spans="1:36">
      <c r="A57" t="s">
        <v>27</v>
      </c>
      <c r="B57" s="54" t="s">
        <v>119</v>
      </c>
      <c r="C57" t="str">
        <f t="shared" si="5"/>
        <v>CUT</v>
      </c>
      <c r="D57">
        <v>0</v>
      </c>
      <c r="E57" t="e">
        <f t="shared" si="7"/>
        <v>#VALUE!</v>
      </c>
      <c r="F57" t="s">
        <v>27</v>
      </c>
      <c r="H57" s="54" t="s">
        <v>119</v>
      </c>
      <c r="I57" s="36" t="s">
        <v>323</v>
      </c>
      <c r="J57" t="s">
        <v>27</v>
      </c>
      <c r="N57" s="54" t="s">
        <v>156</v>
      </c>
      <c r="O57">
        <v>0</v>
      </c>
      <c r="P57">
        <v>0</v>
      </c>
      <c r="Q57">
        <f t="shared" si="4"/>
        <v>0</v>
      </c>
      <c r="X57" t="s">
        <v>54</v>
      </c>
      <c r="Y57" s="41">
        <f t="shared" si="6"/>
        <v>4</v>
      </c>
      <c r="Z57" s="54" t="s">
        <v>103</v>
      </c>
      <c r="AA57" s="51"/>
      <c r="AB57" t="s">
        <v>65</v>
      </c>
      <c r="AC57" s="41">
        <v>4</v>
      </c>
      <c r="AD57" s="54" t="s">
        <v>156</v>
      </c>
      <c r="AE57" s="2" t="s">
        <v>85</v>
      </c>
      <c r="AF57" s="36"/>
      <c r="AJ57" s="2"/>
    </row>
    <row r="58" spans="1:36">
      <c r="A58" t="s">
        <v>44</v>
      </c>
      <c r="B58" s="54" t="s">
        <v>187</v>
      </c>
      <c r="C58" t="str">
        <f t="shared" si="5"/>
        <v>CUT</v>
      </c>
      <c r="D58">
        <v>0</v>
      </c>
      <c r="E58" t="e">
        <f t="shared" si="7"/>
        <v>#VALUE!</v>
      </c>
      <c r="F58" t="s">
        <v>44</v>
      </c>
      <c r="H58" s="54" t="s">
        <v>187</v>
      </c>
      <c r="I58" s="36" t="s">
        <v>323</v>
      </c>
      <c r="J58" t="s">
        <v>44</v>
      </c>
      <c r="N58" s="54" t="s">
        <v>194</v>
      </c>
      <c r="O58">
        <v>0</v>
      </c>
      <c r="P58">
        <v>0</v>
      </c>
      <c r="Q58">
        <f t="shared" si="4"/>
        <v>0</v>
      </c>
      <c r="X58" t="s">
        <v>55</v>
      </c>
      <c r="Y58" s="41">
        <f t="shared" si="6"/>
        <v>4</v>
      </c>
      <c r="Z58" s="54" t="s">
        <v>132</v>
      </c>
      <c r="AA58" s="51"/>
      <c r="AB58" t="s">
        <v>14</v>
      </c>
      <c r="AC58" s="41">
        <v>1</v>
      </c>
      <c r="AD58" s="54" t="s">
        <v>194</v>
      </c>
      <c r="AE58" s="2" t="s">
        <v>86</v>
      </c>
      <c r="AF58" s="36"/>
      <c r="AJ58" s="2"/>
    </row>
    <row r="59" spans="1:36">
      <c r="A59" t="s">
        <v>11</v>
      </c>
      <c r="B59" s="54" t="s">
        <v>189</v>
      </c>
      <c r="C59" t="str">
        <f t="shared" si="5"/>
        <v>CUT</v>
      </c>
      <c r="D59">
        <v>0</v>
      </c>
      <c r="E59" t="e">
        <f t="shared" si="7"/>
        <v>#VALUE!</v>
      </c>
      <c r="F59" t="s">
        <v>11</v>
      </c>
      <c r="H59" s="54" t="s">
        <v>189</v>
      </c>
      <c r="I59" s="36" t="s">
        <v>323</v>
      </c>
      <c r="J59" t="s">
        <v>11</v>
      </c>
      <c r="N59" s="54" t="s">
        <v>181</v>
      </c>
      <c r="O59">
        <v>0</v>
      </c>
      <c r="P59">
        <v>0</v>
      </c>
      <c r="Q59">
        <f t="shared" si="4"/>
        <v>0</v>
      </c>
      <c r="X59" t="s">
        <v>56</v>
      </c>
      <c r="Y59" s="41">
        <f t="shared" si="6"/>
        <v>4</v>
      </c>
      <c r="Z59" s="54" t="s">
        <v>94</v>
      </c>
      <c r="AA59" s="51"/>
      <c r="AB59" t="s">
        <v>32</v>
      </c>
      <c r="AC59" s="41">
        <v>2</v>
      </c>
      <c r="AD59" s="54" t="s">
        <v>181</v>
      </c>
      <c r="AE59" s="2" t="s">
        <v>86</v>
      </c>
      <c r="AF59" s="36"/>
      <c r="AJ59" s="2"/>
    </row>
    <row r="60" spans="1:36">
      <c r="A60" t="s">
        <v>30</v>
      </c>
      <c r="B60" s="54" t="s">
        <v>200</v>
      </c>
      <c r="C60" t="str">
        <f t="shared" si="5"/>
        <v>CUT</v>
      </c>
      <c r="D60">
        <v>0</v>
      </c>
      <c r="E60" t="e">
        <f t="shared" si="7"/>
        <v>#VALUE!</v>
      </c>
      <c r="F60" t="s">
        <v>30</v>
      </c>
      <c r="H60" s="54" t="s">
        <v>200</v>
      </c>
      <c r="I60" s="36" t="s">
        <v>323</v>
      </c>
      <c r="J60" t="s">
        <v>30</v>
      </c>
      <c r="N60" s="54" t="s">
        <v>180</v>
      </c>
      <c r="O60">
        <v>17</v>
      </c>
      <c r="P60">
        <v>17</v>
      </c>
      <c r="Q60">
        <f t="shared" si="4"/>
        <v>26</v>
      </c>
      <c r="X60" t="s">
        <v>57</v>
      </c>
      <c r="Y60" s="41">
        <f t="shared" si="6"/>
        <v>4</v>
      </c>
      <c r="Z60" s="54" t="s">
        <v>163</v>
      </c>
      <c r="AA60" s="51"/>
      <c r="AB60" t="s">
        <v>49</v>
      </c>
      <c r="AC60" s="41">
        <v>3</v>
      </c>
      <c r="AD60" s="54" t="s">
        <v>180</v>
      </c>
      <c r="AE60" s="2" t="s">
        <v>86</v>
      </c>
      <c r="AF60" s="36"/>
      <c r="AJ60" s="2"/>
    </row>
    <row r="61" spans="1:36">
      <c r="A61" t="s">
        <v>64</v>
      </c>
      <c r="B61" s="54" t="s">
        <v>179</v>
      </c>
      <c r="C61" t="str">
        <f t="shared" si="5"/>
        <v>CUT</v>
      </c>
      <c r="D61">
        <v>0</v>
      </c>
      <c r="E61" t="e">
        <f t="shared" si="7"/>
        <v>#VALUE!</v>
      </c>
      <c r="F61" t="s">
        <v>64</v>
      </c>
      <c r="H61" s="54" t="s">
        <v>179</v>
      </c>
      <c r="I61" s="36" t="s">
        <v>323</v>
      </c>
      <c r="J61" t="s">
        <v>64</v>
      </c>
      <c r="N61" s="54" t="s">
        <v>203</v>
      </c>
      <c r="O61">
        <v>0</v>
      </c>
      <c r="P61">
        <v>0</v>
      </c>
      <c r="Q61">
        <f t="shared" si="4"/>
        <v>0</v>
      </c>
      <c r="X61" t="s">
        <v>58</v>
      </c>
      <c r="Y61" s="41">
        <f t="shared" si="6"/>
        <v>4</v>
      </c>
      <c r="Z61" s="54" t="s">
        <v>140</v>
      </c>
      <c r="AA61" s="51"/>
      <c r="AB61" t="s">
        <v>66</v>
      </c>
      <c r="AC61" s="41">
        <v>4</v>
      </c>
      <c r="AD61" s="54" t="s">
        <v>203</v>
      </c>
      <c r="AE61" s="2" t="s">
        <v>86</v>
      </c>
      <c r="AF61" s="36"/>
      <c r="AJ61" s="2"/>
    </row>
    <row r="62" spans="1:36">
      <c r="A62" t="s">
        <v>31</v>
      </c>
      <c r="B62" s="54" t="s">
        <v>190</v>
      </c>
      <c r="C62" t="str">
        <f t="shared" si="5"/>
        <v>CUT</v>
      </c>
      <c r="D62">
        <v>0</v>
      </c>
      <c r="E62" t="e">
        <f t="shared" si="7"/>
        <v>#VALUE!</v>
      </c>
      <c r="F62" t="s">
        <v>31</v>
      </c>
      <c r="H62" s="54" t="s">
        <v>190</v>
      </c>
      <c r="I62" s="36" t="s">
        <v>323</v>
      </c>
      <c r="J62" t="s">
        <v>31</v>
      </c>
      <c r="N62" s="54" t="s">
        <v>171</v>
      </c>
      <c r="O62">
        <v>0</v>
      </c>
      <c r="P62">
        <v>0</v>
      </c>
      <c r="Q62">
        <f t="shared" si="4"/>
        <v>0</v>
      </c>
      <c r="X62" t="s">
        <v>59</v>
      </c>
      <c r="Y62" s="41">
        <f t="shared" si="6"/>
        <v>4</v>
      </c>
      <c r="Z62" s="54" t="s">
        <v>155</v>
      </c>
      <c r="AA62" s="51"/>
      <c r="AB62" t="s">
        <v>15</v>
      </c>
      <c r="AC62" s="41">
        <v>1</v>
      </c>
      <c r="AD62" s="54" t="s">
        <v>171</v>
      </c>
      <c r="AE62" s="2" t="s">
        <v>87</v>
      </c>
      <c r="AF62" s="36"/>
      <c r="AJ62" s="2"/>
    </row>
    <row r="63" spans="1:36">
      <c r="A63" t="s">
        <v>65</v>
      </c>
      <c r="B63" s="54" t="s">
        <v>156</v>
      </c>
      <c r="C63" t="str">
        <f t="shared" si="5"/>
        <v>CUT</v>
      </c>
      <c r="D63">
        <v>0</v>
      </c>
      <c r="E63" t="e">
        <f t="shared" si="7"/>
        <v>#VALUE!</v>
      </c>
      <c r="F63" t="s">
        <v>65</v>
      </c>
      <c r="H63" s="54" t="s">
        <v>156</v>
      </c>
      <c r="I63" s="36" t="s">
        <v>323</v>
      </c>
      <c r="J63" t="s">
        <v>65</v>
      </c>
      <c r="N63" s="54" t="s">
        <v>204</v>
      </c>
      <c r="O63">
        <v>0</v>
      </c>
      <c r="P63">
        <v>0</v>
      </c>
      <c r="Q63">
        <f t="shared" si="4"/>
        <v>0</v>
      </c>
      <c r="X63" t="s">
        <v>96</v>
      </c>
      <c r="Y63" s="41">
        <f t="shared" si="6"/>
        <v>4</v>
      </c>
      <c r="Z63" s="54" t="s">
        <v>196</v>
      </c>
      <c r="AA63" s="51"/>
      <c r="AB63" t="s">
        <v>33</v>
      </c>
      <c r="AC63" s="41">
        <v>2</v>
      </c>
      <c r="AD63" s="54" t="s">
        <v>204</v>
      </c>
      <c r="AE63" s="2" t="s">
        <v>87</v>
      </c>
      <c r="AF63" s="36"/>
      <c r="AJ63" s="2"/>
    </row>
    <row r="64" spans="1:36">
      <c r="A64" t="s">
        <v>14</v>
      </c>
      <c r="B64" s="54" t="s">
        <v>194</v>
      </c>
      <c r="C64" t="str">
        <f t="shared" si="5"/>
        <v>CUT</v>
      </c>
      <c r="D64">
        <v>0</v>
      </c>
      <c r="E64" t="e">
        <f t="shared" si="7"/>
        <v>#VALUE!</v>
      </c>
      <c r="F64" t="s">
        <v>14</v>
      </c>
      <c r="H64" s="54" t="s">
        <v>194</v>
      </c>
      <c r="I64" s="36" t="s">
        <v>323</v>
      </c>
      <c r="J64" t="s">
        <v>14</v>
      </c>
      <c r="N64" s="54" t="s">
        <v>182</v>
      </c>
      <c r="O64">
        <v>0</v>
      </c>
      <c r="P64">
        <v>0</v>
      </c>
      <c r="Q64">
        <f t="shared" si="4"/>
        <v>0</v>
      </c>
      <c r="X64" t="s">
        <v>60</v>
      </c>
      <c r="Y64" s="41">
        <f t="shared" si="6"/>
        <v>4</v>
      </c>
      <c r="Z64" s="54" t="s">
        <v>183</v>
      </c>
      <c r="AA64" s="51"/>
      <c r="AB64" t="s">
        <v>50</v>
      </c>
      <c r="AC64" s="41">
        <v>3</v>
      </c>
      <c r="AD64" s="54" t="s">
        <v>182</v>
      </c>
      <c r="AE64" s="2" t="s">
        <v>87</v>
      </c>
      <c r="AF64" s="36"/>
      <c r="AJ64" s="2"/>
    </row>
    <row r="65" spans="1:36">
      <c r="A65" t="s">
        <v>32</v>
      </c>
      <c r="B65" s="54" t="s">
        <v>181</v>
      </c>
      <c r="C65" t="str">
        <f t="shared" si="5"/>
        <v>CUT</v>
      </c>
      <c r="D65">
        <v>0</v>
      </c>
      <c r="E65" t="e">
        <f t="shared" si="7"/>
        <v>#VALUE!</v>
      </c>
      <c r="F65" t="s">
        <v>32</v>
      </c>
      <c r="H65" s="54" t="s">
        <v>181</v>
      </c>
      <c r="I65" s="36" t="s">
        <v>323</v>
      </c>
      <c r="J65" t="s">
        <v>32</v>
      </c>
      <c r="N65" s="54" t="s">
        <v>319</v>
      </c>
      <c r="O65">
        <v>0</v>
      </c>
      <c r="P65">
        <v>0</v>
      </c>
      <c r="Q65">
        <f t="shared" si="4"/>
        <v>0</v>
      </c>
      <c r="X65" t="s">
        <v>61</v>
      </c>
      <c r="Y65" s="41">
        <f t="shared" si="6"/>
        <v>4</v>
      </c>
      <c r="Z65" s="54" t="s">
        <v>176</v>
      </c>
      <c r="AA65" s="51"/>
      <c r="AB65" t="s">
        <v>67</v>
      </c>
      <c r="AC65" s="41">
        <v>4</v>
      </c>
      <c r="AD65" s="54" t="s">
        <v>319</v>
      </c>
      <c r="AE65" s="2" t="s">
        <v>87</v>
      </c>
      <c r="AF65" s="36"/>
      <c r="AJ65" s="2"/>
    </row>
    <row r="66" spans="1:36">
      <c r="A66" t="s">
        <v>66</v>
      </c>
      <c r="B66" s="54" t="s">
        <v>203</v>
      </c>
      <c r="C66" t="str">
        <f t="shared" ref="C66:C73" si="8">VLOOKUP(B66,$H$2:$I$179,2,FALSE)</f>
        <v>CUT</v>
      </c>
      <c r="D66">
        <v>0</v>
      </c>
      <c r="E66" t="e">
        <f t="shared" si="7"/>
        <v>#VALUE!</v>
      </c>
      <c r="F66" t="s">
        <v>66</v>
      </c>
      <c r="H66" s="54" t="s">
        <v>203</v>
      </c>
      <c r="I66" s="36" t="s">
        <v>323</v>
      </c>
      <c r="J66" t="s">
        <v>66</v>
      </c>
      <c r="N66" s="54" t="s">
        <v>161</v>
      </c>
      <c r="O66">
        <v>0</v>
      </c>
      <c r="P66">
        <v>0</v>
      </c>
      <c r="Q66">
        <f t="shared" si="4"/>
        <v>0</v>
      </c>
      <c r="X66" t="s">
        <v>62</v>
      </c>
      <c r="Y66" s="41">
        <f t="shared" ref="Y66:Y73" si="9">RIGHT(X66,1)*1</f>
        <v>4</v>
      </c>
      <c r="Z66" s="54" t="s">
        <v>160</v>
      </c>
      <c r="AA66" s="51"/>
      <c r="AB66" t="s">
        <v>16</v>
      </c>
      <c r="AC66" s="41">
        <v>1</v>
      </c>
      <c r="AD66" s="54" t="s">
        <v>161</v>
      </c>
      <c r="AE66" s="2" t="s">
        <v>88</v>
      </c>
      <c r="AF66" s="36"/>
      <c r="AJ66" s="2"/>
    </row>
    <row r="67" spans="1:36">
      <c r="A67" t="s">
        <v>15</v>
      </c>
      <c r="B67" s="54" t="s">
        <v>171</v>
      </c>
      <c r="C67" t="str">
        <f t="shared" si="8"/>
        <v>CUT</v>
      </c>
      <c r="D67">
        <v>0</v>
      </c>
      <c r="E67" t="e">
        <f t="shared" si="7"/>
        <v>#VALUE!</v>
      </c>
      <c r="F67" t="s">
        <v>15</v>
      </c>
      <c r="H67" s="54" t="s">
        <v>171</v>
      </c>
      <c r="I67" s="36" t="s">
        <v>323</v>
      </c>
      <c r="J67" t="s">
        <v>15</v>
      </c>
      <c r="N67" s="54" t="s">
        <v>188</v>
      </c>
      <c r="O67">
        <v>42</v>
      </c>
      <c r="P67">
        <v>46</v>
      </c>
      <c r="Q67">
        <f t="shared" ref="Q67:Q73" si="10">VLOOKUP(N67,B:D,3,0)</f>
        <v>19</v>
      </c>
      <c r="X67" t="s">
        <v>63</v>
      </c>
      <c r="Y67" s="41">
        <f t="shared" si="9"/>
        <v>4</v>
      </c>
      <c r="Z67" s="54" t="s">
        <v>198</v>
      </c>
      <c r="AA67" s="51"/>
      <c r="AB67" t="s">
        <v>34</v>
      </c>
      <c r="AC67" s="41">
        <v>2</v>
      </c>
      <c r="AD67" s="54" t="s">
        <v>188</v>
      </c>
      <c r="AE67" s="2" t="s">
        <v>88</v>
      </c>
      <c r="AF67" s="36"/>
      <c r="AJ67" s="2"/>
    </row>
    <row r="68" spans="1:36">
      <c r="A68" t="s">
        <v>33</v>
      </c>
      <c r="B68" s="54" t="s">
        <v>204</v>
      </c>
      <c r="C68" t="str">
        <f t="shared" si="8"/>
        <v>CUT</v>
      </c>
      <c r="D68">
        <v>0</v>
      </c>
      <c r="E68" t="e">
        <f t="shared" si="7"/>
        <v>#VALUE!</v>
      </c>
      <c r="F68" t="s">
        <v>33</v>
      </c>
      <c r="H68" s="54" t="s">
        <v>204</v>
      </c>
      <c r="I68" s="36" t="s">
        <v>323</v>
      </c>
      <c r="J68" t="s">
        <v>33</v>
      </c>
      <c r="N68" s="54" t="s">
        <v>191</v>
      </c>
      <c r="O68">
        <v>34</v>
      </c>
      <c r="P68">
        <v>54</v>
      </c>
      <c r="Q68">
        <f t="shared" si="10"/>
        <v>26</v>
      </c>
      <c r="X68" t="s">
        <v>64</v>
      </c>
      <c r="Y68" s="41">
        <f t="shared" si="9"/>
        <v>4</v>
      </c>
      <c r="Z68" s="54" t="s">
        <v>179</v>
      </c>
      <c r="AA68" s="51"/>
      <c r="AB68" t="s">
        <v>51</v>
      </c>
      <c r="AC68" s="41">
        <v>3</v>
      </c>
      <c r="AD68" s="54" t="s">
        <v>191</v>
      </c>
      <c r="AE68" s="2" t="s">
        <v>88</v>
      </c>
      <c r="AF68" s="36"/>
      <c r="AJ68" s="2"/>
    </row>
    <row r="69" spans="1:36">
      <c r="A69" t="s">
        <v>50</v>
      </c>
      <c r="B69" s="54" t="s">
        <v>182</v>
      </c>
      <c r="C69" t="str">
        <f t="shared" si="8"/>
        <v>CUT</v>
      </c>
      <c r="D69">
        <v>0</v>
      </c>
      <c r="E69" t="e">
        <f t="shared" si="7"/>
        <v>#VALUE!</v>
      </c>
      <c r="F69" t="s">
        <v>50</v>
      </c>
      <c r="H69" s="54" t="s">
        <v>182</v>
      </c>
      <c r="I69" s="36" t="s">
        <v>323</v>
      </c>
      <c r="J69" t="s">
        <v>50</v>
      </c>
      <c r="N69" s="54" t="s">
        <v>205</v>
      </c>
      <c r="O69">
        <v>17</v>
      </c>
      <c r="P69">
        <v>34</v>
      </c>
      <c r="Q69">
        <f t="shared" si="10"/>
        <v>26</v>
      </c>
      <c r="X69" t="s">
        <v>65</v>
      </c>
      <c r="Y69" s="41">
        <f t="shared" si="9"/>
        <v>4</v>
      </c>
      <c r="Z69" s="54" t="s">
        <v>156</v>
      </c>
      <c r="AA69" s="51"/>
      <c r="AB69" t="s">
        <v>68</v>
      </c>
      <c r="AC69" s="41">
        <v>4</v>
      </c>
      <c r="AD69" s="54" t="s">
        <v>205</v>
      </c>
      <c r="AE69" s="2" t="s">
        <v>88</v>
      </c>
      <c r="AF69" s="36"/>
      <c r="AJ69" s="2"/>
    </row>
    <row r="70" spans="1:36">
      <c r="A70" t="s">
        <v>67</v>
      </c>
      <c r="B70" s="54" t="s">
        <v>319</v>
      </c>
      <c r="C70" t="str">
        <f t="shared" si="8"/>
        <v>CUT</v>
      </c>
      <c r="D70">
        <v>0</v>
      </c>
      <c r="E70" t="e">
        <f t="shared" si="7"/>
        <v>#VALUE!</v>
      </c>
      <c r="F70" t="s">
        <v>67</v>
      </c>
      <c r="H70" s="54" t="s">
        <v>319</v>
      </c>
      <c r="I70" s="36" t="s">
        <v>323</v>
      </c>
      <c r="J70" t="s">
        <v>67</v>
      </c>
      <c r="N70" s="54" t="s">
        <v>184</v>
      </c>
      <c r="O70">
        <v>17</v>
      </c>
      <c r="P70">
        <v>3</v>
      </c>
      <c r="Q70">
        <f t="shared" si="10"/>
        <v>8</v>
      </c>
      <c r="X70" t="s">
        <v>66</v>
      </c>
      <c r="Y70" s="41">
        <f t="shared" si="9"/>
        <v>4</v>
      </c>
      <c r="Z70" s="54" t="s">
        <v>203</v>
      </c>
      <c r="AA70" s="51"/>
      <c r="AB70" t="s">
        <v>17</v>
      </c>
      <c r="AC70" s="41">
        <v>1</v>
      </c>
      <c r="AD70" s="54" t="s">
        <v>184</v>
      </c>
      <c r="AE70" s="2" t="s">
        <v>89</v>
      </c>
      <c r="AF70" s="36"/>
      <c r="AJ70" s="2"/>
    </row>
    <row r="71" spans="1:36">
      <c r="A71" t="s">
        <v>16</v>
      </c>
      <c r="B71" s="54" t="s">
        <v>161</v>
      </c>
      <c r="C71" t="str">
        <f t="shared" si="8"/>
        <v>CUT</v>
      </c>
      <c r="D71">
        <v>0</v>
      </c>
      <c r="E71" t="e">
        <f t="shared" si="7"/>
        <v>#VALUE!</v>
      </c>
      <c r="F71" t="s">
        <v>16</v>
      </c>
      <c r="H71" s="54" t="s">
        <v>161</v>
      </c>
      <c r="I71" s="36" t="s">
        <v>323</v>
      </c>
      <c r="J71" t="s">
        <v>16</v>
      </c>
      <c r="N71" s="54" t="s">
        <v>206</v>
      </c>
      <c r="O71">
        <v>63</v>
      </c>
      <c r="P71">
        <v>64</v>
      </c>
      <c r="Q71">
        <f t="shared" si="10"/>
        <v>68</v>
      </c>
      <c r="X71" t="s">
        <v>67</v>
      </c>
      <c r="Y71" s="41">
        <f t="shared" si="9"/>
        <v>4</v>
      </c>
      <c r="Z71" s="54" t="s">
        <v>319</v>
      </c>
      <c r="AA71" s="51"/>
      <c r="AB71" t="s">
        <v>35</v>
      </c>
      <c r="AC71" s="41">
        <v>2</v>
      </c>
      <c r="AD71" s="54" t="s">
        <v>206</v>
      </c>
      <c r="AE71" s="2" t="s">
        <v>89</v>
      </c>
      <c r="AF71" s="36"/>
      <c r="AJ71" s="2"/>
    </row>
    <row r="72" spans="1:36">
      <c r="A72" t="s">
        <v>52</v>
      </c>
      <c r="B72" s="54" t="s">
        <v>207</v>
      </c>
      <c r="C72" t="str">
        <f t="shared" si="8"/>
        <v>CUT</v>
      </c>
      <c r="D72">
        <v>0</v>
      </c>
      <c r="E72" t="e">
        <f t="shared" si="7"/>
        <v>#VALUE!</v>
      </c>
      <c r="F72" t="s">
        <v>52</v>
      </c>
      <c r="H72" s="54" t="s">
        <v>207</v>
      </c>
      <c r="I72" s="36" t="s">
        <v>323</v>
      </c>
      <c r="J72" t="s">
        <v>52</v>
      </c>
      <c r="N72" s="54" t="s">
        <v>207</v>
      </c>
      <c r="O72">
        <v>0</v>
      </c>
      <c r="P72">
        <v>0</v>
      </c>
      <c r="Q72">
        <f t="shared" si="10"/>
        <v>0</v>
      </c>
      <c r="X72" t="s">
        <v>68</v>
      </c>
      <c r="Y72" s="41">
        <f t="shared" si="9"/>
        <v>4</v>
      </c>
      <c r="Z72" s="54" t="s">
        <v>205</v>
      </c>
      <c r="AA72" s="51"/>
      <c r="AB72" t="s">
        <v>52</v>
      </c>
      <c r="AC72" s="41">
        <v>3</v>
      </c>
      <c r="AD72" s="54" t="s">
        <v>207</v>
      </c>
      <c r="AE72" s="2" t="s">
        <v>89</v>
      </c>
      <c r="AF72" s="36"/>
      <c r="AJ72" s="2"/>
    </row>
    <row r="73" spans="1:36">
      <c r="A73" t="s">
        <v>69</v>
      </c>
      <c r="B73" s="54" t="s">
        <v>173</v>
      </c>
      <c r="C73" t="str">
        <f t="shared" si="8"/>
        <v>CUT</v>
      </c>
      <c r="D73">
        <v>0</v>
      </c>
      <c r="E73" t="e">
        <f t="shared" si="7"/>
        <v>#VALUE!</v>
      </c>
      <c r="F73" t="s">
        <v>69</v>
      </c>
      <c r="H73" s="54" t="s">
        <v>173</v>
      </c>
      <c r="I73" s="36" t="s">
        <v>323</v>
      </c>
      <c r="J73" t="s">
        <v>69</v>
      </c>
      <c r="N73" s="54" t="s">
        <v>173</v>
      </c>
      <c r="O73">
        <v>0</v>
      </c>
      <c r="P73">
        <v>0</v>
      </c>
      <c r="Q73">
        <f t="shared" si="10"/>
        <v>0</v>
      </c>
      <c r="X73" t="s">
        <v>69</v>
      </c>
      <c r="Y73" s="41">
        <f t="shared" si="9"/>
        <v>4</v>
      </c>
      <c r="Z73" s="54" t="s">
        <v>173</v>
      </c>
      <c r="AA73" s="51"/>
      <c r="AB73" t="s">
        <v>69</v>
      </c>
      <c r="AC73" s="41">
        <v>4</v>
      </c>
      <c r="AD73" s="54" t="s">
        <v>173</v>
      </c>
      <c r="AE73" s="2" t="s">
        <v>89</v>
      </c>
      <c r="AF73" s="36"/>
      <c r="AJ73" s="2"/>
    </row>
    <row r="74" spans="1:36">
      <c r="H74" s="54"/>
      <c r="I74" s="36"/>
      <c r="O74" s="36"/>
    </row>
    <row r="75" spans="1:36">
      <c r="I75" s="36"/>
      <c r="O75" s="36"/>
    </row>
    <row r="76" spans="1:36">
      <c r="I76" s="36"/>
      <c r="O76" s="36"/>
    </row>
    <row r="77" spans="1:36">
      <c r="H77" s="54"/>
      <c r="I77" s="36"/>
      <c r="O77" s="36"/>
    </row>
    <row r="78" spans="1:36">
      <c r="I78" s="36"/>
      <c r="O78" s="36"/>
    </row>
    <row r="79" spans="1:36">
      <c r="I79" s="36"/>
      <c r="O79" s="36"/>
    </row>
    <row r="80" spans="1:36">
      <c r="H80" s="54"/>
      <c r="I80" s="36"/>
      <c r="O80" s="36"/>
    </row>
    <row r="81" spans="8:15">
      <c r="H81" s="54"/>
      <c r="I81" s="36"/>
      <c r="O81" s="36"/>
    </row>
    <row r="82" spans="8:15">
      <c r="I82" s="36"/>
      <c r="K82" s="3"/>
      <c r="O82" s="36"/>
    </row>
    <row r="83" spans="8:15">
      <c r="I83" s="36"/>
      <c r="K83" s="3"/>
      <c r="O83" s="36"/>
    </row>
    <row r="84" spans="8:15">
      <c r="H84" s="54"/>
      <c r="I84" s="36"/>
      <c r="K84" s="3"/>
      <c r="O84" s="36"/>
    </row>
    <row r="85" spans="8:15">
      <c r="I85" s="36"/>
      <c r="K85" s="3"/>
      <c r="O85" s="36"/>
    </row>
    <row r="86" spans="8:15">
      <c r="I86" s="36"/>
      <c r="K86" s="3"/>
      <c r="O86" s="36"/>
    </row>
    <row r="87" spans="8:15">
      <c r="H87" s="54"/>
      <c r="I87" s="36"/>
      <c r="K87" s="3"/>
      <c r="O87" s="36"/>
    </row>
    <row r="88" spans="8:15">
      <c r="I88" s="36"/>
      <c r="K88" s="3"/>
      <c r="O88" s="36"/>
    </row>
    <row r="89" spans="8:15">
      <c r="I89" s="36"/>
      <c r="K89" s="3"/>
      <c r="O89" s="36"/>
    </row>
    <row r="90" spans="8:15">
      <c r="H90" s="54"/>
      <c r="I90" s="36"/>
      <c r="K90" s="3"/>
      <c r="O90" s="36"/>
    </row>
    <row r="91" spans="8:15">
      <c r="H91" s="54"/>
      <c r="I91" s="36"/>
      <c r="K91" s="3"/>
      <c r="O91" s="36"/>
    </row>
    <row r="92" spans="8:15">
      <c r="I92" s="36"/>
      <c r="K92" s="3"/>
      <c r="O92" s="36"/>
    </row>
    <row r="93" spans="8:15">
      <c r="I93" s="36"/>
      <c r="K93" s="3"/>
      <c r="O93" s="36"/>
    </row>
    <row r="94" spans="8:15">
      <c r="I94" s="36"/>
      <c r="K94" s="3"/>
      <c r="O94" s="36"/>
    </row>
    <row r="95" spans="8:15">
      <c r="I95" s="36"/>
      <c r="K95" s="3"/>
      <c r="O95" s="36"/>
    </row>
    <row r="96" spans="8:15">
      <c r="I96" s="36"/>
      <c r="K96" s="3"/>
      <c r="O96" s="36"/>
    </row>
    <row r="97" spans="9:15">
      <c r="I97" s="36"/>
      <c r="K97" s="3"/>
      <c r="O97" s="36"/>
    </row>
    <row r="98" spans="9:15">
      <c r="I98" s="36"/>
      <c r="K98" s="3"/>
      <c r="O98" s="36"/>
    </row>
    <row r="99" spans="9:15">
      <c r="I99" s="36"/>
      <c r="O99" s="36"/>
    </row>
    <row r="100" spans="9:15">
      <c r="I100" s="36"/>
      <c r="K100" s="3"/>
      <c r="O100" s="36"/>
    </row>
    <row r="101" spans="9:15">
      <c r="I101" s="36"/>
      <c r="K101" s="3"/>
      <c r="O101" s="36"/>
    </row>
    <row r="102" spans="9:15">
      <c r="I102" s="36"/>
      <c r="K102" s="3"/>
      <c r="O102" s="36"/>
    </row>
    <row r="103" spans="9:15">
      <c r="I103" s="36"/>
      <c r="K103" s="3"/>
      <c r="O103" s="36"/>
    </row>
    <row r="104" spans="9:15">
      <c r="I104" s="36"/>
      <c r="K104" s="3"/>
      <c r="O104" s="36"/>
    </row>
    <row r="105" spans="9:15">
      <c r="I105" s="36"/>
      <c r="K105" s="3"/>
      <c r="O105" s="36"/>
    </row>
    <row r="106" spans="9:15">
      <c r="I106" s="36"/>
      <c r="K106" s="3"/>
      <c r="O106" s="36"/>
    </row>
    <row r="107" spans="9:15">
      <c r="I107" s="36"/>
      <c r="K107" s="3"/>
      <c r="O107" s="36"/>
    </row>
    <row r="108" spans="9:15">
      <c r="I108" s="36"/>
      <c r="K108" s="3"/>
      <c r="O108" s="36"/>
    </row>
    <row r="109" spans="9:15">
      <c r="I109" s="36"/>
      <c r="K109" s="3"/>
      <c r="O109" s="36"/>
    </row>
    <row r="110" spans="9:15">
      <c r="I110" s="36"/>
      <c r="K110" s="3"/>
      <c r="O110" s="36"/>
    </row>
    <row r="111" spans="9:15">
      <c r="I111" s="36"/>
      <c r="K111" s="3"/>
      <c r="O111" s="36"/>
    </row>
    <row r="112" spans="9:15">
      <c r="I112" s="36"/>
      <c r="K112" s="3"/>
      <c r="O112" s="36"/>
    </row>
    <row r="113" spans="9:15">
      <c r="I113" s="36"/>
      <c r="O113" s="36"/>
    </row>
    <row r="114" spans="9:15">
      <c r="I114" s="36"/>
      <c r="K114" s="3"/>
      <c r="O114" s="36"/>
    </row>
    <row r="115" spans="9:15">
      <c r="I115" s="36"/>
      <c r="K115" s="3"/>
      <c r="O115" s="36"/>
    </row>
    <row r="116" spans="9:15">
      <c r="I116" s="36"/>
      <c r="K116" s="3"/>
      <c r="O116" s="36"/>
    </row>
    <row r="117" spans="9:15">
      <c r="I117" s="36"/>
      <c r="K117" s="3"/>
      <c r="O117" s="36"/>
    </row>
    <row r="118" spans="9:15">
      <c r="I118" s="36"/>
      <c r="O118" s="36"/>
    </row>
    <row r="119" spans="9:15">
      <c r="I119" s="36"/>
      <c r="O119" s="36"/>
    </row>
    <row r="120" spans="9:15">
      <c r="I120" s="36"/>
      <c r="O120" s="36"/>
    </row>
    <row r="121" spans="9:15">
      <c r="I121" s="36"/>
      <c r="O121" s="36"/>
    </row>
    <row r="122" spans="9:15">
      <c r="I122" s="36"/>
      <c r="O122" s="36"/>
    </row>
    <row r="123" spans="9:15">
      <c r="I123" s="36"/>
      <c r="O123" s="36"/>
    </row>
    <row r="124" spans="9:15">
      <c r="I124" s="36"/>
      <c r="O124" s="36"/>
    </row>
    <row r="125" spans="9:15">
      <c r="I125" s="36"/>
      <c r="O125" s="36"/>
    </row>
    <row r="126" spans="9:15">
      <c r="I126" s="36"/>
      <c r="O126" s="36"/>
    </row>
    <row r="127" spans="9:15">
      <c r="I127" s="36"/>
      <c r="O127" s="36"/>
    </row>
    <row r="128" spans="9:15">
      <c r="I128" s="36"/>
      <c r="O128" s="36"/>
    </row>
    <row r="129" spans="9:15">
      <c r="I129" s="36"/>
      <c r="O129" s="36"/>
    </row>
    <row r="130" spans="9:15">
      <c r="I130" s="36"/>
      <c r="O130" s="36"/>
    </row>
    <row r="131" spans="9:15">
      <c r="I131" s="36"/>
      <c r="O131" s="36"/>
    </row>
    <row r="132" spans="9:15">
      <c r="I132" s="36"/>
      <c r="O132" s="36"/>
    </row>
    <row r="133" spans="9:15">
      <c r="I133" s="36"/>
      <c r="O133" s="36"/>
    </row>
    <row r="134" spans="9:15">
      <c r="I134" s="36"/>
      <c r="O134" s="36"/>
    </row>
    <row r="135" spans="9:15">
      <c r="I135" s="36"/>
      <c r="O135" s="36"/>
    </row>
    <row r="136" spans="9:15">
      <c r="I136" s="36"/>
      <c r="O136" s="36"/>
    </row>
    <row r="137" spans="9:15">
      <c r="I137" s="36"/>
      <c r="O137" s="36"/>
    </row>
    <row r="138" spans="9:15">
      <c r="I138" s="36"/>
      <c r="O138" s="36"/>
    </row>
    <row r="139" spans="9:15">
      <c r="I139" s="36"/>
      <c r="O139" s="36"/>
    </row>
    <row r="140" spans="9:15">
      <c r="I140" s="36"/>
      <c r="O140" s="36"/>
    </row>
    <row r="141" spans="9:15">
      <c r="I141" s="36"/>
      <c r="O141" s="36"/>
    </row>
    <row r="142" spans="9:15">
      <c r="I142" s="36"/>
      <c r="O142" s="36"/>
    </row>
    <row r="143" spans="9:15">
      <c r="I143" s="36"/>
      <c r="O143" s="36"/>
    </row>
    <row r="144" spans="9:15">
      <c r="I144" s="36"/>
      <c r="O144" s="36"/>
    </row>
    <row r="145" spans="9:15">
      <c r="I145" s="36"/>
      <c r="O145" s="36"/>
    </row>
    <row r="146" spans="9:15">
      <c r="I146" s="36"/>
      <c r="O146" s="36"/>
    </row>
    <row r="147" spans="9:15">
      <c r="I147" s="36"/>
      <c r="O147" s="36"/>
    </row>
    <row r="148" spans="9:15">
      <c r="I148" s="36"/>
      <c r="O148" s="36"/>
    </row>
    <row r="149" spans="9:15">
      <c r="I149" s="36"/>
      <c r="O149" s="36"/>
    </row>
    <row r="150" spans="9:15">
      <c r="I150" s="36"/>
      <c r="O150" s="36"/>
    </row>
    <row r="151" spans="9:15">
      <c r="I151" s="36"/>
      <c r="O151" s="36"/>
    </row>
    <row r="152" spans="9:15">
      <c r="I152" s="36"/>
      <c r="O152" s="36"/>
    </row>
    <row r="153" spans="9:15">
      <c r="I153" s="36"/>
      <c r="O153" s="36"/>
    </row>
    <row r="154" spans="9:15">
      <c r="I154" s="36"/>
      <c r="O154" s="36"/>
    </row>
    <row r="155" spans="9:15">
      <c r="I155" s="36"/>
      <c r="O155" s="36"/>
    </row>
    <row r="156" spans="9:15">
      <c r="I156" s="36"/>
      <c r="O156" s="36"/>
    </row>
    <row r="157" spans="9:15">
      <c r="I157" s="36"/>
      <c r="O157" s="36"/>
    </row>
    <row r="158" spans="9:15">
      <c r="I158" s="36"/>
    </row>
  </sheetData>
  <autoFilter ref="A1:K73" xr:uid="{00000000-0001-0000-0100-000000000000}"/>
  <sortState xmlns:xlrd2="http://schemas.microsoft.com/office/spreadsheetml/2017/richdata2" ref="H2:J73">
    <sortCondition ref="I2:I73"/>
  </sortState>
  <phoneticPr fontId="9" type="noConversion"/>
  <conditionalFormatting sqref="H74">
    <cfRule type="expression" dxfId="0" priority="1">
      <formula>$BR74="YES"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sheet</vt:lpstr>
      <vt:lpstr>golfers</vt:lpstr>
    </vt:vector>
  </TitlesOfParts>
  <Company>Marriott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Mattern</dc:creator>
  <cp:lastModifiedBy>John Mattern</cp:lastModifiedBy>
  <cp:lastPrinted>2021-06-17T22:46:34Z</cp:lastPrinted>
  <dcterms:created xsi:type="dcterms:W3CDTF">2017-03-30T19:41:48Z</dcterms:created>
  <dcterms:modified xsi:type="dcterms:W3CDTF">2025-07-20T17:57:00Z</dcterms:modified>
</cp:coreProperties>
</file>