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eceagro-my.sharepoint.com/personal/felipegustavo_ceceagro_com_br/Documents/Área de Trabalho/"/>
    </mc:Choice>
  </mc:AlternateContent>
  <xr:revisionPtr revIDLastSave="1385" documentId="11_AD4D361C20488DEA4E38A0833CDB4E4A5BDEDD88" xr6:coauthVersionLast="47" xr6:coauthVersionMax="47" xr10:uidLastSave="{3EB62E7E-60FB-4338-8025-57D21322E00A}"/>
  <workbookProtection workbookAlgorithmName="SHA-512" workbookHashValue="v0KDYZUvBC3gPCXE9WTom7/yD3fPD3o7oVKGMO5t1F5Qlhqm06n+7DhNx58UwErr1iV9FUJt2kj9XMzPIWUlOA==" workbookSaltValue="WXE/tmEFL0hWSNJRiuKA9w==" workbookSpinCount="100000" lockStructure="1"/>
  <bookViews>
    <workbookView xWindow="-28920" yWindow="-120" windowWidth="29040" windowHeight="15840" activeTab="12" xr2:uid="{00000000-000D-0000-FFFF-FFFF00000000}"/>
  </bookViews>
  <sheets>
    <sheet name="RAT1" sheetId="1" r:id="rId1"/>
    <sheet name="RAT2" sheetId="10" r:id="rId2"/>
    <sheet name="ORÇ1" sheetId="11" r:id="rId3"/>
    <sheet name="ORÇ2" sheetId="12" r:id="rId4"/>
    <sheet name="ORÇ3" sheetId="13" r:id="rId5"/>
    <sheet name="REL1" sheetId="15" r:id="rId6"/>
    <sheet name="REL2" sheetId="16" r:id="rId7"/>
    <sheet name="REL3" sheetId="14" r:id="rId8"/>
    <sheet name="RT1" sheetId="18" r:id="rId9"/>
    <sheet name="RT2" sheetId="19" r:id="rId10"/>
    <sheet name="RT3" sheetId="20" r:id="rId11"/>
    <sheet name="DASH" sheetId="22" r:id="rId12"/>
    <sheet name="INST" sheetId="23" r:id="rId13"/>
  </sheets>
  <definedNames>
    <definedName name="_xlnm.Print_Area" localSheetId="11">DASH!$A$1:$R$22</definedName>
    <definedName name="_xlnm.Print_Area" localSheetId="12">INST!$A$1:$R$16</definedName>
    <definedName name="_xlnm.Print_Area" localSheetId="8">'RT1'!$A$1:$S$19</definedName>
    <definedName name="_xlnm.Print_Area" localSheetId="9">'RT2'!$A$1:$S$19</definedName>
    <definedName name="_xlnm.Print_Area" localSheetId="10">'RT3'!$A$1:$S$28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2" l="1"/>
  <c r="H4" i="20"/>
  <c r="H4" i="19"/>
  <c r="H4" i="18"/>
  <c r="G19" i="22"/>
  <c r="G18" i="22"/>
  <c r="G15" i="22"/>
  <c r="G14" i="22"/>
  <c r="G11" i="22"/>
  <c r="G10" i="22"/>
  <c r="G7" i="22"/>
  <c r="G6" i="22"/>
  <c r="H11" i="19"/>
  <c r="I11" i="19"/>
  <c r="J11" i="19"/>
  <c r="K11" i="19"/>
  <c r="L11" i="19"/>
  <c r="M11" i="19"/>
  <c r="N11" i="19"/>
  <c r="O11" i="19"/>
  <c r="O17" i="20" s="1"/>
  <c r="P11" i="19"/>
  <c r="Q11" i="19"/>
  <c r="R11" i="19"/>
  <c r="P17" i="20"/>
  <c r="Q17" i="20"/>
  <c r="N17" i="20"/>
  <c r="R17" i="20"/>
  <c r="G11" i="19"/>
  <c r="H11" i="18"/>
  <c r="I11" i="18"/>
  <c r="J11" i="18"/>
  <c r="J16" i="20" s="1"/>
  <c r="K11" i="18"/>
  <c r="L11" i="18"/>
  <c r="M11" i="18"/>
  <c r="N11" i="18"/>
  <c r="O11" i="18"/>
  <c r="P11" i="18"/>
  <c r="Q11" i="18"/>
  <c r="Q16" i="20" s="1"/>
  <c r="R11" i="18"/>
  <c r="R16" i="20" s="1"/>
  <c r="K16" i="20"/>
  <c r="L16" i="20"/>
  <c r="N16" i="20"/>
  <c r="O16" i="20"/>
  <c r="P16" i="20"/>
  <c r="G11" i="18"/>
  <c r="H16" i="20"/>
  <c r="I16" i="20"/>
  <c r="M16" i="20"/>
  <c r="G16" i="20"/>
  <c r="P15" i="20"/>
  <c r="O15" i="20"/>
  <c r="M15" i="20"/>
  <c r="L15" i="20"/>
  <c r="K15" i="20"/>
  <c r="K12" i="20"/>
  <c r="J12" i="20"/>
  <c r="H12" i="20"/>
  <c r="M9" i="20"/>
  <c r="N9" i="20"/>
  <c r="O9" i="20"/>
  <c r="P9" i="20"/>
  <c r="Q9" i="20"/>
  <c r="S13" i="20"/>
  <c r="H14" i="20"/>
  <c r="J14" i="20"/>
  <c r="J15" i="20" s="1"/>
  <c r="K14" i="20"/>
  <c r="L14" i="20"/>
  <c r="M14" i="20"/>
  <c r="O14" i="20"/>
  <c r="P14" i="20"/>
  <c r="H13" i="20"/>
  <c r="H15" i="20" s="1"/>
  <c r="I13" i="20"/>
  <c r="J13" i="20"/>
  <c r="K13" i="20"/>
  <c r="L13" i="20"/>
  <c r="M13" i="20"/>
  <c r="N13" i="20"/>
  <c r="O13" i="20"/>
  <c r="P13" i="20"/>
  <c r="Q13" i="20"/>
  <c r="R13" i="20"/>
  <c r="G13" i="20"/>
  <c r="H11" i="20"/>
  <c r="J11" i="20"/>
  <c r="K11" i="20"/>
  <c r="L11" i="20"/>
  <c r="L12" i="20" s="1"/>
  <c r="M11" i="20"/>
  <c r="M12" i="20" s="1"/>
  <c r="O11" i="20"/>
  <c r="O12" i="20" s="1"/>
  <c r="P11" i="20"/>
  <c r="G11" i="20"/>
  <c r="H10" i="20"/>
  <c r="I10" i="20"/>
  <c r="J10" i="20"/>
  <c r="K10" i="20"/>
  <c r="L10" i="20"/>
  <c r="M10" i="20"/>
  <c r="N10" i="20"/>
  <c r="O10" i="20"/>
  <c r="P10" i="20"/>
  <c r="P12" i="20" s="1"/>
  <c r="Q10" i="20"/>
  <c r="R10" i="20"/>
  <c r="G10" i="20"/>
  <c r="S10" i="20" s="1"/>
  <c r="H8" i="20"/>
  <c r="H9" i="20" s="1"/>
  <c r="I8" i="20"/>
  <c r="J8" i="20"/>
  <c r="K8" i="20"/>
  <c r="K9" i="20" s="1"/>
  <c r="L8" i="20"/>
  <c r="L9" i="20" s="1"/>
  <c r="M8" i="20"/>
  <c r="N8" i="20"/>
  <c r="O8" i="20"/>
  <c r="P8" i="20"/>
  <c r="Q8" i="20"/>
  <c r="H7" i="20"/>
  <c r="I7" i="20"/>
  <c r="I9" i="20" s="1"/>
  <c r="J7" i="20"/>
  <c r="J9" i="20" s="1"/>
  <c r="K7" i="20"/>
  <c r="L7" i="20"/>
  <c r="M7" i="20"/>
  <c r="N7" i="20"/>
  <c r="O7" i="20"/>
  <c r="P7" i="20"/>
  <c r="Q7" i="20"/>
  <c r="R7" i="20"/>
  <c r="G7" i="20"/>
  <c r="G6" i="20"/>
  <c r="H6" i="20" s="1"/>
  <c r="I6" i="20" s="1"/>
  <c r="J6" i="20" s="1"/>
  <c r="K6" i="20" s="1"/>
  <c r="L6" i="20" s="1"/>
  <c r="M6" i="20" s="1"/>
  <c r="N6" i="20" s="1"/>
  <c r="O6" i="20" s="1"/>
  <c r="P6" i="20" s="1"/>
  <c r="Q6" i="20" s="1"/>
  <c r="R6" i="20" s="1"/>
  <c r="S10" i="18"/>
  <c r="H8" i="19"/>
  <c r="J8" i="19"/>
  <c r="G8" i="19"/>
  <c r="G17" i="20"/>
  <c r="G18" i="20" s="1"/>
  <c r="H7" i="19"/>
  <c r="I7" i="19"/>
  <c r="K7" i="19"/>
  <c r="L7" i="19"/>
  <c r="M7" i="19"/>
  <c r="Q7" i="19"/>
  <c r="G6" i="19"/>
  <c r="H6" i="19" s="1"/>
  <c r="I6" i="19" s="1"/>
  <c r="J6" i="19" s="1"/>
  <c r="K6" i="19" s="1"/>
  <c r="L6" i="19" s="1"/>
  <c r="M6" i="19" s="1"/>
  <c r="N6" i="19" s="1"/>
  <c r="O6" i="19" s="1"/>
  <c r="P6" i="19" s="1"/>
  <c r="Q6" i="19" s="1"/>
  <c r="R6" i="19" s="1"/>
  <c r="L7" i="18"/>
  <c r="M7" i="18"/>
  <c r="R7" i="18"/>
  <c r="G6" i="18"/>
  <c r="H6" i="18" s="1"/>
  <c r="I6" i="18" s="1"/>
  <c r="J6" i="18" s="1"/>
  <c r="K6" i="18" s="1"/>
  <c r="L6" i="18" s="1"/>
  <c r="M6" i="18" s="1"/>
  <c r="N6" i="18" s="1"/>
  <c r="O6" i="18" s="1"/>
  <c r="P6" i="18" s="1"/>
  <c r="Q6" i="18" s="1"/>
  <c r="R6" i="18" s="1"/>
  <c r="R23" i="16"/>
  <c r="R8" i="19" s="1"/>
  <c r="R11" i="20" s="1"/>
  <c r="R12" i="20" s="1"/>
  <c r="Q23" i="16"/>
  <c r="Q8" i="19" s="1"/>
  <c r="Q11" i="20" s="1"/>
  <c r="P23" i="16"/>
  <c r="P8" i="19" s="1"/>
  <c r="O23" i="16"/>
  <c r="O8" i="19" s="1"/>
  <c r="N23" i="16"/>
  <c r="N8" i="19" s="1"/>
  <c r="N11" i="20" s="1"/>
  <c r="N12" i="20" s="1"/>
  <c r="M23" i="16"/>
  <c r="M8" i="19" s="1"/>
  <c r="L23" i="16"/>
  <c r="L8" i="19" s="1"/>
  <c r="K23" i="16"/>
  <c r="J23" i="16"/>
  <c r="I23" i="16"/>
  <c r="I8" i="19" s="1"/>
  <c r="I11" i="20" s="1"/>
  <c r="I12" i="20" s="1"/>
  <c r="H23" i="16"/>
  <c r="G23" i="16"/>
  <c r="S22" i="16"/>
  <c r="B22" i="16"/>
  <c r="S21" i="16"/>
  <c r="B21" i="16"/>
  <c r="S20" i="16"/>
  <c r="B20" i="16"/>
  <c r="S19" i="16"/>
  <c r="B19" i="16"/>
  <c r="S18" i="16"/>
  <c r="B18" i="16"/>
  <c r="S17" i="16"/>
  <c r="B17" i="16"/>
  <c r="S16" i="16"/>
  <c r="B16" i="16"/>
  <c r="S15" i="16"/>
  <c r="B15" i="16"/>
  <c r="S14" i="16"/>
  <c r="B14" i="16"/>
  <c r="S13" i="16"/>
  <c r="B13" i="16"/>
  <c r="S12" i="16"/>
  <c r="B12" i="16"/>
  <c r="S11" i="16"/>
  <c r="B11" i="16"/>
  <c r="S10" i="16"/>
  <c r="B10" i="16"/>
  <c r="S9" i="16"/>
  <c r="B9" i="16"/>
  <c r="S8" i="16"/>
  <c r="B8" i="16"/>
  <c r="S7" i="16"/>
  <c r="B7" i="16"/>
  <c r="G6" i="16"/>
  <c r="H6" i="16" s="1"/>
  <c r="I6" i="16" s="1"/>
  <c r="J6" i="16" s="1"/>
  <c r="K6" i="16" s="1"/>
  <c r="L6" i="16" s="1"/>
  <c r="M6" i="16" s="1"/>
  <c r="N6" i="16" s="1"/>
  <c r="O6" i="16" s="1"/>
  <c r="P6" i="16" s="1"/>
  <c r="Q6" i="16" s="1"/>
  <c r="R6" i="16" s="1"/>
  <c r="B6" i="16"/>
  <c r="R23" i="15"/>
  <c r="R7" i="19" s="1"/>
  <c r="R8" i="20" s="1"/>
  <c r="R9" i="20" s="1"/>
  <c r="Q23" i="15"/>
  <c r="P23" i="15"/>
  <c r="P7" i="19" s="1"/>
  <c r="O23" i="15"/>
  <c r="O7" i="19" s="1"/>
  <c r="N23" i="15"/>
  <c r="N7" i="19" s="1"/>
  <c r="M23" i="15"/>
  <c r="L23" i="15"/>
  <c r="K23" i="15"/>
  <c r="J23" i="15"/>
  <c r="J7" i="19" s="1"/>
  <c r="J9" i="19" s="1"/>
  <c r="I23" i="15"/>
  <c r="H23" i="15"/>
  <c r="G23" i="15"/>
  <c r="S22" i="15"/>
  <c r="B22" i="15"/>
  <c r="S21" i="15"/>
  <c r="B21" i="15"/>
  <c r="S20" i="15"/>
  <c r="B20" i="15"/>
  <c r="S19" i="15"/>
  <c r="B19" i="15"/>
  <c r="S18" i="15"/>
  <c r="B18" i="15"/>
  <c r="S17" i="15"/>
  <c r="B17" i="15"/>
  <c r="S16" i="15"/>
  <c r="B16" i="15"/>
  <c r="S15" i="15"/>
  <c r="B15" i="15"/>
  <c r="S14" i="15"/>
  <c r="B14" i="15"/>
  <c r="S13" i="15"/>
  <c r="B13" i="15"/>
  <c r="S12" i="15"/>
  <c r="B12" i="15"/>
  <c r="S11" i="15"/>
  <c r="B11" i="15"/>
  <c r="S10" i="15"/>
  <c r="B10" i="15"/>
  <c r="S9" i="15"/>
  <c r="B9" i="15"/>
  <c r="S8" i="15"/>
  <c r="B8" i="15"/>
  <c r="S7" i="15"/>
  <c r="B7" i="15"/>
  <c r="G6" i="15"/>
  <c r="H6" i="15" s="1"/>
  <c r="I6" i="15" s="1"/>
  <c r="J6" i="15" s="1"/>
  <c r="K6" i="15" s="1"/>
  <c r="L6" i="15" s="1"/>
  <c r="M6" i="15" s="1"/>
  <c r="N6" i="15" s="1"/>
  <c r="O6" i="15" s="1"/>
  <c r="P6" i="15" s="1"/>
  <c r="Q6" i="15" s="1"/>
  <c r="R6" i="15" s="1"/>
  <c r="B6" i="15"/>
  <c r="B6" i="14"/>
  <c r="B6" i="13"/>
  <c r="R23" i="14"/>
  <c r="Q23" i="14"/>
  <c r="P23" i="14"/>
  <c r="O23" i="14"/>
  <c r="N23" i="14"/>
  <c r="M23" i="14"/>
  <c r="L23" i="14"/>
  <c r="K23" i="14"/>
  <c r="J23" i="14"/>
  <c r="I23" i="14"/>
  <c r="H23" i="14"/>
  <c r="G23" i="14"/>
  <c r="S22" i="14"/>
  <c r="B22" i="14"/>
  <c r="S21" i="14"/>
  <c r="B21" i="14"/>
  <c r="S20" i="14"/>
  <c r="B20" i="14"/>
  <c r="S19" i="14"/>
  <c r="B19" i="14"/>
  <c r="S18" i="14"/>
  <c r="B18" i="14"/>
  <c r="S17" i="14"/>
  <c r="B17" i="14"/>
  <c r="S16" i="14"/>
  <c r="B16" i="14"/>
  <c r="S15" i="14"/>
  <c r="B15" i="14"/>
  <c r="S14" i="14"/>
  <c r="B14" i="14"/>
  <c r="S13" i="14"/>
  <c r="B13" i="14"/>
  <c r="S12" i="14"/>
  <c r="B12" i="14"/>
  <c r="S11" i="14"/>
  <c r="B11" i="14"/>
  <c r="S10" i="14"/>
  <c r="B10" i="14"/>
  <c r="S9" i="14"/>
  <c r="B9" i="14"/>
  <c r="S8" i="14"/>
  <c r="B8" i="14"/>
  <c r="S7" i="14"/>
  <c r="B7" i="14"/>
  <c r="G6" i="14"/>
  <c r="H6" i="14" s="1"/>
  <c r="I6" i="14" s="1"/>
  <c r="J6" i="14" s="1"/>
  <c r="K6" i="14" s="1"/>
  <c r="L6" i="14" s="1"/>
  <c r="M6" i="14" s="1"/>
  <c r="N6" i="14" s="1"/>
  <c r="O6" i="14" s="1"/>
  <c r="P6" i="14" s="1"/>
  <c r="Q6" i="14" s="1"/>
  <c r="R6" i="14" s="1"/>
  <c r="B11" i="13"/>
  <c r="B10" i="13"/>
  <c r="B8" i="13"/>
  <c r="B9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N6" i="10"/>
  <c r="R23" i="13"/>
  <c r="Q23" i="13"/>
  <c r="P23" i="13"/>
  <c r="O23" i="13"/>
  <c r="N23" i="13"/>
  <c r="M23" i="13"/>
  <c r="L23" i="13"/>
  <c r="K23" i="13"/>
  <c r="J23" i="13"/>
  <c r="I23" i="13"/>
  <c r="H23" i="13"/>
  <c r="G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G6" i="13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B6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7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G6" i="12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7" i="11"/>
  <c r="R23" i="11"/>
  <c r="Q23" i="11"/>
  <c r="Q7" i="18" s="1"/>
  <c r="P23" i="11"/>
  <c r="P7" i="18" s="1"/>
  <c r="O23" i="11"/>
  <c r="O7" i="18" s="1"/>
  <c r="N23" i="11"/>
  <c r="N7" i="18" s="1"/>
  <c r="M23" i="11"/>
  <c r="L23" i="11"/>
  <c r="K23" i="11"/>
  <c r="K7" i="18" s="1"/>
  <c r="J23" i="11"/>
  <c r="J7" i="18" s="1"/>
  <c r="I23" i="11"/>
  <c r="I7" i="18" s="1"/>
  <c r="H23" i="11"/>
  <c r="H7" i="18" s="1"/>
  <c r="G23" i="11"/>
  <c r="G6" i="1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7" i="11"/>
  <c r="B6" i="11"/>
  <c r="H6" i="10"/>
  <c r="B6" i="10"/>
  <c r="Q18" i="20" l="1"/>
  <c r="O18" i="20"/>
  <c r="R18" i="20"/>
  <c r="S16" i="20"/>
  <c r="N18" i="20"/>
  <c r="P18" i="20"/>
  <c r="Q12" i="20"/>
  <c r="S23" i="16"/>
  <c r="S11" i="20"/>
  <c r="S12" i="20" s="1"/>
  <c r="G12" i="20"/>
  <c r="S7" i="20"/>
  <c r="S23" i="14"/>
  <c r="M17" i="20"/>
  <c r="M18" i="20" s="1"/>
  <c r="L17" i="20"/>
  <c r="L18" i="20" s="1"/>
  <c r="K17" i="20"/>
  <c r="K18" i="20" s="1"/>
  <c r="I17" i="20"/>
  <c r="I18" i="20" s="1"/>
  <c r="J17" i="20"/>
  <c r="J18" i="20" s="1"/>
  <c r="Q9" i="19"/>
  <c r="P9" i="19"/>
  <c r="P12" i="19" s="1"/>
  <c r="P20" i="20" s="1"/>
  <c r="O9" i="19"/>
  <c r="O12" i="19" s="1"/>
  <c r="O20" i="20" s="1"/>
  <c r="N9" i="19"/>
  <c r="K8" i="19"/>
  <c r="S8" i="19" s="1"/>
  <c r="I9" i="19"/>
  <c r="I14" i="20" s="1"/>
  <c r="I15" i="20" s="1"/>
  <c r="H9" i="19"/>
  <c r="R9" i="19"/>
  <c r="S23" i="15"/>
  <c r="G7" i="19"/>
  <c r="S23" i="13"/>
  <c r="G8" i="18" a="1"/>
  <c r="G8" i="18" s="1"/>
  <c r="S8" i="18" s="1"/>
  <c r="S11" i="18"/>
  <c r="S23" i="12"/>
  <c r="I9" i="18"/>
  <c r="I10" i="18" s="1"/>
  <c r="K9" i="18"/>
  <c r="K10" i="18" s="1"/>
  <c r="L9" i="18"/>
  <c r="L10" i="18" s="1"/>
  <c r="H9" i="18"/>
  <c r="H12" i="18" s="1"/>
  <c r="H19" i="20" s="1"/>
  <c r="N9" i="18"/>
  <c r="N10" i="18" s="1"/>
  <c r="Q9" i="18"/>
  <c r="Q10" i="18" s="1"/>
  <c r="J9" i="18"/>
  <c r="J12" i="18" s="1"/>
  <c r="J19" i="20" s="1"/>
  <c r="R9" i="18"/>
  <c r="M9" i="18"/>
  <c r="M10" i="18" s="1"/>
  <c r="P9" i="18"/>
  <c r="P10" i="18" s="1"/>
  <c r="R12" i="18"/>
  <c r="R19" i="20" s="1"/>
  <c r="R10" i="18"/>
  <c r="Q12" i="18"/>
  <c r="Q19" i="20" s="1"/>
  <c r="S23" i="11"/>
  <c r="G7" i="18"/>
  <c r="M9" i="19"/>
  <c r="M10" i="19" s="1"/>
  <c r="L9" i="19"/>
  <c r="N10" i="19"/>
  <c r="P10" i="19"/>
  <c r="H10" i="19"/>
  <c r="J10" i="19"/>
  <c r="I10" i="19"/>
  <c r="I12" i="19"/>
  <c r="I20" i="20" s="1"/>
  <c r="K9" i="19"/>
  <c r="G9" i="19" l="1"/>
  <c r="G8" i="20"/>
  <c r="H12" i="19"/>
  <c r="H20" i="20" s="1"/>
  <c r="H21" i="20" s="1"/>
  <c r="H17" i="20"/>
  <c r="M12" i="19"/>
  <c r="M20" i="20" s="1"/>
  <c r="J12" i="19"/>
  <c r="J20" i="20" s="1"/>
  <c r="J21" i="20" s="1"/>
  <c r="N12" i="19"/>
  <c r="N20" i="20" s="1"/>
  <c r="N14" i="20"/>
  <c r="N15" i="20" s="1"/>
  <c r="Q10" i="19"/>
  <c r="Q14" i="20"/>
  <c r="Q15" i="20" s="1"/>
  <c r="R12" i="19"/>
  <c r="R20" i="20" s="1"/>
  <c r="R14" i="20"/>
  <c r="S11" i="19"/>
  <c r="L12" i="19"/>
  <c r="L20" i="20" s="1"/>
  <c r="R10" i="19"/>
  <c r="Q12" i="19"/>
  <c r="Q20" i="20" s="1"/>
  <c r="Q21" i="20" s="1"/>
  <c r="O10" i="19"/>
  <c r="G10" i="19"/>
  <c r="S7" i="19"/>
  <c r="O9" i="18"/>
  <c r="O10" i="18" s="1"/>
  <c r="H10" i="18"/>
  <c r="K12" i="18"/>
  <c r="K19" i="20" s="1"/>
  <c r="L12" i="18"/>
  <c r="L19" i="20" s="1"/>
  <c r="P12" i="18"/>
  <c r="P19" i="20" s="1"/>
  <c r="P21" i="20" s="1"/>
  <c r="I12" i="18"/>
  <c r="I19" i="20" s="1"/>
  <c r="I21" i="20" s="1"/>
  <c r="J10" i="18"/>
  <c r="N12" i="18"/>
  <c r="N19" i="20" s="1"/>
  <c r="M12" i="18"/>
  <c r="M19" i="20" s="1"/>
  <c r="O12" i="18"/>
  <c r="O19" i="20" s="1"/>
  <c r="O21" i="20" s="1"/>
  <c r="G9" i="18"/>
  <c r="S7" i="18"/>
  <c r="L10" i="19"/>
  <c r="K12" i="19"/>
  <c r="K20" i="20" s="1"/>
  <c r="K10" i="19"/>
  <c r="S9" i="19"/>
  <c r="M21" i="20" l="1"/>
  <c r="K21" i="20"/>
  <c r="N21" i="20"/>
  <c r="L21" i="20"/>
  <c r="G9" i="20"/>
  <c r="S8" i="20"/>
  <c r="S9" i="20" s="1"/>
  <c r="G12" i="19"/>
  <c r="G20" i="20" s="1"/>
  <c r="G14" i="20"/>
  <c r="G15" i="20" s="1"/>
  <c r="H18" i="20"/>
  <c r="S17" i="20"/>
  <c r="S18" i="20" s="1"/>
  <c r="R15" i="20"/>
  <c r="R21" i="20"/>
  <c r="S12" i="19"/>
  <c r="S10" i="19"/>
  <c r="G12" i="18"/>
  <c r="S9" i="18"/>
  <c r="G10" i="18"/>
  <c r="S12" i="18" l="1"/>
  <c r="G19" i="20"/>
  <c r="S19" i="20" s="1"/>
  <c r="G21" i="20"/>
  <c r="S20" i="20"/>
  <c r="S14" i="20"/>
  <c r="S15" i="20" s="1"/>
  <c r="S21" i="2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<sst xmlns="http://schemas.openxmlformats.org/spreadsheetml/2006/main" count="142" uniqueCount="93">
  <si>
    <t>Como você pretende controlar seu orçamento?</t>
  </si>
  <si>
    <t>Se pretende controlar por outro tipo Informe:</t>
  </si>
  <si>
    <t>-</t>
  </si>
  <si>
    <t>Grupo</t>
  </si>
  <si>
    <t>Começando em?</t>
  </si>
  <si>
    <t>Controla Ano Safra?</t>
  </si>
  <si>
    <t>SIM</t>
  </si>
  <si>
    <t>JUL</t>
  </si>
  <si>
    <t>AGO</t>
  </si>
  <si>
    <t>Defensivos</t>
  </si>
  <si>
    <t>Fertilizantes</t>
  </si>
  <si>
    <t>Foliares</t>
  </si>
  <si>
    <t>Peças e Partes</t>
  </si>
  <si>
    <t>Maquinas</t>
  </si>
  <si>
    <t>Pessoal</t>
  </si>
  <si>
    <t>Vendas</t>
  </si>
  <si>
    <t>Gerais</t>
  </si>
  <si>
    <t>Comissões</t>
  </si>
  <si>
    <t>Impostos e Taxas</t>
  </si>
  <si>
    <t>JAN</t>
  </si>
  <si>
    <t>FEV</t>
  </si>
  <si>
    <t>MAR</t>
  </si>
  <si>
    <t>ABRIL</t>
  </si>
  <si>
    <t>MAIO</t>
  </si>
  <si>
    <t>ABR</t>
  </si>
  <si>
    <t>MAI</t>
  </si>
  <si>
    <t>JUN</t>
  </si>
  <si>
    <t>SET</t>
  </si>
  <si>
    <t>OUT</t>
  </si>
  <si>
    <t>NOV</t>
  </si>
  <si>
    <t>DEZ</t>
  </si>
  <si>
    <t>JANEIRO</t>
  </si>
  <si>
    <t>FEVEREIRO</t>
  </si>
  <si>
    <t>MARÇO</t>
  </si>
  <si>
    <t>JUNHO</t>
  </si>
  <si>
    <t>JULHO</t>
  </si>
  <si>
    <t>AGOSTO</t>
  </si>
  <si>
    <t>SETEMBRO</t>
  </si>
  <si>
    <t>OUTUBRO</t>
  </si>
  <si>
    <t>NOVEMBRO</t>
  </si>
  <si>
    <t>DEZEMBRO</t>
  </si>
  <si>
    <t>TOTAIS</t>
  </si>
  <si>
    <t>TOTAL</t>
  </si>
  <si>
    <t>Veiculos</t>
  </si>
  <si>
    <t>Terrenos</t>
  </si>
  <si>
    <t>ORÇAMENTO</t>
  </si>
  <si>
    <t>REALIZADAS</t>
  </si>
  <si>
    <t>REALIZADOS</t>
  </si>
  <si>
    <t>RECEITAS</t>
  </si>
  <si>
    <t>DESPESAS</t>
  </si>
  <si>
    <t>RESULTADO OPERACIONAL</t>
  </si>
  <si>
    <t>%</t>
  </si>
  <si>
    <t>INVESTIMENTOS</t>
  </si>
  <si>
    <t>RESULTADO ESPERADO</t>
  </si>
  <si>
    <t>Planilha elabora por Ceceagro - Soluções Contábeis - Disponivel em www.ceceagro.com.br</t>
  </si>
  <si>
    <t>RELATÓRIO DO RESULTADO REALIZADO</t>
  </si>
  <si>
    <t>RELATÓRIO DO RESULTADO ORÇADO</t>
  </si>
  <si>
    <t>RECEITAS ORÇADAS</t>
  </si>
  <si>
    <t>RECEITAS REALIZADAS</t>
  </si>
  <si>
    <t>DESPESAS ORÇADAS</t>
  </si>
  <si>
    <t>DESPESAS REALIZADAS</t>
  </si>
  <si>
    <t>% REALIZADO/ORÇADO</t>
  </si>
  <si>
    <t>RESULTADO OPERACIONAL REALIZADO</t>
  </si>
  <si>
    <t>RESULTADO OPERACIONAL ORÇADO</t>
  </si>
  <si>
    <t>RESULTADO REALIZADO</t>
  </si>
  <si>
    <t>INVESTIMENTOS ORÇADOS</t>
  </si>
  <si>
    <t>INVESTIMENTOS REALIZADOS</t>
  </si>
  <si>
    <t>Receitas Orçadas</t>
  </si>
  <si>
    <t>Despesas Realizadas</t>
  </si>
  <si>
    <t>Despesas Orçadas</t>
  </si>
  <si>
    <t>Resultado Esperado</t>
  </si>
  <si>
    <t>Resultado Realizado</t>
  </si>
  <si>
    <t>Receitas Relizadas</t>
  </si>
  <si>
    <t>Investimentos Orçadas</t>
  </si>
  <si>
    <t>Investimentos Realizadas</t>
  </si>
  <si>
    <t>Receitas Mensais</t>
  </si>
  <si>
    <t>Despesas Mensais</t>
  </si>
  <si>
    <t>Investimentos Mensais</t>
  </si>
  <si>
    <t>Resultado Mensais</t>
  </si>
  <si>
    <t>Passo 1</t>
  </si>
  <si>
    <t>Passo 2</t>
  </si>
  <si>
    <t>Na aba "Rateio" informe como você pretende controlar seu orçamento, conforme tipo, periodo e categorias.</t>
  </si>
  <si>
    <t>Na aba "Orçamento" informe os valores estimados para receitas, despesas e investimentos.</t>
  </si>
  <si>
    <t>Durante o periodo vá atualizando a planilha com os valores realizados na aba "Realizado".</t>
  </si>
  <si>
    <t>Passo 3</t>
  </si>
  <si>
    <t>Agora você já pode tirar um relatório do seu orçamento, na aba "Relatórios".</t>
  </si>
  <si>
    <t>Passo 4</t>
  </si>
  <si>
    <t>Passo 5</t>
  </si>
  <si>
    <t>Tire outros relatórios como o realizado ou do comparativo, ainda você pode acompanhar os valores atráves da aba "Dashboard".</t>
  </si>
  <si>
    <t>Em caso de duvida ou erros na planilha enviei um e-mail para felipegustavo@ceceagro.com.br.</t>
  </si>
  <si>
    <t>Nome para Orçamento</t>
  </si>
  <si>
    <t xml:space="preserve">Empresa Teste - Orçamento 2025 </t>
  </si>
  <si>
    <t>Seja bem vindo a planilha de Orçamento Empresarial da CECEAGRO - Soluções Contábeis, a planilha é gratuita e totalmente segura. Siga os passos abaixo e comece a utilizar.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</si>
</sst>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ahnschrift SemiLight SemiConde"/>
      <family val="2"/>
    </font>
    <font>
      <b/>
      <sz val="16"/>
      <color theme="0"/>
      <name val="Bahnschrift SemiLight SemiConde"/>
      <family val="2"/>
    </font>
    <font>
      <b/>
      <sz val="12"/>
      <color theme="0"/>
      <name val="Bahnschrift SemiLight SemiConde"/>
      <family val="2"/>
    </font>
    <font>
      <b/>
      <sz val="11"/>
      <name val="Bahnschrift SemiLight SemiConde"/>
      <family val="2"/>
    </font>
    <font>
      <b/>
      <sz val="12"/>
      <color rgb="FF0099ED"/>
      <name val="Bahnschrift SemiLight SemiConde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ahnschrift SemiLight SemiConde"/>
      <family val="2"/>
    </font>
    <font>
      <u/>
      <sz val="11"/>
      <color theme="10"/>
      <name val="Calibri"/>
      <family val="2"/>
      <scheme val="minor"/>
    </font>
    <font>
      <sz val="11"/>
      <name val="Bahnschrift SemiLight SemiConde"/>
      <family val="2"/>
    </font>
    <font>
      <b/>
      <sz val="11"/>
      <color theme="1"/>
      <name val="Bahnschrift SemiLight SemiConde"/>
      <family val="2"/>
    </font>
    <font>
      <b/>
      <sz val="18"/>
      <color theme="1"/>
      <name val="Bahnschrift SemiLight SemiConde"/>
      <family val="2"/>
    </font>
  </fonts>
  <fills count="17">
    <fill>
      <patternFill patternType="none"/>
    </fill>
    <fill>
      <patternFill patternType="gray125"/>
    </fill>
    <fill>
      <patternFill patternType="solid">
        <fgColor rgb="FF525252"/>
        <bgColor indexed="64"/>
      </patternFill>
    </fill>
    <fill>
      <patternFill patternType="solid">
        <fgColor rgb="FF9F9F9F"/>
        <bgColor indexed="64"/>
      </patternFill>
    </fill>
    <fill>
      <patternFill patternType="solid">
        <fgColor rgb="FF008E4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0BC00"/>
        <bgColor indexed="64"/>
      </patternFill>
    </fill>
    <fill>
      <patternFill patternType="solid">
        <fgColor rgb="FF00DE64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E6E1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182281"/>
        <bgColor indexed="64"/>
      </patternFill>
    </fill>
    <fill>
      <patternFill patternType="solid">
        <fgColor rgb="FF0099ED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10" fontId="8" fillId="9" borderId="1" xfId="2" applyNumberFormat="1" applyFont="1" applyFill="1" applyBorder="1" applyAlignment="1">
      <alignment vertical="center"/>
    </xf>
    <xf numFmtId="164" fontId="8" fillId="9" borderId="1" xfId="1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10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10" fontId="3" fillId="3" borderId="1" xfId="2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9" fillId="0" borderId="0" xfId="3" applyAlignment="1">
      <alignment horizontal="left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0" fontId="3" fillId="7" borderId="1" xfId="2" applyNumberFormat="1" applyFont="1" applyFill="1" applyBorder="1" applyAlignment="1">
      <alignment vertical="center"/>
    </xf>
    <xf numFmtId="10" fontId="3" fillId="4" borderId="1" xfId="2" applyNumberFormat="1" applyFont="1" applyFill="1" applyBorder="1" applyAlignment="1">
      <alignment vertical="center"/>
    </xf>
    <xf numFmtId="10" fontId="3" fillId="8" borderId="1" xfId="2" applyNumberFormat="1" applyFont="1" applyFill="1" applyBorder="1" applyAlignment="1">
      <alignment vertical="center"/>
    </xf>
    <xf numFmtId="10" fontId="3" fillId="5" borderId="1" xfId="2" applyNumberFormat="1" applyFont="1" applyFill="1" applyBorder="1" applyAlignment="1">
      <alignment vertical="center"/>
    </xf>
    <xf numFmtId="4" fontId="1" fillId="0" borderId="0" xfId="0" applyNumberFormat="1" applyFont="1"/>
    <xf numFmtId="10" fontId="3" fillId="10" borderId="1" xfId="2" applyNumberFormat="1" applyFont="1" applyFill="1" applyBorder="1" applyAlignment="1">
      <alignment vertical="center"/>
    </xf>
    <xf numFmtId="10" fontId="3" fillId="6" borderId="1" xfId="2" applyNumberFormat="1" applyFont="1" applyFill="1" applyBorder="1" applyAlignment="1">
      <alignment vertical="center"/>
    </xf>
    <xf numFmtId="0" fontId="1" fillId="0" borderId="0" xfId="0" applyFont="1" applyFill="1"/>
    <xf numFmtId="0" fontId="10" fillId="0" borderId="0" xfId="0" applyFont="1" applyFill="1"/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" fontId="3" fillId="4" borderId="2" xfId="0" applyNumberFormat="1" applyFont="1" applyFill="1" applyBorder="1" applyAlignment="1">
      <alignment horizontal="left" vertical="center"/>
    </xf>
    <xf numFmtId="44" fontId="2" fillId="4" borderId="2" xfId="4" applyFont="1" applyFill="1" applyBorder="1" applyAlignment="1">
      <alignment horizontal="left" vertical="center"/>
    </xf>
    <xf numFmtId="44" fontId="2" fillId="4" borderId="3" xfId="4" applyFont="1" applyFill="1" applyBorder="1" applyAlignment="1">
      <alignment horizontal="left" vertical="center"/>
    </xf>
    <xf numFmtId="4" fontId="3" fillId="5" borderId="2" xfId="0" applyNumberFormat="1" applyFont="1" applyFill="1" applyBorder="1" applyAlignment="1">
      <alignment horizontal="left" vertical="center"/>
    </xf>
    <xf numFmtId="44" fontId="2" fillId="5" borderId="2" xfId="4" applyFont="1" applyFill="1" applyBorder="1" applyAlignment="1">
      <alignment horizontal="left" vertical="center"/>
    </xf>
    <xf numFmtId="44" fontId="2" fillId="5" borderId="3" xfId="4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" fontId="3" fillId="6" borderId="2" xfId="0" applyNumberFormat="1" applyFont="1" applyFill="1" applyBorder="1" applyAlignment="1">
      <alignment horizontal="left" vertical="center"/>
    </xf>
    <xf numFmtId="44" fontId="2" fillId="6" borderId="2" xfId="4" applyFont="1" applyFill="1" applyBorder="1" applyAlignment="1">
      <alignment horizontal="left" vertical="center"/>
    </xf>
    <xf numFmtId="44" fontId="2" fillId="6" borderId="3" xfId="4" applyFont="1" applyFill="1" applyBorder="1" applyAlignment="1">
      <alignment horizontal="left" vertical="center"/>
    </xf>
    <xf numFmtId="4" fontId="3" fillId="11" borderId="2" xfId="0" applyNumberFormat="1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left" vertical="center"/>
    </xf>
    <xf numFmtId="44" fontId="2" fillId="11" borderId="2" xfId="4" applyFont="1" applyFill="1" applyBorder="1" applyAlignment="1">
      <alignment horizontal="left" vertical="center"/>
    </xf>
    <xf numFmtId="44" fontId="2" fillId="11" borderId="3" xfId="4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4" fontId="3" fillId="12" borderId="2" xfId="0" applyNumberFormat="1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/>
    </xf>
    <xf numFmtId="44" fontId="2" fillId="12" borderId="2" xfId="4" applyFont="1" applyFill="1" applyBorder="1" applyAlignment="1">
      <alignment horizontal="left" vertical="center"/>
    </xf>
    <xf numFmtId="44" fontId="2" fillId="12" borderId="3" xfId="4" applyFont="1" applyFill="1" applyBorder="1" applyAlignment="1">
      <alignment horizontal="left" vertical="center"/>
    </xf>
    <xf numFmtId="4" fontId="3" fillId="13" borderId="2" xfId="0" applyNumberFormat="1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/>
    </xf>
    <xf numFmtId="44" fontId="2" fillId="13" borderId="2" xfId="4" applyFont="1" applyFill="1" applyBorder="1" applyAlignment="1">
      <alignment horizontal="left" vertical="center"/>
    </xf>
    <xf numFmtId="44" fontId="2" fillId="13" borderId="3" xfId="4" applyFont="1" applyFill="1" applyBorder="1" applyAlignment="1">
      <alignment horizontal="left" vertical="center"/>
    </xf>
    <xf numFmtId="4" fontId="3" fillId="14" borderId="2" xfId="0" applyNumberFormat="1" applyFont="1" applyFill="1" applyBorder="1" applyAlignment="1">
      <alignment horizontal="left" vertical="center"/>
    </xf>
    <xf numFmtId="0" fontId="3" fillId="14" borderId="3" xfId="0" applyFont="1" applyFill="1" applyBorder="1" applyAlignment="1">
      <alignment horizontal="left" vertical="center"/>
    </xf>
    <xf numFmtId="0" fontId="3" fillId="14" borderId="4" xfId="0" applyFont="1" applyFill="1" applyBorder="1" applyAlignment="1">
      <alignment horizontal="left" vertical="center"/>
    </xf>
    <xf numFmtId="44" fontId="2" fillId="14" borderId="2" xfId="4" applyFont="1" applyFill="1" applyBorder="1" applyAlignment="1">
      <alignment horizontal="left" vertical="center"/>
    </xf>
    <xf numFmtId="44" fontId="2" fillId="14" borderId="3" xfId="4" applyFont="1" applyFill="1" applyBorder="1" applyAlignment="1">
      <alignment horizontal="left" vertical="center"/>
    </xf>
    <xf numFmtId="4" fontId="3" fillId="15" borderId="2" xfId="0" applyNumberFormat="1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left" vertical="center"/>
    </xf>
    <xf numFmtId="44" fontId="2" fillId="15" borderId="2" xfId="4" applyFont="1" applyFill="1" applyBorder="1" applyAlignment="1">
      <alignment horizontal="left" vertical="center"/>
    </xf>
    <xf numFmtId="44" fontId="2" fillId="15" borderId="3" xfId="4" applyFont="1" applyFill="1" applyBorder="1" applyAlignment="1">
      <alignment horizontal="left" vertical="center"/>
    </xf>
    <xf numFmtId="44" fontId="3" fillId="15" borderId="2" xfId="4" applyFont="1" applyFill="1" applyBorder="1" applyAlignment="1">
      <alignment horizontal="left" vertical="top" wrapText="1"/>
    </xf>
    <xf numFmtId="44" fontId="3" fillId="15" borderId="3" xfId="4" applyFont="1" applyFill="1" applyBorder="1" applyAlignment="1">
      <alignment horizontal="left" vertical="top" wrapText="1"/>
    </xf>
    <xf numFmtId="44" fontId="3" fillId="15" borderId="4" xfId="4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" fontId="3" fillId="14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3" fillId="16" borderId="2" xfId="0" applyFont="1" applyFill="1" applyBorder="1" applyAlignment="1" applyProtection="1">
      <alignment horizontal="left" vertical="center"/>
      <protection locked="0"/>
    </xf>
    <xf numFmtId="0" fontId="3" fillId="16" borderId="3" xfId="0" applyFont="1" applyFill="1" applyBorder="1" applyAlignment="1" applyProtection="1">
      <alignment horizontal="left" vertical="center"/>
      <protection locked="0"/>
    </xf>
    <xf numFmtId="0" fontId="3" fillId="16" borderId="4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3" fillId="14" borderId="0" xfId="0" applyNumberFormat="1" applyFont="1" applyFill="1" applyBorder="1" applyAlignment="1">
      <alignment horizontal="center" vertical="center" wrapText="1"/>
    </xf>
  </cellXfs>
  <cellStyles count="5">
    <cellStyle name="Hiperlink" xfId="3" builtinId="8"/>
    <cellStyle name="Moeda" xfId="4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525252"/>
      <color rgb="FF182281"/>
      <color rgb="FF0099ED"/>
      <color rgb="FFC0BC00"/>
      <color rgb="FF008E40"/>
      <color rgb="FFCC0000"/>
      <color rgb="FFE6E100"/>
      <color rgb="FFDBFD0F"/>
      <color rgb="FFFFFDA3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16483325742706E-3"/>
          <c:y val="3.5013363222879922E-2"/>
          <c:w val="0.9209817295877385"/>
          <c:h val="0.817410932053290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DASH!$B$6</c:f>
              <c:strCache>
                <c:ptCount val="1"/>
                <c:pt idx="0">
                  <c:v>Receitas Orçadas</c:v>
                </c:pt>
              </c:strCache>
            </c:strRef>
          </c:tx>
          <c:spPr>
            <a:solidFill>
              <a:srgbClr val="008E40"/>
            </a:solidFill>
            <a:ln>
              <a:noFill/>
            </a:ln>
            <a:effectLst/>
            <a:sp3d/>
          </c:spPr>
          <c:invertIfNegative val="0"/>
          <c:cat>
            <c:strRef>
              <c:f>'RT3'!$G$6:$R$6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'RT3'!$G$8:$R$8</c:f>
              <c:numCache>
                <c:formatCode>#,##0.00</c:formatCode>
                <c:ptCount val="12"/>
                <c:pt idx="0">
                  <c:v>55000</c:v>
                </c:pt>
                <c:pt idx="1">
                  <c:v>1000</c:v>
                </c:pt>
                <c:pt idx="2">
                  <c:v>5000</c:v>
                </c:pt>
                <c:pt idx="3">
                  <c:v>15000</c:v>
                </c:pt>
                <c:pt idx="4">
                  <c:v>25000</c:v>
                </c:pt>
                <c:pt idx="5">
                  <c:v>12000</c:v>
                </c:pt>
                <c:pt idx="6">
                  <c:v>30000</c:v>
                </c:pt>
                <c:pt idx="7">
                  <c:v>15000</c:v>
                </c:pt>
                <c:pt idx="8">
                  <c:v>80000</c:v>
                </c:pt>
                <c:pt idx="9">
                  <c:v>15000</c:v>
                </c:pt>
                <c:pt idx="10">
                  <c:v>10000</c:v>
                </c:pt>
                <c:pt idx="11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E-4280-B151-433C847D75ED}"/>
            </c:ext>
          </c:extLst>
        </c:ser>
        <c:ser>
          <c:idx val="1"/>
          <c:order val="1"/>
          <c:tx>
            <c:strRef>
              <c:f>DASH!$B$7</c:f>
              <c:strCache>
                <c:ptCount val="1"/>
                <c:pt idx="0">
                  <c:v>Receitas Relizadas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'RT3'!$G$6:$R$6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'RT3'!$G$7:$R$7</c:f>
              <c:numCache>
                <c:formatCode>#,##0.00</c:formatCode>
                <c:ptCount val="12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15000</c:v>
                </c:pt>
                <c:pt idx="7">
                  <c:v>20000</c:v>
                </c:pt>
                <c:pt idx="8">
                  <c:v>50000</c:v>
                </c:pt>
                <c:pt idx="9">
                  <c:v>10000</c:v>
                </c:pt>
                <c:pt idx="10">
                  <c:v>150000</c:v>
                </c:pt>
                <c:pt idx="11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E-4280-B151-433C847D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859663"/>
        <c:axId val="137860143"/>
        <c:axId val="0"/>
      </c:bar3DChart>
      <c:catAx>
        <c:axId val="13785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60143"/>
        <c:crosses val="autoZero"/>
        <c:auto val="1"/>
        <c:lblAlgn val="ctr"/>
        <c:lblOffset val="100"/>
        <c:noMultiLvlLbl val="0"/>
      </c:catAx>
      <c:valAx>
        <c:axId val="1378601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3785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16483325742706E-3"/>
          <c:y val="3.5013363222879922E-2"/>
          <c:w val="0.9209817295877385"/>
          <c:h val="0.817410932053290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DASH!$B$10</c:f>
              <c:strCache>
                <c:ptCount val="1"/>
                <c:pt idx="0">
                  <c:v>Despesas Orçadas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  <a:sp3d/>
          </c:spPr>
          <c:invertIfNegative val="0"/>
          <c:cat>
            <c:strRef>
              <c:f>'RT3'!$G$6:$R$6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ORÇ2!$G$23:$R$23</c:f>
              <c:numCache>
                <c:formatCode>#,##0.00</c:formatCode>
                <c:ptCount val="12"/>
                <c:pt idx="0">
                  <c:v>5000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5000</c:v>
                </c:pt>
                <c:pt idx="5">
                  <c:v>10000</c:v>
                </c:pt>
                <c:pt idx="6">
                  <c:v>7000</c:v>
                </c:pt>
                <c:pt idx="7">
                  <c:v>7000</c:v>
                </c:pt>
                <c:pt idx="8">
                  <c:v>8000</c:v>
                </c:pt>
                <c:pt idx="9">
                  <c:v>8000</c:v>
                </c:pt>
                <c:pt idx="10">
                  <c:v>15000</c:v>
                </c:pt>
                <c:pt idx="11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2-4456-8453-AF8E0821CC53}"/>
            </c:ext>
          </c:extLst>
        </c:ser>
        <c:ser>
          <c:idx val="1"/>
          <c:order val="1"/>
          <c:tx>
            <c:strRef>
              <c:f>DASH!$B$11</c:f>
              <c:strCache>
                <c:ptCount val="1"/>
                <c:pt idx="0">
                  <c:v>Despesas Realizadas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'RT3'!$G$6:$R$6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'REL2'!$G$23:$R$23</c:f>
              <c:numCache>
                <c:formatCode>#,##0.00</c:formatCode>
                <c:ptCount val="12"/>
                <c:pt idx="0">
                  <c:v>15000</c:v>
                </c:pt>
                <c:pt idx="1">
                  <c:v>25000</c:v>
                </c:pt>
                <c:pt idx="2">
                  <c:v>5000</c:v>
                </c:pt>
                <c:pt idx="3">
                  <c:v>5000</c:v>
                </c:pt>
                <c:pt idx="4">
                  <c:v>2000</c:v>
                </c:pt>
                <c:pt idx="5">
                  <c:v>10000</c:v>
                </c:pt>
                <c:pt idx="6">
                  <c:v>15000</c:v>
                </c:pt>
                <c:pt idx="7">
                  <c:v>22000</c:v>
                </c:pt>
                <c:pt idx="8">
                  <c:v>18000</c:v>
                </c:pt>
                <c:pt idx="9">
                  <c:v>14000</c:v>
                </c:pt>
                <c:pt idx="10">
                  <c:v>25000</c:v>
                </c:pt>
                <c:pt idx="11">
                  <c:v>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2-4456-8453-AF8E0821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859663"/>
        <c:axId val="137860143"/>
        <c:axId val="0"/>
      </c:bar3DChart>
      <c:catAx>
        <c:axId val="13785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60143"/>
        <c:crosses val="autoZero"/>
        <c:auto val="1"/>
        <c:lblAlgn val="ctr"/>
        <c:lblOffset val="100"/>
        <c:noMultiLvlLbl val="0"/>
      </c:catAx>
      <c:valAx>
        <c:axId val="1378601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3785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16483325742706E-3"/>
          <c:y val="3.5013363222879922E-2"/>
          <c:w val="0.9209817295877385"/>
          <c:h val="0.817410932053290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DASH!$B$14</c:f>
              <c:strCache>
                <c:ptCount val="1"/>
                <c:pt idx="0">
                  <c:v>Investimentos Orçadas</c:v>
                </c:pt>
              </c:strCache>
            </c:strRef>
          </c:tx>
          <c:spPr>
            <a:solidFill>
              <a:srgbClr val="C0BC00"/>
            </a:solidFill>
            <a:ln>
              <a:noFill/>
            </a:ln>
            <a:effectLst/>
            <a:sp3d/>
          </c:spPr>
          <c:invertIfNegative val="0"/>
          <c:cat>
            <c:strRef>
              <c:f>'RT3'!$G$6:$R$6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ORÇ3!$G$23:$R$23</c:f>
              <c:numCache>
                <c:formatCode>#,##0.00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0</c:v>
                </c:pt>
                <c:pt idx="3">
                  <c:v>20000</c:v>
                </c:pt>
                <c:pt idx="4">
                  <c:v>20000</c:v>
                </c:pt>
                <c:pt idx="5">
                  <c:v>0</c:v>
                </c:pt>
                <c:pt idx="6">
                  <c:v>20000</c:v>
                </c:pt>
                <c:pt idx="7">
                  <c:v>20000</c:v>
                </c:pt>
                <c:pt idx="8">
                  <c:v>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2-4C2D-8ED1-0E2EABABD9EC}"/>
            </c:ext>
          </c:extLst>
        </c:ser>
        <c:ser>
          <c:idx val="1"/>
          <c:order val="1"/>
          <c:tx>
            <c:strRef>
              <c:f>DASH!$B$15</c:f>
              <c:strCache>
                <c:ptCount val="1"/>
                <c:pt idx="0">
                  <c:v>Investimentos Realizadas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'RT3'!$G$6:$R$6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'REL3'!$G$23:$R$23</c:f>
              <c:numCache>
                <c:formatCode>#,##0.00</c:formatCode>
                <c:ptCount val="12"/>
                <c:pt idx="0">
                  <c:v>32000</c:v>
                </c:pt>
                <c:pt idx="1">
                  <c:v>33000</c:v>
                </c:pt>
                <c:pt idx="2">
                  <c:v>20000</c:v>
                </c:pt>
                <c:pt idx="3">
                  <c:v>25000</c:v>
                </c:pt>
                <c:pt idx="4">
                  <c:v>15000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10000</c:v>
                </c:pt>
                <c:pt idx="10">
                  <c:v>0</c:v>
                </c:pt>
                <c:pt idx="11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2-4C2D-8ED1-0E2EABAB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859663"/>
        <c:axId val="137860143"/>
        <c:axId val="0"/>
      </c:bar3DChart>
      <c:catAx>
        <c:axId val="13785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60143"/>
        <c:crosses val="autoZero"/>
        <c:auto val="1"/>
        <c:lblAlgn val="ctr"/>
        <c:lblOffset val="100"/>
        <c:noMultiLvlLbl val="0"/>
      </c:catAx>
      <c:valAx>
        <c:axId val="1378601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3785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16483325742706E-3"/>
          <c:y val="3.5013363222879922E-2"/>
          <c:w val="0.9209817295877385"/>
          <c:h val="0.817410932053290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DASH!$B$18</c:f>
              <c:strCache>
                <c:ptCount val="1"/>
                <c:pt idx="0">
                  <c:v>Resultado Esperado</c:v>
                </c:pt>
              </c:strCache>
            </c:strRef>
          </c:tx>
          <c:spPr>
            <a:solidFill>
              <a:srgbClr val="182281"/>
            </a:solidFill>
            <a:ln>
              <a:noFill/>
            </a:ln>
            <a:effectLst/>
            <a:sp3d/>
          </c:spPr>
          <c:invertIfNegative val="0"/>
          <c:cat>
            <c:strRef>
              <c:f>'RT3'!$G$6:$R$6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'RT3'!$G$19:$R$19</c:f>
              <c:numCache>
                <c:formatCode>#,##0.00_ ;\-#,##0.00\ </c:formatCode>
                <c:ptCount val="12"/>
                <c:pt idx="0">
                  <c:v>-20000</c:v>
                </c:pt>
                <c:pt idx="1">
                  <c:v>-19000</c:v>
                </c:pt>
                <c:pt idx="2">
                  <c:v>1000</c:v>
                </c:pt>
                <c:pt idx="3">
                  <c:v>-19000</c:v>
                </c:pt>
                <c:pt idx="4">
                  <c:v>-16000</c:v>
                </c:pt>
                <c:pt idx="5">
                  <c:v>0</c:v>
                </c:pt>
                <c:pt idx="6">
                  <c:v>-12000</c:v>
                </c:pt>
                <c:pt idx="7">
                  <c:v>-7000</c:v>
                </c:pt>
                <c:pt idx="8">
                  <c:v>42000</c:v>
                </c:pt>
                <c:pt idx="9">
                  <c:v>-18000</c:v>
                </c:pt>
                <c:pt idx="10">
                  <c:v>115000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7-40F5-8F77-AA992B7506D9}"/>
            </c:ext>
          </c:extLst>
        </c:ser>
        <c:ser>
          <c:idx val="1"/>
          <c:order val="1"/>
          <c:tx>
            <c:strRef>
              <c:f>DASH!$B$19</c:f>
              <c:strCache>
                <c:ptCount val="1"/>
                <c:pt idx="0">
                  <c:v>Resultado Realizado</c:v>
                </c:pt>
              </c:strCache>
            </c:strRef>
          </c:tx>
          <c:spPr>
            <a:solidFill>
              <a:srgbClr val="0099ED"/>
            </a:solidFill>
            <a:ln>
              <a:noFill/>
            </a:ln>
            <a:effectLst/>
            <a:sp3d/>
          </c:spPr>
          <c:invertIfNegative val="0"/>
          <c:cat>
            <c:strRef>
              <c:f>'RT3'!$G$6:$R$6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'RT3'!$G$20:$R$20</c:f>
              <c:numCache>
                <c:formatCode>#,##0.00_ ;\-#,##0.00\ </c:formatCode>
                <c:ptCount val="12"/>
                <c:pt idx="0">
                  <c:v>8000</c:v>
                </c:pt>
                <c:pt idx="1">
                  <c:v>-57000</c:v>
                </c:pt>
                <c:pt idx="2">
                  <c:v>-20000</c:v>
                </c:pt>
                <c:pt idx="3">
                  <c:v>-15000</c:v>
                </c:pt>
                <c:pt idx="4">
                  <c:v>8000</c:v>
                </c:pt>
                <c:pt idx="5">
                  <c:v>2000</c:v>
                </c:pt>
                <c:pt idx="6">
                  <c:v>15000</c:v>
                </c:pt>
                <c:pt idx="7">
                  <c:v>-7000</c:v>
                </c:pt>
                <c:pt idx="8">
                  <c:v>62000</c:v>
                </c:pt>
                <c:pt idx="9">
                  <c:v>-9000</c:v>
                </c:pt>
                <c:pt idx="10">
                  <c:v>-15000</c:v>
                </c:pt>
                <c:pt idx="11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7-40F5-8F77-AA992B750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859663"/>
        <c:axId val="137860143"/>
        <c:axId val="0"/>
      </c:bar3DChart>
      <c:catAx>
        <c:axId val="13785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60143"/>
        <c:crosses val="autoZero"/>
        <c:auto val="1"/>
        <c:lblAlgn val="ctr"/>
        <c:lblOffset val="100"/>
        <c:noMultiLvlLbl val="0"/>
      </c:catAx>
      <c:valAx>
        <c:axId val="1378601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\-#,##0.00\ " sourceLinked="1"/>
        <c:majorTickMark val="none"/>
        <c:minorTickMark val="none"/>
        <c:tickLblPos val="nextTo"/>
        <c:crossAx val="13785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DASH!$B$6</c:f>
              <c:strCache>
                <c:ptCount val="1"/>
                <c:pt idx="0">
                  <c:v>Receitas Orçadas</c:v>
                </c:pt>
              </c:strCache>
            </c:strRef>
          </c:tx>
          <c:spPr>
            <a:solidFill>
              <a:srgbClr val="008E4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Receitas</c:v>
              </c:pt>
            </c:strLit>
          </c:cat>
          <c:val>
            <c:numRef>
              <c:f>DASH!$G$6</c:f>
              <c:numCache>
                <c:formatCode>_("R$"* #,##0.00_);_("R$"* \(#,##0.00\);_("R$"* "-"??_);_(@_)</c:formatCode>
                <c:ptCount val="1"/>
                <c:pt idx="0">
                  <c:v>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B8-4E18-BD33-51418D440B82}"/>
            </c:ext>
          </c:extLst>
        </c:ser>
        <c:ser>
          <c:idx val="1"/>
          <c:order val="1"/>
          <c:tx>
            <c:strRef>
              <c:f>DASH!$B$7</c:f>
              <c:strCache>
                <c:ptCount val="1"/>
                <c:pt idx="0">
                  <c:v>Receitas Relizadas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Receitas</c:v>
              </c:pt>
            </c:strLit>
          </c:cat>
          <c:val>
            <c:numRef>
              <c:f>DASH!$G$7</c:f>
              <c:numCache>
                <c:formatCode>_("R$"* #,##0.00_);_("R$"* \(#,##0.00\);_("R$"* "-"??_);_(@_)</c:formatCode>
                <c:ptCount val="1"/>
                <c:pt idx="0">
                  <c:v>413000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B8-4E18-BD33-51418D44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94081711"/>
        <c:axId val="194083151"/>
      </c:barChart>
      <c:catAx>
        <c:axId val="19408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083151"/>
        <c:crosses val="autoZero"/>
        <c:auto val="1"/>
        <c:lblAlgn val="ctr"/>
        <c:lblOffset val="100"/>
        <c:noMultiLvlLbl val="0"/>
      </c:catAx>
      <c:valAx>
        <c:axId val="19408315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94081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DASH!$B$10</c:f>
              <c:strCache>
                <c:ptCount val="1"/>
                <c:pt idx="0">
                  <c:v>Despesas Orçadas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Despesas</c:v>
              </c:pt>
            </c:strLit>
          </c:cat>
          <c:val>
            <c:numRef>
              <c:f>ORÇ2!$S$23</c:f>
              <c:numCache>
                <c:formatCode>#,##0.00</c:formatCode>
                <c:ptCount val="1"/>
                <c:pt idx="0">
                  <c:v>118000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4-47BB-8146-C10497BA42FE}"/>
            </c:ext>
          </c:extLst>
        </c:ser>
        <c:ser>
          <c:idx val="1"/>
          <c:order val="1"/>
          <c:tx>
            <c:strRef>
              <c:f>DASH!$B$11</c:f>
              <c:strCache>
                <c:ptCount val="1"/>
                <c:pt idx="0">
                  <c:v>Despesas Realizadas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Despesas</c:v>
              </c:pt>
            </c:strLit>
          </c:cat>
          <c:val>
            <c:numRef>
              <c:f>'REL2'!$S$23</c:f>
              <c:numCache>
                <c:formatCode>#,##0.00</c:formatCode>
                <c:ptCount val="1"/>
                <c:pt idx="0">
                  <c:v>207000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4-47BB-8146-C10497BA4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94081711"/>
        <c:axId val="194083151"/>
      </c:barChart>
      <c:catAx>
        <c:axId val="19408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083151"/>
        <c:crosses val="autoZero"/>
        <c:auto val="1"/>
        <c:lblAlgn val="ctr"/>
        <c:lblOffset val="100"/>
        <c:noMultiLvlLbl val="0"/>
      </c:catAx>
      <c:valAx>
        <c:axId val="19408315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4081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DASH!$B$14</c:f>
              <c:strCache>
                <c:ptCount val="1"/>
                <c:pt idx="0">
                  <c:v>Investimentos Orçadas</c:v>
                </c:pt>
              </c:strCache>
            </c:strRef>
          </c:tx>
          <c:spPr>
            <a:solidFill>
              <a:srgbClr val="C0BC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Investimentos</c:v>
              </c:pt>
            </c:strLit>
          </c:cat>
          <c:val>
            <c:numRef>
              <c:f>ORÇ3!$S$23</c:f>
              <c:numCache>
                <c:formatCode>#,##0.00</c:formatCode>
                <c:ptCount val="1"/>
                <c:pt idx="0">
                  <c:v>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A-4511-91E7-4075B8331DFF}"/>
            </c:ext>
          </c:extLst>
        </c:ser>
        <c:ser>
          <c:idx val="1"/>
          <c:order val="1"/>
          <c:tx>
            <c:strRef>
              <c:f>DASH!$B$15</c:f>
              <c:strCache>
                <c:ptCount val="1"/>
                <c:pt idx="0">
                  <c:v>Investimentos Realizadas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Investimentos</c:v>
              </c:pt>
            </c:strLit>
          </c:cat>
          <c:val>
            <c:numRef>
              <c:f>'REL3'!$S$23</c:f>
              <c:numCache>
                <c:formatCode>#,##0.00</c:formatCode>
                <c:ptCount val="1"/>
                <c:pt idx="0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A-4511-91E7-4075B8331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94081711"/>
        <c:axId val="194083151"/>
      </c:barChart>
      <c:catAx>
        <c:axId val="19408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083151"/>
        <c:crosses val="autoZero"/>
        <c:auto val="1"/>
        <c:lblAlgn val="ctr"/>
        <c:lblOffset val="100"/>
        <c:noMultiLvlLbl val="0"/>
      </c:catAx>
      <c:valAx>
        <c:axId val="19408315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4081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DASH!$B$18</c:f>
              <c:strCache>
                <c:ptCount val="1"/>
                <c:pt idx="0">
                  <c:v>Resultado Esperado</c:v>
                </c:pt>
              </c:strCache>
            </c:strRef>
          </c:tx>
          <c:spPr>
            <a:solidFill>
              <a:srgbClr val="18228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Resultado</c:v>
              </c:pt>
            </c:strLit>
          </c:cat>
          <c:val>
            <c:numRef>
              <c:f>DASH!$G$18</c:f>
              <c:numCache>
                <c:formatCode>_("R$"* #,##0.00_);_("R$"* \(#,##0.00\);_("R$"* "-"??_);_(@_)</c:formatCode>
                <c:ptCount val="1"/>
                <c:pt idx="0">
                  <c:v>67000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31-8442-5520DD5D641C}"/>
            </c:ext>
          </c:extLst>
        </c:ser>
        <c:ser>
          <c:idx val="1"/>
          <c:order val="1"/>
          <c:tx>
            <c:strRef>
              <c:f>DASH!$B$19</c:f>
              <c:strCache>
                <c:ptCount val="1"/>
                <c:pt idx="0">
                  <c:v>Resultado Realizado</c:v>
                </c:pt>
              </c:strCache>
            </c:strRef>
          </c:tx>
          <c:spPr>
            <a:solidFill>
              <a:srgbClr val="0099ED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Resultado</c:v>
              </c:pt>
            </c:strLit>
          </c:cat>
          <c:val>
            <c:numRef>
              <c:f>DASH!$G$19</c:f>
              <c:numCache>
                <c:formatCode>_("R$"* #,##0.00_);_("R$"* \(#,##0.00\);_("R$"* "-"??_);_(@_)</c:formatCode>
                <c:ptCount val="1"/>
                <c:pt idx="0">
                  <c:v>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31-8442-5520DD5D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94081711"/>
        <c:axId val="194083151"/>
      </c:barChart>
      <c:catAx>
        <c:axId val="19408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083151"/>
        <c:crosses val="autoZero"/>
        <c:auto val="1"/>
        <c:lblAlgn val="ctr"/>
        <c:lblOffset val="100"/>
        <c:noMultiLvlLbl val="0"/>
      </c:catAx>
      <c:valAx>
        <c:axId val="19408315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94081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L1'!A1"/><Relationship Id="rId7" Type="http://schemas.openxmlformats.org/officeDocument/2006/relationships/hyperlink" Target="#'RAT2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EL1'!A1"/><Relationship Id="rId7" Type="http://schemas.openxmlformats.org/officeDocument/2006/relationships/hyperlink" Target="#'RAT2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OR&#199;2!A1"/><Relationship Id="rId3" Type="http://schemas.openxmlformats.org/officeDocument/2006/relationships/hyperlink" Target="#'REL1'!A1"/><Relationship Id="rId7" Type="http://schemas.openxmlformats.org/officeDocument/2006/relationships/hyperlink" Target="#OR&#199;3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OR&#199;2!A1"/><Relationship Id="rId3" Type="http://schemas.openxmlformats.org/officeDocument/2006/relationships/hyperlink" Target="#'REL1'!A1"/><Relationship Id="rId7" Type="http://schemas.openxmlformats.org/officeDocument/2006/relationships/hyperlink" Target="#OR&#199;3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OR&#199;2!A1"/><Relationship Id="rId3" Type="http://schemas.openxmlformats.org/officeDocument/2006/relationships/hyperlink" Target="#'REL1'!A1"/><Relationship Id="rId7" Type="http://schemas.openxmlformats.org/officeDocument/2006/relationships/hyperlink" Target="#OR&#199;3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REL2'!A1"/><Relationship Id="rId3" Type="http://schemas.openxmlformats.org/officeDocument/2006/relationships/hyperlink" Target="#'REL1'!A1"/><Relationship Id="rId7" Type="http://schemas.openxmlformats.org/officeDocument/2006/relationships/hyperlink" Target="#'REL3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REL2'!A1"/><Relationship Id="rId3" Type="http://schemas.openxmlformats.org/officeDocument/2006/relationships/hyperlink" Target="#'REL1'!A1"/><Relationship Id="rId7" Type="http://schemas.openxmlformats.org/officeDocument/2006/relationships/hyperlink" Target="#'REL3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REL2'!A1"/><Relationship Id="rId3" Type="http://schemas.openxmlformats.org/officeDocument/2006/relationships/hyperlink" Target="#'REL1'!A1"/><Relationship Id="rId7" Type="http://schemas.openxmlformats.org/officeDocument/2006/relationships/hyperlink" Target="#'REL3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RT2'!A1"/><Relationship Id="rId3" Type="http://schemas.openxmlformats.org/officeDocument/2006/relationships/hyperlink" Target="#'REL1'!A1"/><Relationship Id="rId7" Type="http://schemas.openxmlformats.org/officeDocument/2006/relationships/hyperlink" Target="#'RT3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RT2'!A1"/><Relationship Id="rId3" Type="http://schemas.openxmlformats.org/officeDocument/2006/relationships/hyperlink" Target="#'REL1'!A1"/><Relationship Id="rId7" Type="http://schemas.openxmlformats.org/officeDocument/2006/relationships/hyperlink" Target="#'RT3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REL1'!A1"/><Relationship Id="rId7" Type="http://schemas.openxmlformats.org/officeDocument/2006/relationships/hyperlink" Target="#'RT2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'REL1'!A1"/><Relationship Id="rId7" Type="http://schemas.openxmlformats.org/officeDocument/2006/relationships/chart" Target="../charts/chart1.xml"/><Relationship Id="rId12" Type="http://schemas.openxmlformats.org/officeDocument/2006/relationships/chart" Target="../charts/chart6.xml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11" Type="http://schemas.openxmlformats.org/officeDocument/2006/relationships/chart" Target="../charts/chart5.xml"/><Relationship Id="rId5" Type="http://schemas.openxmlformats.org/officeDocument/2006/relationships/hyperlink" Target="#DASH!A1"/><Relationship Id="rId10" Type="http://schemas.openxmlformats.org/officeDocument/2006/relationships/chart" Target="../charts/chart4.xml"/><Relationship Id="rId4" Type="http://schemas.openxmlformats.org/officeDocument/2006/relationships/hyperlink" Target="#'RT1'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L1'!A1"/><Relationship Id="rId2" Type="http://schemas.openxmlformats.org/officeDocument/2006/relationships/hyperlink" Target="#OR&#199;1!A1"/><Relationship Id="rId1" Type="http://schemas.openxmlformats.org/officeDocument/2006/relationships/hyperlink" Target="#'RAT1'!A1"/><Relationship Id="rId6" Type="http://schemas.openxmlformats.org/officeDocument/2006/relationships/hyperlink" Target="#INST!A1"/><Relationship Id="rId5" Type="http://schemas.openxmlformats.org/officeDocument/2006/relationships/hyperlink" Target="#DASH!A1"/><Relationship Id="rId4" Type="http://schemas.openxmlformats.org/officeDocument/2006/relationships/hyperlink" Target="#'RT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19895</xdr:rowOff>
    </xdr:from>
    <xdr:to>
      <xdr:col>31</xdr:col>
      <xdr:colOff>475390</xdr:colOff>
      <xdr:row>2</xdr:row>
      <xdr:rowOff>288373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0814D31-78A4-920C-F51A-C87AE25DC5EE}"/>
            </a:ext>
          </a:extLst>
        </xdr:cNvPr>
        <xdr:cNvGrpSpPr/>
      </xdr:nvGrpSpPr>
      <xdr:grpSpPr>
        <a:xfrm>
          <a:off x="1905" y="16085"/>
          <a:ext cx="20594095" cy="859028"/>
          <a:chOff x="1905" y="19895"/>
          <a:chExt cx="21599278" cy="793995"/>
        </a:xfrm>
      </xdr:grpSpPr>
      <xdr:grpSp>
        <xdr:nvGrpSpPr>
          <xdr:cNvPr id="13" name="Agrupar 12">
            <a:extLst>
              <a:ext uri="{FF2B5EF4-FFF2-40B4-BE49-F238E27FC236}">
                <a16:creationId xmlns:a16="http://schemas.microsoft.com/office/drawing/2014/main" id="{312B8854-30E2-50AE-851A-90F512BF2B20}"/>
              </a:ext>
            </a:extLst>
          </xdr:cNvPr>
          <xdr:cNvGrpSpPr/>
        </xdr:nvGrpSpPr>
        <xdr:grpSpPr>
          <a:xfrm>
            <a:off x="1905" y="16085"/>
            <a:ext cx="21603088" cy="793995"/>
            <a:chOff x="1905" y="16094"/>
            <a:chExt cx="21603087" cy="788275"/>
          </a:xfrm>
        </xdr:grpSpPr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CCA205A3-4BDE-FC23-85E3-633DE896A97C}"/>
                </a:ext>
              </a:extLst>
            </xdr:cNvPr>
            <xdr:cNvGrpSpPr/>
          </xdr:nvGrpSpPr>
          <xdr:grpSpPr>
            <a:xfrm>
              <a:off x="1905" y="16094"/>
              <a:ext cx="21603087" cy="788275"/>
              <a:chOff x="1905" y="10379"/>
              <a:chExt cx="21603087" cy="790180"/>
            </a:xfrm>
          </xdr:grpSpPr>
          <xdr:sp macro="" textlink="">
            <xdr:nvSpPr>
              <xdr:cNvPr id="11" name="Retângulo 10">
                <a:extLst>
                  <a:ext uri="{FF2B5EF4-FFF2-40B4-BE49-F238E27FC236}">
                    <a16:creationId xmlns:a16="http://schemas.microsoft.com/office/drawing/2014/main" id="{7A8ABD98-2018-4AE1-8CB4-1BB02EEEEF5D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905" y="276947"/>
                <a:ext cx="21592708" cy="523612"/>
              </a:xfrm>
              <a:prstGeom prst="rect">
                <a:avLst/>
              </a:prstGeom>
              <a:solidFill>
                <a:srgbClr val="0099ED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200" b="0">
                  <a:latin typeface="Bahnschrift SemiLight" panose="020B0502040204020203" pitchFamily="34" charset="0"/>
                </a:endParaRPr>
              </a:p>
            </xdr:txBody>
          </xdr:sp>
          <xdr:sp macro="" textlink="">
            <xdr:nvSpPr>
              <xdr:cNvPr id="10" name="Retângulo 9">
                <a:extLst>
                  <a:ext uri="{FF2B5EF4-FFF2-40B4-BE49-F238E27FC236}">
                    <a16:creationId xmlns:a16="http://schemas.microsoft.com/office/drawing/2014/main" id="{0D36C78A-59B5-4F10-869F-A65CDDD2E234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74" y="10379"/>
                <a:ext cx="21596518" cy="525517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pt-BR" sz="1200" b="0">
                    <a:latin typeface="Bahnschrift SemiLight" panose="020B0502040204020203" pitchFamily="34" charset="0"/>
                  </a:rPr>
                  <a:t>ORÇAMENTO EMPRESARIAL CECEAGRO 2.5</a:t>
                </a:r>
              </a:p>
            </xdr:txBody>
          </xdr:sp>
        </xdr:grpSp>
        <xdr:sp macro="" textlink="">
          <xdr:nvSpPr>
            <xdr:cNvPr id="2" name="Retângulo 1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9E87FCD2-6420-4443-FEAC-AECF94DBD340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247781"/>
              <a:ext cx="1185044" cy="286095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RATEIO</a:t>
              </a:r>
            </a:p>
          </xdr:txBody>
        </xdr:sp>
        <xdr:sp macro="" textlink="">
          <xdr:nvSpPr>
            <xdr:cNvPr id="3" name="Retângulo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859575E9-2D1F-4D9A-83BF-B1EF837AA22D}"/>
                </a:ext>
              </a:extLst>
            </xdr:cNvPr>
            <xdr:cNvSpPr>
              <a:spLocks noChangeAspect="1"/>
            </xdr:cNvSpPr>
          </xdr:nvSpPr>
          <xdr:spPr>
            <a:xfrm>
              <a:off x="2054509" y="247867"/>
              <a:ext cx="1181629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ORÇAMENTO</a:t>
              </a:r>
            </a:p>
          </xdr:txBody>
        </xdr:sp>
        <xdr:sp macro="" textlink="">
          <xdr:nvSpPr>
            <xdr:cNvPr id="4" name="Retângulo 3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5AFD2A8A-44AA-4A63-958B-216DAD782FC8}"/>
                </a:ext>
              </a:extLst>
            </xdr:cNvPr>
            <xdr:cNvSpPr>
              <a:spLocks noChangeAspect="1"/>
            </xdr:cNvSpPr>
          </xdr:nvSpPr>
          <xdr:spPr>
            <a:xfrm>
              <a:off x="3236024" y="238543"/>
              <a:ext cx="1166313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REALIZADO</a:t>
              </a:r>
            </a:p>
          </xdr:txBody>
        </xdr:sp>
        <xdr:sp macro="" textlink="">
          <xdr:nvSpPr>
            <xdr:cNvPr id="5" name="Retângulo 4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8120316-2575-4E92-BE3D-A1D65C935F6D}"/>
                </a:ext>
              </a:extLst>
            </xdr:cNvPr>
            <xdr:cNvSpPr>
              <a:spLocks noChangeAspect="1"/>
            </xdr:cNvSpPr>
          </xdr:nvSpPr>
          <xdr:spPr>
            <a:xfrm>
              <a:off x="4403569" y="247781"/>
              <a:ext cx="117742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RELATÓRIO</a:t>
              </a:r>
            </a:p>
          </xdr:txBody>
        </xdr:sp>
        <xdr:sp macro="" textlink="">
          <xdr:nvSpPr>
            <xdr:cNvPr id="6" name="Retângulo 5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EFAEF105-2CB0-4F10-8B5A-3C64320DF7E6}"/>
                </a:ext>
              </a:extLst>
            </xdr:cNvPr>
            <xdr:cNvSpPr>
              <a:spLocks noChangeAspect="1"/>
            </xdr:cNvSpPr>
          </xdr:nvSpPr>
          <xdr:spPr>
            <a:xfrm>
              <a:off x="5583353" y="247867"/>
              <a:ext cx="118734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DASHBOARD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CBFC5535-8F05-4613-A8E1-389476EE723A}"/>
                </a:ext>
              </a:extLst>
            </xdr:cNvPr>
            <xdr:cNvSpPr>
              <a:spLocks noChangeAspect="1"/>
            </xdr:cNvSpPr>
          </xdr:nvSpPr>
          <xdr:spPr>
            <a:xfrm>
              <a:off x="6768992" y="238582"/>
              <a:ext cx="1162709" cy="295620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INSTRUÇÕES</a:t>
              </a:r>
            </a:p>
          </xdr:txBody>
        </xdr:sp>
      </xdr:grpSp>
      <xdr:sp macro="" textlink="">
        <xdr:nvSpPr>
          <xdr:cNvPr id="8" name="Retângulo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23D244D-3B76-4734-ADE5-97183F02E6D3}"/>
              </a:ext>
            </a:extLst>
          </xdr:cNvPr>
          <xdr:cNvSpPr>
            <a:spLocks noChangeAspect="1"/>
          </xdr:cNvSpPr>
        </xdr:nvSpPr>
        <xdr:spPr>
          <a:xfrm>
            <a:off x="869009" y="533203"/>
            <a:ext cx="1185044" cy="265140"/>
          </a:xfrm>
          <a:prstGeom prst="rect">
            <a:avLst/>
          </a:prstGeom>
          <a:solidFill>
            <a:srgbClr val="52525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n>
                  <a:noFill/>
                </a:ln>
                <a:latin typeface="Bahnschrift SemiLight SemiConde" panose="020B0502040204020203" pitchFamily="34" charset="0"/>
              </a:rPr>
              <a:t>TIPO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75F7009-6FAC-45B8-BAD3-3C79EBE63DCE}"/>
              </a:ext>
            </a:extLst>
          </xdr:cNvPr>
          <xdr:cNvSpPr>
            <a:spLocks noChangeAspect="1"/>
          </xdr:cNvSpPr>
        </xdr:nvSpPr>
        <xdr:spPr>
          <a:xfrm>
            <a:off x="2054509" y="537953"/>
            <a:ext cx="1181629" cy="26514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DESCRIÇÃO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16085</xdr:rowOff>
    </xdr:from>
    <xdr:to>
      <xdr:col>31</xdr:col>
      <xdr:colOff>479200</xdr:colOff>
      <xdr:row>2</xdr:row>
      <xdr:rowOff>284563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D0BA971-848B-404E-BFB4-F3D101C14FDF}"/>
            </a:ext>
          </a:extLst>
        </xdr:cNvPr>
        <xdr:cNvGrpSpPr/>
      </xdr:nvGrpSpPr>
      <xdr:grpSpPr>
        <a:xfrm>
          <a:off x="1905" y="19895"/>
          <a:ext cx="21361810" cy="859028"/>
          <a:chOff x="1905" y="19895"/>
          <a:chExt cx="21599278" cy="793995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2B284D56-A64F-3BA6-6918-AB9A7AD88B15}"/>
              </a:ext>
            </a:extLst>
          </xdr:cNvPr>
          <xdr:cNvGrpSpPr/>
        </xdr:nvGrpSpPr>
        <xdr:grpSpPr>
          <a:xfrm>
            <a:off x="1905" y="16085"/>
            <a:ext cx="21603088" cy="793995"/>
            <a:chOff x="1905" y="16094"/>
            <a:chExt cx="21603087" cy="788275"/>
          </a:xfrm>
        </xdr:grpSpPr>
        <xdr:grpSp>
          <xdr:nvGrpSpPr>
            <xdr:cNvPr id="6" name="Agrupar 5">
              <a:extLst>
                <a:ext uri="{FF2B5EF4-FFF2-40B4-BE49-F238E27FC236}">
                  <a16:creationId xmlns:a16="http://schemas.microsoft.com/office/drawing/2014/main" id="{611F902F-06F0-5E7D-8DE7-A42949784A5C}"/>
                </a:ext>
              </a:extLst>
            </xdr:cNvPr>
            <xdr:cNvGrpSpPr/>
          </xdr:nvGrpSpPr>
          <xdr:grpSpPr>
            <a:xfrm>
              <a:off x="1905" y="16094"/>
              <a:ext cx="21603087" cy="788275"/>
              <a:chOff x="1905" y="10379"/>
              <a:chExt cx="21603087" cy="790180"/>
            </a:xfrm>
          </xdr:grpSpPr>
          <xdr:sp macro="" textlink="">
            <xdr:nvSpPr>
              <xdr:cNvPr id="13" name="Retângulo 12">
                <a:extLst>
                  <a:ext uri="{FF2B5EF4-FFF2-40B4-BE49-F238E27FC236}">
                    <a16:creationId xmlns:a16="http://schemas.microsoft.com/office/drawing/2014/main" id="{7202619F-9730-20BA-7E18-8CF49C488994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905" y="276947"/>
                <a:ext cx="21592708" cy="523612"/>
              </a:xfrm>
              <a:prstGeom prst="rect">
                <a:avLst/>
              </a:prstGeom>
              <a:solidFill>
                <a:srgbClr val="0099ED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200" b="0">
                  <a:latin typeface="Bahnschrift SemiLight" panose="020B0502040204020203" pitchFamily="34" charset="0"/>
                </a:endParaRPr>
              </a:p>
            </xdr:txBody>
          </xdr:sp>
          <xdr:sp macro="" textlink="">
            <xdr:nvSpPr>
              <xdr:cNvPr id="14" name="Retângulo 13">
                <a:extLst>
                  <a:ext uri="{FF2B5EF4-FFF2-40B4-BE49-F238E27FC236}">
                    <a16:creationId xmlns:a16="http://schemas.microsoft.com/office/drawing/2014/main" id="{93A61153-5E23-35FA-6C1B-62599C8BC0DC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74" y="10379"/>
                <a:ext cx="21596518" cy="525517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pt-BR" sz="1200" b="0">
                    <a:latin typeface="Bahnschrift SemiLight" panose="020B0502040204020203" pitchFamily="34" charset="0"/>
                  </a:rPr>
                  <a:t>ORÇAMENTO EMPRESARIAL CECEAGRO 2.5</a:t>
                </a:r>
              </a:p>
            </xdr:txBody>
          </xdr:sp>
        </xdr:grpSp>
        <xdr:sp macro="" textlink="">
          <xdr:nvSpPr>
            <xdr:cNvPr id="7" name="Retângulo 6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A19DBCC1-14FE-DCFA-A75A-7E28E28CF536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247781"/>
              <a:ext cx="1185044" cy="286095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RATEIO</a:t>
              </a:r>
            </a:p>
          </xdr:txBody>
        </xdr:sp>
        <xdr:sp macro="" textlink="">
          <xdr:nvSpPr>
            <xdr:cNvPr id="8" name="Retângulo 7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B19770F9-1D81-E072-8459-37E4D9A1ECE6}"/>
                </a:ext>
              </a:extLst>
            </xdr:cNvPr>
            <xdr:cNvSpPr>
              <a:spLocks noChangeAspect="1"/>
            </xdr:cNvSpPr>
          </xdr:nvSpPr>
          <xdr:spPr>
            <a:xfrm>
              <a:off x="2054509" y="247867"/>
              <a:ext cx="1181629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ORÇAMENTO</a:t>
              </a:r>
            </a:p>
          </xdr:txBody>
        </xdr:sp>
        <xdr:sp macro="" textlink="">
          <xdr:nvSpPr>
            <xdr:cNvPr id="9" name="Retângulo 8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58DE7B37-6F33-0884-8254-0739DB4F8773}"/>
                </a:ext>
              </a:extLst>
            </xdr:cNvPr>
            <xdr:cNvSpPr>
              <a:spLocks noChangeAspect="1"/>
            </xdr:cNvSpPr>
          </xdr:nvSpPr>
          <xdr:spPr>
            <a:xfrm>
              <a:off x="3236024" y="238543"/>
              <a:ext cx="1166313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REALIZADO</a:t>
              </a:r>
            </a:p>
          </xdr:txBody>
        </xdr:sp>
        <xdr:sp macro="" textlink="">
          <xdr:nvSpPr>
            <xdr:cNvPr id="10" name="Retângul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EC439C08-D825-6266-9299-B1278FFCD4C6}"/>
                </a:ext>
              </a:extLst>
            </xdr:cNvPr>
            <xdr:cNvSpPr>
              <a:spLocks noChangeAspect="1"/>
            </xdr:cNvSpPr>
          </xdr:nvSpPr>
          <xdr:spPr>
            <a:xfrm>
              <a:off x="4403569" y="247781"/>
              <a:ext cx="117742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RELATÓRIO</a:t>
              </a:r>
            </a:p>
          </xdr:txBody>
        </xdr:sp>
        <xdr:sp macro="" textlink="">
          <xdr:nvSpPr>
            <xdr:cNvPr id="11" name="Retângulo 10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B13748D2-D3CC-8BAA-AE0F-C9ED314F902D}"/>
                </a:ext>
              </a:extLst>
            </xdr:cNvPr>
            <xdr:cNvSpPr>
              <a:spLocks noChangeAspect="1"/>
            </xdr:cNvSpPr>
          </xdr:nvSpPr>
          <xdr:spPr>
            <a:xfrm>
              <a:off x="5583353" y="247867"/>
              <a:ext cx="118734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DASHBOARD</a:t>
              </a:r>
            </a:p>
          </xdr:txBody>
        </xdr:sp>
        <xdr:sp macro="" textlink="">
          <xdr:nvSpPr>
            <xdr:cNvPr id="12" name="Retângulo 11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873FC0CA-BC61-A750-CD95-9FEB43F85518}"/>
                </a:ext>
              </a:extLst>
            </xdr:cNvPr>
            <xdr:cNvSpPr>
              <a:spLocks noChangeAspect="1"/>
            </xdr:cNvSpPr>
          </xdr:nvSpPr>
          <xdr:spPr>
            <a:xfrm>
              <a:off x="6768992" y="238582"/>
              <a:ext cx="1162709" cy="295620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INSTRUÇÕES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3F7264F-BDAC-C8D9-F4CC-4FE31BABC693}"/>
              </a:ext>
            </a:extLst>
          </xdr:cNvPr>
          <xdr:cNvSpPr>
            <a:spLocks noChangeAspect="1"/>
          </xdr:cNvSpPr>
        </xdr:nvSpPr>
        <xdr:spPr>
          <a:xfrm>
            <a:off x="869009" y="533203"/>
            <a:ext cx="1185044" cy="26514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n>
                  <a:noFill/>
                </a:ln>
                <a:latin typeface="Bahnschrift SemiLight SemiConde" panose="020B0502040204020203" pitchFamily="34" charset="0"/>
              </a:rPr>
              <a:t>TIPO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C3A2C8B2-9E5A-125E-7A9A-75D0D5DA092A}"/>
              </a:ext>
            </a:extLst>
          </xdr:cNvPr>
          <xdr:cNvSpPr>
            <a:spLocks noChangeAspect="1"/>
          </xdr:cNvSpPr>
        </xdr:nvSpPr>
        <xdr:spPr>
          <a:xfrm>
            <a:off x="2054509" y="537953"/>
            <a:ext cx="1181629" cy="265140"/>
          </a:xfrm>
          <a:prstGeom prst="rect">
            <a:avLst/>
          </a:prstGeom>
          <a:solidFill>
            <a:srgbClr val="52525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DESCRIÇÃO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11929</xdr:rowOff>
    </xdr:from>
    <xdr:to>
      <xdr:col>31</xdr:col>
      <xdr:colOff>470712</xdr:colOff>
      <xdr:row>2</xdr:row>
      <xdr:rowOff>291996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E700C053-6DCC-A81F-026A-94EF66896D32}"/>
            </a:ext>
          </a:extLst>
        </xdr:cNvPr>
        <xdr:cNvGrpSpPr/>
      </xdr:nvGrpSpPr>
      <xdr:grpSpPr>
        <a:xfrm>
          <a:off x="1905" y="15739"/>
          <a:ext cx="27209292" cy="862997"/>
          <a:chOff x="1905" y="15773"/>
          <a:chExt cx="27466466" cy="862929"/>
        </a:xfrm>
      </xdr:grpSpPr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D191DC27-AEFB-430D-98A5-B987591E287D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3" name="Agrupar 2">
              <a:extLst>
                <a:ext uri="{FF2B5EF4-FFF2-40B4-BE49-F238E27FC236}">
                  <a16:creationId xmlns:a16="http://schemas.microsoft.com/office/drawing/2014/main" id="{0DDC2875-5AED-46BD-6591-01ED7CD8E7DA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6" name="Agrupar 5">
                <a:extLst>
                  <a:ext uri="{FF2B5EF4-FFF2-40B4-BE49-F238E27FC236}">
                    <a16:creationId xmlns:a16="http://schemas.microsoft.com/office/drawing/2014/main" id="{635406C1-6C91-3287-819B-27F90D2B8FC4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3" name="Retângulo 12">
                  <a:extLst>
                    <a:ext uri="{FF2B5EF4-FFF2-40B4-BE49-F238E27FC236}">
                      <a16:creationId xmlns:a16="http://schemas.microsoft.com/office/drawing/2014/main" id="{6F933E51-83D9-E6A3-8D23-C7475B6C493F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3DCA0AB8-35E0-9356-15C1-A503BE50811D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7" name="Retângulo 6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6FB742FF-44F3-6211-BAC2-3DE94D32B6C4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8" name="Retângulo 7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AEB507BE-7E97-58A1-9B8C-6E9A8428B0EB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9" name="Retângulo 8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71EBEB96-65D4-9705-8C00-9FE32EE6911B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D427C194-DC69-25E1-EA31-A2AFD5D88ACB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38076763-EF35-A8A2-9E78-D53CAB018CD5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B4F51D56-9616-DB21-A7CF-2A92C420E2C2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4" name="Retângulo 3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4EDDE56F-DB1D-A294-F5E2-3A2AB962A854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33203"/>
              <a:ext cx="1185044" cy="265140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RECEITAS</a:t>
              </a:r>
            </a:p>
          </xdr:txBody>
        </xdr:sp>
        <xdr:sp macro="" textlink="">
          <xdr:nvSpPr>
            <xdr:cNvPr id="5" name="Retângulo 4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40A66B93-9657-5F1F-35AB-B8ACE5EE891F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INVESTIMENTOS</a:t>
              </a:r>
            </a:p>
          </xdr:txBody>
        </xdr:sp>
      </xdr:grpSp>
      <xdr:sp macro="" textlink="">
        <xdr:nvSpPr>
          <xdr:cNvPr id="15" name="Retângulo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26C2CA91-ADCE-4753-8028-1FE3E4FCD396}"/>
              </a:ext>
            </a:extLst>
          </xdr:cNvPr>
          <xdr:cNvSpPr>
            <a:spLocks noChangeAspect="1"/>
          </xdr:cNvSpPr>
        </xdr:nvSpPr>
        <xdr:spPr>
          <a:xfrm>
            <a:off x="2602230" y="590999"/>
            <a:ext cx="1512281" cy="27228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DESPESAS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15739</xdr:rowOff>
    </xdr:from>
    <xdr:to>
      <xdr:col>31</xdr:col>
      <xdr:colOff>474522</xdr:colOff>
      <xdr:row>2</xdr:row>
      <xdr:rowOff>288186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8E76271-3D95-4819-8079-DECD3EEA46C6}"/>
            </a:ext>
          </a:extLst>
        </xdr:cNvPr>
        <xdr:cNvGrpSpPr/>
      </xdr:nvGrpSpPr>
      <xdr:grpSpPr>
        <a:xfrm>
          <a:off x="1905" y="19549"/>
          <a:ext cx="27203577" cy="855377"/>
          <a:chOff x="1905" y="15773"/>
          <a:chExt cx="27466466" cy="862929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80FCD238-4DC8-7654-4699-ACEC9ADEEF79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7C3263D7-AAD6-48D5-B9DC-49A6B0192DCC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8" name="Agrupar 7">
                <a:extLst>
                  <a:ext uri="{FF2B5EF4-FFF2-40B4-BE49-F238E27FC236}">
                    <a16:creationId xmlns:a16="http://schemas.microsoft.com/office/drawing/2014/main" id="{9389A214-A90E-5368-FF40-14C2B7AAD1BE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687A58B7-C153-287D-6692-086DDA7EA32D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169BFDA2-692E-69F7-6004-F6B6EBEC95DA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9" name="Retângulo 8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7DDEEAC3-4347-DFEC-C9E2-D32DC90CF8BD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924EBDDA-7E14-4CED-3AE8-BA8A7CF2BD34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8B511DA0-1755-EB5A-8741-01E574F51EF2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03EFEA99-C41D-E658-4C86-9A383EE6E406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3" name="Retângulo 12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0E46C3DC-31D4-22B5-5211-141E67B9D20A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4" name="Retângulo 13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BB28294F-17B4-49AD-4A7C-717AAE0F8657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A4AEE417-B95D-F574-DB41-7B88702E84A4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33203"/>
              <a:ext cx="1185044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RECEITAS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ECC4198B-137C-CACD-E59D-10D755CC2DB6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INVESTIMENTOS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58306C00-85A8-1F50-AA6A-A861C92F04D9}"/>
              </a:ext>
            </a:extLst>
          </xdr:cNvPr>
          <xdr:cNvSpPr>
            <a:spLocks noChangeAspect="1"/>
          </xdr:cNvSpPr>
        </xdr:nvSpPr>
        <xdr:spPr>
          <a:xfrm>
            <a:off x="2602230" y="590999"/>
            <a:ext cx="1512281" cy="272280"/>
          </a:xfrm>
          <a:prstGeom prst="rect">
            <a:avLst/>
          </a:prstGeom>
          <a:solidFill>
            <a:srgbClr val="52525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DESPESAS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15739</xdr:rowOff>
    </xdr:from>
    <xdr:to>
      <xdr:col>31</xdr:col>
      <xdr:colOff>474522</xdr:colOff>
      <xdr:row>2</xdr:row>
      <xdr:rowOff>288186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3744822-5E25-4AD0-8514-15C97E076C64}"/>
            </a:ext>
          </a:extLst>
        </xdr:cNvPr>
        <xdr:cNvGrpSpPr/>
      </xdr:nvGrpSpPr>
      <xdr:grpSpPr>
        <a:xfrm>
          <a:off x="1905" y="19549"/>
          <a:ext cx="27270252" cy="855377"/>
          <a:chOff x="1905" y="15773"/>
          <a:chExt cx="27466466" cy="862929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F21485E4-24AB-F650-A051-4B6322C749D1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EA8229C2-B5DD-A6D4-E529-68ABEC719BD9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8" name="Agrupar 7">
                <a:extLst>
                  <a:ext uri="{FF2B5EF4-FFF2-40B4-BE49-F238E27FC236}">
                    <a16:creationId xmlns:a16="http://schemas.microsoft.com/office/drawing/2014/main" id="{DE4F851D-50E8-AC5F-478D-4BC6A4702FFC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6C1F8090-0E30-DF9E-E617-894DAB4CAEE4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389B7651-1D2E-98FF-2CCB-3E2694B405DA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9" name="Retângulo 8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A07B7589-8DFF-59A2-68A9-2EC71FFF4B69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CDA06632-9733-7395-62AC-3CF1AE9112F4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CC1CA36D-7263-6BA7-DE3B-18F9E46ADE2F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4E3352BE-1048-89E5-FA00-E390C857E304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3" name="Retângulo 12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9AB50BCA-FC94-B974-702A-6456B601B70E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4" name="Retângulo 13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F5CA2F9B-72FA-6618-9444-4F51211EB689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A932B4F0-FCC8-36CE-60FD-C66F73461F34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33203"/>
              <a:ext cx="1185044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RECEITAS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02048F2D-5BBF-50D6-2E26-E1C49BCB435C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INVESTIMENTOS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6ACC7D50-9B56-2B63-B5A6-065F754F3E90}"/>
              </a:ext>
            </a:extLst>
          </xdr:cNvPr>
          <xdr:cNvSpPr>
            <a:spLocks noChangeAspect="1"/>
          </xdr:cNvSpPr>
        </xdr:nvSpPr>
        <xdr:spPr>
          <a:xfrm>
            <a:off x="2602230" y="590999"/>
            <a:ext cx="1512281" cy="27228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DESPESAS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15739</xdr:rowOff>
    </xdr:from>
    <xdr:to>
      <xdr:col>31</xdr:col>
      <xdr:colOff>474522</xdr:colOff>
      <xdr:row>2</xdr:row>
      <xdr:rowOff>288186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205BEA0-0B93-48D7-8379-52EFE06922AE}"/>
            </a:ext>
          </a:extLst>
        </xdr:cNvPr>
        <xdr:cNvGrpSpPr/>
      </xdr:nvGrpSpPr>
      <xdr:grpSpPr>
        <a:xfrm>
          <a:off x="1905" y="19549"/>
          <a:ext cx="27213102" cy="855377"/>
          <a:chOff x="1905" y="15773"/>
          <a:chExt cx="27466466" cy="862929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4DC38045-28ED-A540-B5C2-1BBC6A30D338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477CCBE1-2245-FE2D-4DEA-385DD10E9F78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8" name="Agrupar 7">
                <a:extLst>
                  <a:ext uri="{FF2B5EF4-FFF2-40B4-BE49-F238E27FC236}">
                    <a16:creationId xmlns:a16="http://schemas.microsoft.com/office/drawing/2014/main" id="{C9F46F22-0316-4040-EF43-78F705651245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D2EE3865-176C-9B8E-F8FC-4843BCF5FC46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715D2179-89DB-C30A-C9D3-05AD2932B6E7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9" name="Retângulo 8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06F7EF19-2643-3765-D63C-E8454953A5AA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F51F63C7-74AD-FE38-4A5B-84FDAAA7FF0F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9342C0BC-CB84-0D73-F90C-8F56A15642EB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174FEF5A-1B7C-77E4-32E4-C3CC3CA9B133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3" name="Retângulo 12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E9C3FC12-ADE8-C68C-CD0F-F928B1F470C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4" name="Retângulo 13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BE8C7305-F7B3-5650-6C59-2BA91E3331AC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28957A54-21CA-79BE-A680-55D36CC15B0F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33203"/>
              <a:ext cx="1185044" cy="265140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RECEITAS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13829A77-22AF-03D0-AC0B-A2B16585D0C8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INVESTIMENTOS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8C91813C-9778-D716-E556-F6E84DD41318}"/>
              </a:ext>
            </a:extLst>
          </xdr:cNvPr>
          <xdr:cNvSpPr>
            <a:spLocks noChangeAspect="1"/>
          </xdr:cNvSpPr>
        </xdr:nvSpPr>
        <xdr:spPr>
          <a:xfrm>
            <a:off x="2602230" y="590999"/>
            <a:ext cx="1512281" cy="27228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DESPESAS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19549</xdr:rowOff>
    </xdr:from>
    <xdr:to>
      <xdr:col>31</xdr:col>
      <xdr:colOff>478332</xdr:colOff>
      <xdr:row>2</xdr:row>
      <xdr:rowOff>284376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C9A6DCD-B982-4E31-8EDE-6EE8BF7E72AE}"/>
            </a:ext>
          </a:extLst>
        </xdr:cNvPr>
        <xdr:cNvGrpSpPr/>
      </xdr:nvGrpSpPr>
      <xdr:grpSpPr>
        <a:xfrm>
          <a:off x="1905" y="15739"/>
          <a:ext cx="27199767" cy="862997"/>
          <a:chOff x="1905" y="15773"/>
          <a:chExt cx="27466466" cy="862929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B97EB08E-5F95-9F65-D6A8-8C5743BA769D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143563FD-DE7A-D040-E0B7-5671A7989D96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8" name="Agrupar 7">
                <a:extLst>
                  <a:ext uri="{FF2B5EF4-FFF2-40B4-BE49-F238E27FC236}">
                    <a16:creationId xmlns:a16="http://schemas.microsoft.com/office/drawing/2014/main" id="{18589A79-D9D3-F977-3448-356B80268602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CBBF34B9-DBCE-387F-A1E1-E1A6BC54A70B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89EF010-43C5-8487-8D18-5ACB2D790BAA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9" name="Retângulo 8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581F9F31-9E48-A839-E004-1EFD6A640869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F0FC2AE7-70DD-A285-A4CE-0E016DC60498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EBCCEBDD-DD79-5569-BE2A-9ADC2C3D74F3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7CD41756-357B-B0EA-B537-23B53643666B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3" name="Retângulo 12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50126DFA-B8ED-0CB5-5130-10769F4FD90F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4" name="Retângulo 13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B233ED6B-02AE-80FF-331A-9340BBFE2DA9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55DBAD45-D1A1-BDAB-338B-4090C87EE101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33203"/>
              <a:ext cx="1185044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RECEITAS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CECB9580-5D0C-F111-8EF6-643F07F760A2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INVESTIMENTOS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FC876C89-01AA-F61B-6EFB-73CF780DD278}"/>
              </a:ext>
            </a:extLst>
          </xdr:cNvPr>
          <xdr:cNvSpPr>
            <a:spLocks noChangeAspect="1"/>
          </xdr:cNvSpPr>
        </xdr:nvSpPr>
        <xdr:spPr>
          <a:xfrm>
            <a:off x="2602230" y="590999"/>
            <a:ext cx="1512281" cy="272280"/>
          </a:xfrm>
          <a:prstGeom prst="rect">
            <a:avLst/>
          </a:prstGeom>
          <a:solidFill>
            <a:srgbClr val="52525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DESPESAS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15739</xdr:rowOff>
    </xdr:from>
    <xdr:to>
      <xdr:col>31</xdr:col>
      <xdr:colOff>474522</xdr:colOff>
      <xdr:row>2</xdr:row>
      <xdr:rowOff>288186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695B732-C690-407A-B379-AAC8EB7A4EB9}"/>
            </a:ext>
          </a:extLst>
        </xdr:cNvPr>
        <xdr:cNvGrpSpPr/>
      </xdr:nvGrpSpPr>
      <xdr:grpSpPr>
        <a:xfrm>
          <a:off x="1905" y="19549"/>
          <a:ext cx="27270252" cy="855377"/>
          <a:chOff x="1905" y="15773"/>
          <a:chExt cx="27466466" cy="862929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297B9F22-78ED-05A6-B7A3-274B072240FB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E6BD5B24-F37B-D062-21AA-DCCC82DBB31D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8" name="Agrupar 7">
                <a:extLst>
                  <a:ext uri="{FF2B5EF4-FFF2-40B4-BE49-F238E27FC236}">
                    <a16:creationId xmlns:a16="http://schemas.microsoft.com/office/drawing/2014/main" id="{E7BDF564-0FCB-098D-E6AA-7CEBD6D214F8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8229756B-B2E0-5065-4E9C-D3E9DE91E89A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1448D443-EC4C-CCF8-E048-DA6FB7BB2AD2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9" name="Retângulo 8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AB577674-00B5-BFF1-33A5-201D2AB499FB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07940B1C-0F0B-2991-6941-2510968D3A0A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63E56754-F1B4-0644-71EF-DC889ADAEEDE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753C5947-7EDF-F45A-7CD7-EB97B33D9965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3" name="Retângulo 12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511624CC-50EA-9666-1B04-FB730DD0865D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4" name="Retângulo 13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3B9D3B22-FE8D-F358-09E4-56918C48A993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F5F3A464-2FF9-B98D-0745-6406BD1FF5D5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33203"/>
              <a:ext cx="1185044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RECEITAS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3E9114E4-8ED3-0EC6-EBA0-FA0F7105B5B1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INVESTIMENTOS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D7DC4FEF-65C6-4D13-C607-7349E6074525}"/>
              </a:ext>
            </a:extLst>
          </xdr:cNvPr>
          <xdr:cNvSpPr>
            <a:spLocks noChangeAspect="1"/>
          </xdr:cNvSpPr>
        </xdr:nvSpPr>
        <xdr:spPr>
          <a:xfrm>
            <a:off x="2602230" y="590999"/>
            <a:ext cx="1512281" cy="27228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DESPESAS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15739</xdr:rowOff>
    </xdr:from>
    <xdr:to>
      <xdr:col>31</xdr:col>
      <xdr:colOff>474522</xdr:colOff>
      <xdr:row>2</xdr:row>
      <xdr:rowOff>288186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AEB8817-07A6-476D-9CF4-E83DD76AA01E}"/>
            </a:ext>
          </a:extLst>
        </xdr:cNvPr>
        <xdr:cNvGrpSpPr/>
      </xdr:nvGrpSpPr>
      <xdr:grpSpPr>
        <a:xfrm>
          <a:off x="1905" y="19549"/>
          <a:ext cx="25774827" cy="855377"/>
          <a:chOff x="1905" y="15773"/>
          <a:chExt cx="27466466" cy="862929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974B0CC-E713-9E10-9050-FC021606BFA7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882584DF-5570-7740-9239-F51A7F90B8FE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8" name="Agrupar 7">
                <a:extLst>
                  <a:ext uri="{FF2B5EF4-FFF2-40B4-BE49-F238E27FC236}">
                    <a16:creationId xmlns:a16="http://schemas.microsoft.com/office/drawing/2014/main" id="{7F6AAE0E-C284-25EF-BB4F-56CDC9C3314A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FDFECEEC-B20C-758E-EFFA-37302858ECC8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2F3DFE9F-6E50-E00B-8134-57D68C2E3DA2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9" name="Retângulo 8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1C7BEB64-8147-ECAC-7B33-691B4B0D95D5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B54A7C03-E115-132E-5DF9-202E4F893F75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70835C85-8106-0749-0F34-6E7852C3A3E3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00A19B9F-A2AB-0652-BCEC-CDF4B9BE59E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3" name="Retângulo 12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74693AAA-7A85-8AAF-4D2D-A8E0BDC700FA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4" name="Retângulo 13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78259949-0D5A-7318-F841-3AC3051DB58D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1E91AEAB-C12F-FF43-96A3-28E07B63C336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33203"/>
              <a:ext cx="1185044" cy="265140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ORÇAMENTO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71C503EA-3656-78DE-766B-6E1144C960E0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COMPARATIVO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22E7028B-4129-AEFF-ECB3-4A20A7ABBB4F}"/>
              </a:ext>
            </a:extLst>
          </xdr:cNvPr>
          <xdr:cNvSpPr>
            <a:spLocks noChangeAspect="1"/>
          </xdr:cNvSpPr>
        </xdr:nvSpPr>
        <xdr:spPr>
          <a:xfrm>
            <a:off x="2602230" y="590999"/>
            <a:ext cx="1512281" cy="27228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REALIZADO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476427</xdr:colOff>
      <xdr:row>2</xdr:row>
      <xdr:rowOff>264827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B1E5624-CFA2-4103-8BAA-24B18BB74BAD}"/>
            </a:ext>
          </a:extLst>
        </xdr:cNvPr>
        <xdr:cNvGrpSpPr/>
      </xdr:nvGrpSpPr>
      <xdr:grpSpPr>
        <a:xfrm>
          <a:off x="0" y="0"/>
          <a:ext cx="25780542" cy="855377"/>
          <a:chOff x="1905" y="15773"/>
          <a:chExt cx="27466466" cy="862929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E5B86653-0DDC-4D86-4767-A76D9B32A15B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6B03E800-D9DB-2E7F-F760-BB5BFC906712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8" name="Agrupar 7">
                <a:extLst>
                  <a:ext uri="{FF2B5EF4-FFF2-40B4-BE49-F238E27FC236}">
                    <a16:creationId xmlns:a16="http://schemas.microsoft.com/office/drawing/2014/main" id="{0F703912-EDDD-09B6-12B6-6D8CB4E04617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BFC7B422-381C-5D8D-43AC-3D65D87DFBD8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965C65C2-018C-3D43-8044-DE0DEC7B15D8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9" name="Retângulo 8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1FA717B2-8595-0789-DDCC-F3225A992326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4722ABC4-CCBF-9FA6-25E7-F128BAED79C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3329615E-D6FA-0516-A997-1093AA176A9A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77341FEF-5A10-55F5-DF7B-7E26D50A1A19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3" name="Retângulo 12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5C091F5B-F3AA-6E8C-A58B-99C0F7557D4C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4" name="Retângulo 13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9D4FF712-B984-E088-6450-BAD881DC8116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338C7D7B-9968-44B6-EEA0-FAD033590FBF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41966"/>
              <a:ext cx="1185044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ORÇAMENTO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0777BCC0-E525-E3C7-8BA1-5E8EF69FBDEB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COMPARATIVO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6C6FCFD-3A3E-4931-21E4-C3338A2AC637}"/>
              </a:ext>
            </a:extLst>
          </xdr:cNvPr>
          <xdr:cNvSpPr>
            <a:spLocks noChangeAspect="1"/>
          </xdr:cNvSpPr>
        </xdr:nvSpPr>
        <xdr:spPr>
          <a:xfrm>
            <a:off x="2602615" y="589730"/>
            <a:ext cx="1512504" cy="269876"/>
          </a:xfrm>
          <a:prstGeom prst="rect">
            <a:avLst/>
          </a:prstGeom>
          <a:solidFill>
            <a:srgbClr val="52525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REALIZADO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19549</xdr:rowOff>
    </xdr:from>
    <xdr:to>
      <xdr:col>31</xdr:col>
      <xdr:colOff>478332</xdr:colOff>
      <xdr:row>2</xdr:row>
      <xdr:rowOff>284376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D15DC3D-5DF5-42E5-AB12-CC7341B835F6}"/>
            </a:ext>
          </a:extLst>
        </xdr:cNvPr>
        <xdr:cNvGrpSpPr/>
      </xdr:nvGrpSpPr>
      <xdr:grpSpPr>
        <a:xfrm>
          <a:off x="1905" y="15739"/>
          <a:ext cx="26561592" cy="862997"/>
          <a:chOff x="1905" y="15773"/>
          <a:chExt cx="27466466" cy="862929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96A645D-07AD-1F56-3D08-DC7D7DEB5CAF}"/>
              </a:ext>
            </a:extLst>
          </xdr:cNvPr>
          <xdr:cNvGrpSpPr/>
        </xdr:nvGrpSpPr>
        <xdr:grpSpPr>
          <a:xfrm>
            <a:off x="1905" y="15773"/>
            <a:ext cx="27466466" cy="862929"/>
            <a:chOff x="1905" y="16085"/>
            <a:chExt cx="21603088" cy="79399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F4A0F768-A119-F488-A39F-A6D147CB6739}"/>
                </a:ext>
              </a:extLst>
            </xdr:cNvPr>
            <xdr:cNvGrpSpPr/>
          </xdr:nvGrpSpPr>
          <xdr:grpSpPr>
            <a:xfrm>
              <a:off x="1905" y="16085"/>
              <a:ext cx="21603088" cy="793995"/>
              <a:chOff x="1905" y="16094"/>
              <a:chExt cx="21603087" cy="788275"/>
            </a:xfrm>
          </xdr:grpSpPr>
          <xdr:grpSp>
            <xdr:nvGrpSpPr>
              <xdr:cNvPr id="8" name="Agrupar 7">
                <a:extLst>
                  <a:ext uri="{FF2B5EF4-FFF2-40B4-BE49-F238E27FC236}">
                    <a16:creationId xmlns:a16="http://schemas.microsoft.com/office/drawing/2014/main" id="{152802EB-AAD1-1A57-C6EB-2DC27BE3A444}"/>
                  </a:ext>
                </a:extLst>
              </xdr:cNvPr>
              <xdr:cNvGrpSpPr/>
            </xdr:nvGrpSpPr>
            <xdr:grpSpPr>
              <a:xfrm>
                <a:off x="1905" y="16094"/>
                <a:ext cx="21603087" cy="788275"/>
                <a:chOff x="1905" y="10379"/>
                <a:chExt cx="21603087" cy="790180"/>
              </a:xfrm>
            </xdr:grpSpPr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8F93A3FA-346C-161F-2953-6DCD0855BA50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905" y="276947"/>
                  <a:ext cx="21592708" cy="523612"/>
                </a:xfrm>
                <a:prstGeom prst="rect">
                  <a:avLst/>
                </a:prstGeom>
                <a:solidFill>
                  <a:srgbClr val="0099ED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200" b="0">
                    <a:latin typeface="Bahnschrift SemiLight" panose="020B0502040204020203" pitchFamily="34" charset="0"/>
                  </a:endParaRPr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BE1C1829-DC7C-0C3D-437C-B2F4D5418FDD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8474" y="10379"/>
                  <a:ext cx="21596518" cy="525517"/>
                </a:xfrm>
                <a:prstGeom prst="rect">
                  <a:avLst/>
                </a:prstGeom>
                <a:solidFill>
                  <a:srgbClr val="18228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pt-BR" sz="1200" b="0">
                      <a:latin typeface="Bahnschrift SemiLight" panose="020B0502040204020203" pitchFamily="34" charset="0"/>
                    </a:rPr>
                    <a:t>ORÇAMENTO EMPRESARIAL CECEAGRO 2.5</a:t>
                  </a:r>
                </a:p>
              </xdr:txBody>
            </xdr:sp>
          </xdr:grpSp>
          <xdr:sp macro="" textlink="">
            <xdr:nvSpPr>
              <xdr:cNvPr id="9" name="Retângulo 8">
                <a:hlinkClick xmlns:r="http://schemas.openxmlformats.org/officeDocument/2006/relationships" r:id="rId1"/>
                <a:extLst>
                  <a:ext uri="{FF2B5EF4-FFF2-40B4-BE49-F238E27FC236}">
                    <a16:creationId xmlns:a16="http://schemas.microsoft.com/office/drawing/2014/main" id="{BFA5FD3E-7B05-EF74-88EC-1CFBF71706FC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9009" y="247781"/>
                <a:ext cx="11850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RATEIO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B9C2BCEC-A1B3-8CA2-10D4-FEF4ABF7134D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054509" y="247867"/>
                <a:ext cx="1181629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ORÇAMENTO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16B87DD2-1670-3AA3-6B2F-D6C31E14BF47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236024" y="238543"/>
                <a:ext cx="1166313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REALIZADO</a:t>
                </a:r>
              </a:p>
            </xdr:txBody>
          </xdr:sp>
          <xdr:sp macro="" textlink="">
            <xdr:nvSpPr>
              <xdr:cNvPr id="12" name="Retângulo 11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3C105CC6-7BE4-3D77-CF8B-20418E2B2E3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4403569" y="247781"/>
                <a:ext cx="1177424" cy="286095"/>
              </a:xfrm>
              <a:prstGeom prst="rect">
                <a:avLst/>
              </a:prstGeom>
              <a:solidFill>
                <a:srgbClr val="525252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n>
                      <a:noFill/>
                    </a:ln>
                    <a:latin typeface="Bahnschrift SemiLight SemiConde" panose="020B0502040204020203" pitchFamily="34" charset="0"/>
                  </a:rPr>
                  <a:t>RELATÓRIO</a:t>
                </a:r>
              </a:p>
            </xdr:txBody>
          </xdr:sp>
          <xdr:sp macro="" textlink="">
            <xdr:nvSpPr>
              <xdr:cNvPr id="13" name="Retângulo 12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86109A62-1341-7E57-63D2-CD263C0EB6A3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5583353" y="247867"/>
                <a:ext cx="1187344" cy="286095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DASHBOARD</a:t>
                </a:r>
              </a:p>
            </xdr:txBody>
          </xdr:sp>
          <xdr:sp macro="" textlink="">
            <xdr:nvSpPr>
              <xdr:cNvPr id="14" name="Retângulo 13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id="{D5225FC7-3BC0-A68D-E9B5-6C8622C0B87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6768992" y="238582"/>
                <a:ext cx="1162709" cy="295620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200" b="0">
                    <a:latin typeface="Bahnschrift SemiLight" panose="020B0502040204020203" pitchFamily="34" charset="0"/>
                  </a:rPr>
                  <a:t>INSTRUÇÕES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C3155574-49E5-7F90-C2C9-12B83ED96217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542044"/>
              <a:ext cx="1185044" cy="265140"/>
            </a:xfrm>
            <a:prstGeom prst="rect">
              <a:avLst/>
            </a:prstGeom>
            <a:solidFill>
              <a:srgbClr val="0099E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ORÇAMENTO</a:t>
              </a:r>
            </a:p>
          </xdr:txBody>
        </xdr:sp>
        <xdr:sp macro="" textlink="">
          <xdr:nvSpPr>
            <xdr:cNvPr id="7" name="Retângulo 6">
              <a:extLst>
                <a:ext uri="{FF2B5EF4-FFF2-40B4-BE49-F238E27FC236}">
                  <a16:creationId xmlns:a16="http://schemas.microsoft.com/office/drawing/2014/main" id="{9A1ADA8F-BE7D-C55A-D069-542207BFD459}"/>
                </a:ext>
              </a:extLst>
            </xdr:cNvPr>
            <xdr:cNvSpPr>
              <a:spLocks noChangeAspect="1"/>
            </xdr:cNvSpPr>
          </xdr:nvSpPr>
          <xdr:spPr>
            <a:xfrm>
              <a:off x="3222913" y="537837"/>
              <a:ext cx="1181629" cy="265140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COMPARATIVO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4470224F-207C-F500-D7CA-47C20A0264A8}"/>
              </a:ext>
            </a:extLst>
          </xdr:cNvPr>
          <xdr:cNvSpPr>
            <a:spLocks noChangeAspect="1"/>
          </xdr:cNvSpPr>
        </xdr:nvSpPr>
        <xdr:spPr>
          <a:xfrm>
            <a:off x="2602230" y="590999"/>
            <a:ext cx="1512281" cy="27228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atin typeface="Bahnschrift SemiLight" panose="020B0502040204020203" pitchFamily="34" charset="0"/>
              </a:rPr>
              <a:t>REALIZADO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19549</xdr:rowOff>
    </xdr:from>
    <xdr:to>
      <xdr:col>31</xdr:col>
      <xdr:colOff>478332</xdr:colOff>
      <xdr:row>2</xdr:row>
      <xdr:rowOff>284376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525453AF-33F2-5556-4F73-30EECC981C29}"/>
            </a:ext>
          </a:extLst>
        </xdr:cNvPr>
        <xdr:cNvGrpSpPr/>
      </xdr:nvGrpSpPr>
      <xdr:grpSpPr>
        <a:xfrm>
          <a:off x="1905" y="15739"/>
          <a:ext cx="24408942" cy="862997"/>
          <a:chOff x="1905" y="16085"/>
          <a:chExt cx="21603088" cy="793995"/>
        </a:xfrm>
      </xdr:grpSpPr>
      <xdr:grpSp>
        <xdr:nvGrpSpPr>
          <xdr:cNvPr id="5" name="Agrupar 4">
            <a:extLst>
              <a:ext uri="{FF2B5EF4-FFF2-40B4-BE49-F238E27FC236}">
                <a16:creationId xmlns:a16="http://schemas.microsoft.com/office/drawing/2014/main" id="{34C8BC1F-6443-F2B7-830C-21FF229A8762}"/>
              </a:ext>
            </a:extLst>
          </xdr:cNvPr>
          <xdr:cNvGrpSpPr/>
        </xdr:nvGrpSpPr>
        <xdr:grpSpPr>
          <a:xfrm>
            <a:off x="1905" y="16085"/>
            <a:ext cx="21603088" cy="793995"/>
            <a:chOff x="1905" y="16094"/>
            <a:chExt cx="21603087" cy="788275"/>
          </a:xfrm>
        </xdr:grpSpPr>
        <xdr:grpSp>
          <xdr:nvGrpSpPr>
            <xdr:cNvPr id="8" name="Agrupar 7">
              <a:extLst>
                <a:ext uri="{FF2B5EF4-FFF2-40B4-BE49-F238E27FC236}">
                  <a16:creationId xmlns:a16="http://schemas.microsoft.com/office/drawing/2014/main" id="{AEFB8035-9170-591C-77F0-DCF60DD10AC8}"/>
                </a:ext>
              </a:extLst>
            </xdr:cNvPr>
            <xdr:cNvGrpSpPr/>
          </xdr:nvGrpSpPr>
          <xdr:grpSpPr>
            <a:xfrm>
              <a:off x="1905" y="16094"/>
              <a:ext cx="21603087" cy="788275"/>
              <a:chOff x="1905" y="10379"/>
              <a:chExt cx="21603087" cy="790180"/>
            </a:xfrm>
          </xdr:grpSpPr>
          <xdr:sp macro="" textlink="">
            <xdr:nvSpPr>
              <xdr:cNvPr id="15" name="Retângulo 14">
                <a:extLst>
                  <a:ext uri="{FF2B5EF4-FFF2-40B4-BE49-F238E27FC236}">
                    <a16:creationId xmlns:a16="http://schemas.microsoft.com/office/drawing/2014/main" id="{C79A9EDE-B819-439B-69B0-22A7250F81F9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905" y="276947"/>
                <a:ext cx="21592708" cy="523612"/>
              </a:xfrm>
              <a:prstGeom prst="rect">
                <a:avLst/>
              </a:prstGeom>
              <a:solidFill>
                <a:srgbClr val="0099ED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200" b="0">
                  <a:latin typeface="Bahnschrift SemiLight" panose="020B0502040204020203" pitchFamily="34" charset="0"/>
                </a:endParaRPr>
              </a:p>
            </xdr:txBody>
          </xdr:sp>
          <xdr:sp macro="" textlink="">
            <xdr:nvSpPr>
              <xdr:cNvPr id="16" name="Retângulo 15">
                <a:extLst>
                  <a:ext uri="{FF2B5EF4-FFF2-40B4-BE49-F238E27FC236}">
                    <a16:creationId xmlns:a16="http://schemas.microsoft.com/office/drawing/2014/main" id="{C542BA0B-67DF-412F-1E4A-5BAB160E545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74" y="10379"/>
                <a:ext cx="21596518" cy="525517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pt-BR" sz="1200" b="0">
                    <a:latin typeface="Bahnschrift SemiLight" panose="020B0502040204020203" pitchFamily="34" charset="0"/>
                  </a:rPr>
                  <a:t>ORÇAMENTO EMPRESARIAL CECEAGRO 2.5</a:t>
                </a:r>
              </a:p>
            </xdr:txBody>
          </xdr:sp>
        </xdr:grpSp>
        <xdr:sp macro="" textlink="">
          <xdr:nvSpPr>
            <xdr:cNvPr id="9" name="Retângulo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276F602D-AB88-2689-B42E-5503D3A96A21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247781"/>
              <a:ext cx="118504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RATEIO</a:t>
              </a:r>
            </a:p>
          </xdr:txBody>
        </xdr:sp>
        <xdr:sp macro="" textlink="">
          <xdr:nvSpPr>
            <xdr:cNvPr id="10" name="Retângulo 9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1C8A01C0-2A79-DE30-4650-9AD0865107DB}"/>
                </a:ext>
              </a:extLst>
            </xdr:cNvPr>
            <xdr:cNvSpPr>
              <a:spLocks noChangeAspect="1"/>
            </xdr:cNvSpPr>
          </xdr:nvSpPr>
          <xdr:spPr>
            <a:xfrm>
              <a:off x="2054509" y="247867"/>
              <a:ext cx="1181629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ORÇAMENTO</a:t>
              </a:r>
            </a:p>
          </xdr:txBody>
        </xdr:sp>
        <xdr:sp macro="" textlink="">
          <xdr:nvSpPr>
            <xdr:cNvPr id="11" name="Retângulo 10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427C33D6-1872-3702-A804-F9E1E9D45388}"/>
                </a:ext>
              </a:extLst>
            </xdr:cNvPr>
            <xdr:cNvSpPr>
              <a:spLocks noChangeAspect="1"/>
            </xdr:cNvSpPr>
          </xdr:nvSpPr>
          <xdr:spPr>
            <a:xfrm>
              <a:off x="3236024" y="238543"/>
              <a:ext cx="1166313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REALIZADO</a:t>
              </a:r>
            </a:p>
          </xdr:txBody>
        </xdr:sp>
        <xdr:sp macro="" textlink="">
          <xdr:nvSpPr>
            <xdr:cNvPr id="12" name="Retângulo 11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DB6437D-F07C-8A42-E73A-9174B2336631}"/>
                </a:ext>
              </a:extLst>
            </xdr:cNvPr>
            <xdr:cNvSpPr>
              <a:spLocks noChangeAspect="1"/>
            </xdr:cNvSpPr>
          </xdr:nvSpPr>
          <xdr:spPr>
            <a:xfrm>
              <a:off x="4403569" y="247781"/>
              <a:ext cx="117742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RELATÓRIO</a:t>
              </a:r>
            </a:p>
          </xdr:txBody>
        </xdr:sp>
        <xdr:sp macro="" textlink="">
          <xdr:nvSpPr>
            <xdr:cNvPr id="13" name="Retângulo 12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16C8699B-45CD-F2BD-5FF1-B409AC532D4F}"/>
                </a:ext>
              </a:extLst>
            </xdr:cNvPr>
            <xdr:cNvSpPr>
              <a:spLocks noChangeAspect="1"/>
            </xdr:cNvSpPr>
          </xdr:nvSpPr>
          <xdr:spPr>
            <a:xfrm>
              <a:off x="5583353" y="247867"/>
              <a:ext cx="1187344" cy="286095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DASHBOARD</a:t>
              </a:r>
            </a:p>
          </xdr:txBody>
        </xdr:sp>
        <xdr:sp macro="" textlink="">
          <xdr:nvSpPr>
            <xdr:cNvPr id="14" name="Retângulo 13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26D081B7-4424-2CA7-88B6-9AA34C26738B}"/>
                </a:ext>
              </a:extLst>
            </xdr:cNvPr>
            <xdr:cNvSpPr>
              <a:spLocks noChangeAspect="1"/>
            </xdr:cNvSpPr>
          </xdr:nvSpPr>
          <xdr:spPr>
            <a:xfrm>
              <a:off x="6768992" y="238582"/>
              <a:ext cx="1162709" cy="295620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INSTRUÇÕES</a:t>
              </a:r>
            </a:p>
          </xdr:txBody>
        </xdr:sp>
      </xdr:grpSp>
      <xdr:sp macro="" textlink="">
        <xdr:nvSpPr>
          <xdr:cNvPr id="6" name="Retângulo 5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ED226DC-7929-8A2A-63E5-B0B90E36CB31}"/>
              </a:ext>
            </a:extLst>
          </xdr:cNvPr>
          <xdr:cNvSpPr>
            <a:spLocks noChangeAspect="1"/>
          </xdr:cNvSpPr>
        </xdr:nvSpPr>
        <xdr:spPr>
          <a:xfrm>
            <a:off x="869009" y="542044"/>
            <a:ext cx="1185044" cy="26514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n>
                  <a:noFill/>
                </a:ln>
                <a:latin typeface="Bahnschrift SemiLight SemiConde" panose="020B0502040204020203" pitchFamily="34" charset="0"/>
              </a:rPr>
              <a:t>DASHBOARD</a:t>
            </a:r>
          </a:p>
        </xdr:txBody>
      </xdr:sp>
    </xdr:grpSp>
    <xdr:clientData/>
  </xdr:twoCellAnchor>
  <xdr:twoCellAnchor>
    <xdr:from>
      <xdr:col>9</xdr:col>
      <xdr:colOff>17143</xdr:colOff>
      <xdr:row>4</xdr:row>
      <xdr:rowOff>210504</xdr:rowOff>
    </xdr:from>
    <xdr:to>
      <xdr:col>17</xdr:col>
      <xdr:colOff>476250</xdr:colOff>
      <xdr:row>7</xdr:row>
      <xdr:rowOff>523875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9A2A31F-C625-B3EB-2615-0CC6C7D3C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15240</xdr:colOff>
      <xdr:row>8</xdr:row>
      <xdr:rowOff>217171</xdr:rowOff>
    </xdr:from>
    <xdr:to>
      <xdr:col>17</xdr:col>
      <xdr:colOff>472442</xdr:colOff>
      <xdr:row>11</xdr:row>
      <xdr:rowOff>495301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8ACA57E-CB9D-484D-BD93-C30032A8E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15240</xdr:colOff>
      <xdr:row>12</xdr:row>
      <xdr:rowOff>207644</xdr:rowOff>
    </xdr:from>
    <xdr:to>
      <xdr:col>17</xdr:col>
      <xdr:colOff>472442</xdr:colOff>
      <xdr:row>15</xdr:row>
      <xdr:rowOff>542924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3E0D5F7A-2225-47EC-B1D6-77930D806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19050</xdr:colOff>
      <xdr:row>16</xdr:row>
      <xdr:rowOff>213359</xdr:rowOff>
    </xdr:from>
    <xdr:to>
      <xdr:col>17</xdr:col>
      <xdr:colOff>476252</xdr:colOff>
      <xdr:row>20</xdr:row>
      <xdr:rowOff>428625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76294DDF-0D45-497B-82E8-49490A652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19049</xdr:colOff>
      <xdr:row>7</xdr:row>
      <xdr:rowOff>37147</xdr:rowOff>
    </xdr:from>
    <xdr:to>
      <xdr:col>7</xdr:col>
      <xdr:colOff>1154429</xdr:colOff>
      <xdr:row>8</xdr:row>
      <xdr:rowOff>403859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4ED2AE09-4330-EBDA-8EE3-B1D3B08A4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20955</xdr:colOff>
      <xdr:row>11</xdr:row>
      <xdr:rowOff>20955</xdr:rowOff>
    </xdr:from>
    <xdr:to>
      <xdr:col>7</xdr:col>
      <xdr:colOff>1154430</xdr:colOff>
      <xdr:row>12</xdr:row>
      <xdr:rowOff>374332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18E7A5A4-3140-4E35-87D8-A48372EF6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</xdr:colOff>
      <xdr:row>15</xdr:row>
      <xdr:rowOff>28575</xdr:rowOff>
    </xdr:from>
    <xdr:to>
      <xdr:col>8</xdr:col>
      <xdr:colOff>7620</xdr:colOff>
      <xdr:row>16</xdr:row>
      <xdr:rowOff>330517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B63E6FAE-5D40-4847-8EBF-A4D663D93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19</xdr:row>
      <xdr:rowOff>20955</xdr:rowOff>
    </xdr:from>
    <xdr:to>
      <xdr:col>7</xdr:col>
      <xdr:colOff>1154430</xdr:colOff>
      <xdr:row>20</xdr:row>
      <xdr:rowOff>454342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A9F8CA94-CC0E-4C4F-8411-FFE650A6A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0</xdr:row>
      <xdr:rowOff>15739</xdr:rowOff>
    </xdr:from>
    <xdr:to>
      <xdr:col>31</xdr:col>
      <xdr:colOff>474522</xdr:colOff>
      <xdr:row>2</xdr:row>
      <xdr:rowOff>288186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1AA3167-74A6-41C8-B176-24BD17A0ACCB}"/>
            </a:ext>
          </a:extLst>
        </xdr:cNvPr>
        <xdr:cNvGrpSpPr/>
      </xdr:nvGrpSpPr>
      <xdr:grpSpPr>
        <a:xfrm>
          <a:off x="1905" y="19549"/>
          <a:ext cx="23631702" cy="855377"/>
          <a:chOff x="1905" y="16085"/>
          <a:chExt cx="21603088" cy="793995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93AC4046-A184-C772-B085-4CD8A6EA8CBD}"/>
              </a:ext>
            </a:extLst>
          </xdr:cNvPr>
          <xdr:cNvGrpSpPr/>
        </xdr:nvGrpSpPr>
        <xdr:grpSpPr>
          <a:xfrm>
            <a:off x="1905" y="16085"/>
            <a:ext cx="21603088" cy="793995"/>
            <a:chOff x="1905" y="16094"/>
            <a:chExt cx="21603087" cy="788275"/>
          </a:xfrm>
        </xdr:grpSpPr>
        <xdr:grpSp>
          <xdr:nvGrpSpPr>
            <xdr:cNvPr id="5" name="Agrupar 4">
              <a:extLst>
                <a:ext uri="{FF2B5EF4-FFF2-40B4-BE49-F238E27FC236}">
                  <a16:creationId xmlns:a16="http://schemas.microsoft.com/office/drawing/2014/main" id="{18C35BD1-4B27-634B-4D89-D408BAEFE0E6}"/>
                </a:ext>
              </a:extLst>
            </xdr:cNvPr>
            <xdr:cNvGrpSpPr/>
          </xdr:nvGrpSpPr>
          <xdr:grpSpPr>
            <a:xfrm>
              <a:off x="1905" y="16094"/>
              <a:ext cx="21603087" cy="788275"/>
              <a:chOff x="1905" y="10379"/>
              <a:chExt cx="21603087" cy="790180"/>
            </a:xfrm>
          </xdr:grpSpPr>
          <xdr:sp macro="" textlink="">
            <xdr:nvSpPr>
              <xdr:cNvPr id="12" name="Retângulo 11">
                <a:extLst>
                  <a:ext uri="{FF2B5EF4-FFF2-40B4-BE49-F238E27FC236}">
                    <a16:creationId xmlns:a16="http://schemas.microsoft.com/office/drawing/2014/main" id="{C85B4022-8031-1269-98EA-D05F84F3DC4F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905" y="276947"/>
                <a:ext cx="21592708" cy="523612"/>
              </a:xfrm>
              <a:prstGeom prst="rect">
                <a:avLst/>
              </a:prstGeom>
              <a:solidFill>
                <a:srgbClr val="0099ED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200" b="0">
                  <a:latin typeface="Bahnschrift SemiLight" panose="020B0502040204020203" pitchFamily="34" charset="0"/>
                </a:endParaRPr>
              </a:p>
            </xdr:txBody>
          </xdr:sp>
          <xdr:sp macro="" textlink="">
            <xdr:nvSpPr>
              <xdr:cNvPr id="13" name="Retângulo 12">
                <a:extLst>
                  <a:ext uri="{FF2B5EF4-FFF2-40B4-BE49-F238E27FC236}">
                    <a16:creationId xmlns:a16="http://schemas.microsoft.com/office/drawing/2014/main" id="{76CA94E5-AFEB-56C9-92E2-32CAF0AB01DB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74" y="10379"/>
                <a:ext cx="21596518" cy="525517"/>
              </a:xfrm>
              <a:prstGeom prst="rect">
                <a:avLst/>
              </a:prstGeom>
              <a:solidFill>
                <a:srgbClr val="18228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pt-BR" sz="1200" b="0">
                    <a:latin typeface="Bahnschrift SemiLight" panose="020B0502040204020203" pitchFamily="34" charset="0"/>
                  </a:rPr>
                  <a:t>ORÇAMENTO EMPRESARIAL CECEAGRO 2.5</a:t>
                </a:r>
              </a:p>
            </xdr:txBody>
          </xdr:sp>
        </xdr:grpSp>
        <xdr:sp macro="" textlink="">
          <xdr:nvSpPr>
            <xdr:cNvPr id="6" name="Retângulo 5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B0227111-F7E3-B6A6-FCAF-C5333DDA7C25}"/>
                </a:ext>
              </a:extLst>
            </xdr:cNvPr>
            <xdr:cNvSpPr>
              <a:spLocks noChangeAspect="1"/>
            </xdr:cNvSpPr>
          </xdr:nvSpPr>
          <xdr:spPr>
            <a:xfrm>
              <a:off x="869009" y="247781"/>
              <a:ext cx="118504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RATEIO</a:t>
              </a:r>
            </a:p>
          </xdr:txBody>
        </xdr:sp>
        <xdr:sp macro="" textlink="">
          <xdr:nvSpPr>
            <xdr:cNvPr id="7" name="Retângulo 6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CEE10DEF-8993-6CF1-2522-B3B906042482}"/>
                </a:ext>
              </a:extLst>
            </xdr:cNvPr>
            <xdr:cNvSpPr>
              <a:spLocks noChangeAspect="1"/>
            </xdr:cNvSpPr>
          </xdr:nvSpPr>
          <xdr:spPr>
            <a:xfrm>
              <a:off x="2054509" y="247867"/>
              <a:ext cx="1181629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ORÇAMENTO</a:t>
              </a:r>
            </a:p>
          </xdr:txBody>
        </xdr:sp>
        <xdr:sp macro="" textlink="">
          <xdr:nvSpPr>
            <xdr:cNvPr id="8" name="Retângulo 7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CA31749-1684-B393-25DF-6710EE8AB1A8}"/>
                </a:ext>
              </a:extLst>
            </xdr:cNvPr>
            <xdr:cNvSpPr>
              <a:spLocks noChangeAspect="1"/>
            </xdr:cNvSpPr>
          </xdr:nvSpPr>
          <xdr:spPr>
            <a:xfrm>
              <a:off x="3236024" y="238543"/>
              <a:ext cx="1166313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REALIZADO</a:t>
              </a:r>
            </a:p>
          </xdr:txBody>
        </xdr:sp>
        <xdr:sp macro="" textlink="">
          <xdr:nvSpPr>
            <xdr:cNvPr id="9" name="Retângulo 8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8B65C01D-0C08-58C0-7937-A1C7B21A618E}"/>
                </a:ext>
              </a:extLst>
            </xdr:cNvPr>
            <xdr:cNvSpPr>
              <a:spLocks noChangeAspect="1"/>
            </xdr:cNvSpPr>
          </xdr:nvSpPr>
          <xdr:spPr>
            <a:xfrm>
              <a:off x="4403569" y="247781"/>
              <a:ext cx="117742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n>
                    <a:noFill/>
                  </a:ln>
                  <a:latin typeface="Bahnschrift SemiLight SemiConde" panose="020B0502040204020203" pitchFamily="34" charset="0"/>
                </a:rPr>
                <a:t>RELATÓRIO</a:t>
              </a:r>
            </a:p>
          </xdr:txBody>
        </xdr:sp>
        <xdr:sp macro="" textlink="">
          <xdr:nvSpPr>
            <xdr:cNvPr id="10" name="Retângulo 9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F8074893-E88F-8C8C-6358-82B8801308A7}"/>
                </a:ext>
              </a:extLst>
            </xdr:cNvPr>
            <xdr:cNvSpPr>
              <a:spLocks noChangeAspect="1"/>
            </xdr:cNvSpPr>
          </xdr:nvSpPr>
          <xdr:spPr>
            <a:xfrm>
              <a:off x="5583353" y="247867"/>
              <a:ext cx="1187344" cy="286095"/>
            </a:xfrm>
            <a:prstGeom prst="rect">
              <a:avLst/>
            </a:prstGeom>
            <a:solidFill>
              <a:srgbClr val="18228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DASHBOARD</a:t>
              </a:r>
            </a:p>
          </xdr:txBody>
        </xdr:sp>
        <xdr:sp macro="" textlink="">
          <xdr:nvSpPr>
            <xdr:cNvPr id="11" name="Retângulo 10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E4E617A5-648C-D00B-9767-D02BA517A2F0}"/>
                </a:ext>
              </a:extLst>
            </xdr:cNvPr>
            <xdr:cNvSpPr>
              <a:spLocks noChangeAspect="1"/>
            </xdr:cNvSpPr>
          </xdr:nvSpPr>
          <xdr:spPr>
            <a:xfrm>
              <a:off x="6768992" y="238582"/>
              <a:ext cx="1162709" cy="295620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Bahnschrift SemiLight" panose="020B0502040204020203" pitchFamily="34" charset="0"/>
                </a:rPr>
                <a:t>INSTRUÇÕES</a:t>
              </a:r>
            </a:p>
          </xdr:txBody>
        </xdr:sp>
      </xdr:grpSp>
      <xdr:sp macro="" textlink="">
        <xdr:nvSpPr>
          <xdr:cNvPr id="4" name="Retângulo 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2654EBA-83F1-0217-0DAB-AB25F637F69B}"/>
              </a:ext>
            </a:extLst>
          </xdr:cNvPr>
          <xdr:cNvSpPr>
            <a:spLocks noChangeAspect="1"/>
          </xdr:cNvSpPr>
        </xdr:nvSpPr>
        <xdr:spPr>
          <a:xfrm>
            <a:off x="869009" y="542044"/>
            <a:ext cx="1185044" cy="265140"/>
          </a:xfrm>
          <a:prstGeom prst="rect">
            <a:avLst/>
          </a:prstGeom>
          <a:solidFill>
            <a:srgbClr val="0099E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0">
                <a:ln>
                  <a:noFill/>
                </a:ln>
                <a:latin typeface="Bahnschrift SemiLight SemiConde" panose="020B0502040204020203" pitchFamily="34" charset="0"/>
              </a:rPr>
              <a:t>DASHBOARD</a:t>
            </a:r>
          </a:p>
        </xdr:txBody>
      </xdr:sp>
    </xdr:grpSp>
    <xdr:clientData/>
  </xdr:twoCellAnchor>
  <xdr:twoCellAnchor>
    <xdr:from>
      <xdr:col>6</xdr:col>
      <xdr:colOff>885825</xdr:colOff>
      <xdr:row>11</xdr:row>
      <xdr:rowOff>173354</xdr:rowOff>
    </xdr:from>
    <xdr:to>
      <xdr:col>9</xdr:col>
      <xdr:colOff>967740</xdr:colOff>
      <xdr:row>12</xdr:row>
      <xdr:rowOff>251459</xdr:rowOff>
    </xdr:to>
    <xdr:sp macro="" textlink="">
      <xdr:nvSpPr>
        <xdr:cNvPr id="23" name="Retângulo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22A3E-7078-45B2-99F6-3AE003B58E16}"/>
            </a:ext>
          </a:extLst>
        </xdr:cNvPr>
        <xdr:cNvSpPr>
          <a:spLocks noChangeAspect="1"/>
        </xdr:cNvSpPr>
      </xdr:nvSpPr>
      <xdr:spPr>
        <a:xfrm>
          <a:off x="3171825" y="5145404"/>
          <a:ext cx="2777490" cy="516255"/>
        </a:xfrm>
        <a:prstGeom prst="rect">
          <a:avLst/>
        </a:prstGeom>
        <a:solidFill>
          <a:srgbClr val="18228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n>
                <a:noFill/>
              </a:ln>
              <a:latin typeface="Bahnschrift SemiLight SemiConde" panose="020B0502040204020203" pitchFamily="34" charset="0"/>
            </a:rPr>
            <a:t>Clique</a:t>
          </a:r>
          <a:r>
            <a:rPr lang="pt-BR" sz="1200" b="0" baseline="0">
              <a:ln>
                <a:noFill/>
              </a:ln>
              <a:latin typeface="Bahnschrift SemiLight SemiConde" panose="020B0502040204020203" pitchFamily="34" charset="0"/>
            </a:rPr>
            <a:t> aqui para </a:t>
          </a:r>
          <a:r>
            <a:rPr lang="pt-BR" sz="1200" b="0">
              <a:ln>
                <a:noFill/>
              </a:ln>
              <a:latin typeface="Bahnschrift SemiLight SemiConde" panose="020B0502040204020203" pitchFamily="34" charset="0"/>
            </a:rPr>
            <a:t>Começar!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ceagro.com.br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ceagro.com.br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ceagro.com.br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ceagro.com.br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eceagro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showGridLines="0" zoomScaleNormal="100" workbookViewId="0">
      <selection sqref="A1:A2"/>
    </sheetView>
  </sheetViews>
  <sheetFormatPr defaultRowHeight="13.8" x14ac:dyDescent="0.25"/>
  <cols>
    <col min="1" max="1" width="3.77734375" style="1" customWidth="1"/>
    <col min="2" max="2" width="13.21875" style="1" customWidth="1"/>
    <col min="3" max="3" width="13.44140625" style="1" customWidth="1"/>
    <col min="4" max="4" width="12.44140625" style="1" bestFit="1" customWidth="1"/>
    <col min="5" max="5" width="13.88671875" style="1" bestFit="1" customWidth="1"/>
    <col min="6" max="7" width="13.77734375" style="1" bestFit="1" customWidth="1"/>
    <col min="8" max="30" width="8.88671875" style="1"/>
    <col min="31" max="31" width="4.5546875" style="1" bestFit="1" customWidth="1"/>
    <col min="32" max="32" width="10" style="1" bestFit="1" customWidth="1"/>
    <col min="33" max="16384" width="8.88671875" style="1"/>
  </cols>
  <sheetData>
    <row r="1" spans="1:33" ht="25.8" customHeight="1" x14ac:dyDescent="0.25">
      <c r="A1" s="28"/>
      <c r="B1" s="2"/>
    </row>
    <row r="2" spans="1:33" ht="21" customHeight="1" x14ac:dyDescent="0.25">
      <c r="A2" s="28"/>
      <c r="B2" s="3"/>
      <c r="C2" s="3"/>
      <c r="D2" s="3"/>
      <c r="E2" s="3"/>
      <c r="F2" s="3"/>
      <c r="G2" s="3"/>
    </row>
    <row r="3" spans="1:33" ht="24.6" customHeight="1" x14ac:dyDescent="0.25">
      <c r="B3" s="3"/>
      <c r="C3" s="4"/>
    </row>
    <row r="4" spans="1:33" ht="14.4" thickBot="1" x14ac:dyDescent="0.3"/>
    <row r="5" spans="1:33" ht="25.2" customHeight="1" thickBot="1" x14ac:dyDescent="0.3">
      <c r="B5" s="29" t="s">
        <v>90</v>
      </c>
      <c r="C5" s="30"/>
      <c r="D5" s="108" t="s">
        <v>91</v>
      </c>
      <c r="E5" s="109"/>
      <c r="F5" s="109"/>
      <c r="G5" s="109"/>
      <c r="H5" s="110"/>
    </row>
    <row r="6" spans="1:33" ht="14.4" thickBot="1" x14ac:dyDescent="0.3">
      <c r="AE6" s="1" t="s">
        <v>19</v>
      </c>
      <c r="AF6" s="1" t="s">
        <v>31</v>
      </c>
      <c r="AG6" s="1" t="s">
        <v>32</v>
      </c>
    </row>
    <row r="7" spans="1:33" ht="25.05" customHeight="1" thickBot="1" x14ac:dyDescent="0.3">
      <c r="B7" s="29" t="s">
        <v>0</v>
      </c>
      <c r="C7" s="30"/>
      <c r="D7" s="30"/>
      <c r="E7" s="30"/>
      <c r="F7" s="31"/>
      <c r="G7" s="103" t="s">
        <v>3</v>
      </c>
      <c r="AE7" s="1" t="s">
        <v>20</v>
      </c>
      <c r="AF7" s="1" t="s">
        <v>32</v>
      </c>
      <c r="AG7" s="1" t="s">
        <v>33</v>
      </c>
    </row>
    <row r="8" spans="1:33" ht="25.05" customHeight="1" thickBot="1" x14ac:dyDescent="0.3">
      <c r="B8" s="29" t="s">
        <v>1</v>
      </c>
      <c r="C8" s="30"/>
      <c r="D8" s="30"/>
      <c r="E8" s="30"/>
      <c r="F8" s="31"/>
      <c r="G8" s="103" t="s">
        <v>2</v>
      </c>
      <c r="AE8" s="1" t="s">
        <v>21</v>
      </c>
      <c r="AF8" s="1" t="s">
        <v>33</v>
      </c>
      <c r="AG8" s="1" t="s">
        <v>22</v>
      </c>
    </row>
    <row r="9" spans="1:33" x14ac:dyDescent="0.25">
      <c r="AE9" s="1" t="s">
        <v>24</v>
      </c>
      <c r="AF9" s="1" t="s">
        <v>22</v>
      </c>
      <c r="AG9" s="1" t="s">
        <v>23</v>
      </c>
    </row>
    <row r="10" spans="1:33" ht="14.4" thickBot="1" x14ac:dyDescent="0.3">
      <c r="AE10" s="1" t="s">
        <v>25</v>
      </c>
      <c r="AF10" s="1" t="s">
        <v>23</v>
      </c>
      <c r="AG10" s="1" t="s">
        <v>34</v>
      </c>
    </row>
    <row r="11" spans="1:33" ht="25.05" customHeight="1" thickBot="1" x14ac:dyDescent="0.3">
      <c r="B11" s="29" t="s">
        <v>5</v>
      </c>
      <c r="C11" s="30"/>
      <c r="D11" s="30"/>
      <c r="E11" s="30"/>
      <c r="F11" s="31"/>
      <c r="G11" s="103" t="s">
        <v>6</v>
      </c>
      <c r="AE11" s="1" t="s">
        <v>26</v>
      </c>
      <c r="AF11" s="1" t="s">
        <v>34</v>
      </c>
      <c r="AG11" s="1" t="s">
        <v>35</v>
      </c>
    </row>
    <row r="12" spans="1:33" ht="25.05" customHeight="1" thickBot="1" x14ac:dyDescent="0.3">
      <c r="B12" s="29" t="s">
        <v>4</v>
      </c>
      <c r="C12" s="30"/>
      <c r="D12" s="30"/>
      <c r="E12" s="30"/>
      <c r="F12" s="31"/>
      <c r="G12" s="103" t="s">
        <v>19</v>
      </c>
      <c r="AE12" s="1" t="s">
        <v>7</v>
      </c>
      <c r="AF12" s="1" t="s">
        <v>35</v>
      </c>
      <c r="AG12" s="1" t="s">
        <v>36</v>
      </c>
    </row>
    <row r="13" spans="1:33" x14ac:dyDescent="0.25">
      <c r="AE13" s="1" t="s">
        <v>8</v>
      </c>
      <c r="AF13" s="1" t="s">
        <v>36</v>
      </c>
      <c r="AG13" s="1" t="s">
        <v>37</v>
      </c>
    </row>
    <row r="14" spans="1:33" x14ac:dyDescent="0.25">
      <c r="AE14" s="1" t="s">
        <v>27</v>
      </c>
      <c r="AF14" s="1" t="s">
        <v>37</v>
      </c>
      <c r="AG14" s="1" t="s">
        <v>38</v>
      </c>
    </row>
    <row r="15" spans="1:33" x14ac:dyDescent="0.25">
      <c r="AE15" s="1" t="s">
        <v>28</v>
      </c>
      <c r="AF15" s="1" t="s">
        <v>38</v>
      </c>
      <c r="AG15" s="1" t="s">
        <v>39</v>
      </c>
    </row>
    <row r="16" spans="1:33" x14ac:dyDescent="0.25">
      <c r="AE16" s="1" t="s">
        <v>29</v>
      </c>
      <c r="AF16" s="1" t="s">
        <v>39</v>
      </c>
      <c r="AG16" s="1" t="s">
        <v>40</v>
      </c>
    </row>
    <row r="17" spans="31:33" x14ac:dyDescent="0.25">
      <c r="AE17" s="1" t="s">
        <v>30</v>
      </c>
      <c r="AF17" s="1" t="s">
        <v>40</v>
      </c>
      <c r="AG17" s="1" t="s">
        <v>31</v>
      </c>
    </row>
  </sheetData>
  <sheetProtection algorithmName="SHA-512" hashValue="xQFjzwXtnBMghWj8BY4r21APrU1yVRez2m0WcBHGyLXUXwjMTtK7FcgtbkbWP2gXlQ1izOefQdO9TydXNqMNAg==" saltValue="/C55YCP021DtmqbPJGo4BA==" spinCount="100000" sheet="1" formatCells="0" formatColumns="0" formatRows="0" insertColumns="0" insertRows="0" insertHyperlinks="0" deleteColumns="0" deleteRows="0" sort="0" autoFilter="0" pivotTables="0"/>
  <mergeCells count="7">
    <mergeCell ref="A1:A2"/>
    <mergeCell ref="B7:F7"/>
    <mergeCell ref="B8:F8"/>
    <mergeCell ref="B11:F11"/>
    <mergeCell ref="B12:F12"/>
    <mergeCell ref="B5:C5"/>
    <mergeCell ref="D5:H5"/>
  </mergeCells>
  <phoneticPr fontId="6" type="noConversion"/>
  <dataValidations count="3">
    <dataValidation type="list" allowBlank="1" showInputMessage="1" showErrorMessage="1" sqref="G7" xr:uid="{7AF61178-1611-4CF5-8274-DD283462E0DD}">
      <formula1>"Tipo,Grupo,Item,Setor,Outro"</formula1>
    </dataValidation>
    <dataValidation type="list" allowBlank="1" showInputMessage="1" showErrorMessage="1" sqref="G11" xr:uid="{9E50050F-8B07-49C1-A16B-4BE22ABB6696}">
      <formula1>"SIM,NÃO"</formula1>
    </dataValidation>
    <dataValidation type="list" allowBlank="1" showInputMessage="1" showErrorMessage="1" sqref="G12" xr:uid="{E6EE107F-B93B-48D6-975C-C377D7F5B3FA}">
      <formula1>"JAN,FEV,MAR,ABR,MAI,JUN,JUL,AGO,SET,OUT,NOV,DEZ,"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1F90-2AC3-49E5-8A48-24A04CA5CC11}">
  <dimension ref="A1:R22"/>
  <sheetViews>
    <sheetView showGridLines="0" zoomScaleNormal="100" workbookViewId="0">
      <selection sqref="A1:A2"/>
    </sheetView>
  </sheetViews>
  <sheetFormatPr defaultRowHeight="13.8" x14ac:dyDescent="0.25"/>
  <cols>
    <col min="1" max="1" width="4.77734375" style="1" customWidth="1"/>
    <col min="2" max="2" width="13.21875" style="1" customWidth="1"/>
    <col min="3" max="3" width="13.44140625" style="1" customWidth="1"/>
    <col min="4" max="4" width="8.5546875" style="1" customWidth="1"/>
    <col min="5" max="5" width="10.6640625" style="1" customWidth="1"/>
    <col min="6" max="6" width="13.77734375" style="1" bestFit="1" customWidth="1"/>
    <col min="7" max="7" width="4.21875" style="1" customWidth="1"/>
    <col min="8" max="10" width="8.88671875" style="1"/>
    <col min="11" max="12" width="16.6640625" style="1" customWidth="1"/>
    <col min="13" max="13" width="4" style="1" customWidth="1"/>
    <col min="14" max="15" width="8.88671875" style="1"/>
    <col min="16" max="17" width="12" style="1" customWidth="1"/>
    <col min="18" max="18" width="14.6640625" style="1" customWidth="1"/>
    <col min="19" max="16384" width="8.88671875" style="1"/>
  </cols>
  <sheetData>
    <row r="1" spans="1:18" ht="25.8" customHeight="1" x14ac:dyDescent="0.25">
      <c r="A1" s="28"/>
      <c r="B1" s="2"/>
    </row>
    <row r="2" spans="1:18" ht="21" customHeight="1" x14ac:dyDescent="0.25">
      <c r="A2" s="28"/>
      <c r="B2" s="3"/>
      <c r="C2" s="3"/>
      <c r="D2" s="3"/>
      <c r="E2" s="3"/>
      <c r="F2" s="3"/>
      <c r="G2" s="3"/>
    </row>
    <row r="3" spans="1:18" ht="24.6" customHeight="1" x14ac:dyDescent="0.25">
      <c r="B3" s="3"/>
      <c r="C3" s="4"/>
    </row>
    <row r="5" spans="1:18" ht="14.4" thickBot="1" x14ac:dyDescent="0.3"/>
    <row r="6" spans="1:18" ht="25.05" customHeight="1" thickBot="1" x14ac:dyDescent="0.3">
      <c r="B6" s="41" t="str">
        <f>IF('RAT1'!G7&lt;&gt;"outro",'RAT1'!G7,'RAT1'!G8)&amp;" - Receita"</f>
        <v>Grupo - Receita</v>
      </c>
      <c r="C6" s="42"/>
      <c r="D6" s="42"/>
      <c r="E6" s="42"/>
      <c r="F6" s="43"/>
      <c r="H6" s="38" t="str">
        <f>IF('RAT1'!G7&lt;&gt;"outro",'RAT1'!G7,'RAT1'!G8)&amp;" - Despesa"</f>
        <v>Grupo - Despesa</v>
      </c>
      <c r="I6" s="39"/>
      <c r="J6" s="39"/>
      <c r="K6" s="39"/>
      <c r="L6" s="40"/>
      <c r="N6" s="35" t="str">
        <f>IF('RAT1'!G7&lt;&gt;"outro",'RAT1'!G7,'RAT1'!G8)&amp;" - Investimentos"</f>
        <v>Grupo - Investimentos</v>
      </c>
      <c r="O6" s="36"/>
      <c r="P6" s="36"/>
      <c r="Q6" s="36"/>
      <c r="R6" s="37"/>
    </row>
    <row r="7" spans="1:18" ht="22.05" customHeight="1" thickBot="1" x14ac:dyDescent="0.3">
      <c r="B7" s="104" t="s">
        <v>9</v>
      </c>
      <c r="C7" s="105"/>
      <c r="D7" s="105"/>
      <c r="E7" s="105"/>
      <c r="F7" s="106"/>
      <c r="H7" s="104" t="s">
        <v>14</v>
      </c>
      <c r="I7" s="105"/>
      <c r="J7" s="105"/>
      <c r="K7" s="105"/>
      <c r="L7" s="106"/>
      <c r="N7" s="104" t="s">
        <v>13</v>
      </c>
      <c r="O7" s="105"/>
      <c r="P7" s="105"/>
      <c r="Q7" s="105"/>
      <c r="R7" s="106"/>
    </row>
    <row r="8" spans="1:18" ht="22.05" customHeight="1" thickBot="1" x14ac:dyDescent="0.3">
      <c r="B8" s="104" t="s">
        <v>10</v>
      </c>
      <c r="C8" s="105"/>
      <c r="D8" s="105"/>
      <c r="E8" s="105"/>
      <c r="F8" s="106"/>
      <c r="H8" s="104" t="s">
        <v>15</v>
      </c>
      <c r="I8" s="105"/>
      <c r="J8" s="105"/>
      <c r="K8" s="105"/>
      <c r="L8" s="106"/>
      <c r="N8" s="104" t="s">
        <v>43</v>
      </c>
      <c r="O8" s="105"/>
      <c r="P8" s="105"/>
      <c r="Q8" s="105"/>
      <c r="R8" s="106"/>
    </row>
    <row r="9" spans="1:18" ht="22.05" customHeight="1" thickBot="1" x14ac:dyDescent="0.3">
      <c r="B9" s="104" t="s">
        <v>11</v>
      </c>
      <c r="C9" s="105"/>
      <c r="D9" s="105"/>
      <c r="E9" s="105"/>
      <c r="F9" s="106"/>
      <c r="H9" s="104" t="s">
        <v>16</v>
      </c>
      <c r="I9" s="105"/>
      <c r="J9" s="105"/>
      <c r="K9" s="105"/>
      <c r="L9" s="106"/>
      <c r="N9" s="104" t="s">
        <v>44</v>
      </c>
      <c r="O9" s="105"/>
      <c r="P9" s="105"/>
      <c r="Q9" s="105"/>
      <c r="R9" s="106"/>
    </row>
    <row r="10" spans="1:18" ht="22.05" customHeight="1" thickBot="1" x14ac:dyDescent="0.3">
      <c r="B10" s="104" t="s">
        <v>12</v>
      </c>
      <c r="C10" s="105"/>
      <c r="D10" s="105"/>
      <c r="E10" s="105"/>
      <c r="F10" s="106"/>
      <c r="H10" s="104" t="s">
        <v>17</v>
      </c>
      <c r="I10" s="105"/>
      <c r="J10" s="105"/>
      <c r="K10" s="105"/>
      <c r="L10" s="106"/>
      <c r="N10" s="104"/>
      <c r="O10" s="105"/>
      <c r="P10" s="105"/>
      <c r="Q10" s="105"/>
      <c r="R10" s="106"/>
    </row>
    <row r="11" spans="1:18" ht="22.05" customHeight="1" thickBot="1" x14ac:dyDescent="0.3">
      <c r="B11" s="104" t="s">
        <v>13</v>
      </c>
      <c r="C11" s="105"/>
      <c r="D11" s="105"/>
      <c r="E11" s="105"/>
      <c r="F11" s="106"/>
      <c r="H11" s="104" t="s">
        <v>18</v>
      </c>
      <c r="I11" s="105"/>
      <c r="J11" s="105"/>
      <c r="K11" s="105"/>
      <c r="L11" s="106"/>
      <c r="N11" s="104"/>
      <c r="O11" s="105"/>
      <c r="P11" s="105"/>
      <c r="Q11" s="105"/>
      <c r="R11" s="106"/>
    </row>
    <row r="12" spans="1:18" ht="22.05" customHeight="1" thickBot="1" x14ac:dyDescent="0.3">
      <c r="B12" s="104"/>
      <c r="C12" s="105"/>
      <c r="D12" s="105"/>
      <c r="E12" s="105"/>
      <c r="F12" s="106"/>
      <c r="H12" s="104"/>
      <c r="I12" s="105"/>
      <c r="J12" s="105"/>
      <c r="K12" s="105"/>
      <c r="L12" s="106"/>
      <c r="N12" s="104"/>
      <c r="O12" s="105"/>
      <c r="P12" s="105"/>
      <c r="Q12" s="105"/>
      <c r="R12" s="106"/>
    </row>
    <row r="13" spans="1:18" ht="22.05" customHeight="1" thickBot="1" x14ac:dyDescent="0.3">
      <c r="B13" s="104"/>
      <c r="C13" s="105"/>
      <c r="D13" s="105"/>
      <c r="E13" s="105"/>
      <c r="F13" s="106"/>
      <c r="H13" s="104"/>
      <c r="I13" s="105"/>
      <c r="J13" s="105"/>
      <c r="K13" s="105"/>
      <c r="L13" s="106"/>
      <c r="N13" s="104"/>
      <c r="O13" s="105"/>
      <c r="P13" s="105"/>
      <c r="Q13" s="105"/>
      <c r="R13" s="106"/>
    </row>
    <row r="14" spans="1:18" ht="22.05" customHeight="1" thickBot="1" x14ac:dyDescent="0.3">
      <c r="B14" s="104"/>
      <c r="C14" s="105"/>
      <c r="D14" s="105"/>
      <c r="E14" s="105"/>
      <c r="F14" s="106"/>
      <c r="H14" s="104"/>
      <c r="I14" s="105"/>
      <c r="J14" s="105"/>
      <c r="K14" s="105"/>
      <c r="L14" s="106"/>
      <c r="N14" s="104"/>
      <c r="O14" s="105"/>
      <c r="P14" s="105"/>
      <c r="Q14" s="105"/>
      <c r="R14" s="106"/>
    </row>
    <row r="15" spans="1:18" ht="22.05" customHeight="1" thickBot="1" x14ac:dyDescent="0.3">
      <c r="B15" s="104"/>
      <c r="C15" s="105"/>
      <c r="D15" s="105"/>
      <c r="E15" s="105"/>
      <c r="F15" s="106"/>
      <c r="H15" s="104"/>
      <c r="I15" s="105"/>
      <c r="J15" s="105"/>
      <c r="K15" s="105"/>
      <c r="L15" s="106"/>
      <c r="N15" s="104"/>
      <c r="O15" s="105"/>
      <c r="P15" s="105"/>
      <c r="Q15" s="105"/>
      <c r="R15" s="106"/>
    </row>
    <row r="16" spans="1:18" ht="22.05" customHeight="1" thickBot="1" x14ac:dyDescent="0.3">
      <c r="B16" s="104"/>
      <c r="C16" s="105"/>
      <c r="D16" s="105"/>
      <c r="E16" s="105"/>
      <c r="F16" s="106"/>
      <c r="H16" s="104"/>
      <c r="I16" s="105"/>
      <c r="J16" s="105"/>
      <c r="K16" s="105"/>
      <c r="L16" s="106"/>
      <c r="N16" s="104"/>
      <c r="O16" s="105"/>
      <c r="P16" s="105"/>
      <c r="Q16" s="105"/>
      <c r="R16" s="106"/>
    </row>
    <row r="17" spans="2:18" ht="22.05" customHeight="1" thickBot="1" x14ac:dyDescent="0.3">
      <c r="B17" s="104"/>
      <c r="C17" s="105"/>
      <c r="D17" s="105"/>
      <c r="E17" s="105"/>
      <c r="F17" s="106"/>
      <c r="H17" s="104"/>
      <c r="I17" s="105"/>
      <c r="J17" s="105"/>
      <c r="K17" s="105"/>
      <c r="L17" s="106"/>
      <c r="N17" s="104"/>
      <c r="O17" s="105"/>
      <c r="P17" s="105"/>
      <c r="Q17" s="105"/>
      <c r="R17" s="106"/>
    </row>
    <row r="18" spans="2:18" ht="22.05" customHeight="1" thickBot="1" x14ac:dyDescent="0.3">
      <c r="B18" s="104"/>
      <c r="C18" s="105"/>
      <c r="D18" s="105"/>
      <c r="E18" s="105"/>
      <c r="F18" s="106"/>
      <c r="H18" s="104"/>
      <c r="I18" s="105"/>
      <c r="J18" s="105"/>
      <c r="K18" s="105"/>
      <c r="L18" s="106"/>
      <c r="N18" s="104"/>
      <c r="O18" s="105"/>
      <c r="P18" s="105"/>
      <c r="Q18" s="105"/>
      <c r="R18" s="106"/>
    </row>
    <row r="19" spans="2:18" ht="22.05" customHeight="1" thickBot="1" x14ac:dyDescent="0.3">
      <c r="B19" s="104"/>
      <c r="C19" s="105"/>
      <c r="D19" s="105"/>
      <c r="E19" s="105"/>
      <c r="F19" s="106"/>
      <c r="H19" s="104"/>
      <c r="I19" s="105"/>
      <c r="J19" s="105"/>
      <c r="K19" s="105"/>
      <c r="L19" s="106"/>
      <c r="N19" s="104"/>
      <c r="O19" s="105"/>
      <c r="P19" s="105"/>
      <c r="Q19" s="105"/>
      <c r="R19" s="106"/>
    </row>
    <row r="20" spans="2:18" ht="22.05" customHeight="1" thickBot="1" x14ac:dyDescent="0.3">
      <c r="B20" s="104"/>
      <c r="C20" s="105"/>
      <c r="D20" s="105"/>
      <c r="E20" s="105"/>
      <c r="F20" s="106"/>
      <c r="H20" s="104"/>
      <c r="I20" s="105"/>
      <c r="J20" s="105"/>
      <c r="K20" s="105"/>
      <c r="L20" s="106"/>
      <c r="N20" s="104"/>
      <c r="O20" s="105"/>
      <c r="P20" s="105"/>
      <c r="Q20" s="105"/>
      <c r="R20" s="106"/>
    </row>
    <row r="21" spans="2:18" ht="22.05" customHeight="1" thickBot="1" x14ac:dyDescent="0.3">
      <c r="B21" s="104"/>
      <c r="C21" s="105"/>
      <c r="D21" s="105"/>
      <c r="E21" s="105"/>
      <c r="F21" s="106"/>
      <c r="H21" s="104"/>
      <c r="I21" s="105"/>
      <c r="J21" s="105"/>
      <c r="K21" s="105"/>
      <c r="L21" s="106"/>
      <c r="N21" s="104"/>
      <c r="O21" s="105"/>
      <c r="P21" s="105"/>
      <c r="Q21" s="105"/>
      <c r="R21" s="106"/>
    </row>
    <row r="22" spans="2:18" ht="22.05" customHeight="1" thickBot="1" x14ac:dyDescent="0.3">
      <c r="B22" s="104"/>
      <c r="C22" s="105"/>
      <c r="D22" s="105"/>
      <c r="E22" s="105"/>
      <c r="F22" s="106"/>
      <c r="H22" s="104"/>
      <c r="I22" s="105"/>
      <c r="J22" s="105"/>
      <c r="K22" s="105"/>
      <c r="L22" s="106"/>
      <c r="N22" s="104"/>
      <c r="O22" s="105"/>
      <c r="P22" s="105"/>
      <c r="Q22" s="105"/>
      <c r="R22" s="106"/>
    </row>
  </sheetData>
  <sheetProtection algorithmName="SHA-512" hashValue="hC5SkEG3hp4qYHGE0BPSgePlFpCrNk6qql/aft+3S0zgAPsbWwfqnnEYYgSng+T3Z6K/BY1zHOn1Ge+I/PehvQ==" saltValue="kvsl2pCME+WCg1ETjJ9IMQ==" spinCount="100000" sheet="1" formatCells="0" formatColumns="0" formatRows="0" insertColumns="0" insertRows="0" insertHyperlinks="0" deleteColumns="0" deleteRows="0" sort="0" autoFilter="0" pivotTables="0"/>
  <mergeCells count="52">
    <mergeCell ref="B14:F14"/>
    <mergeCell ref="A1:A2"/>
    <mergeCell ref="B6:F6"/>
    <mergeCell ref="B7:F7"/>
    <mergeCell ref="B8:F8"/>
    <mergeCell ref="B9:F9"/>
    <mergeCell ref="B10:F10"/>
    <mergeCell ref="B11:F11"/>
    <mergeCell ref="B12:F12"/>
    <mergeCell ref="B13:F13"/>
    <mergeCell ref="B21:F21"/>
    <mergeCell ref="B22:F22"/>
    <mergeCell ref="H6:L6"/>
    <mergeCell ref="H7:L7"/>
    <mergeCell ref="H8:L8"/>
    <mergeCell ref="H9:L9"/>
    <mergeCell ref="H10:L10"/>
    <mergeCell ref="H11:L11"/>
    <mergeCell ref="H12:L12"/>
    <mergeCell ref="H13:L13"/>
    <mergeCell ref="B15:F15"/>
    <mergeCell ref="B16:F16"/>
    <mergeCell ref="B17:F17"/>
    <mergeCell ref="B18:F18"/>
    <mergeCell ref="B19:F19"/>
    <mergeCell ref="B20:F20"/>
    <mergeCell ref="H20:L20"/>
    <mergeCell ref="H21:L21"/>
    <mergeCell ref="H22:L22"/>
    <mergeCell ref="N6:R6"/>
    <mergeCell ref="N7:R7"/>
    <mergeCell ref="N8:R8"/>
    <mergeCell ref="N9:R9"/>
    <mergeCell ref="N10:R10"/>
    <mergeCell ref="N11:R11"/>
    <mergeCell ref="N12:R12"/>
    <mergeCell ref="H14:L14"/>
    <mergeCell ref="H15:L15"/>
    <mergeCell ref="H16:L16"/>
    <mergeCell ref="H17:L17"/>
    <mergeCell ref="H18:L18"/>
    <mergeCell ref="H19:L19"/>
    <mergeCell ref="N19:R19"/>
    <mergeCell ref="N20:R20"/>
    <mergeCell ref="N21:R21"/>
    <mergeCell ref="N22:R22"/>
    <mergeCell ref="N13:R13"/>
    <mergeCell ref="N14:R14"/>
    <mergeCell ref="N15:R15"/>
    <mergeCell ref="N16:R16"/>
    <mergeCell ref="N17:R17"/>
    <mergeCell ref="N18:R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5C7A-007A-4939-9F84-B3FB911B83E4}">
  <dimension ref="A1:S23"/>
  <sheetViews>
    <sheetView showGridLines="0" zoomScaleNormal="100" workbookViewId="0">
      <selection sqref="A1:A2"/>
    </sheetView>
  </sheetViews>
  <sheetFormatPr defaultRowHeight="13.8" x14ac:dyDescent="0.25"/>
  <cols>
    <col min="1" max="1" width="2.88671875" style="1" customWidth="1"/>
    <col min="2" max="2" width="7.88671875" style="1" customWidth="1"/>
    <col min="3" max="3" width="10.5546875" style="1" customWidth="1"/>
    <col min="4" max="4" width="5.88671875" style="1" customWidth="1"/>
    <col min="5" max="5" width="7.44140625" style="1" customWidth="1"/>
    <col min="6" max="6" width="8.44140625" style="1" customWidth="1"/>
    <col min="7" max="20" width="17.77734375" style="1" customWidth="1"/>
    <col min="21" max="16384" width="8.88671875" style="1"/>
  </cols>
  <sheetData>
    <row r="1" spans="1:19" ht="25.8" customHeight="1" x14ac:dyDescent="0.25">
      <c r="A1" s="28"/>
      <c r="B1" s="2"/>
    </row>
    <row r="2" spans="1:19" ht="21" customHeight="1" x14ac:dyDescent="0.25">
      <c r="A2" s="28"/>
      <c r="B2" s="3"/>
      <c r="C2" s="3"/>
      <c r="D2" s="3"/>
      <c r="E2" s="3"/>
      <c r="F2" s="3"/>
      <c r="G2" s="3"/>
    </row>
    <row r="3" spans="1:19" ht="24.6" customHeight="1" thickBot="1" x14ac:dyDescent="0.3">
      <c r="B3" s="3"/>
      <c r="C3" s="4"/>
    </row>
    <row r="4" spans="1:19" ht="15.6" thickBot="1" x14ac:dyDescent="0.3">
      <c r="B4" s="29" t="s">
        <v>45</v>
      </c>
      <c r="C4" s="30"/>
      <c r="D4" s="30"/>
      <c r="E4" s="30"/>
      <c r="F4" s="31"/>
    </row>
    <row r="5" spans="1:19" ht="14.4" thickBot="1" x14ac:dyDescent="0.3"/>
    <row r="6" spans="1:19" ht="25.05" customHeight="1" thickBot="1" x14ac:dyDescent="0.3">
      <c r="B6" s="41" t="str">
        <f>IF('RAT1'!G7&lt;&gt;"outro",'RAT1'!G7,'RAT1'!G8)&amp;" - Receita"</f>
        <v>Grupo - Receita</v>
      </c>
      <c r="C6" s="42"/>
      <c r="D6" s="42"/>
      <c r="E6" s="42"/>
      <c r="F6" s="43"/>
      <c r="G6" s="5" t="str">
        <f>VLOOKUP('RAT1'!$G$12,'RAT1'!$AE$6:$AG$29,2,FALSE)</f>
        <v>JANEIRO</v>
      </c>
      <c r="H6" s="5" t="str">
        <f>VLOOKUP(G6,'RAT1'!$AF$6:$AG$17,2,FALSE)</f>
        <v>FEVEREIRO</v>
      </c>
      <c r="I6" s="5" t="str">
        <f>VLOOKUP(H6,'RAT1'!$AF$6:$AG$17,2,FALSE)</f>
        <v>MARÇO</v>
      </c>
      <c r="J6" s="5" t="str">
        <f>VLOOKUP(I6,'RAT1'!$AF$6:$AG$17,2,FALSE)</f>
        <v>ABRIL</v>
      </c>
      <c r="K6" s="5" t="str">
        <f>VLOOKUP(J6,'RAT1'!$AF$6:$AG$17,2,FALSE)</f>
        <v>MAIO</v>
      </c>
      <c r="L6" s="5" t="str">
        <f>VLOOKUP(K6,'RAT1'!$AF$6:$AG$17,2,FALSE)</f>
        <v>JUNHO</v>
      </c>
      <c r="M6" s="5" t="str">
        <f>VLOOKUP(L6,'RAT1'!$AF$6:$AG$17,2,FALSE)</f>
        <v>JULHO</v>
      </c>
      <c r="N6" s="5" t="str">
        <f>VLOOKUP(M6,'RAT1'!$AF$6:$AG$17,2,FALSE)</f>
        <v>AGOSTO</v>
      </c>
      <c r="O6" s="5" t="str">
        <f>VLOOKUP(N6,'RAT1'!$AF$6:$AG$17,2,FALSE)</f>
        <v>SETEMBRO</v>
      </c>
      <c r="P6" s="5" t="str">
        <f>VLOOKUP(O6,'RAT1'!$AF$6:$AG$17,2,FALSE)</f>
        <v>OUTUBRO</v>
      </c>
      <c r="Q6" s="5" t="str">
        <f>VLOOKUP(P6,'RAT1'!$AF$6:$AG$17,2,FALSE)</f>
        <v>NOVEMBRO</v>
      </c>
      <c r="R6" s="5" t="str">
        <f>VLOOKUP(Q6,'RAT1'!$AF$6:$AG$17,2,FALSE)</f>
        <v>DEZEMBRO</v>
      </c>
      <c r="S6" s="5" t="s">
        <v>42</v>
      </c>
    </row>
    <row r="7" spans="1:19" ht="22.05" customHeight="1" thickBot="1" x14ac:dyDescent="0.3">
      <c r="B7" s="32" t="str">
        <f>IF('RAT2'!B7="","",'RAT2'!B7)</f>
        <v>Defensivos</v>
      </c>
      <c r="C7" s="33"/>
      <c r="D7" s="33"/>
      <c r="E7" s="33"/>
      <c r="F7" s="34"/>
      <c r="G7" s="107">
        <v>5000</v>
      </c>
      <c r="H7" s="107">
        <v>6000</v>
      </c>
      <c r="I7" s="107">
        <v>7000</v>
      </c>
      <c r="J7" s="107">
        <v>8000</v>
      </c>
      <c r="K7" s="107">
        <v>9000</v>
      </c>
      <c r="L7" s="107">
        <v>10000</v>
      </c>
      <c r="M7" s="107">
        <v>15000</v>
      </c>
      <c r="N7" s="107">
        <v>20000</v>
      </c>
      <c r="O7" s="107">
        <v>50000</v>
      </c>
      <c r="P7" s="107">
        <v>10000</v>
      </c>
      <c r="Q7" s="107">
        <v>150000</v>
      </c>
      <c r="R7" s="107">
        <v>75000</v>
      </c>
      <c r="S7" s="6">
        <f>SUM(G7:R7)</f>
        <v>365000</v>
      </c>
    </row>
    <row r="8" spans="1:19" ht="22.05" customHeight="1" thickBot="1" x14ac:dyDescent="0.3">
      <c r="B8" s="32" t="str">
        <f>IF('RAT2'!B8="","",'RAT2'!B8)</f>
        <v>Fertilizantes</v>
      </c>
      <c r="C8" s="33"/>
      <c r="D8" s="33"/>
      <c r="E8" s="33"/>
      <c r="F8" s="34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6">
        <f t="shared" ref="S8:S23" si="0">SUM(G8:R8)</f>
        <v>0</v>
      </c>
    </row>
    <row r="9" spans="1:19" ht="22.05" customHeight="1" thickBot="1" x14ac:dyDescent="0.3">
      <c r="B9" s="32" t="str">
        <f>IF('RAT2'!B9="","",'RAT2'!B9)</f>
        <v>Foliares</v>
      </c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6">
        <f t="shared" si="0"/>
        <v>0</v>
      </c>
    </row>
    <row r="10" spans="1:19" ht="22.05" customHeight="1" thickBot="1" x14ac:dyDescent="0.3">
      <c r="B10" s="32" t="str">
        <f>IF('RAT2'!B10="","",'RAT2'!B10)</f>
        <v>Peças e Partes</v>
      </c>
      <c r="C10" s="33"/>
      <c r="D10" s="33"/>
      <c r="E10" s="33"/>
      <c r="F10" s="34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6">
        <f t="shared" si="0"/>
        <v>0</v>
      </c>
    </row>
    <row r="11" spans="1:19" ht="22.05" customHeight="1" thickBot="1" x14ac:dyDescent="0.3">
      <c r="B11" s="32" t="str">
        <f>IF('RAT2'!B11="","",'RAT2'!B11)</f>
        <v>Maquinas</v>
      </c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6">
        <f t="shared" si="0"/>
        <v>0</v>
      </c>
    </row>
    <row r="12" spans="1:19" ht="22.05" customHeight="1" thickBot="1" x14ac:dyDescent="0.3">
      <c r="B12" s="32" t="str">
        <f>IF('RAT2'!B12="","",'RAT2'!B12)</f>
        <v/>
      </c>
      <c r="C12" s="33"/>
      <c r="D12" s="33"/>
      <c r="E12" s="33"/>
      <c r="F12" s="34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6">
        <f t="shared" si="0"/>
        <v>0</v>
      </c>
    </row>
    <row r="13" spans="1:19" ht="22.05" customHeight="1" thickBot="1" x14ac:dyDescent="0.3">
      <c r="B13" s="32" t="str">
        <f>IF('RAT2'!B13="","",'RAT2'!B13)</f>
        <v/>
      </c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6">
        <f t="shared" si="0"/>
        <v>0</v>
      </c>
    </row>
    <row r="14" spans="1:19" ht="22.05" customHeight="1" thickBot="1" x14ac:dyDescent="0.3">
      <c r="B14" s="32" t="str">
        <f>IF('RAT2'!B14="","",'RAT2'!B14)</f>
        <v/>
      </c>
      <c r="C14" s="33"/>
      <c r="D14" s="33"/>
      <c r="E14" s="33"/>
      <c r="F14" s="34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6">
        <f t="shared" si="0"/>
        <v>0</v>
      </c>
    </row>
    <row r="15" spans="1:19" ht="22.05" customHeight="1" thickBot="1" x14ac:dyDescent="0.3">
      <c r="B15" s="32" t="str">
        <f>IF('RAT2'!B15="","",'RAT2'!B15)</f>
        <v/>
      </c>
      <c r="C15" s="33"/>
      <c r="D15" s="33"/>
      <c r="E15" s="33"/>
      <c r="F15" s="34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6">
        <f t="shared" si="0"/>
        <v>0</v>
      </c>
    </row>
    <row r="16" spans="1:19" ht="22.05" customHeight="1" thickBot="1" x14ac:dyDescent="0.3">
      <c r="B16" s="32" t="str">
        <f>IF('RAT2'!B16="","",'RAT2'!B16)</f>
        <v/>
      </c>
      <c r="C16" s="33"/>
      <c r="D16" s="33"/>
      <c r="E16" s="33"/>
      <c r="F16" s="34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6">
        <f t="shared" si="0"/>
        <v>0</v>
      </c>
    </row>
    <row r="17" spans="2:19" ht="22.05" customHeight="1" thickBot="1" x14ac:dyDescent="0.3">
      <c r="B17" s="32" t="str">
        <f>IF('RAT2'!B17="","",'RAT2'!B17)</f>
        <v/>
      </c>
      <c r="C17" s="33"/>
      <c r="D17" s="33"/>
      <c r="E17" s="33"/>
      <c r="F17" s="34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6">
        <f t="shared" si="0"/>
        <v>0</v>
      </c>
    </row>
    <row r="18" spans="2:19" ht="22.05" customHeight="1" thickBot="1" x14ac:dyDescent="0.3">
      <c r="B18" s="32" t="str">
        <f>IF('RAT2'!B18="","",'RAT2'!B18)</f>
        <v/>
      </c>
      <c r="C18" s="33"/>
      <c r="D18" s="33"/>
      <c r="E18" s="33"/>
      <c r="F18" s="34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6">
        <f t="shared" si="0"/>
        <v>0</v>
      </c>
    </row>
    <row r="19" spans="2:19" ht="22.05" customHeight="1" thickBot="1" x14ac:dyDescent="0.3">
      <c r="B19" s="32" t="str">
        <f>IF('RAT2'!B19="","",'RAT2'!B19)</f>
        <v/>
      </c>
      <c r="C19" s="33"/>
      <c r="D19" s="33"/>
      <c r="E19" s="33"/>
      <c r="F19" s="3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6">
        <f t="shared" si="0"/>
        <v>0</v>
      </c>
    </row>
    <row r="20" spans="2:19" ht="22.05" customHeight="1" thickBot="1" x14ac:dyDescent="0.3">
      <c r="B20" s="32" t="str">
        <f>IF('RAT2'!B20="","",'RAT2'!B20)</f>
        <v/>
      </c>
      <c r="C20" s="33"/>
      <c r="D20" s="33"/>
      <c r="E20" s="33"/>
      <c r="F20" s="34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6">
        <f t="shared" si="0"/>
        <v>0</v>
      </c>
    </row>
    <row r="21" spans="2:19" ht="22.05" customHeight="1" thickBot="1" x14ac:dyDescent="0.3">
      <c r="B21" s="32" t="str">
        <f>IF('RAT2'!B21="","",'RAT2'!B21)</f>
        <v/>
      </c>
      <c r="C21" s="33"/>
      <c r="D21" s="33"/>
      <c r="E21" s="33"/>
      <c r="F21" s="34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6">
        <f t="shared" si="0"/>
        <v>0</v>
      </c>
    </row>
    <row r="22" spans="2:19" ht="22.05" customHeight="1" thickBot="1" x14ac:dyDescent="0.3">
      <c r="B22" s="32" t="str">
        <f>IF('RAT2'!B22="","",'RAT2'!B22)</f>
        <v/>
      </c>
      <c r="C22" s="33"/>
      <c r="D22" s="33"/>
      <c r="E22" s="33"/>
      <c r="F22" s="34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6">
        <f t="shared" si="0"/>
        <v>0</v>
      </c>
    </row>
    <row r="23" spans="2:19" ht="22.05" customHeight="1" thickBot="1" x14ac:dyDescent="0.3">
      <c r="B23" s="32" t="s">
        <v>41</v>
      </c>
      <c r="C23" s="33"/>
      <c r="D23" s="33"/>
      <c r="E23" s="33"/>
      <c r="F23" s="34"/>
      <c r="G23" s="6">
        <f t="shared" ref="G23:R23" si="1">SUM(G7:G22)</f>
        <v>5000</v>
      </c>
      <c r="H23" s="6">
        <f t="shared" si="1"/>
        <v>6000</v>
      </c>
      <c r="I23" s="6">
        <f t="shared" si="1"/>
        <v>7000</v>
      </c>
      <c r="J23" s="6">
        <f t="shared" si="1"/>
        <v>8000</v>
      </c>
      <c r="K23" s="6">
        <f t="shared" si="1"/>
        <v>9000</v>
      </c>
      <c r="L23" s="6">
        <f t="shared" si="1"/>
        <v>10000</v>
      </c>
      <c r="M23" s="6">
        <f t="shared" si="1"/>
        <v>15000</v>
      </c>
      <c r="N23" s="6">
        <f t="shared" si="1"/>
        <v>20000</v>
      </c>
      <c r="O23" s="6">
        <f t="shared" si="1"/>
        <v>50000</v>
      </c>
      <c r="P23" s="6">
        <f t="shared" si="1"/>
        <v>10000</v>
      </c>
      <c r="Q23" s="6">
        <f t="shared" si="1"/>
        <v>150000</v>
      </c>
      <c r="R23" s="6">
        <f t="shared" si="1"/>
        <v>75000</v>
      </c>
      <c r="S23" s="6">
        <f t="shared" si="0"/>
        <v>365000</v>
      </c>
    </row>
  </sheetData>
  <sheetProtection algorithmName="SHA-512" hashValue="Vt68uWFGcacak0KKkJhh7cATkVjZFGQfr65fn4c3pppst7w9gC1Dr0Urxx4gq7TyZv098sACL+6XJfTGt+eEPg==" saltValue="85SihbTnvDvF6aEpbFWSQQ==" spinCount="100000" sheet="1" formatCells="0" formatColumns="0" formatRows="0" insertColumns="0" insertRows="0" insertHyperlinks="0" deleteColumns="0" deleteRows="0" sort="0" autoFilter="0" pivotTables="0"/>
  <mergeCells count="20">
    <mergeCell ref="B9:F9"/>
    <mergeCell ref="B10:F10"/>
    <mergeCell ref="B11:F11"/>
    <mergeCell ref="A1:A2"/>
    <mergeCell ref="B6:F6"/>
    <mergeCell ref="B7:F7"/>
    <mergeCell ref="B8:F8"/>
    <mergeCell ref="B4:F4"/>
    <mergeCell ref="B15:F15"/>
    <mergeCell ref="B16:F16"/>
    <mergeCell ref="B17:F17"/>
    <mergeCell ref="B12:F12"/>
    <mergeCell ref="B13:F13"/>
    <mergeCell ref="B14:F14"/>
    <mergeCell ref="B21:F21"/>
    <mergeCell ref="B22:F22"/>
    <mergeCell ref="B23:F23"/>
    <mergeCell ref="B18:F18"/>
    <mergeCell ref="B19:F19"/>
    <mergeCell ref="B20:F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6DAB-59E4-469A-A184-A9A9704DEBDF}">
  <dimension ref="A1:S23"/>
  <sheetViews>
    <sheetView showGridLines="0" topLeftCell="D1" zoomScaleNormal="100" workbookViewId="0">
      <selection activeCell="G7" sqref="G7:R22"/>
    </sheetView>
  </sheetViews>
  <sheetFormatPr defaultRowHeight="13.8" x14ac:dyDescent="0.25"/>
  <cols>
    <col min="1" max="1" width="2.77734375" style="1" customWidth="1"/>
    <col min="2" max="2" width="7.88671875" style="1" customWidth="1"/>
    <col min="3" max="3" width="10.5546875" style="1" customWidth="1"/>
    <col min="4" max="4" width="5.88671875" style="1" customWidth="1"/>
    <col min="5" max="5" width="7.44140625" style="1" customWidth="1"/>
    <col min="6" max="6" width="8.44140625" style="1" customWidth="1"/>
    <col min="7" max="20" width="17.77734375" style="1" customWidth="1"/>
    <col min="21" max="16384" width="8.88671875" style="1"/>
  </cols>
  <sheetData>
    <row r="1" spans="1:19" ht="25.8" customHeight="1" x14ac:dyDescent="0.25">
      <c r="A1" s="28"/>
      <c r="B1" s="2"/>
    </row>
    <row r="2" spans="1:19" ht="21" customHeight="1" x14ac:dyDescent="0.25">
      <c r="A2" s="28"/>
      <c r="B2" s="3"/>
      <c r="C2" s="3"/>
      <c r="D2" s="3"/>
      <c r="E2" s="3"/>
      <c r="F2" s="3"/>
      <c r="G2" s="3"/>
    </row>
    <row r="3" spans="1:19" ht="24.6" customHeight="1" thickBot="1" x14ac:dyDescent="0.3">
      <c r="B3" s="3"/>
      <c r="C3" s="4"/>
    </row>
    <row r="4" spans="1:19" ht="15.6" thickBot="1" x14ac:dyDescent="0.3">
      <c r="B4" s="29" t="s">
        <v>45</v>
      </c>
      <c r="C4" s="30"/>
      <c r="D4" s="30"/>
      <c r="E4" s="30"/>
      <c r="F4" s="31"/>
    </row>
    <row r="5" spans="1:19" ht="14.4" thickBot="1" x14ac:dyDescent="0.3"/>
    <row r="6" spans="1:19" ht="25.05" customHeight="1" thickBot="1" x14ac:dyDescent="0.3">
      <c r="B6" s="38" t="str">
        <f>IF('RAT1'!G7&lt;&gt;"outro",'RAT1'!G7,'RAT1'!G8)&amp;" - Despesas"</f>
        <v>Grupo - Despesas</v>
      </c>
      <c r="C6" s="39"/>
      <c r="D6" s="39"/>
      <c r="E6" s="39"/>
      <c r="F6" s="40"/>
      <c r="G6" s="7" t="str">
        <f>VLOOKUP('RAT1'!$G$12,'RAT1'!$AE$6:$AG$29,2,FALSE)</f>
        <v>JANEIRO</v>
      </c>
      <c r="H6" s="7" t="str">
        <f>VLOOKUP(G6,'RAT1'!$AF$6:$AG$17,2,FALSE)</f>
        <v>FEVEREIRO</v>
      </c>
      <c r="I6" s="7" t="str">
        <f>VLOOKUP(H6,'RAT1'!$AF$6:$AG$17,2,FALSE)</f>
        <v>MARÇO</v>
      </c>
      <c r="J6" s="7" t="str">
        <f>VLOOKUP(I6,'RAT1'!$AF$6:$AG$17,2,FALSE)</f>
        <v>ABRIL</v>
      </c>
      <c r="K6" s="7" t="str">
        <f>VLOOKUP(J6,'RAT1'!$AF$6:$AG$17,2,FALSE)</f>
        <v>MAIO</v>
      </c>
      <c r="L6" s="7" t="str">
        <f>VLOOKUP(K6,'RAT1'!$AF$6:$AG$17,2,FALSE)</f>
        <v>JUNHO</v>
      </c>
      <c r="M6" s="7" t="str">
        <f>VLOOKUP(L6,'RAT1'!$AF$6:$AG$17,2,FALSE)</f>
        <v>JULHO</v>
      </c>
      <c r="N6" s="7" t="str">
        <f>VLOOKUP(M6,'RAT1'!$AF$6:$AG$17,2,FALSE)</f>
        <v>AGOSTO</v>
      </c>
      <c r="O6" s="7" t="str">
        <f>VLOOKUP(N6,'RAT1'!$AF$6:$AG$17,2,FALSE)</f>
        <v>SETEMBRO</v>
      </c>
      <c r="P6" s="7" t="str">
        <f>VLOOKUP(O6,'RAT1'!$AF$6:$AG$17,2,FALSE)</f>
        <v>OUTUBRO</v>
      </c>
      <c r="Q6" s="7" t="str">
        <f>VLOOKUP(P6,'RAT1'!$AF$6:$AG$17,2,FALSE)</f>
        <v>NOVEMBRO</v>
      </c>
      <c r="R6" s="7" t="str">
        <f>VLOOKUP(Q6,'RAT1'!$AF$6:$AG$17,2,FALSE)</f>
        <v>DEZEMBRO</v>
      </c>
      <c r="S6" s="7" t="s">
        <v>42</v>
      </c>
    </row>
    <row r="7" spans="1:19" ht="22.05" customHeight="1" thickBot="1" x14ac:dyDescent="0.3">
      <c r="B7" s="32" t="str">
        <f>IF('RAT2'!B7="","",'RAT2'!H7)</f>
        <v>Pessoal</v>
      </c>
      <c r="C7" s="33"/>
      <c r="D7" s="33"/>
      <c r="E7" s="33"/>
      <c r="F7" s="34"/>
      <c r="G7" s="107">
        <v>5000</v>
      </c>
      <c r="H7" s="107">
        <v>5000</v>
      </c>
      <c r="I7" s="107">
        <v>6000</v>
      </c>
      <c r="J7" s="107">
        <v>7000</v>
      </c>
      <c r="K7" s="107">
        <v>5000</v>
      </c>
      <c r="L7" s="107">
        <v>10000</v>
      </c>
      <c r="M7" s="107">
        <v>7000</v>
      </c>
      <c r="N7" s="107">
        <v>7000</v>
      </c>
      <c r="O7" s="107">
        <v>8000</v>
      </c>
      <c r="P7" s="107">
        <v>8000</v>
      </c>
      <c r="Q7" s="107">
        <v>15000</v>
      </c>
      <c r="R7" s="107">
        <v>35000</v>
      </c>
      <c r="S7" s="6">
        <f>SUM(G7:R7)</f>
        <v>118000</v>
      </c>
    </row>
    <row r="8" spans="1:19" ht="22.05" customHeight="1" thickBot="1" x14ac:dyDescent="0.3">
      <c r="B8" s="32" t="str">
        <f>IF('RAT2'!B8="","",'RAT2'!H8)</f>
        <v>Vendas</v>
      </c>
      <c r="C8" s="33"/>
      <c r="D8" s="33"/>
      <c r="E8" s="33"/>
      <c r="F8" s="34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6">
        <f t="shared" ref="S8:S23" si="0">SUM(G8:R8)</f>
        <v>0</v>
      </c>
    </row>
    <row r="9" spans="1:19" ht="22.05" customHeight="1" thickBot="1" x14ac:dyDescent="0.3">
      <c r="B9" s="32" t="str">
        <f>IF('RAT2'!B9="","",'RAT2'!H9)</f>
        <v>Gerais</v>
      </c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6">
        <f t="shared" si="0"/>
        <v>0</v>
      </c>
    </row>
    <row r="10" spans="1:19" ht="22.05" customHeight="1" thickBot="1" x14ac:dyDescent="0.3">
      <c r="B10" s="32" t="str">
        <f>IF('RAT2'!B10="","",'RAT2'!H10)</f>
        <v>Comissões</v>
      </c>
      <c r="C10" s="33"/>
      <c r="D10" s="33"/>
      <c r="E10" s="33"/>
      <c r="F10" s="34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6">
        <f t="shared" si="0"/>
        <v>0</v>
      </c>
    </row>
    <row r="11" spans="1:19" ht="22.05" customHeight="1" thickBot="1" x14ac:dyDescent="0.3">
      <c r="B11" s="32" t="str">
        <f>IF('RAT2'!B11="","",'RAT2'!H11)</f>
        <v>Impostos e Taxas</v>
      </c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6">
        <f t="shared" si="0"/>
        <v>0</v>
      </c>
    </row>
    <row r="12" spans="1:19" ht="22.05" customHeight="1" thickBot="1" x14ac:dyDescent="0.3">
      <c r="B12" s="32" t="str">
        <f>IF('RAT2'!B12="","",'RAT2'!H12)</f>
        <v/>
      </c>
      <c r="C12" s="33"/>
      <c r="D12" s="33"/>
      <c r="E12" s="33"/>
      <c r="F12" s="34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6">
        <f t="shared" si="0"/>
        <v>0</v>
      </c>
    </row>
    <row r="13" spans="1:19" ht="22.05" customHeight="1" thickBot="1" x14ac:dyDescent="0.3">
      <c r="B13" s="32" t="str">
        <f>IF('RAT2'!B13="","",'RAT2'!H13)</f>
        <v/>
      </c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6">
        <f t="shared" si="0"/>
        <v>0</v>
      </c>
    </row>
    <row r="14" spans="1:19" ht="22.05" customHeight="1" thickBot="1" x14ac:dyDescent="0.3">
      <c r="B14" s="32" t="str">
        <f>IF('RAT2'!B14="","",'RAT2'!H14)</f>
        <v/>
      </c>
      <c r="C14" s="33"/>
      <c r="D14" s="33"/>
      <c r="E14" s="33"/>
      <c r="F14" s="34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6">
        <f t="shared" si="0"/>
        <v>0</v>
      </c>
    </row>
    <row r="15" spans="1:19" ht="22.05" customHeight="1" thickBot="1" x14ac:dyDescent="0.3">
      <c r="B15" s="32" t="str">
        <f>IF('RAT2'!B15="","",'RAT2'!H15)</f>
        <v/>
      </c>
      <c r="C15" s="33"/>
      <c r="D15" s="33"/>
      <c r="E15" s="33"/>
      <c r="F15" s="34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6">
        <f t="shared" si="0"/>
        <v>0</v>
      </c>
    </row>
    <row r="16" spans="1:19" ht="22.05" customHeight="1" thickBot="1" x14ac:dyDescent="0.3">
      <c r="B16" s="32" t="str">
        <f>IF('RAT2'!B16="","",'RAT2'!H16)</f>
        <v/>
      </c>
      <c r="C16" s="33"/>
      <c r="D16" s="33"/>
      <c r="E16" s="33"/>
      <c r="F16" s="34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6">
        <f t="shared" si="0"/>
        <v>0</v>
      </c>
    </row>
    <row r="17" spans="2:19" ht="22.05" customHeight="1" thickBot="1" x14ac:dyDescent="0.3">
      <c r="B17" s="32" t="str">
        <f>IF('RAT2'!B17="","",'RAT2'!H17)</f>
        <v/>
      </c>
      <c r="C17" s="33"/>
      <c r="D17" s="33"/>
      <c r="E17" s="33"/>
      <c r="F17" s="34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6">
        <f t="shared" si="0"/>
        <v>0</v>
      </c>
    </row>
    <row r="18" spans="2:19" ht="22.05" customHeight="1" thickBot="1" x14ac:dyDescent="0.3">
      <c r="B18" s="32" t="str">
        <f>IF('RAT2'!B18="","",'RAT2'!H18)</f>
        <v/>
      </c>
      <c r="C18" s="33"/>
      <c r="D18" s="33"/>
      <c r="E18" s="33"/>
      <c r="F18" s="34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6">
        <f t="shared" si="0"/>
        <v>0</v>
      </c>
    </row>
    <row r="19" spans="2:19" ht="22.05" customHeight="1" thickBot="1" x14ac:dyDescent="0.3">
      <c r="B19" s="32" t="str">
        <f>IF('RAT2'!B19="","",'RAT2'!H19)</f>
        <v/>
      </c>
      <c r="C19" s="33"/>
      <c r="D19" s="33"/>
      <c r="E19" s="33"/>
      <c r="F19" s="3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6">
        <f t="shared" si="0"/>
        <v>0</v>
      </c>
    </row>
    <row r="20" spans="2:19" ht="22.05" customHeight="1" thickBot="1" x14ac:dyDescent="0.3">
      <c r="B20" s="32" t="str">
        <f>IF('RAT2'!B20="","",'RAT2'!H20)</f>
        <v/>
      </c>
      <c r="C20" s="33"/>
      <c r="D20" s="33"/>
      <c r="E20" s="33"/>
      <c r="F20" s="34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6">
        <f t="shared" si="0"/>
        <v>0</v>
      </c>
    </row>
    <row r="21" spans="2:19" ht="22.05" customHeight="1" thickBot="1" x14ac:dyDescent="0.3">
      <c r="B21" s="32" t="str">
        <f>IF('RAT2'!B21="","",'RAT2'!H21)</f>
        <v/>
      </c>
      <c r="C21" s="33"/>
      <c r="D21" s="33"/>
      <c r="E21" s="33"/>
      <c r="F21" s="34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6">
        <f t="shared" si="0"/>
        <v>0</v>
      </c>
    </row>
    <row r="22" spans="2:19" ht="22.05" customHeight="1" thickBot="1" x14ac:dyDescent="0.3">
      <c r="B22" s="32" t="str">
        <f>IF('RAT2'!B22="","",'RAT2'!H22)</f>
        <v/>
      </c>
      <c r="C22" s="33"/>
      <c r="D22" s="33"/>
      <c r="E22" s="33"/>
      <c r="F22" s="34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6">
        <f t="shared" si="0"/>
        <v>0</v>
      </c>
    </row>
    <row r="23" spans="2:19" ht="22.05" customHeight="1" thickBot="1" x14ac:dyDescent="0.3">
      <c r="B23" s="32" t="s">
        <v>41</v>
      </c>
      <c r="C23" s="33"/>
      <c r="D23" s="33"/>
      <c r="E23" s="33"/>
      <c r="F23" s="34"/>
      <c r="G23" s="6">
        <f t="shared" ref="G23:R23" si="1">SUM(G7:G22)</f>
        <v>5000</v>
      </c>
      <c r="H23" s="6">
        <f t="shared" si="1"/>
        <v>5000</v>
      </c>
      <c r="I23" s="6">
        <f t="shared" si="1"/>
        <v>6000</v>
      </c>
      <c r="J23" s="6">
        <f t="shared" si="1"/>
        <v>7000</v>
      </c>
      <c r="K23" s="6">
        <f t="shared" si="1"/>
        <v>5000</v>
      </c>
      <c r="L23" s="6">
        <f t="shared" si="1"/>
        <v>10000</v>
      </c>
      <c r="M23" s="6">
        <f t="shared" si="1"/>
        <v>7000</v>
      </c>
      <c r="N23" s="6">
        <f t="shared" si="1"/>
        <v>7000</v>
      </c>
      <c r="O23" s="6">
        <f t="shared" si="1"/>
        <v>8000</v>
      </c>
      <c r="P23" s="6">
        <f t="shared" si="1"/>
        <v>8000</v>
      </c>
      <c r="Q23" s="6">
        <f t="shared" si="1"/>
        <v>15000</v>
      </c>
      <c r="R23" s="6">
        <f t="shared" si="1"/>
        <v>35000</v>
      </c>
      <c r="S23" s="6">
        <f t="shared" si="0"/>
        <v>118000</v>
      </c>
    </row>
  </sheetData>
  <sheetProtection algorithmName="SHA-512" hashValue="HKCqLLtwlyxXs95hhAf4HhMWLImPMC9BLWfUIveJQruFHZI9GYnr/cVStUSgDTI/ZCfEiQpr8/wOjzfyqpMwtA==" saltValue="b72m2rJqLrHQZyImR0966g==" spinCount="100000" sheet="1" formatCells="0" formatColumns="0" formatRows="0" insertColumns="0" insertRows="0" insertHyperlinks="0" deleteColumns="0" deleteRows="0" sort="0" autoFilter="0" pivotTables="0"/>
  <mergeCells count="20">
    <mergeCell ref="B16:F16"/>
    <mergeCell ref="A1:A2"/>
    <mergeCell ref="B6:F6"/>
    <mergeCell ref="B7:F7"/>
    <mergeCell ref="B8:F8"/>
    <mergeCell ref="B9:F9"/>
    <mergeCell ref="B10:F10"/>
    <mergeCell ref="B4:F4"/>
    <mergeCell ref="B11:F11"/>
    <mergeCell ref="B12:F12"/>
    <mergeCell ref="B13:F13"/>
    <mergeCell ref="B14:F14"/>
    <mergeCell ref="B15:F15"/>
    <mergeCell ref="B23:F23"/>
    <mergeCell ref="B17:F17"/>
    <mergeCell ref="B18:F18"/>
    <mergeCell ref="B19:F19"/>
    <mergeCell ref="B20:F20"/>
    <mergeCell ref="B21:F21"/>
    <mergeCell ref="B22:F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AF246-7FA7-46FB-AD65-2E2D6441C151}">
  <dimension ref="A1:S23"/>
  <sheetViews>
    <sheetView showGridLines="0" topLeftCell="D1" zoomScaleNormal="100" workbookViewId="0">
      <selection activeCell="G7" sqref="G7:R22"/>
    </sheetView>
  </sheetViews>
  <sheetFormatPr defaultRowHeight="13.8" x14ac:dyDescent="0.25"/>
  <cols>
    <col min="1" max="1" width="3.77734375" style="1" customWidth="1"/>
    <col min="2" max="2" width="7.88671875" style="1" customWidth="1"/>
    <col min="3" max="3" width="10.5546875" style="1" customWidth="1"/>
    <col min="4" max="4" width="5.88671875" style="1" customWidth="1"/>
    <col min="5" max="5" width="7.44140625" style="1" customWidth="1"/>
    <col min="6" max="6" width="8.44140625" style="1" customWidth="1"/>
    <col min="7" max="20" width="17.77734375" style="1" customWidth="1"/>
    <col min="21" max="16384" width="8.88671875" style="1"/>
  </cols>
  <sheetData>
    <row r="1" spans="1:19" ht="25.8" customHeight="1" x14ac:dyDescent="0.25">
      <c r="A1" s="28"/>
      <c r="B1" s="2"/>
    </row>
    <row r="2" spans="1:19" ht="21" customHeight="1" x14ac:dyDescent="0.25">
      <c r="A2" s="28"/>
      <c r="B2" s="3"/>
      <c r="C2" s="3"/>
      <c r="D2" s="3"/>
      <c r="E2" s="3"/>
      <c r="F2" s="3"/>
      <c r="G2" s="3"/>
    </row>
    <row r="3" spans="1:19" ht="24.6" customHeight="1" thickBot="1" x14ac:dyDescent="0.3">
      <c r="B3" s="3"/>
      <c r="C3" s="4"/>
    </row>
    <row r="4" spans="1:19" ht="15.6" thickBot="1" x14ac:dyDescent="0.3">
      <c r="B4" s="29" t="s">
        <v>45</v>
      </c>
      <c r="C4" s="30"/>
      <c r="D4" s="30"/>
      <c r="E4" s="30"/>
      <c r="F4" s="31"/>
    </row>
    <row r="5" spans="1:19" ht="14.4" thickBot="1" x14ac:dyDescent="0.3"/>
    <row r="6" spans="1:19" ht="25.05" customHeight="1" thickBot="1" x14ac:dyDescent="0.3">
      <c r="B6" s="35" t="str">
        <f>IF('RAT1'!G7&lt;&gt;"outro",'RAT1'!G7,'RAT1'!G8)&amp;" - Investimentos"</f>
        <v>Grupo - Investimentos</v>
      </c>
      <c r="C6" s="36"/>
      <c r="D6" s="36"/>
      <c r="E6" s="36"/>
      <c r="F6" s="37"/>
      <c r="G6" s="8" t="str">
        <f>VLOOKUP('RAT1'!$G$12,'RAT1'!$AE$6:$AG$29,2,FALSE)</f>
        <v>JANEIRO</v>
      </c>
      <c r="H6" s="8" t="str">
        <f>VLOOKUP(G6,'RAT1'!$AF$6:$AG$17,2,FALSE)</f>
        <v>FEVEREIRO</v>
      </c>
      <c r="I6" s="8" t="str">
        <f>VLOOKUP(H6,'RAT1'!$AF$6:$AG$17,2,FALSE)</f>
        <v>MARÇO</v>
      </c>
      <c r="J6" s="8" t="str">
        <f>VLOOKUP(I6,'RAT1'!$AF$6:$AG$17,2,FALSE)</f>
        <v>ABRIL</v>
      </c>
      <c r="K6" s="8" t="str">
        <f>VLOOKUP(J6,'RAT1'!$AF$6:$AG$17,2,FALSE)</f>
        <v>MAIO</v>
      </c>
      <c r="L6" s="8" t="str">
        <f>VLOOKUP(K6,'RAT1'!$AF$6:$AG$17,2,FALSE)</f>
        <v>JUNHO</v>
      </c>
      <c r="M6" s="8" t="str">
        <f>VLOOKUP(L6,'RAT1'!$AF$6:$AG$17,2,FALSE)</f>
        <v>JULHO</v>
      </c>
      <c r="N6" s="8" t="str">
        <f>VLOOKUP(M6,'RAT1'!$AF$6:$AG$17,2,FALSE)</f>
        <v>AGOSTO</v>
      </c>
      <c r="O6" s="8" t="str">
        <f>VLOOKUP(N6,'RAT1'!$AF$6:$AG$17,2,FALSE)</f>
        <v>SETEMBRO</v>
      </c>
      <c r="P6" s="8" t="str">
        <f>VLOOKUP(O6,'RAT1'!$AF$6:$AG$17,2,FALSE)</f>
        <v>OUTUBRO</v>
      </c>
      <c r="Q6" s="8" t="str">
        <f>VLOOKUP(P6,'RAT1'!$AF$6:$AG$17,2,FALSE)</f>
        <v>NOVEMBRO</v>
      </c>
      <c r="R6" s="8" t="str">
        <f>VLOOKUP(Q6,'RAT1'!$AF$6:$AG$17,2,FALSE)</f>
        <v>DEZEMBRO</v>
      </c>
      <c r="S6" s="8" t="s">
        <v>42</v>
      </c>
    </row>
    <row r="7" spans="1:19" ht="22.05" customHeight="1" thickBot="1" x14ac:dyDescent="0.3">
      <c r="B7" s="32" t="str">
        <f>IF('RAT2'!B7="","",'RAT2'!N7)</f>
        <v>Maquinas</v>
      </c>
      <c r="C7" s="33"/>
      <c r="D7" s="33"/>
      <c r="E7" s="33"/>
      <c r="F7" s="34"/>
      <c r="G7" s="107">
        <v>20000</v>
      </c>
      <c r="H7" s="107">
        <v>20000</v>
      </c>
      <c r="I7" s="107"/>
      <c r="J7" s="107">
        <v>20000</v>
      </c>
      <c r="K7" s="107">
        <v>20000</v>
      </c>
      <c r="L7" s="107"/>
      <c r="M7" s="107">
        <v>20000</v>
      </c>
      <c r="N7" s="107">
        <v>20000</v>
      </c>
      <c r="O7" s="107"/>
      <c r="P7" s="107">
        <v>20000</v>
      </c>
      <c r="Q7" s="107">
        <v>20000</v>
      </c>
      <c r="R7" s="107">
        <v>20000</v>
      </c>
      <c r="S7" s="6">
        <f>SUM(G7:R7)</f>
        <v>180000</v>
      </c>
    </row>
    <row r="8" spans="1:19" ht="22.05" customHeight="1" thickBot="1" x14ac:dyDescent="0.3">
      <c r="B8" s="32" t="str">
        <f>IF('RAT2'!B8="","",'RAT2'!N8)</f>
        <v>Veiculos</v>
      </c>
      <c r="C8" s="33"/>
      <c r="D8" s="33"/>
      <c r="E8" s="33"/>
      <c r="F8" s="34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6">
        <f t="shared" ref="S8:S23" si="0">SUM(G8:R8)</f>
        <v>0</v>
      </c>
    </row>
    <row r="9" spans="1:19" ht="22.05" customHeight="1" thickBot="1" x14ac:dyDescent="0.3">
      <c r="B9" s="32" t="str">
        <f>IF('RAT2'!B9="","",'RAT2'!N9)</f>
        <v>Terrenos</v>
      </c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6">
        <f t="shared" si="0"/>
        <v>0</v>
      </c>
    </row>
    <row r="10" spans="1:19" ht="22.05" customHeight="1" thickBot="1" x14ac:dyDescent="0.3">
      <c r="B10" s="32">
        <f>IF('RAT2'!B10="","",'RAT2'!N10)</f>
        <v>0</v>
      </c>
      <c r="C10" s="33"/>
      <c r="D10" s="33"/>
      <c r="E10" s="33"/>
      <c r="F10" s="34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6">
        <f t="shared" si="0"/>
        <v>0</v>
      </c>
    </row>
    <row r="11" spans="1:19" ht="22.05" customHeight="1" thickBot="1" x14ac:dyDescent="0.3">
      <c r="B11" s="32">
        <f>IF('RAT2'!B11="","",'RAT2'!N11)</f>
        <v>0</v>
      </c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6">
        <f t="shared" si="0"/>
        <v>0</v>
      </c>
    </row>
    <row r="12" spans="1:19" ht="22.05" customHeight="1" thickBot="1" x14ac:dyDescent="0.3">
      <c r="B12" s="32" t="str">
        <f>IF('RAT2'!B12="","",'RAT2'!N12)</f>
        <v/>
      </c>
      <c r="C12" s="33"/>
      <c r="D12" s="33"/>
      <c r="E12" s="33"/>
      <c r="F12" s="34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6">
        <f t="shared" si="0"/>
        <v>0</v>
      </c>
    </row>
    <row r="13" spans="1:19" ht="22.05" customHeight="1" thickBot="1" x14ac:dyDescent="0.3">
      <c r="B13" s="32" t="str">
        <f>IF('RAT2'!B13="","",'RAT2'!N13)</f>
        <v/>
      </c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6">
        <f t="shared" si="0"/>
        <v>0</v>
      </c>
    </row>
    <row r="14" spans="1:19" ht="22.05" customHeight="1" thickBot="1" x14ac:dyDescent="0.3">
      <c r="B14" s="32" t="str">
        <f>IF('RAT2'!B14="","",'RAT2'!N14)</f>
        <v/>
      </c>
      <c r="C14" s="33"/>
      <c r="D14" s="33"/>
      <c r="E14" s="33"/>
      <c r="F14" s="34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6">
        <f t="shared" si="0"/>
        <v>0</v>
      </c>
    </row>
    <row r="15" spans="1:19" ht="22.05" customHeight="1" thickBot="1" x14ac:dyDescent="0.3">
      <c r="B15" s="32" t="str">
        <f>IF('RAT2'!B15="","",'RAT2'!N15)</f>
        <v/>
      </c>
      <c r="C15" s="33"/>
      <c r="D15" s="33"/>
      <c r="E15" s="33"/>
      <c r="F15" s="34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6">
        <f t="shared" si="0"/>
        <v>0</v>
      </c>
    </row>
    <row r="16" spans="1:19" ht="22.05" customHeight="1" thickBot="1" x14ac:dyDescent="0.3">
      <c r="B16" s="32" t="str">
        <f>IF('RAT2'!B16="","",'RAT2'!N16)</f>
        <v/>
      </c>
      <c r="C16" s="33"/>
      <c r="D16" s="33"/>
      <c r="E16" s="33"/>
      <c r="F16" s="34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6">
        <f t="shared" si="0"/>
        <v>0</v>
      </c>
    </row>
    <row r="17" spans="2:19" ht="22.05" customHeight="1" thickBot="1" x14ac:dyDescent="0.3">
      <c r="B17" s="32" t="str">
        <f>IF('RAT2'!B17="","",'RAT2'!N17)</f>
        <v/>
      </c>
      <c r="C17" s="33"/>
      <c r="D17" s="33"/>
      <c r="E17" s="33"/>
      <c r="F17" s="34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6">
        <f t="shared" si="0"/>
        <v>0</v>
      </c>
    </row>
    <row r="18" spans="2:19" ht="22.05" customHeight="1" thickBot="1" x14ac:dyDescent="0.3">
      <c r="B18" s="32" t="str">
        <f>IF('RAT2'!B18="","",'RAT2'!N18)</f>
        <v/>
      </c>
      <c r="C18" s="33"/>
      <c r="D18" s="33"/>
      <c r="E18" s="33"/>
      <c r="F18" s="34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6">
        <f t="shared" si="0"/>
        <v>0</v>
      </c>
    </row>
    <row r="19" spans="2:19" ht="22.05" customHeight="1" thickBot="1" x14ac:dyDescent="0.3">
      <c r="B19" s="32" t="str">
        <f>IF('RAT2'!B19="","",'RAT2'!N19)</f>
        <v/>
      </c>
      <c r="C19" s="33"/>
      <c r="D19" s="33"/>
      <c r="E19" s="33"/>
      <c r="F19" s="3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6">
        <f t="shared" si="0"/>
        <v>0</v>
      </c>
    </row>
    <row r="20" spans="2:19" ht="22.05" customHeight="1" thickBot="1" x14ac:dyDescent="0.3">
      <c r="B20" s="32" t="str">
        <f>IF('RAT2'!B20="","",'RAT2'!N20)</f>
        <v/>
      </c>
      <c r="C20" s="33"/>
      <c r="D20" s="33"/>
      <c r="E20" s="33"/>
      <c r="F20" s="34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6">
        <f t="shared" si="0"/>
        <v>0</v>
      </c>
    </row>
    <row r="21" spans="2:19" ht="22.05" customHeight="1" thickBot="1" x14ac:dyDescent="0.3">
      <c r="B21" s="32" t="str">
        <f>IF('RAT2'!B21="","",'RAT2'!N21)</f>
        <v/>
      </c>
      <c r="C21" s="33"/>
      <c r="D21" s="33"/>
      <c r="E21" s="33"/>
      <c r="F21" s="34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6">
        <f t="shared" si="0"/>
        <v>0</v>
      </c>
    </row>
    <row r="22" spans="2:19" ht="22.05" customHeight="1" thickBot="1" x14ac:dyDescent="0.3">
      <c r="B22" s="32" t="str">
        <f>IF('RAT2'!B22="","",'RAT2'!N22)</f>
        <v/>
      </c>
      <c r="C22" s="33"/>
      <c r="D22" s="33"/>
      <c r="E22" s="33"/>
      <c r="F22" s="34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6">
        <f t="shared" si="0"/>
        <v>0</v>
      </c>
    </row>
    <row r="23" spans="2:19" ht="22.05" customHeight="1" thickBot="1" x14ac:dyDescent="0.3">
      <c r="B23" s="32" t="s">
        <v>41</v>
      </c>
      <c r="C23" s="33"/>
      <c r="D23" s="33"/>
      <c r="E23" s="33"/>
      <c r="F23" s="34"/>
      <c r="G23" s="6">
        <f t="shared" ref="G23:R23" si="1">SUM(G7:G22)</f>
        <v>20000</v>
      </c>
      <c r="H23" s="6">
        <f t="shared" si="1"/>
        <v>20000</v>
      </c>
      <c r="I23" s="6">
        <f t="shared" si="1"/>
        <v>0</v>
      </c>
      <c r="J23" s="6">
        <f t="shared" si="1"/>
        <v>20000</v>
      </c>
      <c r="K23" s="6">
        <f t="shared" si="1"/>
        <v>20000</v>
      </c>
      <c r="L23" s="6">
        <f t="shared" si="1"/>
        <v>0</v>
      </c>
      <c r="M23" s="6">
        <f t="shared" si="1"/>
        <v>20000</v>
      </c>
      <c r="N23" s="6">
        <f t="shared" si="1"/>
        <v>20000</v>
      </c>
      <c r="O23" s="6">
        <f t="shared" si="1"/>
        <v>0</v>
      </c>
      <c r="P23" s="6">
        <f t="shared" si="1"/>
        <v>20000</v>
      </c>
      <c r="Q23" s="6">
        <f t="shared" si="1"/>
        <v>20000</v>
      </c>
      <c r="R23" s="6">
        <f t="shared" si="1"/>
        <v>20000</v>
      </c>
      <c r="S23" s="6">
        <f t="shared" si="0"/>
        <v>180000</v>
      </c>
    </row>
  </sheetData>
  <sheetProtection algorithmName="SHA-512" hashValue="dvWmlHJ40sPLIILcj9J6r9A3orFf2k1psT4RWrcZkgzayOScubkx7FBe/+ReSf1tCJdO5R8aeJJ/VeQsWun98A==" saltValue="YNmNdqzJ8t6RTBTRqhN/3A==" spinCount="100000" sheet="1" formatCells="0" formatColumns="0" formatRows="0" insertColumns="0" insertRows="0" insertHyperlinks="0" deleteColumns="0" deleteRows="0" sort="0" autoFilter="0" pivotTables="0"/>
  <mergeCells count="20">
    <mergeCell ref="B16:F16"/>
    <mergeCell ref="A1:A2"/>
    <mergeCell ref="B6:F6"/>
    <mergeCell ref="B7:F7"/>
    <mergeCell ref="B8:F8"/>
    <mergeCell ref="B9:F9"/>
    <mergeCell ref="B10:F10"/>
    <mergeCell ref="B4:F4"/>
    <mergeCell ref="B11:F11"/>
    <mergeCell ref="B12:F12"/>
    <mergeCell ref="B13:F13"/>
    <mergeCell ref="B14:F14"/>
    <mergeCell ref="B15:F15"/>
    <mergeCell ref="B23:F23"/>
    <mergeCell ref="B17:F17"/>
    <mergeCell ref="B18:F18"/>
    <mergeCell ref="B19:F19"/>
    <mergeCell ref="B20:F20"/>
    <mergeCell ref="B21:F21"/>
    <mergeCell ref="B22:F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89D1-8B79-42E6-AE6F-F4E898338842}">
  <dimension ref="A1:S23"/>
  <sheetViews>
    <sheetView showGridLines="0" zoomScaleNormal="100" workbookViewId="0">
      <selection activeCell="G7" sqref="G7:R22"/>
    </sheetView>
  </sheetViews>
  <sheetFormatPr defaultRowHeight="13.8" x14ac:dyDescent="0.25"/>
  <cols>
    <col min="1" max="1" width="2.88671875" style="1" customWidth="1"/>
    <col min="2" max="2" width="7.88671875" style="1" customWidth="1"/>
    <col min="3" max="3" width="10.5546875" style="1" customWidth="1"/>
    <col min="4" max="4" width="5.88671875" style="1" customWidth="1"/>
    <col min="5" max="5" width="7.44140625" style="1" customWidth="1"/>
    <col min="6" max="6" width="8.44140625" style="1" customWidth="1"/>
    <col min="7" max="20" width="17.77734375" style="1" customWidth="1"/>
    <col min="21" max="16384" width="8.88671875" style="1"/>
  </cols>
  <sheetData>
    <row r="1" spans="1:19" ht="25.8" customHeight="1" x14ac:dyDescent="0.25">
      <c r="A1" s="28"/>
      <c r="B1" s="2"/>
    </row>
    <row r="2" spans="1:19" ht="21" customHeight="1" x14ac:dyDescent="0.25">
      <c r="A2" s="28"/>
      <c r="B2" s="3"/>
      <c r="C2" s="3"/>
      <c r="D2" s="3"/>
      <c r="E2" s="3"/>
      <c r="F2" s="3"/>
      <c r="G2" s="3"/>
    </row>
    <row r="3" spans="1:19" ht="24.6" customHeight="1" thickBot="1" x14ac:dyDescent="0.3">
      <c r="B3" s="3"/>
      <c r="C3" s="4"/>
    </row>
    <row r="4" spans="1:19" ht="15.6" thickBot="1" x14ac:dyDescent="0.3">
      <c r="B4" s="29" t="s">
        <v>46</v>
      </c>
      <c r="C4" s="30"/>
      <c r="D4" s="30"/>
      <c r="E4" s="30"/>
      <c r="F4" s="31"/>
    </row>
    <row r="5" spans="1:19" ht="14.4" thickBot="1" x14ac:dyDescent="0.3"/>
    <row r="6" spans="1:19" ht="25.05" customHeight="1" thickBot="1" x14ac:dyDescent="0.3">
      <c r="B6" s="41" t="str">
        <f>IF('RAT1'!G7&lt;&gt;"outro",'RAT1'!G7,'RAT1'!G8)&amp;" - Receita"</f>
        <v>Grupo - Receita</v>
      </c>
      <c r="C6" s="42"/>
      <c r="D6" s="42"/>
      <c r="E6" s="42"/>
      <c r="F6" s="43"/>
      <c r="G6" s="5" t="str">
        <f>VLOOKUP('RAT1'!$G$12,'RAT1'!$AE$6:$AG$29,2,FALSE)</f>
        <v>JANEIRO</v>
      </c>
      <c r="H6" s="5" t="str">
        <f>VLOOKUP(G6,'RAT1'!$AF$6:$AG$17,2,FALSE)</f>
        <v>FEVEREIRO</v>
      </c>
      <c r="I6" s="5" t="str">
        <f>VLOOKUP(H6,'RAT1'!$AF$6:$AG$17,2,FALSE)</f>
        <v>MARÇO</v>
      </c>
      <c r="J6" s="5" t="str">
        <f>VLOOKUP(I6,'RAT1'!$AF$6:$AG$17,2,FALSE)</f>
        <v>ABRIL</v>
      </c>
      <c r="K6" s="5" t="str">
        <f>VLOOKUP(J6,'RAT1'!$AF$6:$AG$17,2,FALSE)</f>
        <v>MAIO</v>
      </c>
      <c r="L6" s="5" t="str">
        <f>VLOOKUP(K6,'RAT1'!$AF$6:$AG$17,2,FALSE)</f>
        <v>JUNHO</v>
      </c>
      <c r="M6" s="5" t="str">
        <f>VLOOKUP(L6,'RAT1'!$AF$6:$AG$17,2,FALSE)</f>
        <v>JULHO</v>
      </c>
      <c r="N6" s="5" t="str">
        <f>VLOOKUP(M6,'RAT1'!$AF$6:$AG$17,2,FALSE)</f>
        <v>AGOSTO</v>
      </c>
      <c r="O6" s="5" t="str">
        <f>VLOOKUP(N6,'RAT1'!$AF$6:$AG$17,2,FALSE)</f>
        <v>SETEMBRO</v>
      </c>
      <c r="P6" s="5" t="str">
        <f>VLOOKUP(O6,'RAT1'!$AF$6:$AG$17,2,FALSE)</f>
        <v>OUTUBRO</v>
      </c>
      <c r="Q6" s="5" t="str">
        <f>VLOOKUP(P6,'RAT1'!$AF$6:$AG$17,2,FALSE)</f>
        <v>NOVEMBRO</v>
      </c>
      <c r="R6" s="5" t="str">
        <f>VLOOKUP(Q6,'RAT1'!$AF$6:$AG$17,2,FALSE)</f>
        <v>DEZEMBRO</v>
      </c>
      <c r="S6" s="5" t="s">
        <v>42</v>
      </c>
    </row>
    <row r="7" spans="1:19" ht="22.05" customHeight="1" thickBot="1" x14ac:dyDescent="0.3">
      <c r="B7" s="32" t="str">
        <f>IF('RAT2'!B7="","",'RAT2'!B7)</f>
        <v>Defensivos</v>
      </c>
      <c r="C7" s="33"/>
      <c r="D7" s="33"/>
      <c r="E7" s="33"/>
      <c r="F7" s="34"/>
      <c r="G7" s="107">
        <v>55000</v>
      </c>
      <c r="H7" s="107">
        <v>1000</v>
      </c>
      <c r="I7" s="107">
        <v>5000</v>
      </c>
      <c r="J7" s="107">
        <v>15000</v>
      </c>
      <c r="K7" s="107">
        <v>25000</v>
      </c>
      <c r="L7" s="107">
        <v>12000</v>
      </c>
      <c r="M7" s="107">
        <v>30000</v>
      </c>
      <c r="N7" s="107">
        <v>15000</v>
      </c>
      <c r="O7" s="107">
        <v>80000</v>
      </c>
      <c r="P7" s="107">
        <v>15000</v>
      </c>
      <c r="Q7" s="107">
        <v>10000</v>
      </c>
      <c r="R7" s="107">
        <v>150000</v>
      </c>
      <c r="S7" s="6">
        <f>SUM(G7:R7)</f>
        <v>413000</v>
      </c>
    </row>
    <row r="8" spans="1:19" ht="22.05" customHeight="1" thickBot="1" x14ac:dyDescent="0.3">
      <c r="B8" s="32" t="str">
        <f>IF('RAT2'!B8="","",'RAT2'!B8)</f>
        <v>Fertilizantes</v>
      </c>
      <c r="C8" s="33"/>
      <c r="D8" s="33"/>
      <c r="E8" s="33"/>
      <c r="F8" s="34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6">
        <f t="shared" ref="S8:S23" si="0">SUM(G8:R8)</f>
        <v>0</v>
      </c>
    </row>
    <row r="9" spans="1:19" ht="22.05" customHeight="1" thickBot="1" x14ac:dyDescent="0.3">
      <c r="B9" s="32" t="str">
        <f>IF('RAT2'!B9="","",'RAT2'!B9)</f>
        <v>Foliares</v>
      </c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6">
        <f t="shared" si="0"/>
        <v>0</v>
      </c>
    </row>
    <row r="10" spans="1:19" ht="22.05" customHeight="1" thickBot="1" x14ac:dyDescent="0.3">
      <c r="B10" s="32" t="str">
        <f>IF('RAT2'!B10="","",'RAT2'!B10)</f>
        <v>Peças e Partes</v>
      </c>
      <c r="C10" s="33"/>
      <c r="D10" s="33"/>
      <c r="E10" s="33"/>
      <c r="F10" s="34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6">
        <f t="shared" si="0"/>
        <v>0</v>
      </c>
    </row>
    <row r="11" spans="1:19" ht="22.05" customHeight="1" thickBot="1" x14ac:dyDescent="0.3">
      <c r="B11" s="32" t="str">
        <f>IF('RAT2'!B11="","",'RAT2'!B11)</f>
        <v>Maquinas</v>
      </c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6">
        <f t="shared" si="0"/>
        <v>0</v>
      </c>
    </row>
    <row r="12" spans="1:19" ht="22.05" customHeight="1" thickBot="1" x14ac:dyDescent="0.3">
      <c r="B12" s="32" t="str">
        <f>IF('RAT2'!B12="","",'RAT2'!B12)</f>
        <v/>
      </c>
      <c r="C12" s="33"/>
      <c r="D12" s="33"/>
      <c r="E12" s="33"/>
      <c r="F12" s="34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6">
        <f t="shared" si="0"/>
        <v>0</v>
      </c>
    </row>
    <row r="13" spans="1:19" ht="22.05" customHeight="1" thickBot="1" x14ac:dyDescent="0.3">
      <c r="B13" s="32" t="str">
        <f>IF('RAT2'!B13="","",'RAT2'!B13)</f>
        <v/>
      </c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6">
        <f t="shared" si="0"/>
        <v>0</v>
      </c>
    </row>
    <row r="14" spans="1:19" ht="22.05" customHeight="1" thickBot="1" x14ac:dyDescent="0.3">
      <c r="B14" s="32" t="str">
        <f>IF('RAT2'!B14="","",'RAT2'!B14)</f>
        <v/>
      </c>
      <c r="C14" s="33"/>
      <c r="D14" s="33"/>
      <c r="E14" s="33"/>
      <c r="F14" s="34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6">
        <f t="shared" si="0"/>
        <v>0</v>
      </c>
    </row>
    <row r="15" spans="1:19" ht="22.05" customHeight="1" thickBot="1" x14ac:dyDescent="0.3">
      <c r="B15" s="32" t="str">
        <f>IF('RAT2'!B15="","",'RAT2'!B15)</f>
        <v/>
      </c>
      <c r="C15" s="33"/>
      <c r="D15" s="33"/>
      <c r="E15" s="33"/>
      <c r="F15" s="34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6">
        <f t="shared" si="0"/>
        <v>0</v>
      </c>
    </row>
    <row r="16" spans="1:19" ht="22.05" customHeight="1" thickBot="1" x14ac:dyDescent="0.3">
      <c r="B16" s="32" t="str">
        <f>IF('RAT2'!B16="","",'RAT2'!B16)</f>
        <v/>
      </c>
      <c r="C16" s="33"/>
      <c r="D16" s="33"/>
      <c r="E16" s="33"/>
      <c r="F16" s="34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6">
        <f t="shared" si="0"/>
        <v>0</v>
      </c>
    </row>
    <row r="17" spans="2:19" ht="22.05" customHeight="1" thickBot="1" x14ac:dyDescent="0.3">
      <c r="B17" s="32" t="str">
        <f>IF('RAT2'!B17="","",'RAT2'!B17)</f>
        <v/>
      </c>
      <c r="C17" s="33"/>
      <c r="D17" s="33"/>
      <c r="E17" s="33"/>
      <c r="F17" s="34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6">
        <f t="shared" si="0"/>
        <v>0</v>
      </c>
    </row>
    <row r="18" spans="2:19" ht="22.05" customHeight="1" thickBot="1" x14ac:dyDescent="0.3">
      <c r="B18" s="32" t="str">
        <f>IF('RAT2'!B18="","",'RAT2'!B18)</f>
        <v/>
      </c>
      <c r="C18" s="33"/>
      <c r="D18" s="33"/>
      <c r="E18" s="33"/>
      <c r="F18" s="34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6">
        <f t="shared" si="0"/>
        <v>0</v>
      </c>
    </row>
    <row r="19" spans="2:19" ht="22.05" customHeight="1" thickBot="1" x14ac:dyDescent="0.3">
      <c r="B19" s="32" t="str">
        <f>IF('RAT2'!B19="","",'RAT2'!B19)</f>
        <v/>
      </c>
      <c r="C19" s="33"/>
      <c r="D19" s="33"/>
      <c r="E19" s="33"/>
      <c r="F19" s="3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6">
        <f t="shared" si="0"/>
        <v>0</v>
      </c>
    </row>
    <row r="20" spans="2:19" ht="22.05" customHeight="1" thickBot="1" x14ac:dyDescent="0.3">
      <c r="B20" s="32" t="str">
        <f>IF('RAT2'!B20="","",'RAT2'!B20)</f>
        <v/>
      </c>
      <c r="C20" s="33"/>
      <c r="D20" s="33"/>
      <c r="E20" s="33"/>
      <c r="F20" s="34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6">
        <f t="shared" si="0"/>
        <v>0</v>
      </c>
    </row>
    <row r="21" spans="2:19" ht="22.05" customHeight="1" thickBot="1" x14ac:dyDescent="0.3">
      <c r="B21" s="32" t="str">
        <f>IF('RAT2'!B21="","",'RAT2'!B21)</f>
        <v/>
      </c>
      <c r="C21" s="33"/>
      <c r="D21" s="33"/>
      <c r="E21" s="33"/>
      <c r="F21" s="34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6">
        <f t="shared" si="0"/>
        <v>0</v>
      </c>
    </row>
    <row r="22" spans="2:19" ht="22.05" customHeight="1" thickBot="1" x14ac:dyDescent="0.3">
      <c r="B22" s="32" t="str">
        <f>IF('RAT2'!B22="","",'RAT2'!B22)</f>
        <v/>
      </c>
      <c r="C22" s="33"/>
      <c r="D22" s="33"/>
      <c r="E22" s="33"/>
      <c r="F22" s="34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6">
        <f t="shared" si="0"/>
        <v>0</v>
      </c>
    </row>
    <row r="23" spans="2:19" ht="22.05" customHeight="1" thickBot="1" x14ac:dyDescent="0.3">
      <c r="B23" s="32" t="s">
        <v>41</v>
      </c>
      <c r="C23" s="33"/>
      <c r="D23" s="33"/>
      <c r="E23" s="33"/>
      <c r="F23" s="34"/>
      <c r="G23" s="6">
        <f t="shared" ref="G23:R23" si="1">SUM(G7:G22)</f>
        <v>55000</v>
      </c>
      <c r="H23" s="6">
        <f t="shared" si="1"/>
        <v>1000</v>
      </c>
      <c r="I23" s="6">
        <f t="shared" si="1"/>
        <v>5000</v>
      </c>
      <c r="J23" s="6">
        <f t="shared" si="1"/>
        <v>15000</v>
      </c>
      <c r="K23" s="6">
        <f t="shared" si="1"/>
        <v>25000</v>
      </c>
      <c r="L23" s="6">
        <f t="shared" si="1"/>
        <v>12000</v>
      </c>
      <c r="M23" s="6">
        <f t="shared" si="1"/>
        <v>30000</v>
      </c>
      <c r="N23" s="6">
        <f t="shared" si="1"/>
        <v>15000</v>
      </c>
      <c r="O23" s="6">
        <f t="shared" si="1"/>
        <v>80000</v>
      </c>
      <c r="P23" s="6">
        <f t="shared" si="1"/>
        <v>15000</v>
      </c>
      <c r="Q23" s="6">
        <f t="shared" si="1"/>
        <v>10000</v>
      </c>
      <c r="R23" s="6">
        <f t="shared" si="1"/>
        <v>150000</v>
      </c>
      <c r="S23" s="6">
        <f t="shared" si="0"/>
        <v>413000</v>
      </c>
    </row>
  </sheetData>
  <sheetProtection algorithmName="SHA-512" hashValue="Bo5t4kw0EjgksrvmuiZ1wKudj2H1KDoguCHKLPJo1NQNZXCfBWMi+vK51a+cwa7+sc/TBzzu/3hPyhhfZrth8A==" saltValue="VVGvaw+CVTG3krTueOupMA==" spinCount="100000" sheet="1" formatCells="0" formatColumns="0" formatRows="0" insertColumns="0" insertRows="0" insertHyperlinks="0" deleteColumns="0" deleteRows="0" sort="0" autoFilter="0" pivotTables="0"/>
  <mergeCells count="20">
    <mergeCell ref="B16:F16"/>
    <mergeCell ref="A1:A2"/>
    <mergeCell ref="B6:F6"/>
    <mergeCell ref="B7:F7"/>
    <mergeCell ref="B8:F8"/>
    <mergeCell ref="B9:F9"/>
    <mergeCell ref="B10:F10"/>
    <mergeCell ref="B4:F4"/>
    <mergeCell ref="B11:F11"/>
    <mergeCell ref="B12:F12"/>
    <mergeCell ref="B13:F13"/>
    <mergeCell ref="B14:F14"/>
    <mergeCell ref="B15:F15"/>
    <mergeCell ref="B23:F23"/>
    <mergeCell ref="B17:F17"/>
    <mergeCell ref="B18:F18"/>
    <mergeCell ref="B19:F19"/>
    <mergeCell ref="B20:F20"/>
    <mergeCell ref="B21:F21"/>
    <mergeCell ref="B22:F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23D5-5B53-4E9D-8888-FAA999D35E88}">
  <dimension ref="A1:S23"/>
  <sheetViews>
    <sheetView showGridLines="0" topLeftCell="D1" zoomScaleNormal="100" workbookViewId="0">
      <selection activeCell="G7" sqref="G7:R22"/>
    </sheetView>
  </sheetViews>
  <sheetFormatPr defaultRowHeight="13.8" x14ac:dyDescent="0.25"/>
  <cols>
    <col min="1" max="1" width="2.77734375" style="1" customWidth="1"/>
    <col min="2" max="2" width="7.88671875" style="1" customWidth="1"/>
    <col min="3" max="3" width="10.5546875" style="1" customWidth="1"/>
    <col min="4" max="4" width="5.88671875" style="1" customWidth="1"/>
    <col min="5" max="5" width="7.44140625" style="1" customWidth="1"/>
    <col min="6" max="6" width="8.44140625" style="1" customWidth="1"/>
    <col min="7" max="20" width="17.77734375" style="1" customWidth="1"/>
    <col min="21" max="16384" width="8.88671875" style="1"/>
  </cols>
  <sheetData>
    <row r="1" spans="1:19" ht="25.8" customHeight="1" x14ac:dyDescent="0.25">
      <c r="A1" s="28"/>
      <c r="B1" s="2"/>
    </row>
    <row r="2" spans="1:19" ht="21" customHeight="1" x14ac:dyDescent="0.25">
      <c r="A2" s="28"/>
      <c r="B2" s="3"/>
      <c r="C2" s="3"/>
      <c r="D2" s="3"/>
      <c r="E2" s="3"/>
      <c r="F2" s="3"/>
      <c r="G2" s="3"/>
    </row>
    <row r="3" spans="1:19" ht="24.6" customHeight="1" thickBot="1" x14ac:dyDescent="0.3">
      <c r="B3" s="3"/>
      <c r="C3" s="4"/>
    </row>
    <row r="4" spans="1:19" ht="15.6" thickBot="1" x14ac:dyDescent="0.3">
      <c r="B4" s="29" t="s">
        <v>46</v>
      </c>
      <c r="C4" s="30"/>
      <c r="D4" s="30"/>
      <c r="E4" s="30"/>
      <c r="F4" s="31"/>
    </row>
    <row r="5" spans="1:19" ht="14.4" thickBot="1" x14ac:dyDescent="0.3"/>
    <row r="6" spans="1:19" ht="25.05" customHeight="1" thickBot="1" x14ac:dyDescent="0.3">
      <c r="B6" s="38" t="str">
        <f>IF('RAT1'!G7&lt;&gt;"outro",'RAT1'!G7,'RAT1'!G8)&amp;" - Despesas"</f>
        <v>Grupo - Despesas</v>
      </c>
      <c r="C6" s="39"/>
      <c r="D6" s="39"/>
      <c r="E6" s="39"/>
      <c r="F6" s="40"/>
      <c r="G6" s="7" t="str">
        <f>VLOOKUP('RAT1'!$G$12,'RAT1'!$AE$6:$AG$29,2,FALSE)</f>
        <v>JANEIRO</v>
      </c>
      <c r="H6" s="7" t="str">
        <f>VLOOKUP(G6,'RAT1'!$AF$6:$AG$17,2,FALSE)</f>
        <v>FEVEREIRO</v>
      </c>
      <c r="I6" s="7" t="str">
        <f>VLOOKUP(H6,'RAT1'!$AF$6:$AG$17,2,FALSE)</f>
        <v>MARÇO</v>
      </c>
      <c r="J6" s="7" t="str">
        <f>VLOOKUP(I6,'RAT1'!$AF$6:$AG$17,2,FALSE)</f>
        <v>ABRIL</v>
      </c>
      <c r="K6" s="7" t="str">
        <f>VLOOKUP(J6,'RAT1'!$AF$6:$AG$17,2,FALSE)</f>
        <v>MAIO</v>
      </c>
      <c r="L6" s="7" t="str">
        <f>VLOOKUP(K6,'RAT1'!$AF$6:$AG$17,2,FALSE)</f>
        <v>JUNHO</v>
      </c>
      <c r="M6" s="7" t="str">
        <f>VLOOKUP(L6,'RAT1'!$AF$6:$AG$17,2,FALSE)</f>
        <v>JULHO</v>
      </c>
      <c r="N6" s="7" t="str">
        <f>VLOOKUP(M6,'RAT1'!$AF$6:$AG$17,2,FALSE)</f>
        <v>AGOSTO</v>
      </c>
      <c r="O6" s="7" t="str">
        <f>VLOOKUP(N6,'RAT1'!$AF$6:$AG$17,2,FALSE)</f>
        <v>SETEMBRO</v>
      </c>
      <c r="P6" s="7" t="str">
        <f>VLOOKUP(O6,'RAT1'!$AF$6:$AG$17,2,FALSE)</f>
        <v>OUTUBRO</v>
      </c>
      <c r="Q6" s="7" t="str">
        <f>VLOOKUP(P6,'RAT1'!$AF$6:$AG$17,2,FALSE)</f>
        <v>NOVEMBRO</v>
      </c>
      <c r="R6" s="7" t="str">
        <f>VLOOKUP(Q6,'RAT1'!$AF$6:$AG$17,2,FALSE)</f>
        <v>DEZEMBRO</v>
      </c>
      <c r="S6" s="7" t="s">
        <v>42</v>
      </c>
    </row>
    <row r="7" spans="1:19" ht="22.05" customHeight="1" thickBot="1" x14ac:dyDescent="0.3">
      <c r="B7" s="32" t="str">
        <f>IF('RAT2'!B7="","",'RAT2'!H7)</f>
        <v>Pessoal</v>
      </c>
      <c r="C7" s="33"/>
      <c r="D7" s="33"/>
      <c r="E7" s="33"/>
      <c r="F7" s="34"/>
      <c r="G7" s="107">
        <v>15000</v>
      </c>
      <c r="H7" s="107">
        <v>25000</v>
      </c>
      <c r="I7" s="107">
        <v>5000</v>
      </c>
      <c r="J7" s="107">
        <v>5000</v>
      </c>
      <c r="K7" s="107">
        <v>2000</v>
      </c>
      <c r="L7" s="107">
        <v>10000</v>
      </c>
      <c r="M7" s="107">
        <v>15000</v>
      </c>
      <c r="N7" s="107">
        <v>22000</v>
      </c>
      <c r="O7" s="107">
        <v>18000</v>
      </c>
      <c r="P7" s="107">
        <v>14000</v>
      </c>
      <c r="Q7" s="107">
        <v>25000</v>
      </c>
      <c r="R7" s="107">
        <v>51000</v>
      </c>
      <c r="S7" s="6">
        <f>SUM(G7:R7)</f>
        <v>207000</v>
      </c>
    </row>
    <row r="8" spans="1:19" ht="22.05" customHeight="1" thickBot="1" x14ac:dyDescent="0.3">
      <c r="B8" s="32" t="str">
        <f>IF('RAT2'!B8="","",'RAT2'!H8)</f>
        <v>Vendas</v>
      </c>
      <c r="C8" s="33"/>
      <c r="D8" s="33"/>
      <c r="E8" s="33"/>
      <c r="F8" s="34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6">
        <f t="shared" ref="S8:S23" si="0">SUM(G8:R8)</f>
        <v>0</v>
      </c>
    </row>
    <row r="9" spans="1:19" ht="22.05" customHeight="1" thickBot="1" x14ac:dyDescent="0.3">
      <c r="B9" s="32" t="str">
        <f>IF('RAT2'!B9="","",'RAT2'!H9)</f>
        <v>Gerais</v>
      </c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6">
        <f t="shared" si="0"/>
        <v>0</v>
      </c>
    </row>
    <row r="10" spans="1:19" ht="22.05" customHeight="1" thickBot="1" x14ac:dyDescent="0.3">
      <c r="B10" s="32" t="str">
        <f>IF('RAT2'!B10="","",'RAT2'!H10)</f>
        <v>Comissões</v>
      </c>
      <c r="C10" s="33"/>
      <c r="D10" s="33"/>
      <c r="E10" s="33"/>
      <c r="F10" s="34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6">
        <f t="shared" si="0"/>
        <v>0</v>
      </c>
    </row>
    <row r="11" spans="1:19" ht="22.05" customHeight="1" thickBot="1" x14ac:dyDescent="0.3">
      <c r="B11" s="32" t="str">
        <f>IF('RAT2'!B11="","",'RAT2'!H11)</f>
        <v>Impostos e Taxas</v>
      </c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6">
        <f t="shared" si="0"/>
        <v>0</v>
      </c>
    </row>
    <row r="12" spans="1:19" ht="22.05" customHeight="1" thickBot="1" x14ac:dyDescent="0.3">
      <c r="B12" s="32" t="str">
        <f>IF('RAT2'!B12="","",'RAT2'!H12)</f>
        <v/>
      </c>
      <c r="C12" s="33"/>
      <c r="D12" s="33"/>
      <c r="E12" s="33"/>
      <c r="F12" s="34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6">
        <f t="shared" si="0"/>
        <v>0</v>
      </c>
    </row>
    <row r="13" spans="1:19" ht="22.05" customHeight="1" thickBot="1" x14ac:dyDescent="0.3">
      <c r="B13" s="32" t="str">
        <f>IF('RAT2'!B13="","",'RAT2'!H13)</f>
        <v/>
      </c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6">
        <f t="shared" si="0"/>
        <v>0</v>
      </c>
    </row>
    <row r="14" spans="1:19" ht="22.05" customHeight="1" thickBot="1" x14ac:dyDescent="0.3">
      <c r="B14" s="32" t="str">
        <f>IF('RAT2'!B14="","",'RAT2'!H14)</f>
        <v/>
      </c>
      <c r="C14" s="33"/>
      <c r="D14" s="33"/>
      <c r="E14" s="33"/>
      <c r="F14" s="34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6">
        <f t="shared" si="0"/>
        <v>0</v>
      </c>
    </row>
    <row r="15" spans="1:19" ht="22.05" customHeight="1" thickBot="1" x14ac:dyDescent="0.3">
      <c r="B15" s="32" t="str">
        <f>IF('RAT2'!B15="","",'RAT2'!H15)</f>
        <v/>
      </c>
      <c r="C15" s="33"/>
      <c r="D15" s="33"/>
      <c r="E15" s="33"/>
      <c r="F15" s="34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6">
        <f t="shared" si="0"/>
        <v>0</v>
      </c>
    </row>
    <row r="16" spans="1:19" ht="22.05" customHeight="1" thickBot="1" x14ac:dyDescent="0.3">
      <c r="B16" s="32" t="str">
        <f>IF('RAT2'!B16="","",'RAT2'!H16)</f>
        <v/>
      </c>
      <c r="C16" s="33"/>
      <c r="D16" s="33"/>
      <c r="E16" s="33"/>
      <c r="F16" s="34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6">
        <f t="shared" si="0"/>
        <v>0</v>
      </c>
    </row>
    <row r="17" spans="2:19" ht="22.05" customHeight="1" thickBot="1" x14ac:dyDescent="0.3">
      <c r="B17" s="32" t="str">
        <f>IF('RAT2'!B17="","",'RAT2'!H17)</f>
        <v/>
      </c>
      <c r="C17" s="33"/>
      <c r="D17" s="33"/>
      <c r="E17" s="33"/>
      <c r="F17" s="34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6">
        <f t="shared" si="0"/>
        <v>0</v>
      </c>
    </row>
    <row r="18" spans="2:19" ht="22.05" customHeight="1" thickBot="1" x14ac:dyDescent="0.3">
      <c r="B18" s="32" t="str">
        <f>IF('RAT2'!B18="","",'RAT2'!H18)</f>
        <v/>
      </c>
      <c r="C18" s="33"/>
      <c r="D18" s="33"/>
      <c r="E18" s="33"/>
      <c r="F18" s="34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6">
        <f t="shared" si="0"/>
        <v>0</v>
      </c>
    </row>
    <row r="19" spans="2:19" ht="22.05" customHeight="1" thickBot="1" x14ac:dyDescent="0.3">
      <c r="B19" s="32" t="str">
        <f>IF('RAT2'!B19="","",'RAT2'!H19)</f>
        <v/>
      </c>
      <c r="C19" s="33"/>
      <c r="D19" s="33"/>
      <c r="E19" s="33"/>
      <c r="F19" s="3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6">
        <f t="shared" si="0"/>
        <v>0</v>
      </c>
    </row>
    <row r="20" spans="2:19" ht="22.05" customHeight="1" thickBot="1" x14ac:dyDescent="0.3">
      <c r="B20" s="32" t="str">
        <f>IF('RAT2'!B20="","",'RAT2'!H20)</f>
        <v/>
      </c>
      <c r="C20" s="33"/>
      <c r="D20" s="33"/>
      <c r="E20" s="33"/>
      <c r="F20" s="34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6">
        <f t="shared" si="0"/>
        <v>0</v>
      </c>
    </row>
    <row r="21" spans="2:19" ht="22.05" customHeight="1" thickBot="1" x14ac:dyDescent="0.3">
      <c r="B21" s="32" t="str">
        <f>IF('RAT2'!B21="","",'RAT2'!H21)</f>
        <v/>
      </c>
      <c r="C21" s="33"/>
      <c r="D21" s="33"/>
      <c r="E21" s="33"/>
      <c r="F21" s="34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6">
        <f t="shared" si="0"/>
        <v>0</v>
      </c>
    </row>
    <row r="22" spans="2:19" ht="22.05" customHeight="1" thickBot="1" x14ac:dyDescent="0.3">
      <c r="B22" s="32" t="str">
        <f>IF('RAT2'!B22="","",'RAT2'!H22)</f>
        <v/>
      </c>
      <c r="C22" s="33"/>
      <c r="D22" s="33"/>
      <c r="E22" s="33"/>
      <c r="F22" s="34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6">
        <f t="shared" si="0"/>
        <v>0</v>
      </c>
    </row>
    <row r="23" spans="2:19" ht="22.05" customHeight="1" thickBot="1" x14ac:dyDescent="0.3">
      <c r="B23" s="32" t="s">
        <v>41</v>
      </c>
      <c r="C23" s="33"/>
      <c r="D23" s="33"/>
      <c r="E23" s="33"/>
      <c r="F23" s="34"/>
      <c r="G23" s="6">
        <f t="shared" ref="G23:R23" si="1">SUM(G7:G22)</f>
        <v>15000</v>
      </c>
      <c r="H23" s="6">
        <f t="shared" si="1"/>
        <v>25000</v>
      </c>
      <c r="I23" s="6">
        <f t="shared" si="1"/>
        <v>5000</v>
      </c>
      <c r="J23" s="6">
        <f t="shared" si="1"/>
        <v>5000</v>
      </c>
      <c r="K23" s="6">
        <f t="shared" si="1"/>
        <v>2000</v>
      </c>
      <c r="L23" s="6">
        <f t="shared" si="1"/>
        <v>10000</v>
      </c>
      <c r="M23" s="6">
        <f t="shared" si="1"/>
        <v>15000</v>
      </c>
      <c r="N23" s="6">
        <f t="shared" si="1"/>
        <v>22000</v>
      </c>
      <c r="O23" s="6">
        <f t="shared" si="1"/>
        <v>18000</v>
      </c>
      <c r="P23" s="6">
        <f t="shared" si="1"/>
        <v>14000</v>
      </c>
      <c r="Q23" s="6">
        <f t="shared" si="1"/>
        <v>25000</v>
      </c>
      <c r="R23" s="6">
        <f t="shared" si="1"/>
        <v>51000</v>
      </c>
      <c r="S23" s="6">
        <f t="shared" si="0"/>
        <v>207000</v>
      </c>
    </row>
  </sheetData>
  <sheetProtection algorithmName="SHA-512" hashValue="XXIL0MV9TZIAyBppYja/eGTfdrhgbg8W87m+XkdbU1VI2zDsK0Tc+fGyxnkTwjgUeT1MydOds4OfpAQDaP/WZA==" saltValue="9GyD7ob5ScJZdysyb+Z6xg==" spinCount="100000" sheet="1" formatCells="0" formatColumns="0" formatRows="0" insertColumns="0" insertRows="0" insertHyperlinks="0" deleteColumns="0" deleteRows="0" sort="0" autoFilter="0" pivotTables="0"/>
  <mergeCells count="20">
    <mergeCell ref="B16:F16"/>
    <mergeCell ref="A1:A2"/>
    <mergeCell ref="B6:F6"/>
    <mergeCell ref="B7:F7"/>
    <mergeCell ref="B8:F8"/>
    <mergeCell ref="B9:F9"/>
    <mergeCell ref="B10:F10"/>
    <mergeCell ref="B4:F4"/>
    <mergeCell ref="B11:F11"/>
    <mergeCell ref="B12:F12"/>
    <mergeCell ref="B13:F13"/>
    <mergeCell ref="B14:F14"/>
    <mergeCell ref="B15:F15"/>
    <mergeCell ref="B23:F23"/>
    <mergeCell ref="B17:F17"/>
    <mergeCell ref="B18:F18"/>
    <mergeCell ref="B19:F19"/>
    <mergeCell ref="B20:F20"/>
    <mergeCell ref="B21:F21"/>
    <mergeCell ref="B22:F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E92E-5638-449B-8210-BA50DC113947}">
  <dimension ref="A1:S23"/>
  <sheetViews>
    <sheetView showGridLines="0" topLeftCell="D1" zoomScaleNormal="100" workbookViewId="0">
      <selection activeCell="N27" sqref="N27"/>
    </sheetView>
  </sheetViews>
  <sheetFormatPr defaultRowHeight="13.8" x14ac:dyDescent="0.25"/>
  <cols>
    <col min="1" max="1" width="3.77734375" style="1" customWidth="1"/>
    <col min="2" max="2" width="7.88671875" style="1" customWidth="1"/>
    <col min="3" max="3" width="10.5546875" style="1" customWidth="1"/>
    <col min="4" max="4" width="5.88671875" style="1" customWidth="1"/>
    <col min="5" max="5" width="7.44140625" style="1" customWidth="1"/>
    <col min="6" max="6" width="8.44140625" style="1" customWidth="1"/>
    <col min="7" max="20" width="17.77734375" style="1" customWidth="1"/>
    <col min="21" max="16384" width="8.88671875" style="1"/>
  </cols>
  <sheetData>
    <row r="1" spans="1:19" ht="25.8" customHeight="1" x14ac:dyDescent="0.25">
      <c r="A1" s="28"/>
      <c r="B1" s="2"/>
    </row>
    <row r="2" spans="1:19" ht="21" customHeight="1" x14ac:dyDescent="0.25">
      <c r="A2" s="28"/>
      <c r="B2" s="3"/>
      <c r="C2" s="3"/>
      <c r="D2" s="3"/>
      <c r="E2" s="3"/>
      <c r="F2" s="3"/>
      <c r="G2" s="3"/>
    </row>
    <row r="3" spans="1:19" ht="24.6" customHeight="1" thickBot="1" x14ac:dyDescent="0.3">
      <c r="B3" s="3"/>
      <c r="C3" s="4"/>
    </row>
    <row r="4" spans="1:19" ht="15.6" thickBot="1" x14ac:dyDescent="0.3">
      <c r="B4" s="29" t="s">
        <v>47</v>
      </c>
      <c r="C4" s="30"/>
      <c r="D4" s="30"/>
      <c r="E4" s="30"/>
      <c r="F4" s="31"/>
    </row>
    <row r="5" spans="1:19" ht="14.4" thickBot="1" x14ac:dyDescent="0.3"/>
    <row r="6" spans="1:19" ht="25.05" customHeight="1" thickBot="1" x14ac:dyDescent="0.3">
      <c r="B6" s="35" t="str">
        <f>IF('RAT1'!G7&lt;&gt;"outro",'RAT1'!G7,'RAT1'!G8)&amp;" - Investimentos"</f>
        <v>Grupo - Investimentos</v>
      </c>
      <c r="C6" s="36"/>
      <c r="D6" s="36"/>
      <c r="E6" s="36"/>
      <c r="F6" s="37"/>
      <c r="G6" s="8" t="str">
        <f>VLOOKUP('RAT1'!$G$12,'RAT1'!$AE$6:$AG$29,2,FALSE)</f>
        <v>JANEIRO</v>
      </c>
      <c r="H6" s="8" t="str">
        <f>VLOOKUP(G6,'RAT1'!$AF$6:$AG$17,2,FALSE)</f>
        <v>FEVEREIRO</v>
      </c>
      <c r="I6" s="8" t="str">
        <f>VLOOKUP(H6,'RAT1'!$AF$6:$AG$17,2,FALSE)</f>
        <v>MARÇO</v>
      </c>
      <c r="J6" s="8" t="str">
        <f>VLOOKUP(I6,'RAT1'!$AF$6:$AG$17,2,FALSE)</f>
        <v>ABRIL</v>
      </c>
      <c r="K6" s="8" t="str">
        <f>VLOOKUP(J6,'RAT1'!$AF$6:$AG$17,2,FALSE)</f>
        <v>MAIO</v>
      </c>
      <c r="L6" s="8" t="str">
        <f>VLOOKUP(K6,'RAT1'!$AF$6:$AG$17,2,FALSE)</f>
        <v>JUNHO</v>
      </c>
      <c r="M6" s="8" t="str">
        <f>VLOOKUP(L6,'RAT1'!$AF$6:$AG$17,2,FALSE)</f>
        <v>JULHO</v>
      </c>
      <c r="N6" s="8" t="str">
        <f>VLOOKUP(M6,'RAT1'!$AF$6:$AG$17,2,FALSE)</f>
        <v>AGOSTO</v>
      </c>
      <c r="O6" s="8" t="str">
        <f>VLOOKUP(N6,'RAT1'!$AF$6:$AG$17,2,FALSE)</f>
        <v>SETEMBRO</v>
      </c>
      <c r="P6" s="8" t="str">
        <f>VLOOKUP(O6,'RAT1'!$AF$6:$AG$17,2,FALSE)</f>
        <v>OUTUBRO</v>
      </c>
      <c r="Q6" s="8" t="str">
        <f>VLOOKUP(P6,'RAT1'!$AF$6:$AG$17,2,FALSE)</f>
        <v>NOVEMBRO</v>
      </c>
      <c r="R6" s="8" t="str">
        <f>VLOOKUP(Q6,'RAT1'!$AF$6:$AG$17,2,FALSE)</f>
        <v>DEZEMBRO</v>
      </c>
      <c r="S6" s="8" t="s">
        <v>42</v>
      </c>
    </row>
    <row r="7" spans="1:19" ht="22.05" customHeight="1" thickBot="1" x14ac:dyDescent="0.3">
      <c r="B7" s="32" t="str">
        <f>IF('RAT2'!B7="","",'RAT2'!N7)</f>
        <v>Maquinas</v>
      </c>
      <c r="C7" s="33"/>
      <c r="D7" s="33"/>
      <c r="E7" s="33"/>
      <c r="F7" s="34"/>
      <c r="G7" s="107">
        <v>32000</v>
      </c>
      <c r="H7" s="107">
        <v>33000</v>
      </c>
      <c r="I7" s="107">
        <v>20000</v>
      </c>
      <c r="J7" s="107">
        <v>25000</v>
      </c>
      <c r="K7" s="107">
        <v>15000</v>
      </c>
      <c r="L7" s="107"/>
      <c r="M7" s="107"/>
      <c r="N7" s="107"/>
      <c r="O7" s="107"/>
      <c r="P7" s="107">
        <v>10000</v>
      </c>
      <c r="Q7" s="107"/>
      <c r="R7" s="107">
        <v>15000</v>
      </c>
      <c r="S7" s="6">
        <f>SUM(G7:R7)</f>
        <v>150000</v>
      </c>
    </row>
    <row r="8" spans="1:19" ht="22.05" customHeight="1" thickBot="1" x14ac:dyDescent="0.3">
      <c r="B8" s="32" t="str">
        <f>IF('RAT2'!B8="","",'RAT2'!N8)</f>
        <v>Veiculos</v>
      </c>
      <c r="C8" s="33"/>
      <c r="D8" s="33"/>
      <c r="E8" s="33"/>
      <c r="F8" s="34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6">
        <f t="shared" ref="S8:S23" si="0">SUM(G8:R8)</f>
        <v>0</v>
      </c>
    </row>
    <row r="9" spans="1:19" ht="22.05" customHeight="1" thickBot="1" x14ac:dyDescent="0.3">
      <c r="B9" s="32" t="str">
        <f>IF('RAT2'!B9="","",'RAT2'!N9)</f>
        <v>Terrenos</v>
      </c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6">
        <f t="shared" si="0"/>
        <v>0</v>
      </c>
    </row>
    <row r="10" spans="1:19" ht="22.05" customHeight="1" thickBot="1" x14ac:dyDescent="0.3">
      <c r="B10" s="32">
        <f>IF('RAT2'!B10="","",'RAT2'!N10)</f>
        <v>0</v>
      </c>
      <c r="C10" s="33"/>
      <c r="D10" s="33"/>
      <c r="E10" s="33"/>
      <c r="F10" s="34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6">
        <f t="shared" si="0"/>
        <v>0</v>
      </c>
    </row>
    <row r="11" spans="1:19" ht="22.05" customHeight="1" thickBot="1" x14ac:dyDescent="0.3">
      <c r="B11" s="32">
        <f>IF('RAT2'!B11="","",'RAT2'!N11)</f>
        <v>0</v>
      </c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6">
        <f t="shared" si="0"/>
        <v>0</v>
      </c>
    </row>
    <row r="12" spans="1:19" ht="22.05" customHeight="1" thickBot="1" x14ac:dyDescent="0.3">
      <c r="B12" s="32" t="str">
        <f>IF('RAT2'!B12="","",'RAT2'!N12)</f>
        <v/>
      </c>
      <c r="C12" s="33"/>
      <c r="D12" s="33"/>
      <c r="E12" s="33"/>
      <c r="F12" s="34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6">
        <f t="shared" si="0"/>
        <v>0</v>
      </c>
    </row>
    <row r="13" spans="1:19" ht="22.05" customHeight="1" thickBot="1" x14ac:dyDescent="0.3">
      <c r="B13" s="32" t="str">
        <f>IF('RAT2'!B13="","",'RAT2'!N13)</f>
        <v/>
      </c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6">
        <f t="shared" si="0"/>
        <v>0</v>
      </c>
    </row>
    <row r="14" spans="1:19" ht="22.05" customHeight="1" thickBot="1" x14ac:dyDescent="0.3">
      <c r="B14" s="32" t="str">
        <f>IF('RAT2'!B14="","",'RAT2'!N14)</f>
        <v/>
      </c>
      <c r="C14" s="33"/>
      <c r="D14" s="33"/>
      <c r="E14" s="33"/>
      <c r="F14" s="34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6">
        <f t="shared" si="0"/>
        <v>0</v>
      </c>
    </row>
    <row r="15" spans="1:19" ht="22.05" customHeight="1" thickBot="1" x14ac:dyDescent="0.3">
      <c r="B15" s="32" t="str">
        <f>IF('RAT2'!B15="","",'RAT2'!N15)</f>
        <v/>
      </c>
      <c r="C15" s="33"/>
      <c r="D15" s="33"/>
      <c r="E15" s="33"/>
      <c r="F15" s="34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6">
        <f t="shared" si="0"/>
        <v>0</v>
      </c>
    </row>
    <row r="16" spans="1:19" ht="22.05" customHeight="1" thickBot="1" x14ac:dyDescent="0.3">
      <c r="B16" s="32" t="str">
        <f>IF('RAT2'!B16="","",'RAT2'!N16)</f>
        <v/>
      </c>
      <c r="C16" s="33"/>
      <c r="D16" s="33"/>
      <c r="E16" s="33"/>
      <c r="F16" s="34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6">
        <f t="shared" si="0"/>
        <v>0</v>
      </c>
    </row>
    <row r="17" spans="2:19" ht="22.05" customHeight="1" thickBot="1" x14ac:dyDescent="0.3">
      <c r="B17" s="32" t="str">
        <f>IF('RAT2'!B17="","",'RAT2'!N17)</f>
        <v/>
      </c>
      <c r="C17" s="33"/>
      <c r="D17" s="33"/>
      <c r="E17" s="33"/>
      <c r="F17" s="34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6">
        <f t="shared" si="0"/>
        <v>0</v>
      </c>
    </row>
    <row r="18" spans="2:19" ht="22.05" customHeight="1" thickBot="1" x14ac:dyDescent="0.3">
      <c r="B18" s="32" t="str">
        <f>IF('RAT2'!B18="","",'RAT2'!N18)</f>
        <v/>
      </c>
      <c r="C18" s="33"/>
      <c r="D18" s="33"/>
      <c r="E18" s="33"/>
      <c r="F18" s="34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6">
        <f t="shared" si="0"/>
        <v>0</v>
      </c>
    </row>
    <row r="19" spans="2:19" ht="22.05" customHeight="1" thickBot="1" x14ac:dyDescent="0.3">
      <c r="B19" s="32" t="str">
        <f>IF('RAT2'!B19="","",'RAT2'!N19)</f>
        <v/>
      </c>
      <c r="C19" s="33"/>
      <c r="D19" s="33"/>
      <c r="E19" s="33"/>
      <c r="F19" s="3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6">
        <f t="shared" si="0"/>
        <v>0</v>
      </c>
    </row>
    <row r="20" spans="2:19" ht="22.05" customHeight="1" thickBot="1" x14ac:dyDescent="0.3">
      <c r="B20" s="32" t="str">
        <f>IF('RAT2'!B20="","",'RAT2'!N20)</f>
        <v/>
      </c>
      <c r="C20" s="33"/>
      <c r="D20" s="33"/>
      <c r="E20" s="33"/>
      <c r="F20" s="34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6">
        <f t="shared" si="0"/>
        <v>0</v>
      </c>
    </row>
    <row r="21" spans="2:19" ht="22.05" customHeight="1" thickBot="1" x14ac:dyDescent="0.3">
      <c r="B21" s="32" t="str">
        <f>IF('RAT2'!B21="","",'RAT2'!N21)</f>
        <v/>
      </c>
      <c r="C21" s="33"/>
      <c r="D21" s="33"/>
      <c r="E21" s="33"/>
      <c r="F21" s="34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6">
        <f t="shared" si="0"/>
        <v>0</v>
      </c>
    </row>
    <row r="22" spans="2:19" ht="22.05" customHeight="1" thickBot="1" x14ac:dyDescent="0.3">
      <c r="B22" s="32" t="str">
        <f>IF('RAT2'!B22="","",'RAT2'!N22)</f>
        <v/>
      </c>
      <c r="C22" s="33"/>
      <c r="D22" s="33"/>
      <c r="E22" s="33"/>
      <c r="F22" s="34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6">
        <f t="shared" si="0"/>
        <v>0</v>
      </c>
    </row>
    <row r="23" spans="2:19" ht="22.05" customHeight="1" thickBot="1" x14ac:dyDescent="0.3">
      <c r="B23" s="32" t="s">
        <v>41</v>
      </c>
      <c r="C23" s="33"/>
      <c r="D23" s="33"/>
      <c r="E23" s="33"/>
      <c r="F23" s="34"/>
      <c r="G23" s="6">
        <f t="shared" ref="G23:R23" si="1">SUM(G7:G22)</f>
        <v>32000</v>
      </c>
      <c r="H23" s="6">
        <f t="shared" si="1"/>
        <v>33000</v>
      </c>
      <c r="I23" s="6">
        <f t="shared" si="1"/>
        <v>20000</v>
      </c>
      <c r="J23" s="6">
        <f t="shared" si="1"/>
        <v>25000</v>
      </c>
      <c r="K23" s="6">
        <f t="shared" si="1"/>
        <v>15000</v>
      </c>
      <c r="L23" s="6">
        <f t="shared" si="1"/>
        <v>0</v>
      </c>
      <c r="M23" s="6">
        <f t="shared" si="1"/>
        <v>0</v>
      </c>
      <c r="N23" s="6">
        <f t="shared" si="1"/>
        <v>0</v>
      </c>
      <c r="O23" s="6">
        <f t="shared" si="1"/>
        <v>0</v>
      </c>
      <c r="P23" s="6">
        <f t="shared" si="1"/>
        <v>10000</v>
      </c>
      <c r="Q23" s="6">
        <f t="shared" si="1"/>
        <v>0</v>
      </c>
      <c r="R23" s="6">
        <f t="shared" si="1"/>
        <v>15000</v>
      </c>
      <c r="S23" s="6">
        <f t="shared" si="0"/>
        <v>150000</v>
      </c>
    </row>
  </sheetData>
  <sheetProtection algorithmName="SHA-512" hashValue="OJGxKbuERbZM+TdSFQgDRbXSZWa/gySfK2cwluEKAb6Wv0jnpskvSAYGhGDZYYCq1B3X+ZmlMXyk7rrecpKGVQ==" saltValue="K8x9KvShjjaqDMqPXjksHg==" spinCount="100000" sheet="1" formatCells="0" formatColumns="0" formatRows="0" insertColumns="0" insertRows="0" insertHyperlinks="0" deleteColumns="0" deleteRows="0" sort="0" autoFilter="0" pivotTables="0"/>
  <mergeCells count="20">
    <mergeCell ref="B16:F16"/>
    <mergeCell ref="A1:A2"/>
    <mergeCell ref="B6:F6"/>
    <mergeCell ref="B7:F7"/>
    <mergeCell ref="B8:F8"/>
    <mergeCell ref="B9:F9"/>
    <mergeCell ref="B10:F10"/>
    <mergeCell ref="B4:F4"/>
    <mergeCell ref="B11:F11"/>
    <mergeCell ref="B12:F12"/>
    <mergeCell ref="B13:F13"/>
    <mergeCell ref="B14:F14"/>
    <mergeCell ref="B15:F15"/>
    <mergeCell ref="B23:F23"/>
    <mergeCell ref="B17:F17"/>
    <mergeCell ref="B18:F18"/>
    <mergeCell ref="B19:F19"/>
    <mergeCell ref="B20:F20"/>
    <mergeCell ref="B21:F21"/>
    <mergeCell ref="B22:F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37F5-171C-4232-9081-C8E8861482B8}">
  <sheetPr>
    <pageSetUpPr fitToPage="1"/>
  </sheetPr>
  <dimension ref="A1:S19"/>
  <sheetViews>
    <sheetView showGridLines="0" zoomScaleNormal="100" workbookViewId="0">
      <selection activeCell="H4" sqref="H4:L4"/>
    </sheetView>
  </sheetViews>
  <sheetFormatPr defaultRowHeight="13.8" x14ac:dyDescent="0.25"/>
  <cols>
    <col min="1" max="1" width="3.77734375" style="1" customWidth="1"/>
    <col min="2" max="2" width="5.88671875" style="1" customWidth="1"/>
    <col min="3" max="3" width="5.21875" style="1" customWidth="1"/>
    <col min="4" max="4" width="5.88671875" style="1" customWidth="1"/>
    <col min="5" max="5" width="3.21875" style="1" customWidth="1"/>
    <col min="6" max="6" width="8.44140625" style="1" customWidth="1"/>
    <col min="7" max="18" width="16.77734375" style="1" customWidth="1"/>
    <col min="19" max="19" width="19.33203125" style="1" customWidth="1"/>
    <col min="20" max="20" width="17.77734375" style="1" customWidth="1"/>
    <col min="21" max="16384" width="8.88671875" style="1"/>
  </cols>
  <sheetData>
    <row r="1" spans="1:19" ht="25.8" customHeight="1" x14ac:dyDescent="0.25">
      <c r="A1" s="28"/>
      <c r="B1" s="2"/>
    </row>
    <row r="2" spans="1:19" ht="21" customHeight="1" x14ac:dyDescent="0.25">
      <c r="A2" s="28"/>
      <c r="B2" s="3"/>
      <c r="C2" s="3"/>
      <c r="D2" s="3"/>
      <c r="E2" s="3"/>
      <c r="F2" s="3"/>
      <c r="G2" s="3"/>
    </row>
    <row r="3" spans="1:19" ht="24.6" customHeight="1" x14ac:dyDescent="0.25">
      <c r="B3" s="3"/>
      <c r="C3" s="4"/>
    </row>
    <row r="4" spans="1:19" ht="25.2" customHeight="1" thickBot="1" x14ac:dyDescent="0.3">
      <c r="B4" s="45" t="s">
        <v>56</v>
      </c>
      <c r="C4" s="46"/>
      <c r="D4" s="46"/>
      <c r="E4" s="46"/>
      <c r="F4" s="46"/>
      <c r="G4" s="46"/>
      <c r="H4" s="111" t="str">
        <f>'RAT1'!D5</f>
        <v xml:space="preserve">Empresa Teste - Orçamento 2025 </v>
      </c>
      <c r="I4" s="111"/>
      <c r="J4" s="111"/>
      <c r="K4" s="111"/>
      <c r="L4" s="111"/>
    </row>
    <row r="5" spans="1:19" ht="14.4" thickBot="1" x14ac:dyDescent="0.3"/>
    <row r="6" spans="1:19" ht="42" customHeight="1" thickBot="1" x14ac:dyDescent="0.3">
      <c r="B6" s="32" t="s">
        <v>45</v>
      </c>
      <c r="C6" s="33"/>
      <c r="D6" s="33"/>
      <c r="E6" s="33"/>
      <c r="F6" s="34"/>
      <c r="G6" s="9" t="str">
        <f>VLOOKUP('RAT1'!$G$12,'RAT1'!$AE$6:$AG$29,2,FALSE)</f>
        <v>JANEIRO</v>
      </c>
      <c r="H6" s="9" t="str">
        <f>VLOOKUP(G6,'RAT1'!$AF$6:$AG$17,2,FALSE)</f>
        <v>FEVEREIRO</v>
      </c>
      <c r="I6" s="9" t="str">
        <f>VLOOKUP(H6,'RAT1'!$AF$6:$AG$17,2,FALSE)</f>
        <v>MARÇO</v>
      </c>
      <c r="J6" s="9" t="str">
        <f>VLOOKUP(I6,'RAT1'!$AF$6:$AG$17,2,FALSE)</f>
        <v>ABRIL</v>
      </c>
      <c r="K6" s="9" t="str">
        <f>VLOOKUP(J6,'RAT1'!$AF$6:$AG$17,2,FALSE)</f>
        <v>MAIO</v>
      </c>
      <c r="L6" s="9" t="str">
        <f>VLOOKUP(K6,'RAT1'!$AF$6:$AG$17,2,FALSE)</f>
        <v>JUNHO</v>
      </c>
      <c r="M6" s="9" t="str">
        <f>VLOOKUP(L6,'RAT1'!$AF$6:$AG$17,2,FALSE)</f>
        <v>JULHO</v>
      </c>
      <c r="N6" s="9" t="str">
        <f>VLOOKUP(M6,'RAT1'!$AF$6:$AG$17,2,FALSE)</f>
        <v>AGOSTO</v>
      </c>
      <c r="O6" s="9" t="str">
        <f>VLOOKUP(N6,'RAT1'!$AF$6:$AG$17,2,FALSE)</f>
        <v>SETEMBRO</v>
      </c>
      <c r="P6" s="9" t="str">
        <f>VLOOKUP(O6,'RAT1'!$AF$6:$AG$17,2,FALSE)</f>
        <v>OUTUBRO</v>
      </c>
      <c r="Q6" s="9" t="str">
        <f>VLOOKUP(P6,'RAT1'!$AF$6:$AG$17,2,FALSE)</f>
        <v>NOVEMBRO</v>
      </c>
      <c r="R6" s="9" t="str">
        <f>VLOOKUP(Q6,'RAT1'!$AF$6:$AG$17,2,FALSE)</f>
        <v>DEZEMBRO</v>
      </c>
      <c r="S6" s="9" t="s">
        <v>42</v>
      </c>
    </row>
    <row r="7" spans="1:19" ht="42" customHeight="1" thickBot="1" x14ac:dyDescent="0.3">
      <c r="B7" s="41" t="s">
        <v>48</v>
      </c>
      <c r="C7" s="42"/>
      <c r="D7" s="42"/>
      <c r="E7" s="42"/>
      <c r="F7" s="43"/>
      <c r="G7" s="11">
        <f>ORÇ1!G23</f>
        <v>5000</v>
      </c>
      <c r="H7" s="11">
        <f>ORÇ1!H23</f>
        <v>6000</v>
      </c>
      <c r="I7" s="11">
        <f>ORÇ1!I23</f>
        <v>7000</v>
      </c>
      <c r="J7" s="11">
        <f>ORÇ1!J23</f>
        <v>8000</v>
      </c>
      <c r="K7" s="11">
        <f>ORÇ1!K23</f>
        <v>9000</v>
      </c>
      <c r="L7" s="11">
        <f>ORÇ1!L23</f>
        <v>10000</v>
      </c>
      <c r="M7" s="11">
        <f>ORÇ1!M23</f>
        <v>15000</v>
      </c>
      <c r="N7" s="11">
        <f>ORÇ1!N23</f>
        <v>20000</v>
      </c>
      <c r="O7" s="11">
        <f>ORÇ1!O23</f>
        <v>50000</v>
      </c>
      <c r="P7" s="11">
        <f>ORÇ1!P23</f>
        <v>10000</v>
      </c>
      <c r="Q7" s="11">
        <f>ORÇ1!Q23</f>
        <v>150000</v>
      </c>
      <c r="R7" s="11">
        <f>ORÇ1!R23</f>
        <v>75000</v>
      </c>
      <c r="S7" s="10">
        <f>SUM(G7:R7)</f>
        <v>365000</v>
      </c>
    </row>
    <row r="8" spans="1:19" ht="42" customHeight="1" thickBot="1" x14ac:dyDescent="0.3">
      <c r="B8" s="38" t="s">
        <v>49</v>
      </c>
      <c r="C8" s="39"/>
      <c r="D8" s="39"/>
      <c r="E8" s="39"/>
      <c r="F8" s="40"/>
      <c r="G8" s="13" cm="1">
        <f t="array" ref="G8:R8">-ORÇ2!$G$23:$R$23</f>
        <v>-5000</v>
      </c>
      <c r="H8" s="13">
        <v>-5000</v>
      </c>
      <c r="I8" s="13">
        <v>-6000</v>
      </c>
      <c r="J8" s="13">
        <v>-7000</v>
      </c>
      <c r="K8" s="13">
        <v>-5000</v>
      </c>
      <c r="L8" s="13">
        <v>-10000</v>
      </c>
      <c r="M8" s="13">
        <v>-7000</v>
      </c>
      <c r="N8" s="13">
        <v>-7000</v>
      </c>
      <c r="O8" s="13">
        <v>-8000</v>
      </c>
      <c r="P8" s="13">
        <v>-8000</v>
      </c>
      <c r="Q8" s="13">
        <v>-15000</v>
      </c>
      <c r="R8" s="13">
        <v>-35000</v>
      </c>
      <c r="S8" s="12">
        <f t="shared" ref="S8:S12" si="0">SUM(G8:R8)</f>
        <v>-118000</v>
      </c>
    </row>
    <row r="9" spans="1:19" ht="42" customHeight="1" thickBot="1" x14ac:dyDescent="0.3">
      <c r="B9" s="32" t="s">
        <v>50</v>
      </c>
      <c r="C9" s="33"/>
      <c r="D9" s="33"/>
      <c r="E9" s="33"/>
      <c r="F9" s="34"/>
      <c r="G9" s="15">
        <f>SUM(G7:G8)</f>
        <v>0</v>
      </c>
      <c r="H9" s="15">
        <f t="shared" ref="H9:R9" si="1">SUM(H7:H8)</f>
        <v>1000</v>
      </c>
      <c r="I9" s="15">
        <f t="shared" si="1"/>
        <v>1000</v>
      </c>
      <c r="J9" s="15">
        <f t="shared" si="1"/>
        <v>1000</v>
      </c>
      <c r="K9" s="15">
        <f t="shared" si="1"/>
        <v>4000</v>
      </c>
      <c r="L9" s="15">
        <f t="shared" si="1"/>
        <v>0</v>
      </c>
      <c r="M9" s="15">
        <f t="shared" si="1"/>
        <v>8000</v>
      </c>
      <c r="N9" s="15">
        <f t="shared" si="1"/>
        <v>13000</v>
      </c>
      <c r="O9" s="15">
        <f t="shared" si="1"/>
        <v>42000</v>
      </c>
      <c r="P9" s="15">
        <f t="shared" si="1"/>
        <v>2000</v>
      </c>
      <c r="Q9" s="15">
        <f t="shared" si="1"/>
        <v>135000</v>
      </c>
      <c r="R9" s="15">
        <f t="shared" si="1"/>
        <v>40000</v>
      </c>
      <c r="S9" s="6">
        <f t="shared" si="0"/>
        <v>247000</v>
      </c>
    </row>
    <row r="10" spans="1:19" ht="42" customHeight="1" thickBot="1" x14ac:dyDescent="0.3">
      <c r="B10" s="32" t="s">
        <v>51</v>
      </c>
      <c r="C10" s="33"/>
      <c r="D10" s="33"/>
      <c r="E10" s="33"/>
      <c r="F10" s="34"/>
      <c r="G10" s="14">
        <f>IFERROR(G9/G7,0)</f>
        <v>0</v>
      </c>
      <c r="H10" s="14">
        <f t="shared" ref="H10:S10" si="2">IFERROR(H9/H7,0)</f>
        <v>0.16666666666666666</v>
      </c>
      <c r="I10" s="14">
        <f t="shared" si="2"/>
        <v>0.14285714285714285</v>
      </c>
      <c r="J10" s="14">
        <f t="shared" si="2"/>
        <v>0.125</v>
      </c>
      <c r="K10" s="14">
        <f t="shared" si="2"/>
        <v>0.44444444444444442</v>
      </c>
      <c r="L10" s="14">
        <f t="shared" si="2"/>
        <v>0</v>
      </c>
      <c r="M10" s="14">
        <f t="shared" si="2"/>
        <v>0.53333333333333333</v>
      </c>
      <c r="N10" s="14">
        <f t="shared" si="2"/>
        <v>0.65</v>
      </c>
      <c r="O10" s="14">
        <f t="shared" si="2"/>
        <v>0.84</v>
      </c>
      <c r="P10" s="14">
        <f t="shared" si="2"/>
        <v>0.2</v>
      </c>
      <c r="Q10" s="14">
        <f t="shared" si="2"/>
        <v>0.9</v>
      </c>
      <c r="R10" s="14">
        <f t="shared" si="2"/>
        <v>0.53333333333333333</v>
      </c>
      <c r="S10" s="27">
        <f t="shared" si="2"/>
        <v>0.67671232876712328</v>
      </c>
    </row>
    <row r="11" spans="1:19" ht="42" customHeight="1" thickBot="1" x14ac:dyDescent="0.3">
      <c r="B11" s="35" t="s">
        <v>52</v>
      </c>
      <c r="C11" s="36"/>
      <c r="D11" s="36"/>
      <c r="E11" s="36"/>
      <c r="F11" s="37"/>
      <c r="G11" s="17">
        <f>-ORÇ3!G23</f>
        <v>-20000</v>
      </c>
      <c r="H11" s="17">
        <f>-ORÇ3!H23</f>
        <v>-20000</v>
      </c>
      <c r="I11" s="17">
        <f>-ORÇ3!I23</f>
        <v>0</v>
      </c>
      <c r="J11" s="17">
        <f>-ORÇ3!J23</f>
        <v>-20000</v>
      </c>
      <c r="K11" s="17">
        <f>-ORÇ3!K23</f>
        <v>-20000</v>
      </c>
      <c r="L11" s="17">
        <f>-ORÇ3!L23</f>
        <v>0</v>
      </c>
      <c r="M11" s="17">
        <f>-ORÇ3!M23</f>
        <v>-20000</v>
      </c>
      <c r="N11" s="17">
        <f>-ORÇ3!N23</f>
        <v>-20000</v>
      </c>
      <c r="O11" s="17">
        <f>-ORÇ3!O23</f>
        <v>0</v>
      </c>
      <c r="P11" s="17">
        <f>-ORÇ3!P23</f>
        <v>-20000</v>
      </c>
      <c r="Q11" s="17">
        <f>-ORÇ3!Q23</f>
        <v>-20000</v>
      </c>
      <c r="R11" s="17">
        <f>-ORÇ3!R23</f>
        <v>-20000</v>
      </c>
      <c r="S11" s="16">
        <f t="shared" si="0"/>
        <v>-180000</v>
      </c>
    </row>
    <row r="12" spans="1:19" ht="42" customHeight="1" thickBot="1" x14ac:dyDescent="0.3">
      <c r="B12" s="32" t="s">
        <v>53</v>
      </c>
      <c r="C12" s="33"/>
      <c r="D12" s="33"/>
      <c r="E12" s="33"/>
      <c r="F12" s="34"/>
      <c r="G12" s="15">
        <f>G9+G11</f>
        <v>-20000</v>
      </c>
      <c r="H12" s="15">
        <f t="shared" ref="H12:R12" si="3">H9+H11</f>
        <v>-19000</v>
      </c>
      <c r="I12" s="15">
        <f t="shared" si="3"/>
        <v>1000</v>
      </c>
      <c r="J12" s="15">
        <f t="shared" si="3"/>
        <v>-19000</v>
      </c>
      <c r="K12" s="15">
        <f t="shared" si="3"/>
        <v>-16000</v>
      </c>
      <c r="L12" s="15">
        <f t="shared" si="3"/>
        <v>0</v>
      </c>
      <c r="M12" s="15">
        <f t="shared" si="3"/>
        <v>-12000</v>
      </c>
      <c r="N12" s="15">
        <f t="shared" si="3"/>
        <v>-7000</v>
      </c>
      <c r="O12" s="15">
        <f t="shared" si="3"/>
        <v>42000</v>
      </c>
      <c r="P12" s="15">
        <f t="shared" si="3"/>
        <v>-18000</v>
      </c>
      <c r="Q12" s="15">
        <f t="shared" si="3"/>
        <v>115000</v>
      </c>
      <c r="R12" s="15">
        <f t="shared" si="3"/>
        <v>20000</v>
      </c>
      <c r="S12" s="6">
        <f t="shared" si="0"/>
        <v>67000</v>
      </c>
    </row>
    <row r="19" spans="1:10" ht="14.4" x14ac:dyDescent="0.3">
      <c r="A19" s="44" t="s">
        <v>54</v>
      </c>
      <c r="B19" s="44"/>
      <c r="C19" s="44"/>
      <c r="D19" s="44"/>
      <c r="E19" s="44"/>
      <c r="F19" s="44"/>
      <c r="G19" s="44"/>
      <c r="H19" s="44"/>
      <c r="I19" s="44"/>
      <c r="J19" s="44"/>
    </row>
  </sheetData>
  <sheetProtection algorithmName="SHA-512" hashValue="jmkrL34OK0Sy/OeCyzTClQiQi/yCcaQl9mfQtW61zC/sR4MVwZX4yEVb88t1LMX4zbYIuYaqpQc+nLaBVMxmgA==" saltValue="deGciPvmLLohkcsRyOjNyg==" spinCount="100000" sheet="1" formatCells="0" formatColumns="0" formatRows="0" insertColumns="0" insertRows="0" insertHyperlinks="0" deleteColumns="0" deleteRows="0" sort="0" autoFilter="0" pivotTables="0"/>
  <mergeCells count="11">
    <mergeCell ref="A19:J19"/>
    <mergeCell ref="B10:F10"/>
    <mergeCell ref="B11:F11"/>
    <mergeCell ref="B12:F12"/>
    <mergeCell ref="A1:A2"/>
    <mergeCell ref="B6:F6"/>
    <mergeCell ref="B7:F7"/>
    <mergeCell ref="B8:F8"/>
    <mergeCell ref="B9:F9"/>
    <mergeCell ref="B4:G4"/>
    <mergeCell ref="H4:L4"/>
  </mergeCells>
  <hyperlinks>
    <hyperlink ref="A19" r:id="rId1" xr:uid="{C8CAA898-2D66-4218-B26C-084725125C58}"/>
  </hyperlinks>
  <pageMargins left="0.24" right="0.32" top="0.75" bottom="0.75" header="0.3" footer="0.3"/>
  <pageSetup paperSize="9" scale="56" orientation="landscape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7AC02-DF60-40C6-84F9-43DD620403CA}">
  <sheetPr>
    <pageSetUpPr fitToPage="1"/>
  </sheetPr>
  <dimension ref="A1:S19"/>
  <sheetViews>
    <sheetView showGridLines="0" zoomScaleNormal="100" workbookViewId="0">
      <selection activeCell="H4" sqref="H4:L4"/>
    </sheetView>
  </sheetViews>
  <sheetFormatPr defaultRowHeight="13.8" x14ac:dyDescent="0.25"/>
  <cols>
    <col min="1" max="1" width="3.77734375" style="1" customWidth="1"/>
    <col min="2" max="2" width="4.77734375" style="1" customWidth="1"/>
    <col min="3" max="3" width="5.77734375" style="1" customWidth="1"/>
    <col min="4" max="4" width="5.88671875" style="1" customWidth="1"/>
    <col min="5" max="5" width="5.21875" style="1" customWidth="1"/>
    <col min="6" max="6" width="7" style="1" customWidth="1"/>
    <col min="7" max="18" width="16.88671875" style="1" customWidth="1"/>
    <col min="19" max="20" width="17.77734375" style="1" customWidth="1"/>
    <col min="21" max="16384" width="8.88671875" style="1"/>
  </cols>
  <sheetData>
    <row r="1" spans="1:19" ht="25.8" customHeight="1" x14ac:dyDescent="0.25">
      <c r="A1" s="28"/>
      <c r="B1" s="2"/>
    </row>
    <row r="2" spans="1:19" ht="21" customHeight="1" x14ac:dyDescent="0.25">
      <c r="A2" s="28"/>
      <c r="B2" s="3"/>
      <c r="C2" s="3"/>
      <c r="D2" s="3"/>
      <c r="E2" s="3"/>
      <c r="F2" s="3"/>
      <c r="G2" s="3"/>
    </row>
    <row r="3" spans="1:19" ht="24.6" customHeight="1" x14ac:dyDescent="0.25">
      <c r="B3" s="3"/>
      <c r="C3" s="4"/>
    </row>
    <row r="4" spans="1:19" ht="25.2" customHeight="1" thickBot="1" x14ac:dyDescent="0.3">
      <c r="B4" s="45" t="s">
        <v>55</v>
      </c>
      <c r="C4" s="46"/>
      <c r="D4" s="46"/>
      <c r="E4" s="46"/>
      <c r="F4" s="46"/>
      <c r="G4" s="46"/>
      <c r="H4" s="111" t="str">
        <f>'RAT1'!D5</f>
        <v xml:space="preserve">Empresa Teste - Orçamento 2025 </v>
      </c>
      <c r="I4" s="111"/>
      <c r="J4" s="111"/>
      <c r="K4" s="111"/>
      <c r="L4" s="111"/>
    </row>
    <row r="5" spans="1:19" ht="14.4" thickBot="1" x14ac:dyDescent="0.3"/>
    <row r="6" spans="1:19" ht="43.2" customHeight="1" thickBot="1" x14ac:dyDescent="0.3">
      <c r="B6" s="32" t="s">
        <v>45</v>
      </c>
      <c r="C6" s="33"/>
      <c r="D6" s="33"/>
      <c r="E6" s="33"/>
      <c r="F6" s="34"/>
      <c r="G6" s="9" t="str">
        <f>VLOOKUP('RAT1'!$G$12,'RAT1'!$AE$6:$AG$29,2,FALSE)</f>
        <v>JANEIRO</v>
      </c>
      <c r="H6" s="9" t="str">
        <f>VLOOKUP(G6,'RAT1'!$AF$6:$AG$17,2,FALSE)</f>
        <v>FEVEREIRO</v>
      </c>
      <c r="I6" s="9" t="str">
        <f>VLOOKUP(H6,'RAT1'!$AF$6:$AG$17,2,FALSE)</f>
        <v>MARÇO</v>
      </c>
      <c r="J6" s="9" t="str">
        <f>VLOOKUP(I6,'RAT1'!$AF$6:$AG$17,2,FALSE)</f>
        <v>ABRIL</v>
      </c>
      <c r="K6" s="9" t="str">
        <f>VLOOKUP(J6,'RAT1'!$AF$6:$AG$17,2,FALSE)</f>
        <v>MAIO</v>
      </c>
      <c r="L6" s="9" t="str">
        <f>VLOOKUP(K6,'RAT1'!$AF$6:$AG$17,2,FALSE)</f>
        <v>JUNHO</v>
      </c>
      <c r="M6" s="9" t="str">
        <f>VLOOKUP(L6,'RAT1'!$AF$6:$AG$17,2,FALSE)</f>
        <v>JULHO</v>
      </c>
      <c r="N6" s="9" t="str">
        <f>VLOOKUP(M6,'RAT1'!$AF$6:$AG$17,2,FALSE)</f>
        <v>AGOSTO</v>
      </c>
      <c r="O6" s="9" t="str">
        <f>VLOOKUP(N6,'RAT1'!$AF$6:$AG$17,2,FALSE)</f>
        <v>SETEMBRO</v>
      </c>
      <c r="P6" s="9" t="str">
        <f>VLOOKUP(O6,'RAT1'!$AF$6:$AG$17,2,FALSE)</f>
        <v>OUTUBRO</v>
      </c>
      <c r="Q6" s="9" t="str">
        <f>VLOOKUP(P6,'RAT1'!$AF$6:$AG$17,2,FALSE)</f>
        <v>NOVEMBRO</v>
      </c>
      <c r="R6" s="9" t="str">
        <f>VLOOKUP(Q6,'RAT1'!$AF$6:$AG$17,2,FALSE)</f>
        <v>DEZEMBRO</v>
      </c>
      <c r="S6" s="9" t="s">
        <v>42</v>
      </c>
    </row>
    <row r="7" spans="1:19" ht="43.2" customHeight="1" thickBot="1" x14ac:dyDescent="0.3">
      <c r="B7" s="41" t="s">
        <v>48</v>
      </c>
      <c r="C7" s="42"/>
      <c r="D7" s="42"/>
      <c r="E7" s="42"/>
      <c r="F7" s="43"/>
      <c r="G7" s="11">
        <f>'REL1'!G23</f>
        <v>55000</v>
      </c>
      <c r="H7" s="11">
        <f>'REL1'!H23</f>
        <v>1000</v>
      </c>
      <c r="I7" s="11">
        <f>'REL1'!I23</f>
        <v>5000</v>
      </c>
      <c r="J7" s="11">
        <f>'REL1'!J23</f>
        <v>15000</v>
      </c>
      <c r="K7" s="11">
        <f>'REL1'!K23</f>
        <v>25000</v>
      </c>
      <c r="L7" s="11">
        <f>'REL1'!L23</f>
        <v>12000</v>
      </c>
      <c r="M7" s="11">
        <f>'REL1'!M23</f>
        <v>30000</v>
      </c>
      <c r="N7" s="11">
        <f>'REL1'!N23</f>
        <v>15000</v>
      </c>
      <c r="O7" s="11">
        <f>'REL1'!O23</f>
        <v>80000</v>
      </c>
      <c r="P7" s="11">
        <f>'REL1'!P23</f>
        <v>15000</v>
      </c>
      <c r="Q7" s="11">
        <f>'REL1'!Q23</f>
        <v>10000</v>
      </c>
      <c r="R7" s="11">
        <f>'REL1'!R23</f>
        <v>150000</v>
      </c>
      <c r="S7" s="10">
        <f>SUM(G7:R7)</f>
        <v>413000</v>
      </c>
    </row>
    <row r="8" spans="1:19" ht="43.2" customHeight="1" thickBot="1" x14ac:dyDescent="0.3">
      <c r="B8" s="38" t="s">
        <v>49</v>
      </c>
      <c r="C8" s="39"/>
      <c r="D8" s="39"/>
      <c r="E8" s="39"/>
      <c r="F8" s="40"/>
      <c r="G8" s="13">
        <f>-'REL2'!G23</f>
        <v>-15000</v>
      </c>
      <c r="H8" s="13">
        <f>-'REL2'!H23</f>
        <v>-25000</v>
      </c>
      <c r="I8" s="13">
        <f>-'REL2'!I23</f>
        <v>-5000</v>
      </c>
      <c r="J8" s="13">
        <f>-'REL2'!J23</f>
        <v>-5000</v>
      </c>
      <c r="K8" s="13">
        <f>-'REL2'!K23</f>
        <v>-2000</v>
      </c>
      <c r="L8" s="13">
        <f>-'REL2'!L23</f>
        <v>-10000</v>
      </c>
      <c r="M8" s="13">
        <f>-'REL2'!M23</f>
        <v>-15000</v>
      </c>
      <c r="N8" s="13">
        <f>-'REL2'!N23</f>
        <v>-22000</v>
      </c>
      <c r="O8" s="13">
        <f>-'REL2'!O23</f>
        <v>-18000</v>
      </c>
      <c r="P8" s="13">
        <f>-'REL2'!P23</f>
        <v>-14000</v>
      </c>
      <c r="Q8" s="13">
        <f>-'REL2'!Q23</f>
        <v>-25000</v>
      </c>
      <c r="R8" s="13">
        <f>-'REL2'!R23</f>
        <v>-51000</v>
      </c>
      <c r="S8" s="12">
        <f t="shared" ref="S8:S12" si="0">SUM(G8:R8)</f>
        <v>-207000</v>
      </c>
    </row>
    <row r="9" spans="1:19" ht="43.2" customHeight="1" thickBot="1" x14ac:dyDescent="0.3">
      <c r="B9" s="32" t="s">
        <v>50</v>
      </c>
      <c r="C9" s="33"/>
      <c r="D9" s="33"/>
      <c r="E9" s="33"/>
      <c r="F9" s="34"/>
      <c r="G9" s="15">
        <f>SUM(G7:G8)</f>
        <v>40000</v>
      </c>
      <c r="H9" s="15">
        <f t="shared" ref="H9:R9" si="1">SUM(H7:H8)</f>
        <v>-24000</v>
      </c>
      <c r="I9" s="15">
        <f t="shared" si="1"/>
        <v>0</v>
      </c>
      <c r="J9" s="15">
        <f t="shared" si="1"/>
        <v>10000</v>
      </c>
      <c r="K9" s="15">
        <f t="shared" si="1"/>
        <v>23000</v>
      </c>
      <c r="L9" s="15">
        <f t="shared" si="1"/>
        <v>2000</v>
      </c>
      <c r="M9" s="15">
        <f t="shared" si="1"/>
        <v>15000</v>
      </c>
      <c r="N9" s="15">
        <f t="shared" si="1"/>
        <v>-7000</v>
      </c>
      <c r="O9" s="15">
        <f t="shared" si="1"/>
        <v>62000</v>
      </c>
      <c r="P9" s="15">
        <f t="shared" si="1"/>
        <v>1000</v>
      </c>
      <c r="Q9" s="15">
        <f t="shared" si="1"/>
        <v>-15000</v>
      </c>
      <c r="R9" s="15">
        <f t="shared" si="1"/>
        <v>99000</v>
      </c>
      <c r="S9" s="6">
        <f t="shared" si="0"/>
        <v>206000</v>
      </c>
    </row>
    <row r="10" spans="1:19" ht="43.2" customHeight="1" thickBot="1" x14ac:dyDescent="0.3">
      <c r="B10" s="32" t="s">
        <v>51</v>
      </c>
      <c r="C10" s="33"/>
      <c r="D10" s="33"/>
      <c r="E10" s="33"/>
      <c r="F10" s="34"/>
      <c r="G10" s="14">
        <f>IFERROR(G9/G7,0)</f>
        <v>0.72727272727272729</v>
      </c>
      <c r="H10" s="14">
        <f t="shared" ref="H10:R10" si="2">IFERROR(H9/H7,0)</f>
        <v>-24</v>
      </c>
      <c r="I10" s="14">
        <f t="shared" si="2"/>
        <v>0</v>
      </c>
      <c r="J10" s="14">
        <f t="shared" si="2"/>
        <v>0.66666666666666663</v>
      </c>
      <c r="K10" s="14">
        <f t="shared" si="2"/>
        <v>0.92</v>
      </c>
      <c r="L10" s="14">
        <f t="shared" si="2"/>
        <v>0.16666666666666666</v>
      </c>
      <c r="M10" s="14">
        <f t="shared" si="2"/>
        <v>0.5</v>
      </c>
      <c r="N10" s="14">
        <f t="shared" si="2"/>
        <v>-0.46666666666666667</v>
      </c>
      <c r="O10" s="14">
        <f t="shared" si="2"/>
        <v>0.77500000000000002</v>
      </c>
      <c r="P10" s="14">
        <f t="shared" si="2"/>
        <v>6.6666666666666666E-2</v>
      </c>
      <c r="Q10" s="14">
        <f t="shared" si="2"/>
        <v>-1.5</v>
      </c>
      <c r="R10" s="14">
        <f t="shared" si="2"/>
        <v>0.66</v>
      </c>
      <c r="S10" s="6">
        <f t="shared" si="0"/>
        <v>-21.484393939393936</v>
      </c>
    </row>
    <row r="11" spans="1:19" ht="43.2" customHeight="1" thickBot="1" x14ac:dyDescent="0.3">
      <c r="B11" s="35" t="s">
        <v>52</v>
      </c>
      <c r="C11" s="36"/>
      <c r="D11" s="36"/>
      <c r="E11" s="36"/>
      <c r="F11" s="37"/>
      <c r="G11" s="17">
        <f>-'REL3'!G23</f>
        <v>-32000</v>
      </c>
      <c r="H11" s="17">
        <f>-'REL3'!H23</f>
        <v>-33000</v>
      </c>
      <c r="I11" s="17">
        <f>-'REL3'!I23</f>
        <v>-20000</v>
      </c>
      <c r="J11" s="17">
        <f>-'REL3'!J23</f>
        <v>-25000</v>
      </c>
      <c r="K11" s="17">
        <f>-'REL3'!K23</f>
        <v>-15000</v>
      </c>
      <c r="L11" s="17">
        <f>-'REL3'!L23</f>
        <v>0</v>
      </c>
      <c r="M11" s="17">
        <f>-'REL3'!M23</f>
        <v>0</v>
      </c>
      <c r="N11" s="17">
        <f>-'REL3'!N23</f>
        <v>0</v>
      </c>
      <c r="O11" s="17">
        <f>-'REL3'!O23</f>
        <v>0</v>
      </c>
      <c r="P11" s="17">
        <f>-'REL3'!P23</f>
        <v>-10000</v>
      </c>
      <c r="Q11" s="17">
        <f>-'REL3'!Q23</f>
        <v>0</v>
      </c>
      <c r="R11" s="17">
        <f>-'REL3'!R23</f>
        <v>-15000</v>
      </c>
      <c r="S11" s="16">
        <f t="shared" si="0"/>
        <v>-150000</v>
      </c>
    </row>
    <row r="12" spans="1:19" ht="43.2" customHeight="1" thickBot="1" x14ac:dyDescent="0.3">
      <c r="B12" s="32" t="s">
        <v>64</v>
      </c>
      <c r="C12" s="33"/>
      <c r="D12" s="33"/>
      <c r="E12" s="33"/>
      <c r="F12" s="34"/>
      <c r="G12" s="15">
        <f>G9+G11</f>
        <v>8000</v>
      </c>
      <c r="H12" s="15">
        <f t="shared" ref="H12:R12" si="3">H9+H11</f>
        <v>-57000</v>
      </c>
      <c r="I12" s="15">
        <f t="shared" si="3"/>
        <v>-20000</v>
      </c>
      <c r="J12" s="15">
        <f t="shared" si="3"/>
        <v>-15000</v>
      </c>
      <c r="K12" s="15">
        <f t="shared" si="3"/>
        <v>8000</v>
      </c>
      <c r="L12" s="15">
        <f t="shared" si="3"/>
        <v>2000</v>
      </c>
      <c r="M12" s="15">
        <f t="shared" si="3"/>
        <v>15000</v>
      </c>
      <c r="N12" s="15">
        <f t="shared" si="3"/>
        <v>-7000</v>
      </c>
      <c r="O12" s="15">
        <f t="shared" si="3"/>
        <v>62000</v>
      </c>
      <c r="P12" s="15">
        <f t="shared" si="3"/>
        <v>-9000</v>
      </c>
      <c r="Q12" s="15">
        <f t="shared" si="3"/>
        <v>-15000</v>
      </c>
      <c r="R12" s="15">
        <f t="shared" si="3"/>
        <v>84000</v>
      </c>
      <c r="S12" s="6">
        <f t="shared" si="0"/>
        <v>56000</v>
      </c>
    </row>
    <row r="19" spans="1:10" ht="14.4" x14ac:dyDescent="0.3">
      <c r="A19" s="44" t="s">
        <v>54</v>
      </c>
      <c r="B19" s="44"/>
      <c r="C19" s="44"/>
      <c r="D19" s="44"/>
      <c r="E19" s="44"/>
      <c r="F19" s="44"/>
      <c r="G19" s="44"/>
      <c r="H19" s="44"/>
      <c r="I19" s="44"/>
      <c r="J19" s="44"/>
    </row>
  </sheetData>
  <sheetProtection algorithmName="SHA-512" hashValue="wF4d0aYsQ8a4bzjFjjDyx1eCQ3sS6DgkV5I+L9yW6npDWEvBqq32pdW2YnVer95rskzELCoYpKiH0aYcyJBXMw==" saltValue="fx5rgsmpqxgzkm+G7NrT0w==" spinCount="100000" sheet="1" formatCells="0" formatColumns="0" formatRows="0" insertColumns="0" insertRows="0" insertHyperlinks="0" deleteColumns="0" deleteRows="0" sort="0" autoFilter="0" pivotTables="0"/>
  <mergeCells count="11">
    <mergeCell ref="B10:F10"/>
    <mergeCell ref="B11:F11"/>
    <mergeCell ref="B12:F12"/>
    <mergeCell ref="A19:J19"/>
    <mergeCell ref="A1:A2"/>
    <mergeCell ref="B6:F6"/>
    <mergeCell ref="B7:F7"/>
    <mergeCell ref="B8:F8"/>
    <mergeCell ref="B9:F9"/>
    <mergeCell ref="B4:G4"/>
    <mergeCell ref="H4:L4"/>
  </mergeCells>
  <hyperlinks>
    <hyperlink ref="A19" r:id="rId1" xr:uid="{3F122973-6FB2-4265-A910-7334D6BE6255}"/>
  </hyperlinks>
  <pageMargins left="0.24" right="0.32" top="0.75" bottom="0.75" header="0.3" footer="0.3"/>
  <pageSetup paperSize="9" scale="56" orientation="landscape" horizontalDpi="0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A015-136D-4B8E-89D5-DD14B79DCC63}">
  <sheetPr>
    <pageSetUpPr fitToPage="1"/>
  </sheetPr>
  <dimension ref="A1:T28"/>
  <sheetViews>
    <sheetView showGridLines="0" zoomScaleNormal="100" workbookViewId="0">
      <selection activeCell="H4" sqref="H4:L4"/>
    </sheetView>
  </sheetViews>
  <sheetFormatPr defaultRowHeight="13.8" x14ac:dyDescent="0.25"/>
  <cols>
    <col min="1" max="1" width="3.77734375" style="1" customWidth="1"/>
    <col min="2" max="2" width="4.77734375" style="1" customWidth="1"/>
    <col min="3" max="3" width="5.77734375" style="1" customWidth="1"/>
    <col min="4" max="4" width="5.88671875" style="1" customWidth="1"/>
    <col min="5" max="5" width="5.21875" style="1" customWidth="1"/>
    <col min="6" max="6" width="18.33203125" style="1" customWidth="1"/>
    <col min="7" max="18" width="16.88671875" style="1" customWidth="1"/>
    <col min="19" max="20" width="17.77734375" style="1" customWidth="1"/>
    <col min="21" max="16384" width="8.88671875" style="1"/>
  </cols>
  <sheetData>
    <row r="1" spans="1:20" ht="25.8" customHeight="1" x14ac:dyDescent="0.25">
      <c r="A1" s="28"/>
      <c r="B1" s="2"/>
    </row>
    <row r="2" spans="1:20" ht="21" customHeight="1" x14ac:dyDescent="0.25">
      <c r="A2" s="28"/>
      <c r="B2" s="3"/>
      <c r="C2" s="3"/>
      <c r="D2" s="3"/>
      <c r="E2" s="3"/>
      <c r="F2" s="3"/>
      <c r="G2" s="3"/>
    </row>
    <row r="3" spans="1:20" ht="24.6" customHeight="1" x14ac:dyDescent="0.25">
      <c r="B3" s="3"/>
      <c r="C3" s="4"/>
    </row>
    <row r="4" spans="1:20" ht="25.2" customHeight="1" thickBot="1" x14ac:dyDescent="0.3">
      <c r="B4" s="45" t="s">
        <v>55</v>
      </c>
      <c r="C4" s="46"/>
      <c r="D4" s="46"/>
      <c r="E4" s="46"/>
      <c r="F4" s="46"/>
      <c r="G4" s="46"/>
      <c r="H4" s="111" t="str">
        <f>'RAT1'!D5</f>
        <v xml:space="preserve">Empresa Teste - Orçamento 2025 </v>
      </c>
      <c r="I4" s="111"/>
      <c r="J4" s="111"/>
      <c r="K4" s="111"/>
      <c r="L4" s="111"/>
    </row>
    <row r="5" spans="1:20" ht="14.4" thickBot="1" x14ac:dyDescent="0.3"/>
    <row r="6" spans="1:20" ht="43.2" customHeight="1" thickBot="1" x14ac:dyDescent="0.3">
      <c r="B6" s="32" t="s">
        <v>45</v>
      </c>
      <c r="C6" s="33"/>
      <c r="D6" s="33"/>
      <c r="E6" s="33"/>
      <c r="F6" s="34"/>
      <c r="G6" s="9" t="str">
        <f>VLOOKUP('RAT1'!$G$12,'RAT1'!$AE$6:$AG$29,2,FALSE)</f>
        <v>JANEIRO</v>
      </c>
      <c r="H6" s="9" t="str">
        <f>VLOOKUP(G6,'RAT1'!$AF$6:$AG$17,2,FALSE)</f>
        <v>FEVEREIRO</v>
      </c>
      <c r="I6" s="9" t="str">
        <f>VLOOKUP(H6,'RAT1'!$AF$6:$AG$17,2,FALSE)</f>
        <v>MARÇO</v>
      </c>
      <c r="J6" s="9" t="str">
        <f>VLOOKUP(I6,'RAT1'!$AF$6:$AG$17,2,FALSE)</f>
        <v>ABRIL</v>
      </c>
      <c r="K6" s="9" t="str">
        <f>VLOOKUP(J6,'RAT1'!$AF$6:$AG$17,2,FALSE)</f>
        <v>MAIO</v>
      </c>
      <c r="L6" s="9" t="str">
        <f>VLOOKUP(K6,'RAT1'!$AF$6:$AG$17,2,FALSE)</f>
        <v>JUNHO</v>
      </c>
      <c r="M6" s="9" t="str">
        <f>VLOOKUP(L6,'RAT1'!$AF$6:$AG$17,2,FALSE)</f>
        <v>JULHO</v>
      </c>
      <c r="N6" s="9" t="str">
        <f>VLOOKUP(M6,'RAT1'!$AF$6:$AG$17,2,FALSE)</f>
        <v>AGOSTO</v>
      </c>
      <c r="O6" s="9" t="str">
        <f>VLOOKUP(N6,'RAT1'!$AF$6:$AG$17,2,FALSE)</f>
        <v>SETEMBRO</v>
      </c>
      <c r="P6" s="9" t="str">
        <f>VLOOKUP(O6,'RAT1'!$AF$6:$AG$17,2,FALSE)</f>
        <v>OUTUBRO</v>
      </c>
      <c r="Q6" s="9" t="str">
        <f>VLOOKUP(P6,'RAT1'!$AF$6:$AG$17,2,FALSE)</f>
        <v>NOVEMBRO</v>
      </c>
      <c r="R6" s="9" t="str">
        <f>VLOOKUP(Q6,'RAT1'!$AF$6:$AG$17,2,FALSE)</f>
        <v>DEZEMBRO</v>
      </c>
      <c r="S6" s="9" t="s">
        <v>42</v>
      </c>
    </row>
    <row r="7" spans="1:20" ht="22.95" customHeight="1" thickBot="1" x14ac:dyDescent="0.3">
      <c r="B7" s="41" t="s">
        <v>57</v>
      </c>
      <c r="C7" s="42"/>
      <c r="D7" s="42"/>
      <c r="E7" s="42"/>
      <c r="F7" s="43"/>
      <c r="G7" s="11">
        <f>'RT1'!G7</f>
        <v>5000</v>
      </c>
      <c r="H7" s="11">
        <f>'RT1'!H7</f>
        <v>6000</v>
      </c>
      <c r="I7" s="11">
        <f>'RT1'!I7</f>
        <v>7000</v>
      </c>
      <c r="J7" s="11">
        <f>'RT1'!J7</f>
        <v>8000</v>
      </c>
      <c r="K7" s="11">
        <f>'RT1'!K7</f>
        <v>9000</v>
      </c>
      <c r="L7" s="11">
        <f>'RT1'!L7</f>
        <v>10000</v>
      </c>
      <c r="M7" s="11">
        <f>'RT1'!M7</f>
        <v>15000</v>
      </c>
      <c r="N7" s="11">
        <f>'RT1'!N7</f>
        <v>20000</v>
      </c>
      <c r="O7" s="11">
        <f>'RT1'!O7</f>
        <v>50000</v>
      </c>
      <c r="P7" s="11">
        <f>'RT1'!P7</f>
        <v>10000</v>
      </c>
      <c r="Q7" s="11">
        <f>'RT1'!Q7</f>
        <v>150000</v>
      </c>
      <c r="R7" s="11">
        <f>'RT1'!R7</f>
        <v>75000</v>
      </c>
      <c r="S7" s="10">
        <f>SUM(G7:R7)</f>
        <v>365000</v>
      </c>
    </row>
    <row r="8" spans="1:20" ht="22.95" customHeight="1" thickBot="1" x14ac:dyDescent="0.3">
      <c r="B8" s="41" t="s">
        <v>58</v>
      </c>
      <c r="C8" s="42"/>
      <c r="D8" s="42"/>
      <c r="E8" s="42"/>
      <c r="F8" s="43"/>
      <c r="G8" s="11">
        <f>'RT2'!G7</f>
        <v>55000</v>
      </c>
      <c r="H8" s="11">
        <f>'RT2'!H7</f>
        <v>1000</v>
      </c>
      <c r="I8" s="11">
        <f>'RT2'!I7</f>
        <v>5000</v>
      </c>
      <c r="J8" s="11">
        <f>'RT2'!J7</f>
        <v>15000</v>
      </c>
      <c r="K8" s="11">
        <f>'RT2'!K7</f>
        <v>25000</v>
      </c>
      <c r="L8" s="11">
        <f>'RT2'!L7</f>
        <v>12000</v>
      </c>
      <c r="M8" s="11">
        <f>'RT2'!M7</f>
        <v>30000</v>
      </c>
      <c r="N8" s="11">
        <f>'RT2'!N7</f>
        <v>15000</v>
      </c>
      <c r="O8" s="11">
        <f>'RT2'!O7</f>
        <v>80000</v>
      </c>
      <c r="P8" s="11">
        <f>'RT2'!P7</f>
        <v>15000</v>
      </c>
      <c r="Q8" s="11">
        <f>'RT2'!Q7</f>
        <v>10000</v>
      </c>
      <c r="R8" s="11">
        <f>'RT2'!R7</f>
        <v>150000</v>
      </c>
      <c r="S8" s="10">
        <f>SUM(G8:R8)</f>
        <v>413000</v>
      </c>
    </row>
    <row r="9" spans="1:20" ht="15.6" thickBot="1" x14ac:dyDescent="0.3">
      <c r="B9" s="41" t="s">
        <v>61</v>
      </c>
      <c r="C9" s="42"/>
      <c r="D9" s="42"/>
      <c r="E9" s="42"/>
      <c r="F9" s="43"/>
      <c r="G9" s="47">
        <f>IFERROR(G8/G7-1,0)</f>
        <v>10</v>
      </c>
      <c r="H9" s="47">
        <f t="shared" ref="H9:S9" si="0">IFERROR(H8/H7-1,0)</f>
        <v>-0.83333333333333337</v>
      </c>
      <c r="I9" s="47">
        <f t="shared" si="0"/>
        <v>-0.2857142857142857</v>
      </c>
      <c r="J9" s="47">
        <f t="shared" si="0"/>
        <v>0.875</v>
      </c>
      <c r="K9" s="47">
        <f t="shared" si="0"/>
        <v>1.7777777777777777</v>
      </c>
      <c r="L9" s="47">
        <f t="shared" si="0"/>
        <v>0.19999999999999996</v>
      </c>
      <c r="M9" s="47">
        <f t="shared" si="0"/>
        <v>1</v>
      </c>
      <c r="N9" s="47">
        <f t="shared" si="0"/>
        <v>-0.25</v>
      </c>
      <c r="O9" s="47">
        <f t="shared" si="0"/>
        <v>0.60000000000000009</v>
      </c>
      <c r="P9" s="47">
        <f t="shared" si="0"/>
        <v>0.5</v>
      </c>
      <c r="Q9" s="47">
        <f t="shared" si="0"/>
        <v>-0.93333333333333335</v>
      </c>
      <c r="R9" s="47">
        <f t="shared" si="0"/>
        <v>1</v>
      </c>
      <c r="S9" s="48">
        <f t="shared" si="0"/>
        <v>0.1315068493150684</v>
      </c>
    </row>
    <row r="10" spans="1:20" ht="22.95" customHeight="1" thickBot="1" x14ac:dyDescent="0.3">
      <c r="B10" s="38" t="s">
        <v>59</v>
      </c>
      <c r="C10" s="39"/>
      <c r="D10" s="39"/>
      <c r="E10" s="39"/>
      <c r="F10" s="40"/>
      <c r="G10" s="13">
        <f>'RT1'!G8</f>
        <v>-5000</v>
      </c>
      <c r="H10" s="13">
        <f>'RT1'!H8</f>
        <v>-5000</v>
      </c>
      <c r="I10" s="13">
        <f>'RT1'!I8</f>
        <v>-6000</v>
      </c>
      <c r="J10" s="13">
        <f>'RT1'!J8</f>
        <v>-7000</v>
      </c>
      <c r="K10" s="13">
        <f>'RT1'!K8</f>
        <v>-5000</v>
      </c>
      <c r="L10" s="13">
        <f>'RT1'!L8</f>
        <v>-10000</v>
      </c>
      <c r="M10" s="13">
        <f>'RT1'!M8</f>
        <v>-7000</v>
      </c>
      <c r="N10" s="13">
        <f>'RT1'!N8</f>
        <v>-7000</v>
      </c>
      <c r="O10" s="13">
        <f>'RT1'!O8</f>
        <v>-8000</v>
      </c>
      <c r="P10" s="13">
        <f>'RT1'!P8</f>
        <v>-8000</v>
      </c>
      <c r="Q10" s="13">
        <f>'RT1'!Q8</f>
        <v>-15000</v>
      </c>
      <c r="R10" s="13">
        <f>'RT1'!R8</f>
        <v>-35000</v>
      </c>
      <c r="S10" s="12">
        <f>SUM(G10:R10)</f>
        <v>-118000</v>
      </c>
    </row>
    <row r="11" spans="1:20" ht="22.95" customHeight="1" thickBot="1" x14ac:dyDescent="0.3">
      <c r="B11" s="38" t="s">
        <v>60</v>
      </c>
      <c r="C11" s="39"/>
      <c r="D11" s="39"/>
      <c r="E11" s="39"/>
      <c r="F11" s="40"/>
      <c r="G11" s="13">
        <f>'RT2'!G8</f>
        <v>-15000</v>
      </c>
      <c r="H11" s="13">
        <f>'RT2'!H8</f>
        <v>-25000</v>
      </c>
      <c r="I11" s="13">
        <f>'RT2'!I8</f>
        <v>-5000</v>
      </c>
      <c r="J11" s="13">
        <f>'RT2'!J8</f>
        <v>-5000</v>
      </c>
      <c r="K11" s="13">
        <f>'RT2'!K8</f>
        <v>-2000</v>
      </c>
      <c r="L11" s="13">
        <f>'RT2'!L8</f>
        <v>-10000</v>
      </c>
      <c r="M11" s="13">
        <f>'RT2'!M8</f>
        <v>-15000</v>
      </c>
      <c r="N11" s="13">
        <f>'RT2'!N8</f>
        <v>-22000</v>
      </c>
      <c r="O11" s="13">
        <f>'RT2'!O8</f>
        <v>-18000</v>
      </c>
      <c r="P11" s="13">
        <f>'RT2'!P8</f>
        <v>-14000</v>
      </c>
      <c r="Q11" s="13">
        <f>'RT2'!Q8</f>
        <v>-25000</v>
      </c>
      <c r="R11" s="13">
        <f>'RT2'!R8</f>
        <v>-51000</v>
      </c>
      <c r="S11" s="12">
        <f>SUM(G11:R11)</f>
        <v>-207000</v>
      </c>
    </row>
    <row r="12" spans="1:20" ht="15.6" thickBot="1" x14ac:dyDescent="0.3">
      <c r="B12" s="21" t="s">
        <v>61</v>
      </c>
      <c r="C12" s="22"/>
      <c r="D12" s="22"/>
      <c r="E12" s="22"/>
      <c r="F12" s="23"/>
      <c r="G12" s="49">
        <f>IFERROR(G11/G10-1,0)</f>
        <v>2</v>
      </c>
      <c r="H12" s="49">
        <f t="shared" ref="H12" si="1">IFERROR(H11/H10-1,0)</f>
        <v>4</v>
      </c>
      <c r="I12" s="49">
        <f t="shared" ref="I12" si="2">IFERROR(I11/I10-1,0)</f>
        <v>-0.16666666666666663</v>
      </c>
      <c r="J12" s="49">
        <f t="shared" ref="J12" si="3">IFERROR(J11/J10-1,0)</f>
        <v>-0.2857142857142857</v>
      </c>
      <c r="K12" s="49">
        <f t="shared" ref="K12" si="4">IFERROR(K11/K10-1,0)</f>
        <v>-0.6</v>
      </c>
      <c r="L12" s="49">
        <f t="shared" ref="L12" si="5">IFERROR(L11/L10-1,0)</f>
        <v>0</v>
      </c>
      <c r="M12" s="49">
        <f t="shared" ref="M12" si="6">IFERROR(M11/M10-1,0)</f>
        <v>1.1428571428571428</v>
      </c>
      <c r="N12" s="49">
        <f t="shared" ref="N12" si="7">IFERROR(N11/N10-1,0)</f>
        <v>2.1428571428571428</v>
      </c>
      <c r="O12" s="49">
        <f t="shared" ref="O12" si="8">IFERROR(O11/O10-1,0)</f>
        <v>1.25</v>
      </c>
      <c r="P12" s="49">
        <f t="shared" ref="P12" si="9">IFERROR(P11/P10-1,0)</f>
        <v>0.75</v>
      </c>
      <c r="Q12" s="49">
        <f t="shared" ref="Q12" si="10">IFERROR(Q11/Q10-1,0)</f>
        <v>0.66666666666666674</v>
      </c>
      <c r="R12" s="49">
        <f t="shared" ref="R12" si="11">IFERROR(R11/R10-1,0)</f>
        <v>0.45714285714285707</v>
      </c>
      <c r="S12" s="50">
        <f t="shared" ref="S12" si="12">IFERROR(S11/S10-1,0)</f>
        <v>0.75423728813559321</v>
      </c>
    </row>
    <row r="13" spans="1:20" ht="22.95" customHeight="1" thickBot="1" x14ac:dyDescent="0.3">
      <c r="B13" s="32" t="s">
        <v>63</v>
      </c>
      <c r="C13" s="33"/>
      <c r="D13" s="33"/>
      <c r="E13" s="33"/>
      <c r="F13" s="34"/>
      <c r="G13" s="15">
        <f>'RT1'!G9</f>
        <v>0</v>
      </c>
      <c r="H13" s="15">
        <f>'RT1'!H9</f>
        <v>1000</v>
      </c>
      <c r="I13" s="15">
        <f>'RT1'!I9</f>
        <v>1000</v>
      </c>
      <c r="J13" s="15">
        <f>'RT1'!J9</f>
        <v>1000</v>
      </c>
      <c r="K13" s="15">
        <f>'RT1'!K9</f>
        <v>4000</v>
      </c>
      <c r="L13" s="15">
        <f>'RT1'!L9</f>
        <v>0</v>
      </c>
      <c r="M13" s="15">
        <f>'RT1'!M9</f>
        <v>8000</v>
      </c>
      <c r="N13" s="15">
        <f>'RT1'!N9</f>
        <v>13000</v>
      </c>
      <c r="O13" s="15">
        <f>'RT1'!O9</f>
        <v>42000</v>
      </c>
      <c r="P13" s="15">
        <f>'RT1'!P9</f>
        <v>2000</v>
      </c>
      <c r="Q13" s="15">
        <f>'RT1'!Q9</f>
        <v>135000</v>
      </c>
      <c r="R13" s="15">
        <f>'RT1'!R9</f>
        <v>40000</v>
      </c>
      <c r="S13" s="6">
        <f>SUM(G13:R13)</f>
        <v>247000</v>
      </c>
    </row>
    <row r="14" spans="1:20" ht="22.95" customHeight="1" thickBot="1" x14ac:dyDescent="0.3">
      <c r="B14" s="32" t="s">
        <v>62</v>
      </c>
      <c r="C14" s="33"/>
      <c r="D14" s="33"/>
      <c r="E14" s="33"/>
      <c r="F14" s="34"/>
      <c r="G14" s="15">
        <f>'RT2'!G9</f>
        <v>40000</v>
      </c>
      <c r="H14" s="15">
        <f>'RT2'!H9</f>
        <v>-24000</v>
      </c>
      <c r="I14" s="15">
        <f>'RT2'!I9</f>
        <v>0</v>
      </c>
      <c r="J14" s="15">
        <f>'RT2'!J9</f>
        <v>10000</v>
      </c>
      <c r="K14" s="15">
        <f>'RT2'!K9</f>
        <v>23000</v>
      </c>
      <c r="L14" s="15">
        <f>'RT2'!L9</f>
        <v>2000</v>
      </c>
      <c r="M14" s="15">
        <f>'RT2'!M9</f>
        <v>15000</v>
      </c>
      <c r="N14" s="15">
        <f>'RT2'!N9</f>
        <v>-7000</v>
      </c>
      <c r="O14" s="15">
        <f>'RT2'!O9</f>
        <v>62000</v>
      </c>
      <c r="P14" s="15">
        <f>'RT2'!P9</f>
        <v>1000</v>
      </c>
      <c r="Q14" s="15">
        <f>'RT2'!Q9</f>
        <v>-15000</v>
      </c>
      <c r="R14" s="15">
        <f>'RT2'!R9</f>
        <v>99000</v>
      </c>
      <c r="S14" s="6">
        <f>SUM(G14:R14)</f>
        <v>206000</v>
      </c>
    </row>
    <row r="15" spans="1:20" ht="15.6" thickBot="1" x14ac:dyDescent="0.3">
      <c r="B15" s="18" t="s">
        <v>61</v>
      </c>
      <c r="C15" s="19"/>
      <c r="D15" s="19"/>
      <c r="E15" s="19"/>
      <c r="F15" s="20"/>
      <c r="G15" s="14">
        <f>IFERROR(G14/G13-1,0)</f>
        <v>0</v>
      </c>
      <c r="H15" s="14">
        <f t="shared" ref="H15" si="13">IFERROR(H14/H13-1,0)</f>
        <v>-25</v>
      </c>
      <c r="I15" s="14">
        <f t="shared" ref="I15" si="14">IFERROR(I14/I13-1,0)</f>
        <v>-1</v>
      </c>
      <c r="J15" s="14">
        <f t="shared" ref="J15" si="15">IFERROR(J14/J13-1,0)</f>
        <v>9</v>
      </c>
      <c r="K15" s="14">
        <f t="shared" ref="K15" si="16">IFERROR(K14/K13-1,0)</f>
        <v>4.75</v>
      </c>
      <c r="L15" s="14">
        <f t="shared" ref="L15" si="17">IFERROR(L14/L13-1,0)</f>
        <v>0</v>
      </c>
      <c r="M15" s="14">
        <f t="shared" ref="M15" si="18">IFERROR(M14/M13-1,0)</f>
        <v>0.875</v>
      </c>
      <c r="N15" s="14">
        <f t="shared" ref="N15" si="19">IFERROR(N14/N13-1,0)</f>
        <v>-1.5384615384615383</v>
      </c>
      <c r="O15" s="14">
        <f t="shared" ref="O15" si="20">IFERROR(O14/O13-1,0)</f>
        <v>0.47619047619047628</v>
      </c>
      <c r="P15" s="14">
        <f t="shared" ref="P15" si="21">IFERROR(P14/P13-1,0)</f>
        <v>-0.5</v>
      </c>
      <c r="Q15" s="14">
        <f t="shared" ref="Q15" si="22">IFERROR(Q14/Q13-1,0)</f>
        <v>-1.1111111111111112</v>
      </c>
      <c r="R15" s="14">
        <f t="shared" ref="R15" si="23">IFERROR(R14/R13-1,0)</f>
        <v>1.4750000000000001</v>
      </c>
      <c r="S15" s="27">
        <f t="shared" ref="S15" si="24">IFERROR(S14/S13-1,0)</f>
        <v>-0.16599190283400811</v>
      </c>
      <c r="T15" s="51"/>
    </row>
    <row r="16" spans="1:20" ht="22.95" customHeight="1" thickBot="1" x14ac:dyDescent="0.3">
      <c r="B16" s="35" t="s">
        <v>65</v>
      </c>
      <c r="C16" s="36"/>
      <c r="D16" s="36"/>
      <c r="E16" s="36"/>
      <c r="F16" s="37"/>
      <c r="G16" s="17">
        <f>'RT1'!G11</f>
        <v>-20000</v>
      </c>
      <c r="H16" s="17">
        <f>'RT1'!H11</f>
        <v>-20000</v>
      </c>
      <c r="I16" s="17">
        <f>'RT1'!I11</f>
        <v>0</v>
      </c>
      <c r="J16" s="17">
        <f>'RT1'!J11</f>
        <v>-20000</v>
      </c>
      <c r="K16" s="17">
        <f>'RT1'!K11</f>
        <v>-20000</v>
      </c>
      <c r="L16" s="17">
        <f>'RT1'!L11</f>
        <v>0</v>
      </c>
      <c r="M16" s="17">
        <f>'RT1'!M11</f>
        <v>-20000</v>
      </c>
      <c r="N16" s="17">
        <f>'RT1'!N11</f>
        <v>-20000</v>
      </c>
      <c r="O16" s="17">
        <f>'RT1'!O11</f>
        <v>0</v>
      </c>
      <c r="P16" s="17">
        <f>'RT1'!P11</f>
        <v>-20000</v>
      </c>
      <c r="Q16" s="17">
        <f>'RT1'!Q11</f>
        <v>-20000</v>
      </c>
      <c r="R16" s="17">
        <f>'RT1'!R11</f>
        <v>-20000</v>
      </c>
      <c r="S16" s="16">
        <f>SUM(G16:R16)</f>
        <v>-180000</v>
      </c>
    </row>
    <row r="17" spans="1:19" ht="22.95" customHeight="1" thickBot="1" x14ac:dyDescent="0.3">
      <c r="B17" s="35" t="s">
        <v>66</v>
      </c>
      <c r="C17" s="36"/>
      <c r="D17" s="36"/>
      <c r="E17" s="36"/>
      <c r="F17" s="37"/>
      <c r="G17" s="17">
        <f>'RT2'!G11</f>
        <v>-32000</v>
      </c>
      <c r="H17" s="17">
        <f>'RT2'!H11</f>
        <v>-33000</v>
      </c>
      <c r="I17" s="17">
        <f>'RT2'!I11</f>
        <v>-20000</v>
      </c>
      <c r="J17" s="17">
        <f>'RT2'!J11</f>
        <v>-25000</v>
      </c>
      <c r="K17" s="17">
        <f>'RT2'!K11</f>
        <v>-15000</v>
      </c>
      <c r="L17" s="17">
        <f>'RT2'!L11</f>
        <v>0</v>
      </c>
      <c r="M17" s="17">
        <f>'RT2'!M11</f>
        <v>0</v>
      </c>
      <c r="N17" s="17">
        <f>'RT2'!N11</f>
        <v>0</v>
      </c>
      <c r="O17" s="17">
        <f>'RT2'!O11</f>
        <v>0</v>
      </c>
      <c r="P17" s="17">
        <f>'RT2'!P11</f>
        <v>-10000</v>
      </c>
      <c r="Q17" s="17">
        <f>'RT2'!Q11</f>
        <v>0</v>
      </c>
      <c r="R17" s="17">
        <f>'RT2'!R11</f>
        <v>-15000</v>
      </c>
      <c r="S17" s="16">
        <f>SUM(G17:R17)</f>
        <v>-150000</v>
      </c>
    </row>
    <row r="18" spans="1:19" ht="15.6" thickBot="1" x14ac:dyDescent="0.3">
      <c r="B18" s="24" t="s">
        <v>61</v>
      </c>
      <c r="C18" s="25"/>
      <c r="D18" s="25"/>
      <c r="E18" s="25"/>
      <c r="F18" s="26"/>
      <c r="G18" s="52">
        <f>IFERROR(G17/G16-1,0)</f>
        <v>0.60000000000000009</v>
      </c>
      <c r="H18" s="52">
        <f t="shared" ref="H18" si="25">IFERROR(H17/H16-1,0)</f>
        <v>0.64999999999999991</v>
      </c>
      <c r="I18" s="52">
        <f t="shared" ref="I18" si="26">IFERROR(I17/I16-1,0)</f>
        <v>0</v>
      </c>
      <c r="J18" s="52">
        <f t="shared" ref="J18" si="27">IFERROR(J17/J16-1,0)</f>
        <v>0.25</v>
      </c>
      <c r="K18" s="52">
        <f t="shared" ref="K18" si="28">IFERROR(K17/K16-1,0)</f>
        <v>-0.25</v>
      </c>
      <c r="L18" s="52">
        <f t="shared" ref="L18" si="29">IFERROR(L17/L16-1,0)</f>
        <v>0</v>
      </c>
      <c r="M18" s="52">
        <f t="shared" ref="M18" si="30">IFERROR(M17/M16-1,0)</f>
        <v>-1</v>
      </c>
      <c r="N18" s="52">
        <f t="shared" ref="N18" si="31">IFERROR(N17/N16-1,0)</f>
        <v>-1</v>
      </c>
      <c r="O18" s="52">
        <f t="shared" ref="O18" si="32">IFERROR(O17/O16-1,0)</f>
        <v>0</v>
      </c>
      <c r="P18" s="52">
        <f t="shared" ref="P18" si="33">IFERROR(P17/P16-1,0)</f>
        <v>-0.5</v>
      </c>
      <c r="Q18" s="52">
        <f t="shared" ref="Q18" si="34">IFERROR(Q17/Q16-1,0)</f>
        <v>-1</v>
      </c>
      <c r="R18" s="52">
        <f t="shared" ref="R18" si="35">IFERROR(R17/R16-1,0)</f>
        <v>-0.25</v>
      </c>
      <c r="S18" s="53">
        <f t="shared" ref="S18" si="36">IFERROR(S17/S16-1,0)</f>
        <v>-0.16666666666666663</v>
      </c>
    </row>
    <row r="19" spans="1:19" ht="22.95" customHeight="1" thickBot="1" x14ac:dyDescent="0.3">
      <c r="B19" s="32" t="s">
        <v>53</v>
      </c>
      <c r="C19" s="33"/>
      <c r="D19" s="33"/>
      <c r="E19" s="33"/>
      <c r="F19" s="34"/>
      <c r="G19" s="15">
        <f>'RT1'!G12</f>
        <v>-20000</v>
      </c>
      <c r="H19" s="15">
        <f>'RT1'!H12</f>
        <v>-19000</v>
      </c>
      <c r="I19" s="15">
        <f>'RT1'!I12</f>
        <v>1000</v>
      </c>
      <c r="J19" s="15">
        <f>'RT1'!J12</f>
        <v>-19000</v>
      </c>
      <c r="K19" s="15">
        <f>'RT1'!K12</f>
        <v>-16000</v>
      </c>
      <c r="L19" s="15">
        <f>'RT1'!L12</f>
        <v>0</v>
      </c>
      <c r="M19" s="15">
        <f>'RT1'!M12</f>
        <v>-12000</v>
      </c>
      <c r="N19" s="15">
        <f>'RT1'!N12</f>
        <v>-7000</v>
      </c>
      <c r="O19" s="15">
        <f>'RT1'!O12</f>
        <v>42000</v>
      </c>
      <c r="P19" s="15">
        <f>'RT1'!P12</f>
        <v>-18000</v>
      </c>
      <c r="Q19" s="15">
        <f>'RT1'!Q12</f>
        <v>115000</v>
      </c>
      <c r="R19" s="15">
        <f>'RT1'!R12</f>
        <v>20000</v>
      </c>
      <c r="S19" s="6">
        <f>SUM(G19:R19)</f>
        <v>67000</v>
      </c>
    </row>
    <row r="20" spans="1:19" ht="22.95" customHeight="1" thickBot="1" x14ac:dyDescent="0.3">
      <c r="B20" s="32" t="s">
        <v>64</v>
      </c>
      <c r="C20" s="33"/>
      <c r="D20" s="33"/>
      <c r="E20" s="33"/>
      <c r="F20" s="34"/>
      <c r="G20" s="15">
        <f>'RT2'!G12</f>
        <v>8000</v>
      </c>
      <c r="H20" s="15">
        <f>'RT2'!H12</f>
        <v>-57000</v>
      </c>
      <c r="I20" s="15">
        <f>'RT2'!I12</f>
        <v>-20000</v>
      </c>
      <c r="J20" s="15">
        <f>'RT2'!J12</f>
        <v>-15000</v>
      </c>
      <c r="K20" s="15">
        <f>'RT2'!K12</f>
        <v>8000</v>
      </c>
      <c r="L20" s="15">
        <f>'RT2'!L12</f>
        <v>2000</v>
      </c>
      <c r="M20" s="15">
        <f>'RT2'!M12</f>
        <v>15000</v>
      </c>
      <c r="N20" s="15">
        <f>'RT2'!N12</f>
        <v>-7000</v>
      </c>
      <c r="O20" s="15">
        <f>'RT2'!O12</f>
        <v>62000</v>
      </c>
      <c r="P20" s="15">
        <f>'RT2'!P12</f>
        <v>-9000</v>
      </c>
      <c r="Q20" s="15">
        <f>'RT2'!Q12</f>
        <v>-15000</v>
      </c>
      <c r="R20" s="15">
        <f>'RT2'!R12</f>
        <v>84000</v>
      </c>
      <c r="S20" s="6">
        <f>SUM(G20:R20)</f>
        <v>56000</v>
      </c>
    </row>
    <row r="21" spans="1:19" ht="15.6" thickBot="1" x14ac:dyDescent="0.3">
      <c r="B21" s="18" t="s">
        <v>61</v>
      </c>
      <c r="C21" s="19"/>
      <c r="D21" s="19"/>
      <c r="E21" s="19"/>
      <c r="F21" s="20"/>
      <c r="G21" s="14">
        <f>IFERROR(G20/G19-1,0)</f>
        <v>-1.4</v>
      </c>
      <c r="H21" s="14">
        <f t="shared" ref="H21" si="37">IFERROR(H20/H19-1,0)</f>
        <v>2</v>
      </c>
      <c r="I21" s="14">
        <f t="shared" ref="I21" si="38">IFERROR(I20/I19-1,0)</f>
        <v>-21</v>
      </c>
      <c r="J21" s="14">
        <f t="shared" ref="J21" si="39">IFERROR(J20/J19-1,0)</f>
        <v>-0.21052631578947367</v>
      </c>
      <c r="K21" s="14">
        <f t="shared" ref="K21" si="40">IFERROR(K20/K19-1,0)</f>
        <v>-1.5</v>
      </c>
      <c r="L21" s="14">
        <f t="shared" ref="L21" si="41">IFERROR(L20/L19-1,0)</f>
        <v>0</v>
      </c>
      <c r="M21" s="14">
        <f t="shared" ref="M21" si="42">IFERROR(M20/M19-1,0)</f>
        <v>-2.25</v>
      </c>
      <c r="N21" s="14">
        <f t="shared" ref="N21" si="43">IFERROR(N20/N19-1,0)</f>
        <v>0</v>
      </c>
      <c r="O21" s="14">
        <f t="shared" ref="O21" si="44">IFERROR(O20/O19-1,0)</f>
        <v>0.47619047619047628</v>
      </c>
      <c r="P21" s="14">
        <f t="shared" ref="P21" si="45">IFERROR(P20/P19-1,0)</f>
        <v>-0.5</v>
      </c>
      <c r="Q21" s="14">
        <f t="shared" ref="Q21" si="46">IFERROR(Q20/Q19-1,0)</f>
        <v>-1.1304347826086956</v>
      </c>
      <c r="R21" s="14">
        <f t="shared" ref="R21" si="47">IFERROR(R20/R19-1,0)</f>
        <v>3.2</v>
      </c>
      <c r="S21" s="27">
        <f t="shared" ref="S21" si="48">IFERROR(S20/S19-1,0)</f>
        <v>-0.16417910447761197</v>
      </c>
    </row>
    <row r="28" spans="1:19" ht="14.4" x14ac:dyDescent="0.3">
      <c r="A28" s="44" t="s">
        <v>54</v>
      </c>
      <c r="B28" s="44"/>
      <c r="C28" s="44"/>
      <c r="D28" s="44"/>
      <c r="E28" s="44"/>
      <c r="F28" s="44"/>
      <c r="G28" s="44"/>
      <c r="H28" s="44"/>
      <c r="I28" s="44"/>
      <c r="J28" s="44"/>
    </row>
  </sheetData>
  <sheetProtection algorithmName="SHA-512" hashValue="DKhWEEpLgxSJugxFm3omQV1tznygVBDZwfPsK+0owELeOoiRBuQ8S4DR18W7qCrlyG44W0HplMQb7Bw+ZXrWjw==" saltValue="dShTMy07EyuMCY7aKZzxSw==" spinCount="100000" sheet="1" formatCells="0" formatColumns="0" formatRows="0" insertColumns="0" insertRows="0" insertHyperlinks="0" deleteColumns="0" deleteRows="0" sort="0" autoFilter="0" pivotTables="0"/>
  <mergeCells count="16">
    <mergeCell ref="B20:F20"/>
    <mergeCell ref="B17:F17"/>
    <mergeCell ref="H4:L4"/>
    <mergeCell ref="B16:F16"/>
    <mergeCell ref="B19:F19"/>
    <mergeCell ref="A28:J28"/>
    <mergeCell ref="B8:F8"/>
    <mergeCell ref="B11:F11"/>
    <mergeCell ref="B9:F9"/>
    <mergeCell ref="B14:F14"/>
    <mergeCell ref="A1:A2"/>
    <mergeCell ref="B4:G4"/>
    <mergeCell ref="B6:F6"/>
    <mergeCell ref="B7:F7"/>
    <mergeCell ref="B10:F10"/>
    <mergeCell ref="B13:F13"/>
  </mergeCells>
  <hyperlinks>
    <hyperlink ref="A28" r:id="rId1" xr:uid="{61883F2B-6F6E-4D91-B5DD-B9C64CD5C48F}"/>
  </hyperlinks>
  <pageMargins left="0.24" right="0.32" top="0.75" bottom="0.75" header="0.3" footer="0.3"/>
  <pageSetup paperSize="9" scale="53" orientation="landscape" horizontalDpi="0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775E-7305-4D20-8484-7DA831CF3AED}">
  <sheetPr>
    <pageSetUpPr fitToPage="1"/>
  </sheetPr>
  <dimension ref="A1:J22"/>
  <sheetViews>
    <sheetView showGridLines="0" zoomScaleNormal="100" workbookViewId="0">
      <selection activeCell="S8" sqref="S8"/>
    </sheetView>
  </sheetViews>
  <sheetFormatPr defaultRowHeight="13.8" x14ac:dyDescent="0.25"/>
  <cols>
    <col min="1" max="1" width="3.77734375" style="1" customWidth="1"/>
    <col min="2" max="2" width="4.77734375" style="1" customWidth="1"/>
    <col min="3" max="3" width="5.77734375" style="1" customWidth="1"/>
    <col min="4" max="4" width="5.88671875" style="1" customWidth="1"/>
    <col min="5" max="5" width="5.21875" style="1" customWidth="1"/>
    <col min="6" max="6" width="7.88671875" style="1" customWidth="1"/>
    <col min="7" max="8" width="16.88671875" style="1" customWidth="1"/>
    <col min="9" max="9" width="5.44140625" style="1" customWidth="1"/>
    <col min="10" max="17" width="16.88671875" style="1" customWidth="1"/>
    <col min="18" max="18" width="7.5546875" style="1" customWidth="1"/>
    <col min="19" max="20" width="17.77734375" style="1" customWidth="1"/>
    <col min="21" max="16384" width="8.88671875" style="1"/>
  </cols>
  <sheetData>
    <row r="1" spans="1:10" ht="25.8" customHeight="1" x14ac:dyDescent="0.25">
      <c r="A1" s="28"/>
      <c r="B1" s="2"/>
    </row>
    <row r="2" spans="1:10" ht="21" customHeight="1" x14ac:dyDescent="0.25">
      <c r="A2" s="28"/>
      <c r="B2" s="3"/>
      <c r="C2" s="3"/>
      <c r="D2" s="3"/>
      <c r="E2" s="3"/>
      <c r="F2" s="3"/>
      <c r="G2" s="3"/>
    </row>
    <row r="3" spans="1:10" ht="24.6" customHeight="1" x14ac:dyDescent="0.25">
      <c r="B3" s="3"/>
      <c r="C3" s="4"/>
    </row>
    <row r="5" spans="1:10" ht="34.950000000000003" customHeight="1" thickBot="1" x14ac:dyDescent="0.3">
      <c r="B5" s="112" t="str">
        <f>'RT3'!H4</f>
        <v xml:space="preserve">Empresa Teste - Orçamento 2025 </v>
      </c>
      <c r="C5" s="112"/>
      <c r="D5" s="112"/>
      <c r="E5" s="112"/>
      <c r="F5" s="112"/>
      <c r="G5" s="112"/>
      <c r="H5" s="112"/>
      <c r="J5" s="76" t="s">
        <v>75</v>
      </c>
    </row>
    <row r="6" spans="1:10" ht="34.950000000000003" customHeight="1" thickBot="1" x14ac:dyDescent="0.3">
      <c r="B6" s="59" t="s">
        <v>67</v>
      </c>
      <c r="C6" s="42"/>
      <c r="D6" s="42"/>
      <c r="E6" s="42"/>
      <c r="F6" s="43"/>
      <c r="G6" s="60">
        <f>'RT3'!S7</f>
        <v>365000</v>
      </c>
      <c r="H6" s="61"/>
    </row>
    <row r="7" spans="1:10" ht="34.950000000000003" customHeight="1" thickBot="1" x14ac:dyDescent="0.3">
      <c r="B7" s="71" t="s">
        <v>72</v>
      </c>
      <c r="C7" s="72"/>
      <c r="D7" s="72"/>
      <c r="E7" s="72"/>
      <c r="F7" s="73"/>
      <c r="G7" s="74">
        <f>'RT3'!S8</f>
        <v>413000</v>
      </c>
      <c r="H7" s="75"/>
    </row>
    <row r="8" spans="1:10" s="55" customFormat="1" ht="40.200000000000003" customHeight="1" thickBot="1" x14ac:dyDescent="0.3">
      <c r="B8" s="56"/>
      <c r="C8" s="57"/>
      <c r="D8" s="57"/>
      <c r="E8" s="57"/>
      <c r="F8" s="58"/>
    </row>
    <row r="9" spans="1:10" s="55" customFormat="1" ht="37.200000000000003" customHeight="1" thickBot="1" x14ac:dyDescent="0.3">
      <c r="B9" s="65"/>
      <c r="C9" s="66"/>
      <c r="D9" s="66"/>
      <c r="E9" s="66"/>
      <c r="F9" s="67"/>
      <c r="J9" s="76" t="s">
        <v>76</v>
      </c>
    </row>
    <row r="10" spans="1:10" ht="34.950000000000003" customHeight="1" thickBot="1" x14ac:dyDescent="0.3">
      <c r="B10" s="62" t="s">
        <v>69</v>
      </c>
      <c r="C10" s="39"/>
      <c r="D10" s="39"/>
      <c r="E10" s="39"/>
      <c r="F10" s="40"/>
      <c r="G10" s="63">
        <f>'RT3'!S10</f>
        <v>-118000</v>
      </c>
      <c r="H10" s="64"/>
    </row>
    <row r="11" spans="1:10" ht="34.950000000000003" customHeight="1" thickBot="1" x14ac:dyDescent="0.3">
      <c r="B11" s="77" t="s">
        <v>68</v>
      </c>
      <c r="C11" s="78"/>
      <c r="D11" s="78"/>
      <c r="E11" s="78"/>
      <c r="F11" s="79"/>
      <c r="G11" s="80">
        <f>'RT3'!S11</f>
        <v>-207000</v>
      </c>
      <c r="H11" s="81"/>
    </row>
    <row r="12" spans="1:10" s="55" customFormat="1" ht="40.200000000000003" customHeight="1" thickBot="1" x14ac:dyDescent="0.3">
      <c r="B12" s="56"/>
      <c r="C12" s="57"/>
      <c r="D12" s="57"/>
      <c r="E12" s="57"/>
      <c r="F12" s="58"/>
    </row>
    <row r="13" spans="1:10" s="55" customFormat="1" ht="36.6" customHeight="1" thickBot="1" x14ac:dyDescent="0.3">
      <c r="B13" s="65"/>
      <c r="C13" s="66"/>
      <c r="D13" s="66"/>
      <c r="E13" s="66"/>
      <c r="F13" s="67"/>
      <c r="J13" s="76" t="s">
        <v>77</v>
      </c>
    </row>
    <row r="14" spans="1:10" ht="34.950000000000003" customHeight="1" thickBot="1" x14ac:dyDescent="0.3">
      <c r="B14" s="68" t="s">
        <v>73</v>
      </c>
      <c r="C14" s="36"/>
      <c r="D14" s="36"/>
      <c r="E14" s="36"/>
      <c r="F14" s="37"/>
      <c r="G14" s="69">
        <f>'RT3'!S16</f>
        <v>-180000</v>
      </c>
      <c r="H14" s="70"/>
    </row>
    <row r="15" spans="1:10" ht="34.950000000000003" customHeight="1" thickBot="1" x14ac:dyDescent="0.3">
      <c r="B15" s="82" t="s">
        <v>74</v>
      </c>
      <c r="C15" s="83"/>
      <c r="D15" s="83"/>
      <c r="E15" s="83"/>
      <c r="F15" s="84"/>
      <c r="G15" s="85">
        <f>'RT3'!S17</f>
        <v>-150000</v>
      </c>
      <c r="H15" s="86"/>
    </row>
    <row r="16" spans="1:10" s="55" customFormat="1" ht="45" customHeight="1" thickBot="1" x14ac:dyDescent="0.3">
      <c r="B16" s="56"/>
      <c r="C16" s="57"/>
      <c r="D16" s="57"/>
      <c r="E16" s="57"/>
      <c r="F16" s="58"/>
    </row>
    <row r="17" spans="1:10" s="55" customFormat="1" ht="33" customHeight="1" thickBot="1" x14ac:dyDescent="0.3">
      <c r="B17" s="65"/>
      <c r="C17" s="66"/>
      <c r="D17" s="66"/>
      <c r="E17" s="66"/>
      <c r="F17" s="67"/>
      <c r="J17" s="76" t="s">
        <v>78</v>
      </c>
    </row>
    <row r="18" spans="1:10" ht="34.950000000000003" customHeight="1" thickBot="1" x14ac:dyDescent="0.3">
      <c r="B18" s="87" t="s">
        <v>70</v>
      </c>
      <c r="C18" s="88"/>
      <c r="D18" s="88"/>
      <c r="E18" s="88"/>
      <c r="F18" s="89"/>
      <c r="G18" s="90">
        <f>'RT3'!S19</f>
        <v>67000</v>
      </c>
      <c r="H18" s="91"/>
    </row>
    <row r="19" spans="1:10" ht="34.950000000000003" customHeight="1" thickBot="1" x14ac:dyDescent="0.3">
      <c r="B19" s="92" t="s">
        <v>71</v>
      </c>
      <c r="C19" s="93"/>
      <c r="D19" s="93"/>
      <c r="E19" s="93"/>
      <c r="F19" s="94"/>
      <c r="G19" s="95">
        <f>'RT3'!S20</f>
        <v>56000</v>
      </c>
      <c r="H19" s="96"/>
    </row>
    <row r="20" spans="1:10" ht="34.950000000000003" customHeight="1" x14ac:dyDescent="0.25"/>
    <row r="21" spans="1:10" ht="76.2" customHeight="1" x14ac:dyDescent="0.25"/>
    <row r="22" spans="1:10" ht="14.4" x14ac:dyDescent="0.3">
      <c r="A22" s="44" t="s">
        <v>54</v>
      </c>
      <c r="B22" s="44"/>
      <c r="C22" s="44"/>
      <c r="D22" s="44"/>
      <c r="E22" s="44"/>
      <c r="F22" s="44"/>
      <c r="G22" s="44"/>
      <c r="H22" s="44"/>
      <c r="I22" s="44"/>
      <c r="J22" s="44"/>
    </row>
  </sheetData>
  <sheetProtection algorithmName="SHA-512" hashValue="duB3qIo9dONG+et9pjRIDc+UbvE1l81Ia4cAqK16m+YFXlWjeqQ/wipVcm4cwTrqG3NPH4tqhGYrN1FBpwOktg==" saltValue="yreio50S5EfZ6eo/jLtTiQ==" spinCount="100000" sheet="1" formatCells="0" formatColumns="0" formatRows="0" insertColumns="0" insertRows="0" insertHyperlinks="0" deleteColumns="0" deleteRows="0" sort="0" autoFilter="0" pivotTables="0"/>
  <mergeCells count="22">
    <mergeCell ref="G15:H15"/>
    <mergeCell ref="G14:H14"/>
    <mergeCell ref="B15:F15"/>
    <mergeCell ref="G18:H18"/>
    <mergeCell ref="G19:H19"/>
    <mergeCell ref="B16:F16"/>
    <mergeCell ref="B19:F19"/>
    <mergeCell ref="A22:J22"/>
    <mergeCell ref="B8:F8"/>
    <mergeCell ref="B12:F12"/>
    <mergeCell ref="G6:H6"/>
    <mergeCell ref="G7:H7"/>
    <mergeCell ref="G10:H10"/>
    <mergeCell ref="G11:H11"/>
    <mergeCell ref="B10:F10"/>
    <mergeCell ref="B11:F11"/>
    <mergeCell ref="B14:F14"/>
    <mergeCell ref="B18:F18"/>
    <mergeCell ref="A1:A2"/>
    <mergeCell ref="B6:F6"/>
    <mergeCell ref="B7:F7"/>
    <mergeCell ref="B5:H5"/>
  </mergeCells>
  <hyperlinks>
    <hyperlink ref="A22" r:id="rId1" xr:uid="{1AD57B4B-E850-49BC-98E0-CF1E098DD248}"/>
  </hyperlinks>
  <pageMargins left="0.24" right="0.32" top="0.75" bottom="0.75" header="0.3" footer="0.3"/>
  <pageSetup paperSize="9" scale="63" orientation="landscape" horizontalDpi="0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5FB6-E8AC-4D5E-900F-6F5B3240F060}">
  <sheetPr>
    <pageSetUpPr fitToPage="1"/>
  </sheetPr>
  <dimension ref="A1:M16"/>
  <sheetViews>
    <sheetView showGridLines="0" tabSelected="1" zoomScaleNormal="100" workbookViewId="0">
      <selection activeCell="O10" sqref="O10"/>
    </sheetView>
  </sheetViews>
  <sheetFormatPr defaultRowHeight="13.8" x14ac:dyDescent="0.25"/>
  <cols>
    <col min="1" max="1" width="3.77734375" style="1" customWidth="1"/>
    <col min="2" max="2" width="4.77734375" style="1" customWidth="1"/>
    <col min="3" max="3" width="5.77734375" style="1" customWidth="1"/>
    <col min="4" max="4" width="5.88671875" style="1" customWidth="1"/>
    <col min="5" max="5" width="5.21875" style="1" customWidth="1"/>
    <col min="6" max="6" width="7.88671875" style="1" customWidth="1"/>
    <col min="7" max="8" width="16.88671875" style="1" customWidth="1"/>
    <col min="9" max="9" width="5.44140625" style="1" customWidth="1"/>
    <col min="10" max="12" width="16.88671875" style="1" customWidth="1"/>
    <col min="13" max="13" width="5.5546875" style="1" customWidth="1"/>
    <col min="14" max="17" width="16.88671875" style="1" customWidth="1"/>
    <col min="18" max="18" width="7.5546875" style="1" customWidth="1"/>
    <col min="19" max="20" width="17.77734375" style="1" customWidth="1"/>
    <col min="21" max="16384" width="8.88671875" style="1"/>
  </cols>
  <sheetData>
    <row r="1" spans="1:13" ht="25.8" customHeight="1" x14ac:dyDescent="0.25">
      <c r="A1" s="28"/>
      <c r="B1" s="2"/>
    </row>
    <row r="2" spans="1:13" ht="21" customHeight="1" x14ac:dyDescent="0.25">
      <c r="A2" s="28"/>
      <c r="B2" s="3"/>
      <c r="C2" s="3"/>
      <c r="D2" s="3"/>
      <c r="E2" s="3"/>
      <c r="F2" s="3"/>
      <c r="G2" s="3"/>
    </row>
    <row r="3" spans="1:13" ht="24.6" customHeight="1" x14ac:dyDescent="0.25">
      <c r="B3" s="3"/>
      <c r="C3" s="4"/>
    </row>
    <row r="5" spans="1:13" ht="43.8" customHeight="1" x14ac:dyDescent="0.25">
      <c r="B5" s="113" t="s">
        <v>92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ht="34.950000000000003" customHeight="1" thickBot="1" x14ac:dyDescent="0.3">
      <c r="J6" s="76"/>
    </row>
    <row r="7" spans="1:13" ht="46.05" customHeight="1" thickBot="1" x14ac:dyDescent="0.3">
      <c r="B7" s="87" t="s">
        <v>79</v>
      </c>
      <c r="C7" s="88"/>
      <c r="D7" s="88"/>
      <c r="E7" s="88"/>
      <c r="F7" s="89"/>
      <c r="G7" s="97" t="s">
        <v>81</v>
      </c>
      <c r="H7" s="98"/>
      <c r="I7" s="98"/>
      <c r="J7" s="98"/>
      <c r="K7" s="98"/>
      <c r="L7" s="98"/>
      <c r="M7" s="99"/>
    </row>
    <row r="8" spans="1:13" ht="46.05" customHeight="1" thickBot="1" x14ac:dyDescent="0.3">
      <c r="B8" s="87" t="s">
        <v>80</v>
      </c>
      <c r="C8" s="88"/>
      <c r="D8" s="88"/>
      <c r="E8" s="88"/>
      <c r="F8" s="89"/>
      <c r="G8" s="97" t="s">
        <v>82</v>
      </c>
      <c r="H8" s="98"/>
      <c r="I8" s="98"/>
      <c r="J8" s="98"/>
      <c r="K8" s="98"/>
      <c r="L8" s="98"/>
      <c r="M8" s="99"/>
    </row>
    <row r="9" spans="1:13" ht="46.05" customHeight="1" thickBot="1" x14ac:dyDescent="0.3">
      <c r="B9" s="87" t="s">
        <v>84</v>
      </c>
      <c r="C9" s="88"/>
      <c r="D9" s="88"/>
      <c r="E9" s="88"/>
      <c r="F9" s="89"/>
      <c r="G9" s="97" t="s">
        <v>85</v>
      </c>
      <c r="H9" s="98"/>
      <c r="I9" s="98"/>
      <c r="J9" s="98"/>
      <c r="K9" s="98"/>
      <c r="L9" s="98"/>
      <c r="M9" s="99"/>
    </row>
    <row r="10" spans="1:13" ht="46.05" customHeight="1" thickBot="1" x14ac:dyDescent="0.3">
      <c r="B10" s="87" t="s">
        <v>86</v>
      </c>
      <c r="C10" s="88"/>
      <c r="D10" s="88"/>
      <c r="E10" s="88"/>
      <c r="F10" s="89"/>
      <c r="G10" s="97" t="s">
        <v>83</v>
      </c>
      <c r="H10" s="98"/>
      <c r="I10" s="98"/>
      <c r="J10" s="98"/>
      <c r="K10" s="98"/>
      <c r="L10" s="98"/>
      <c r="M10" s="99"/>
    </row>
    <row r="11" spans="1:13" ht="46.05" customHeight="1" thickBot="1" x14ac:dyDescent="0.3">
      <c r="B11" s="87" t="s">
        <v>87</v>
      </c>
      <c r="C11" s="88"/>
      <c r="D11" s="88"/>
      <c r="E11" s="88"/>
      <c r="F11" s="89"/>
      <c r="G11" s="97" t="s">
        <v>88</v>
      </c>
      <c r="H11" s="98"/>
      <c r="I11" s="98"/>
      <c r="J11" s="98"/>
      <c r="K11" s="98"/>
      <c r="L11" s="98"/>
      <c r="M11" s="99"/>
    </row>
    <row r="12" spans="1:13" s="54" customFormat="1" ht="34.950000000000003" customHeight="1" x14ac:dyDescent="0.25">
      <c r="B12" s="100"/>
      <c r="C12" s="101"/>
      <c r="D12" s="101"/>
      <c r="E12" s="101"/>
      <c r="F12" s="101"/>
    </row>
    <row r="13" spans="1:13" s="54" customFormat="1" ht="34.950000000000003" customHeight="1" x14ac:dyDescent="0.25">
      <c r="B13" s="100"/>
      <c r="C13" s="101"/>
      <c r="D13" s="101"/>
      <c r="E13" s="101"/>
      <c r="F13" s="101"/>
    </row>
    <row r="14" spans="1:13" ht="34.950000000000003" customHeight="1" x14ac:dyDescent="0.25">
      <c r="B14" s="102" t="s">
        <v>89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 ht="46.2" customHeight="1" x14ac:dyDescent="0.25"/>
    <row r="16" spans="1:13" ht="14.4" x14ac:dyDescent="0.3">
      <c r="A16" s="44" t="s">
        <v>54</v>
      </c>
      <c r="B16" s="44"/>
      <c r="C16" s="44"/>
      <c r="D16" s="44"/>
      <c r="E16" s="44"/>
      <c r="F16" s="44"/>
      <c r="G16" s="44"/>
      <c r="H16" s="44"/>
      <c r="I16" s="44"/>
      <c r="J16" s="44"/>
    </row>
  </sheetData>
  <sheetProtection algorithmName="SHA-512" hashValue="UsnMhZ8UAB7Ifbs1jA/uSHSNi1g1r2GS/IA36yDvd07QQWlGj32nRHHFzLoZW1GtP5wqG900zX5Ore+aPxE/tQ==" saltValue="t7Qv6quMrdeKUSMyaPNiSA==" spinCount="100000" sheet="1" formatCells="0" formatColumns="0" formatRows="0" insertColumns="0" insertRows="0" insertHyperlinks="0" deleteColumns="0" deleteRows="0" sort="0" autoFilter="0" pivotTables="0"/>
  <mergeCells count="14">
    <mergeCell ref="B14:M14"/>
    <mergeCell ref="B5:M5"/>
    <mergeCell ref="A16:J16"/>
    <mergeCell ref="B10:F10"/>
    <mergeCell ref="G7:M7"/>
    <mergeCell ref="G10:M10"/>
    <mergeCell ref="G8:M8"/>
    <mergeCell ref="B9:F9"/>
    <mergeCell ref="B7:F7"/>
    <mergeCell ref="B8:F8"/>
    <mergeCell ref="G9:M9"/>
    <mergeCell ref="B11:F11"/>
    <mergeCell ref="G11:M11"/>
    <mergeCell ref="A1:A2"/>
  </mergeCells>
  <hyperlinks>
    <hyperlink ref="A16" r:id="rId1" xr:uid="{3D1446C9-73DE-401A-8147-4627FC900BEB}"/>
  </hyperlinks>
  <pageMargins left="0.24" right="0.32" top="0.75" bottom="0.75" header="0.3" footer="0.3"/>
  <pageSetup paperSize="9" scale="6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5</vt:i4>
      </vt:variant>
    </vt:vector>
  </HeadingPairs>
  <TitlesOfParts>
    <vt:vector size="18" baseType="lpstr">
      <vt:lpstr>RAT1</vt:lpstr>
      <vt:lpstr>RAT2</vt:lpstr>
      <vt:lpstr>ORÇ1</vt:lpstr>
      <vt:lpstr>ORÇ2</vt:lpstr>
      <vt:lpstr>ORÇ3</vt:lpstr>
      <vt:lpstr>REL1</vt:lpstr>
      <vt:lpstr>REL2</vt:lpstr>
      <vt:lpstr>REL3</vt:lpstr>
      <vt:lpstr>RT1</vt:lpstr>
      <vt:lpstr>RT2</vt:lpstr>
      <vt:lpstr>RT3</vt:lpstr>
      <vt:lpstr>DASH</vt:lpstr>
      <vt:lpstr>INST</vt:lpstr>
      <vt:lpstr>DASH!Area_de_impressao</vt:lpstr>
      <vt:lpstr>INST!Area_de_impressao</vt:lpstr>
      <vt:lpstr>'RT1'!Area_de_impressao</vt:lpstr>
      <vt:lpstr>'RT2'!Area_de_impressao</vt:lpstr>
      <vt:lpstr>'RT3'!Area_de_impressao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 Gustavo Loff</dc:creator>
  <cp:lastModifiedBy>Felipe  Gustavo Loff</cp:lastModifiedBy>
  <cp:lastPrinted>2025-03-03T14:37:28Z</cp:lastPrinted>
  <dcterms:created xsi:type="dcterms:W3CDTF">2015-06-05T18:19:34Z</dcterms:created>
  <dcterms:modified xsi:type="dcterms:W3CDTF">2025-03-03T14:49:56Z</dcterms:modified>
</cp:coreProperties>
</file>