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ximkimryakov/Documents/"/>
    </mc:Choice>
  </mc:AlternateContent>
  <xr:revisionPtr revIDLastSave="0" documentId="13_ncr:1_{95E3E0A0-CC25-BC48-B7B7-BAB329DED9C7}" xr6:coauthVersionLast="47" xr6:coauthVersionMax="47" xr10:uidLastSave="{00000000-0000-0000-0000-000000000000}"/>
  <bookViews>
    <workbookView xWindow="0" yWindow="560" windowWidth="28800" windowHeight="16400" xr2:uid="{20A7E13D-64DB-114E-849C-EE5E9A2DE928}"/>
  </bookViews>
  <sheets>
    <sheet name="Valuation" sheetId="1" r:id="rId1"/>
    <sheet name="Payments Schedu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C13" i="1"/>
  <c r="D13" i="1"/>
  <c r="B22" i="1" s="1"/>
  <c r="B13" i="1"/>
  <c r="B15" i="1" l="1"/>
  <c r="B20" i="1" l="1"/>
  <c r="B19" i="1"/>
  <c r="J3" i="1"/>
  <c r="J5" i="1" l="1"/>
  <c r="J6" i="1"/>
  <c r="J7" i="1"/>
  <c r="J4" i="1"/>
  <c r="H17" i="1" l="1"/>
  <c r="B24" i="1" l="1"/>
  <c r="B26" i="1" s="1"/>
  <c r="B3" i="2"/>
  <c r="J17" i="1"/>
  <c r="E3" i="2" l="1"/>
  <c r="D3" i="2"/>
  <c r="C4" i="2" s="1"/>
  <c r="C8" i="2" l="1"/>
  <c r="C5" i="2"/>
  <c r="C6" i="2"/>
  <c r="C7" i="2"/>
  <c r="D4" i="2"/>
  <c r="D5" i="2" l="1"/>
  <c r="D6" i="2" s="1"/>
  <c r="D7" i="2" s="1"/>
  <c r="D8" i="2" s="1"/>
  <c r="E6" i="2"/>
  <c r="E4" i="2"/>
  <c r="E5" i="2"/>
  <c r="E9" i="2"/>
  <c r="E7" i="2"/>
  <c r="E8" i="2"/>
</calcChain>
</file>

<file path=xl/sharedStrings.xml><?xml version="1.0" encoding="utf-8"?>
<sst xmlns="http://schemas.openxmlformats.org/spreadsheetml/2006/main" count="65" uniqueCount="64">
  <si>
    <t>Profit After Tax</t>
  </si>
  <si>
    <t>Tax</t>
  </si>
  <si>
    <t>Interest</t>
  </si>
  <si>
    <t>Depreciation</t>
  </si>
  <si>
    <t>x</t>
  </si>
  <si>
    <t>Multiple (lower boundary)</t>
  </si>
  <si>
    <t>Multiple (higher boundary)</t>
  </si>
  <si>
    <t>Lower Valuation</t>
  </si>
  <si>
    <t>Higher Valuation</t>
  </si>
  <si>
    <t>Valuation Part</t>
  </si>
  <si>
    <t>Funding Part</t>
  </si>
  <si>
    <t>Trade Debtors</t>
  </si>
  <si>
    <t>Value</t>
  </si>
  <si>
    <t>Explanation</t>
  </si>
  <si>
    <t>Plant &amp; Machinery</t>
  </si>
  <si>
    <t>Amount Raised</t>
  </si>
  <si>
    <t>% Used</t>
  </si>
  <si>
    <t>Property (Use Market Value)</t>
  </si>
  <si>
    <t>Cash</t>
  </si>
  <si>
    <t>Motor Vehicles</t>
  </si>
  <si>
    <t>Asset Base Used</t>
  </si>
  <si>
    <t>Outstanding Debts</t>
  </si>
  <si>
    <t>Overdrafts</t>
  </si>
  <si>
    <t xml:space="preserve">Hire Purchase </t>
  </si>
  <si>
    <t>Deal Fee</t>
  </si>
  <si>
    <t>Total Funding Available</t>
  </si>
  <si>
    <t>Amortization</t>
  </si>
  <si>
    <t>EBIT = Operational Profit</t>
  </si>
  <si>
    <t>Directors Loans</t>
  </si>
  <si>
    <t>LT Creditors</t>
  </si>
  <si>
    <t>Latest EBITDA</t>
  </si>
  <si>
    <t>Repayment period (Years)</t>
  </si>
  <si>
    <t>Deferred payments (annual)</t>
  </si>
  <si>
    <t>Leftover EBITDA %</t>
  </si>
  <si>
    <t xml:space="preserve">Leftover EBITDA </t>
  </si>
  <si>
    <t>% Acquired</t>
  </si>
  <si>
    <t>Adjustment 1</t>
  </si>
  <si>
    <t>Adjustment 2</t>
  </si>
  <si>
    <t>Adjustment 3</t>
  </si>
  <si>
    <t>Adjustment 4</t>
  </si>
  <si>
    <t>Adjustment 5</t>
  </si>
  <si>
    <t>Time Schedule</t>
  </si>
  <si>
    <t>Turnover</t>
  </si>
  <si>
    <t>Payout Structure (Yearly)</t>
  </si>
  <si>
    <t>Deposit</t>
  </si>
  <si>
    <t>Deferred Payments</t>
  </si>
  <si>
    <t>Purchase Price Remaining</t>
  </si>
  <si>
    <t>% Purchase Price Paid</t>
  </si>
  <si>
    <t>Beginning Year 0</t>
  </si>
  <si>
    <t>End Year 1</t>
  </si>
  <si>
    <t>End Year 2</t>
  </si>
  <si>
    <t>End Year 3</t>
  </si>
  <si>
    <t>End Year 4</t>
  </si>
  <si>
    <t>End Year 5</t>
  </si>
  <si>
    <t>End Year 6</t>
  </si>
  <si>
    <t>Adjusted EBIT</t>
  </si>
  <si>
    <t>Average EBIT</t>
  </si>
  <si>
    <t>UK: 70% if non-contractual, 40% if contractual. Anywhere else: 80% if non-contractual, 50% if contractual</t>
  </si>
  <si>
    <t>UK: 30-70% of book value. Anywhere else: 30-70% of residual value (=70% of fair value - to be specified separately)</t>
  </si>
  <si>
    <t>Everywhere: 50-70% of Market Value</t>
  </si>
  <si>
    <t>UK: subject to working capital requirements of the business = (COGS + Admin Expenses) / 12, and / or = Current Assets - Current Liabilities. US / anywhere else - can't be considered as all cash (minus a cash float for WC requirements) will be withdrawn by sellers due to no tax benefit of including cash in the upfront</t>
  </si>
  <si>
    <t>Can be used only if Vehicles' book (UK) / residual (US &amp; the rest) value is 1m+</t>
  </si>
  <si>
    <t>US / anywhere else: Debt-free. UK - debts have to be repaid by buyers as part of the deal from funding raised.</t>
  </si>
  <si>
    <t>Covers the legal / professional fees incurred to get the deal over the line. DO NOT DISCLOSE TO THE SELLER DURING DISCUSSIONS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</si>
</sst>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_ ;[Red]\-#,##0\ 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305496"/>
        <bgColor rgb="FF000000"/>
      </patternFill>
    </fill>
    <fill>
      <patternFill patternType="solid">
        <fgColor rgb="FF007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4" fontId="0" fillId="0" borderId="0" xfId="0" applyNumberFormat="1"/>
    <xf numFmtId="164" fontId="0" fillId="2" borderId="1" xfId="0" applyNumberFormat="1" applyFill="1" applyBorder="1"/>
    <xf numFmtId="0" fontId="2" fillId="0" borderId="0" xfId="0" applyFont="1"/>
    <xf numFmtId="9" fontId="0" fillId="2" borderId="1" xfId="1" applyFont="1" applyFill="1" applyBorder="1"/>
    <xf numFmtId="3" fontId="0" fillId="0" borderId="0" xfId="0" applyNumberFormat="1"/>
    <xf numFmtId="9" fontId="0" fillId="0" borderId="0" xfId="1" applyFont="1"/>
    <xf numFmtId="164" fontId="0" fillId="0" borderId="0" xfId="0" applyNumberFormat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165" fontId="6" fillId="0" borderId="1" xfId="0" applyNumberFormat="1" applyFont="1" applyBorder="1"/>
    <xf numFmtId="9" fontId="6" fillId="0" borderId="1" xfId="1" applyFont="1" applyFill="1" applyBorder="1"/>
    <xf numFmtId="0" fontId="4" fillId="3" borderId="1" xfId="0" applyFont="1" applyFill="1" applyBorder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3F6B6-7A95-1F4F-B10F-1B42E61ABB45}">
  <dimension ref="A1:K26"/>
  <sheetViews>
    <sheetView tabSelected="1" zoomScale="91" workbookViewId="0">
      <selection activeCell="F25" sqref="F25"/>
    </sheetView>
  </sheetViews>
  <sheetFormatPr baseColWidth="10" defaultRowHeight="16" x14ac:dyDescent="0.2"/>
  <cols>
    <col min="1" max="1" width="39.6640625" bestFit="1" customWidth="1"/>
    <col min="2" max="2" width="14.6640625" customWidth="1"/>
    <col min="3" max="4" width="12.1640625" bestFit="1" customWidth="1"/>
    <col min="5" max="5" width="38.6640625" customWidth="1"/>
    <col min="7" max="7" width="24.83203125" bestFit="1" customWidth="1"/>
    <col min="8" max="8" width="13.1640625" bestFit="1" customWidth="1"/>
    <col min="10" max="10" width="18" customWidth="1"/>
    <col min="11" max="11" width="168.6640625" bestFit="1" customWidth="1"/>
  </cols>
  <sheetData>
    <row r="1" spans="1:11" x14ac:dyDescent="0.2">
      <c r="A1" s="3" t="s">
        <v>9</v>
      </c>
      <c r="B1">
        <v>2021</v>
      </c>
      <c r="C1">
        <v>2022</v>
      </c>
      <c r="D1">
        <v>2023</v>
      </c>
      <c r="G1" s="3" t="s">
        <v>10</v>
      </c>
      <c r="H1" t="s">
        <v>12</v>
      </c>
      <c r="I1" t="s">
        <v>16</v>
      </c>
      <c r="J1" t="s">
        <v>15</v>
      </c>
      <c r="K1" t="s">
        <v>13</v>
      </c>
    </row>
    <row r="2" spans="1:11" x14ac:dyDescent="0.2">
      <c r="A2" t="s">
        <v>42</v>
      </c>
      <c r="B2" s="2"/>
      <c r="C2" s="2"/>
      <c r="D2" s="2"/>
      <c r="G2" t="s">
        <v>20</v>
      </c>
    </row>
    <row r="3" spans="1:11" x14ac:dyDescent="0.2">
      <c r="A3" t="s">
        <v>0</v>
      </c>
      <c r="B3" s="2"/>
      <c r="C3" s="2"/>
      <c r="D3" s="2"/>
      <c r="G3" t="s">
        <v>11</v>
      </c>
      <c r="H3" s="2"/>
      <c r="I3" s="4">
        <v>0.7</v>
      </c>
      <c r="J3" s="7">
        <f>H3*I3</f>
        <v>0</v>
      </c>
      <c r="K3" t="s">
        <v>57</v>
      </c>
    </row>
    <row r="4" spans="1:11" x14ac:dyDescent="0.2">
      <c r="A4" t="s">
        <v>1</v>
      </c>
      <c r="B4" s="2"/>
      <c r="C4" s="2"/>
      <c r="D4" s="2"/>
      <c r="G4" t="s">
        <v>14</v>
      </c>
      <c r="H4" s="2"/>
      <c r="I4" s="4">
        <v>0.3</v>
      </c>
      <c r="J4" s="5">
        <f>H4*I4</f>
        <v>0</v>
      </c>
      <c r="K4" t="s">
        <v>58</v>
      </c>
    </row>
    <row r="5" spans="1:11" x14ac:dyDescent="0.2">
      <c r="A5" t="s">
        <v>2</v>
      </c>
      <c r="B5" s="2"/>
      <c r="C5" s="2"/>
      <c r="D5" s="2"/>
      <c r="G5" t="s">
        <v>17</v>
      </c>
      <c r="H5" s="2"/>
      <c r="I5" s="4">
        <v>0.5</v>
      </c>
      <c r="J5" s="5">
        <f t="shared" ref="J5:J7" si="0">H5*I5</f>
        <v>0</v>
      </c>
      <c r="K5" t="s">
        <v>59</v>
      </c>
    </row>
    <row r="6" spans="1:11" x14ac:dyDescent="0.2">
      <c r="A6" t="s">
        <v>3</v>
      </c>
      <c r="B6" s="2"/>
      <c r="C6" s="2"/>
      <c r="D6" s="2"/>
      <c r="G6" t="s">
        <v>18</v>
      </c>
      <c r="H6" s="2"/>
      <c r="I6" s="4">
        <v>0</v>
      </c>
      <c r="J6" s="5">
        <f t="shared" si="0"/>
        <v>0</v>
      </c>
      <c r="K6" t="s">
        <v>60</v>
      </c>
    </row>
    <row r="7" spans="1:11" x14ac:dyDescent="0.2">
      <c r="A7" t="s">
        <v>26</v>
      </c>
      <c r="B7" s="2"/>
      <c r="C7" s="2"/>
      <c r="D7" s="2"/>
      <c r="G7" t="s">
        <v>19</v>
      </c>
      <c r="H7" s="2"/>
      <c r="I7" s="4">
        <v>0</v>
      </c>
      <c r="J7" s="5">
        <f t="shared" si="0"/>
        <v>0</v>
      </c>
      <c r="K7" t="s">
        <v>61</v>
      </c>
    </row>
    <row r="8" spans="1:11" x14ac:dyDescent="0.2">
      <c r="A8" t="s">
        <v>36</v>
      </c>
      <c r="B8" s="2"/>
      <c r="C8" s="2"/>
      <c r="D8" s="2"/>
      <c r="H8" s="7"/>
    </row>
    <row r="9" spans="1:11" x14ac:dyDescent="0.2">
      <c r="A9" t="s">
        <v>37</v>
      </c>
      <c r="B9" s="2"/>
      <c r="C9" s="2"/>
      <c r="D9" s="2"/>
      <c r="G9" t="s">
        <v>21</v>
      </c>
    </row>
    <row r="10" spans="1:11" x14ac:dyDescent="0.2">
      <c r="A10" t="s">
        <v>38</v>
      </c>
      <c r="B10" s="2"/>
      <c r="C10" s="2"/>
      <c r="D10" s="2"/>
      <c r="G10" t="s">
        <v>23</v>
      </c>
      <c r="H10" s="2"/>
      <c r="K10" t="s">
        <v>62</v>
      </c>
    </row>
    <row r="11" spans="1:11" x14ac:dyDescent="0.2">
      <c r="A11" t="s">
        <v>39</v>
      </c>
      <c r="B11" s="2"/>
      <c r="C11" s="2"/>
      <c r="D11" s="2"/>
      <c r="G11" t="s">
        <v>22</v>
      </c>
      <c r="H11" s="2"/>
    </row>
    <row r="12" spans="1:11" x14ac:dyDescent="0.2">
      <c r="A12" t="s">
        <v>40</v>
      </c>
      <c r="B12" s="2"/>
      <c r="C12" s="2"/>
      <c r="D12" s="2"/>
      <c r="G12" t="s">
        <v>28</v>
      </c>
      <c r="H12" s="2"/>
    </row>
    <row r="13" spans="1:11" x14ac:dyDescent="0.2">
      <c r="A13" t="s">
        <v>55</v>
      </c>
      <c r="B13" s="2">
        <f>SUM(B3:B12)-B6</f>
        <v>0</v>
      </c>
      <c r="C13" s="2">
        <f t="shared" ref="C13:D13" si="1">SUM(C3:C12)-C6</f>
        <v>0</v>
      </c>
      <c r="D13" s="2">
        <f t="shared" si="1"/>
        <v>0</v>
      </c>
      <c r="E13" t="s">
        <v>27</v>
      </c>
      <c r="G13" t="s">
        <v>29</v>
      </c>
      <c r="H13" s="2"/>
    </row>
    <row r="15" spans="1:11" x14ac:dyDescent="0.2">
      <c r="A15" t="s">
        <v>56</v>
      </c>
      <c r="B15" s="1">
        <f>AVERAGE(B13:D13)</f>
        <v>0</v>
      </c>
      <c r="G15" t="s">
        <v>24</v>
      </c>
      <c r="H15" s="2">
        <v>100000</v>
      </c>
      <c r="K15" t="s">
        <v>63</v>
      </c>
    </row>
    <row r="16" spans="1:11" x14ac:dyDescent="0.2">
      <c r="A16" t="s">
        <v>5</v>
      </c>
      <c r="B16" s="2">
        <v>3</v>
      </c>
    </row>
    <row r="17" spans="1:10" x14ac:dyDescent="0.2">
      <c r="A17" t="s">
        <v>6</v>
      </c>
      <c r="B17" s="2">
        <v>4</v>
      </c>
      <c r="C17" t="s">
        <v>4</v>
      </c>
      <c r="G17" t="s">
        <v>25</v>
      </c>
      <c r="H17" s="1">
        <f>SUM(J3:J7)-H10-H11-H12-H13-H15</f>
        <v>-100000</v>
      </c>
      <c r="J17" s="6" t="e">
        <f>H17/B19</f>
        <v>#DIV/0!</v>
      </c>
    </row>
    <row r="18" spans="1:10" x14ac:dyDescent="0.2">
      <c r="A18" t="s">
        <v>35</v>
      </c>
      <c r="B18" s="4">
        <v>1</v>
      </c>
      <c r="C18" t="s">
        <v>4</v>
      </c>
    </row>
    <row r="19" spans="1:10" x14ac:dyDescent="0.2">
      <c r="A19" t="s">
        <v>7</v>
      </c>
      <c r="B19" s="1">
        <f>(B15*B16)*B18</f>
        <v>0</v>
      </c>
    </row>
    <row r="20" spans="1:10" x14ac:dyDescent="0.2">
      <c r="A20" t="s">
        <v>8</v>
      </c>
      <c r="B20" s="1">
        <f>(B15*B17)*B18</f>
        <v>0</v>
      </c>
    </row>
    <row r="22" spans="1:10" x14ac:dyDescent="0.2">
      <c r="A22" t="s">
        <v>30</v>
      </c>
      <c r="B22" s="1">
        <f>D13+D6</f>
        <v>0</v>
      </c>
    </row>
    <row r="23" spans="1:10" x14ac:dyDescent="0.2">
      <c r="A23" t="s">
        <v>31</v>
      </c>
      <c r="B23" s="1">
        <v>5.5</v>
      </c>
    </row>
    <row r="24" spans="1:10" x14ac:dyDescent="0.2">
      <c r="A24" t="s">
        <v>32</v>
      </c>
      <c r="B24" s="1">
        <f>(B19-H17)/B23</f>
        <v>18181.81818181818</v>
      </c>
    </row>
    <row r="25" spans="1:10" x14ac:dyDescent="0.2">
      <c r="A25" t="s">
        <v>34</v>
      </c>
      <c r="B25" s="1">
        <f>B22-B24</f>
        <v>-18181.81818181818</v>
      </c>
    </row>
    <row r="26" spans="1:10" x14ac:dyDescent="0.2">
      <c r="A26" t="s">
        <v>33</v>
      </c>
      <c r="B26" s="6" t="e">
        <f>B25/B22</f>
        <v>#DIV/0!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E3997-A6FA-064A-897E-01CED267AA08}">
  <dimension ref="A1:E9"/>
  <sheetViews>
    <sheetView workbookViewId="0">
      <selection activeCell="C12" sqref="C12"/>
    </sheetView>
  </sheetViews>
  <sheetFormatPr baseColWidth="10" defaultColWidth="15.83203125" defaultRowHeight="16" x14ac:dyDescent="0.2"/>
  <cols>
    <col min="3" max="3" width="17.83203125" customWidth="1"/>
  </cols>
  <sheetData>
    <row r="1" spans="1:5" x14ac:dyDescent="0.2">
      <c r="A1" s="13" t="s">
        <v>43</v>
      </c>
      <c r="B1" s="13"/>
      <c r="C1" s="13"/>
      <c r="D1" s="13"/>
      <c r="E1" s="13"/>
    </row>
    <row r="2" spans="1:5" ht="32" x14ac:dyDescent="0.2">
      <c r="A2" s="8" t="s">
        <v>41</v>
      </c>
      <c r="B2" s="8" t="s">
        <v>44</v>
      </c>
      <c r="C2" s="8" t="s">
        <v>45</v>
      </c>
      <c r="D2" s="9" t="s">
        <v>46</v>
      </c>
      <c r="E2" s="9" t="s">
        <v>47</v>
      </c>
    </row>
    <row r="3" spans="1:5" x14ac:dyDescent="0.2">
      <c r="A3" s="10" t="s">
        <v>48</v>
      </c>
      <c r="B3" s="11">
        <f>Valuation!H17</f>
        <v>-100000</v>
      </c>
      <c r="C3" s="11"/>
      <c r="D3" s="11">
        <f>Valuation!B19-'Payments Schedule'!B3</f>
        <v>100000</v>
      </c>
      <c r="E3" s="12" t="e">
        <f>B3/Valuation!B19</f>
        <v>#DIV/0!</v>
      </c>
    </row>
    <row r="4" spans="1:5" x14ac:dyDescent="0.2">
      <c r="A4" s="10" t="s">
        <v>49</v>
      </c>
      <c r="B4" s="11"/>
      <c r="C4" s="11">
        <f>($D$3/5)</f>
        <v>20000</v>
      </c>
      <c r="D4" s="11">
        <f>D3-C4</f>
        <v>80000</v>
      </c>
      <c r="E4" s="12" t="e">
        <f>(B3+C4)/Valuation!B19</f>
        <v>#DIV/0!</v>
      </c>
    </row>
    <row r="5" spans="1:5" x14ac:dyDescent="0.2">
      <c r="A5" s="10" t="s">
        <v>50</v>
      </c>
      <c r="B5" s="11"/>
      <c r="C5" s="11">
        <f t="shared" ref="C5:C8" si="0">($D$3/5)</f>
        <v>20000</v>
      </c>
      <c r="D5" s="11">
        <f t="shared" ref="D5:D8" si="1">D4-C5</f>
        <v>60000</v>
      </c>
      <c r="E5" s="12" t="e">
        <f>(B3+C4+C5)/Valuation!B19</f>
        <v>#DIV/0!</v>
      </c>
    </row>
    <row r="6" spans="1:5" x14ac:dyDescent="0.2">
      <c r="A6" s="10" t="s">
        <v>51</v>
      </c>
      <c r="B6" s="11"/>
      <c r="C6" s="11">
        <f t="shared" si="0"/>
        <v>20000</v>
      </c>
      <c r="D6" s="11">
        <f t="shared" si="1"/>
        <v>40000</v>
      </c>
      <c r="E6" s="12" t="e">
        <f>(B3+C4+C5+C6)/Valuation!B19</f>
        <v>#DIV/0!</v>
      </c>
    </row>
    <row r="7" spans="1:5" x14ac:dyDescent="0.2">
      <c r="A7" s="10" t="s">
        <v>52</v>
      </c>
      <c r="B7" s="11"/>
      <c r="C7" s="11">
        <f t="shared" si="0"/>
        <v>20000</v>
      </c>
      <c r="D7" s="11">
        <f t="shared" si="1"/>
        <v>20000</v>
      </c>
      <c r="E7" s="12" t="e">
        <f>(B3+C4+C5+C6+C7)/Valuation!B19</f>
        <v>#DIV/0!</v>
      </c>
    </row>
    <row r="8" spans="1:5" x14ac:dyDescent="0.2">
      <c r="A8" s="10" t="s">
        <v>53</v>
      </c>
      <c r="B8" s="11"/>
      <c r="C8" s="11">
        <f t="shared" si="0"/>
        <v>20000</v>
      </c>
      <c r="D8" s="11">
        <f t="shared" si="1"/>
        <v>0</v>
      </c>
      <c r="E8" s="12" t="e">
        <f>(B3+C4+C5+C6+C7+C8)/Valuation!B19</f>
        <v>#DIV/0!</v>
      </c>
    </row>
    <row r="9" spans="1:5" x14ac:dyDescent="0.2">
      <c r="A9" s="10" t="s">
        <v>54</v>
      </c>
      <c r="B9" s="11"/>
      <c r="C9" s="11">
        <v>0</v>
      </c>
      <c r="D9" s="11">
        <v>0</v>
      </c>
      <c r="E9" s="12" t="e">
        <f>(B3+C4+C5+C6+C7+C8+C9)/Valuation!B19</f>
        <v>#DIV/0!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Payments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Kimryakov</dc:creator>
  <cp:lastModifiedBy>Max K</cp:lastModifiedBy>
  <dcterms:created xsi:type="dcterms:W3CDTF">2023-02-15T13:12:42Z</dcterms:created>
  <dcterms:modified xsi:type="dcterms:W3CDTF">2025-01-30T09:57:53Z</dcterms:modified>
</cp:coreProperties>
</file>