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the\OneDrive\Desktop\Pierre\Website Assets\"/>
    </mc:Choice>
  </mc:AlternateContent>
  <xr:revisionPtr revIDLastSave="0" documentId="13_ncr:1_{B041BF2A-7494-45AF-AA7B-0F010271BEE9}" xr6:coauthVersionLast="47" xr6:coauthVersionMax="47" xr10:uidLastSave="{00000000-0000-0000-0000-000000000000}"/>
  <bookViews>
    <workbookView xWindow="-120" yWindow="-120" windowWidth="29040" windowHeight="15720" xr2:uid="{3E25F9DC-78CE-4E54-A8B9-2D13348418F4}"/>
  </bookViews>
  <sheets>
    <sheet name="Numbers needed" sheetId="3" r:id="rId1"/>
    <sheet name="Calculation Breakdown" sheetId="2" r:id="rId2"/>
    <sheet name="Legend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2" l="1"/>
  <c r="D17" i="2"/>
  <c r="D78" i="2" l="1"/>
  <c r="D77" i="2"/>
  <c r="D75" i="2"/>
  <c r="D76" i="2"/>
  <c r="D69" i="2"/>
  <c r="D66" i="2"/>
  <c r="D63" i="2"/>
  <c r="D58" i="2"/>
  <c r="D57" i="2"/>
  <c r="D56" i="2"/>
  <c r="D55" i="2"/>
  <c r="D53" i="2"/>
  <c r="D54" i="2" s="1"/>
  <c r="D51" i="2"/>
  <c r="D52" i="2" s="1"/>
  <c r="D45" i="2"/>
  <c r="D36" i="2"/>
  <c r="D34" i="2"/>
  <c r="D35" i="2" s="1"/>
  <c r="D30" i="2"/>
  <c r="D29" i="2"/>
  <c r="D24" i="2"/>
  <c r="D22" i="2"/>
  <c r="D20" i="2"/>
  <c r="D21" i="2" s="1"/>
  <c r="D15" i="2"/>
  <c r="D13" i="2"/>
  <c r="D14" i="2" s="1"/>
  <c r="D11" i="2"/>
  <c r="D10" i="2"/>
  <c r="D8" i="2"/>
  <c r="D6" i="2"/>
  <c r="D5" i="2"/>
  <c r="D7" i="2" l="1"/>
  <c r="D71" i="2"/>
  <c r="D64" i="2"/>
  <c r="D67" i="2"/>
  <c r="D84" i="2"/>
  <c r="D49" i="2"/>
  <c r="D79" i="2"/>
  <c r="D80" i="2" s="1"/>
  <c r="D16" i="2"/>
  <c r="D46" i="2"/>
  <c r="D37" i="2"/>
  <c r="D23" i="2"/>
  <c r="D25" i="2" s="1"/>
  <c r="D26" i="2" s="1"/>
  <c r="D12" i="2"/>
  <c r="D31" i="2"/>
  <c r="D32" i="2" s="1"/>
  <c r="D59" i="2"/>
  <c r="D72" i="2"/>
  <c r="D18" i="2" l="1"/>
  <c r="D38" i="2"/>
  <c r="D86" i="2"/>
  <c r="D40" i="2" l="1"/>
  <c r="D88" i="2"/>
  <c r="D93" i="2" l="1"/>
  <c r="D42" i="3" s="1"/>
  <c r="D44" i="3" s="1"/>
  <c r="D89" i="2"/>
  <c r="D40" i="3"/>
</calcChain>
</file>

<file path=xl/sharedStrings.xml><?xml version="1.0" encoding="utf-8"?>
<sst xmlns="http://schemas.openxmlformats.org/spreadsheetml/2006/main" count="170" uniqueCount="147">
  <si>
    <t>Category</t>
  </si>
  <si>
    <t>Description/Formula</t>
  </si>
  <si>
    <t>Value (per employee)</t>
  </si>
  <si>
    <t>Direct costs</t>
  </si>
  <si>
    <t>Recruitment costs</t>
  </si>
  <si>
    <t>Sum of advertising, recruiter fees, internal recruitment hours x rate</t>
  </si>
  <si>
    <t>=SUM(….)</t>
  </si>
  <si>
    <t>Onboarding and Training Cost</t>
  </si>
  <si>
    <t>Trainer hours x hourly rate + lost productivity during training</t>
  </si>
  <si>
    <t>=(TrainerHoursxTrainer rate) + MaterialCost + (Salary*TrainingTime/12)</t>
  </si>
  <si>
    <t>Severance/Exit Cost</t>
  </si>
  <si>
    <t>Payouts, unused leave, admin costs</t>
  </si>
  <si>
    <t>Input actual value</t>
  </si>
  <si>
    <t>Total Direct Costs</t>
  </si>
  <si>
    <t>=SUM(RecruitmentCosts:Severance/Exit Costs)</t>
  </si>
  <si>
    <t>Auto Calculated</t>
  </si>
  <si>
    <t>Indirect Costs</t>
  </si>
  <si>
    <t>Productivity Loss</t>
  </si>
  <si>
    <t>% of salary * productivity ramp-up period (month/12)</t>
  </si>
  <si>
    <t>=Salary * ProductivityLoss% * RampUpMonths/12</t>
  </si>
  <si>
    <t>Knowledge and Experience Loss</t>
  </si>
  <si>
    <t>% of salary (depends on role seniority; eg., 20-50%</t>
  </si>
  <si>
    <t>=Salary * KnowledgeLoss%</t>
  </si>
  <si>
    <t>Managerial Time</t>
  </si>
  <si>
    <t>Managers hours spent x hourly rate</t>
  </si>
  <si>
    <t>=ManagersHours*ManagersRate</t>
  </si>
  <si>
    <t>Team/Opportunity Impact</t>
  </si>
  <si>
    <t>Estimated review/Project impact</t>
  </si>
  <si>
    <t>Input Actual Value</t>
  </si>
  <si>
    <t>Total Indirect Costs</t>
  </si>
  <si>
    <t>=SUM(ProductivityLoss:TeamImpact)</t>
  </si>
  <si>
    <t>Total Cost of Attrition</t>
  </si>
  <si>
    <t>=TotalDirectCosts + TotalIndirectCosts</t>
  </si>
  <si>
    <t>Total Cost for N Employees</t>
  </si>
  <si>
    <t>=TotalCostOfAttrition * NUmberOFLeavers</t>
  </si>
  <si>
    <t>Direct Costs</t>
  </si>
  <si>
    <t>Recruitment</t>
  </si>
  <si>
    <t>Total Advertising costs</t>
  </si>
  <si>
    <t>Total Vacancies filled</t>
  </si>
  <si>
    <t>Average Costs Per vacancy filled</t>
  </si>
  <si>
    <t>Internal Recruiter Salary</t>
  </si>
  <si>
    <t>Internal Recruiter Rate</t>
  </si>
  <si>
    <t>Average Hour Spent to recruit 1 Emp</t>
  </si>
  <si>
    <t>Internal Recruiter Cost p/emp</t>
  </si>
  <si>
    <t>Total Recruitment Cost p/emp</t>
  </si>
  <si>
    <t>Recruiter Fees Per Vacancy filled (If Flat Rate)</t>
  </si>
  <si>
    <t>Recruiter Fees Per Vacancy filled (If % Rate)</t>
  </si>
  <si>
    <t>Yearly Salary</t>
  </si>
  <si>
    <t>% fee</t>
  </si>
  <si>
    <t>Recruitment Fee</t>
  </si>
  <si>
    <t>Onboarding/Training Costs</t>
  </si>
  <si>
    <t>Trainer Salary</t>
  </si>
  <si>
    <t>Trainer Hourly Rate</t>
  </si>
  <si>
    <t>Total Hours of training</t>
  </si>
  <si>
    <t>Total Days of training</t>
  </si>
  <si>
    <t>Traning Material Costs p/emp</t>
  </si>
  <si>
    <t>Lost Productivity p/emp</t>
  </si>
  <si>
    <t>Total Training Costs</t>
  </si>
  <si>
    <t>Severance/Exit Costs</t>
  </si>
  <si>
    <t>Payout (If applicable)</t>
  </si>
  <si>
    <t>Unused Leave days</t>
  </si>
  <si>
    <t>Daily Rate</t>
  </si>
  <si>
    <t>Unused Leave days Payout</t>
  </si>
  <si>
    <t>Admin Costs for offboarding</t>
  </si>
  <si>
    <t>HR Admin Salary</t>
  </si>
  <si>
    <t>HR Admin Hourly Rate</t>
  </si>
  <si>
    <t>HR Admin Hr Spent on offboarding</t>
  </si>
  <si>
    <t>Total Admin Costs</t>
  </si>
  <si>
    <t>Total Severance Costs</t>
  </si>
  <si>
    <t>% of salary for Productivity loss</t>
  </si>
  <si>
    <t>Ramp-up period (Mnths)</t>
  </si>
  <si>
    <t>Total Productivity Loss</t>
  </si>
  <si>
    <t>Knowledge and Experience loss</t>
  </si>
  <si>
    <t>% of salary for Knowledge and Experience loss</t>
  </si>
  <si>
    <t>Total K &amp; E Loss</t>
  </si>
  <si>
    <t>Managerial/Team Lead Time</t>
  </si>
  <si>
    <t>Team Lead Salary</t>
  </si>
  <si>
    <t>Hourly Rate</t>
  </si>
  <si>
    <t>Manager Salary</t>
  </si>
  <si>
    <t>TL Hours Spent on Onboarding p/w</t>
  </si>
  <si>
    <t>Manager Hours Spent on Onboarding p/w</t>
  </si>
  <si>
    <t>Total Weeks for Onboard (TL)</t>
  </si>
  <si>
    <t>Total Weeks for Onboard (Manager)</t>
  </si>
  <si>
    <t>Total TL/Managerial Costs</t>
  </si>
  <si>
    <t>Team Productivity Dip</t>
  </si>
  <si>
    <t>Team Size</t>
  </si>
  <si>
    <t>Average Salary</t>
  </si>
  <si>
    <t>Productivity Dip %</t>
  </si>
  <si>
    <t>Total Team Prod Dip Cost</t>
  </si>
  <si>
    <t>Overtime (If Applicable)</t>
  </si>
  <si>
    <t>Days Needed to cover</t>
  </si>
  <si>
    <t>Overtime Rate</t>
  </si>
  <si>
    <t>Total Overtime needed</t>
  </si>
  <si>
    <t>Hours per day worked</t>
  </si>
  <si>
    <t>Missed SLA Costs</t>
  </si>
  <si>
    <t>Contract Loss (If Applicable)</t>
  </si>
  <si>
    <t>SLA Missed Penalty (Per Missed Call)</t>
  </si>
  <si>
    <t>Average Recruitment Timeframe (Mnth)</t>
  </si>
  <si>
    <t>Total Missed SLA Costs</t>
  </si>
  <si>
    <t>Total Missed SLA Penalty</t>
  </si>
  <si>
    <t>Average Calls handled by agent (Mnth)</t>
  </si>
  <si>
    <t>Client Impact/Reputational Risk</t>
  </si>
  <si>
    <t>Proxy % of Annual Salary</t>
  </si>
  <si>
    <t>Cover Missed Upsell Opportunities, poor CSAT, or client dissatisfaction</t>
  </si>
  <si>
    <t>Total Cost Impact/Reputational Cost</t>
  </si>
  <si>
    <t>Total Indirect Cost</t>
  </si>
  <si>
    <t>Direct + Indirect Costs</t>
  </si>
  <si>
    <t>N (Amount Leavers in the last year)</t>
  </si>
  <si>
    <t xml:space="preserve">Total Cost </t>
  </si>
  <si>
    <t>% of employees Salary</t>
  </si>
  <si>
    <t>Vacancies Filled</t>
  </si>
  <si>
    <t>If external recruiter used, state flat fee or % of annual Salary</t>
  </si>
  <si>
    <t>Flat Fee</t>
  </si>
  <si>
    <t>% of Salary</t>
  </si>
  <si>
    <t>Average Salary of employee</t>
  </si>
  <si>
    <t>If internal recruiter used</t>
  </si>
  <si>
    <t>Recruiter Salary</t>
  </si>
  <si>
    <t>Onboarding/Training costs</t>
  </si>
  <si>
    <t>Total Days of Training</t>
  </si>
  <si>
    <t>Severance Costs</t>
  </si>
  <si>
    <t>Payout (if applicable)</t>
  </si>
  <si>
    <t>HR Admin time spent on offboarding</t>
  </si>
  <si>
    <t>Average Ramp-up time in Months</t>
  </si>
  <si>
    <t>Average Team Lead Salary</t>
  </si>
  <si>
    <t>Average Manager Salary</t>
  </si>
  <si>
    <t>Average time spent per week by TL to onboard new agents</t>
  </si>
  <si>
    <t>Average time spent per week by Manager to onboard new agents</t>
  </si>
  <si>
    <t>Averate weeks spent on onboarding new agent</t>
  </si>
  <si>
    <t>Average Team Size</t>
  </si>
  <si>
    <t>Missed SLA Penalties</t>
  </si>
  <si>
    <t>Average Time spent (Months) to recruit new agent</t>
  </si>
  <si>
    <t>Average Calls taken per month per employee</t>
  </si>
  <si>
    <t>SLA Missed Penalty per call</t>
  </si>
  <si>
    <t>General Information needed</t>
  </si>
  <si>
    <t>Total Spend on Recruitment Advertisement</t>
  </si>
  <si>
    <t>Amount of leavers in the last year</t>
  </si>
  <si>
    <t>Total Yearly Cost of Attrition</t>
  </si>
  <si>
    <t>Cost of Attrition x Amount of leavers</t>
  </si>
  <si>
    <t>Average Attrition for the past year</t>
  </si>
  <si>
    <t>Total Size of team (Agents)</t>
  </si>
  <si>
    <t>Comments</t>
  </si>
  <si>
    <t>% set at a conservative 25% as the employee will not be up to speed. % is governed by the intricacies of the centre</t>
  </si>
  <si>
    <t>% set at a conservative 10% as the employee will not be up to speed. % is governed by the intricacies of the role</t>
  </si>
  <si>
    <t>Strain on the remaining team - Lower productivity, more errors, burnout, disengagement. Dip is set at 3.5% depending on the severity of a leaver</t>
  </si>
  <si>
    <t>Average Spend on Manager time for recruitment</t>
  </si>
  <si>
    <t xml:space="preserve">Possible savings decreasing Attrition by </t>
  </si>
  <si>
    <t>Enter values in the blue box to calculate your Attrition Costs in your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</si>
</sst>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R-1C09]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9" fontId="0" fillId="0" borderId="0" xfId="1" applyFont="1"/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3" borderId="4" xfId="0" applyFill="1" applyBorder="1"/>
    <xf numFmtId="0" fontId="4" fillId="6" borderId="4" xfId="0" applyFont="1" applyFill="1" applyBorder="1"/>
    <xf numFmtId="0" fontId="0" fillId="3" borderId="4" xfId="0" applyFill="1" applyBorder="1" applyAlignment="1">
      <alignment vertical="center" wrapText="1"/>
    </xf>
    <xf numFmtId="0" fontId="0" fillId="0" borderId="4" xfId="0" quotePrefix="1" applyBorder="1" applyAlignment="1">
      <alignment vertical="center" wrapText="1"/>
    </xf>
    <xf numFmtId="0" fontId="0" fillId="0" borderId="4" xfId="0" applyBorder="1" applyAlignment="1">
      <alignment horizontal="centerContinuous"/>
    </xf>
    <xf numFmtId="0" fontId="2" fillId="6" borderId="4" xfId="0" applyFont="1" applyFill="1" applyBorder="1"/>
    <xf numFmtId="0" fontId="0" fillId="0" borderId="8" xfId="0" applyBorder="1" applyAlignment="1">
      <alignment vertical="center" wrapText="1"/>
    </xf>
    <xf numFmtId="0" fontId="0" fillId="0" borderId="9" xfId="0" applyBorder="1"/>
    <xf numFmtId="0" fontId="0" fillId="0" borderId="8" xfId="0" applyBorder="1"/>
    <xf numFmtId="2" fontId="0" fillId="2" borderId="9" xfId="0" applyNumberFormat="1" applyFill="1" applyBorder="1"/>
    <xf numFmtId="1" fontId="0" fillId="2" borderId="9" xfId="0" applyNumberFormat="1" applyFill="1" applyBorder="1"/>
    <xf numFmtId="2" fontId="0" fillId="5" borderId="9" xfId="0" applyNumberFormat="1" applyFill="1" applyBorder="1"/>
    <xf numFmtId="0" fontId="0" fillId="2" borderId="9" xfId="0" applyFill="1" applyBorder="1"/>
    <xf numFmtId="0" fontId="0" fillId="4" borderId="9" xfId="0" applyFill="1" applyBorder="1"/>
    <xf numFmtId="9" fontId="0" fillId="2" borderId="9" xfId="0" applyNumberFormat="1" applyFill="1" applyBorder="1"/>
    <xf numFmtId="2" fontId="0" fillId="3" borderId="9" xfId="0" applyNumberFormat="1" applyFill="1" applyBorder="1"/>
    <xf numFmtId="2" fontId="0" fillId="0" borderId="9" xfId="0" applyNumberFormat="1" applyBorder="1"/>
    <xf numFmtId="0" fontId="4" fillId="6" borderId="8" xfId="0" applyFont="1" applyFill="1" applyBorder="1"/>
    <xf numFmtId="165" fontId="2" fillId="6" borderId="9" xfId="0" applyNumberFormat="1" applyFont="1" applyFill="1" applyBorder="1"/>
    <xf numFmtId="0" fontId="0" fillId="0" borderId="9" xfId="0" applyBorder="1" applyAlignment="1">
      <alignment vertical="center" wrapText="1"/>
    </xf>
    <xf numFmtId="0" fontId="0" fillId="3" borderId="9" xfId="0" applyFill="1" applyBorder="1"/>
    <xf numFmtId="0" fontId="0" fillId="0" borderId="8" xfId="0" applyBorder="1" applyAlignment="1">
      <alignment horizontal="right"/>
    </xf>
    <xf numFmtId="1" fontId="0" fillId="5" borderId="9" xfId="0" applyNumberFormat="1" applyFill="1" applyBorder="1"/>
    <xf numFmtId="164" fontId="0" fillId="2" borderId="9" xfId="0" applyNumberFormat="1" applyFill="1" applyBorder="1"/>
    <xf numFmtId="0" fontId="0" fillId="5" borderId="9" xfId="0" applyFill="1" applyBorder="1"/>
    <xf numFmtId="0" fontId="0" fillId="3" borderId="9" xfId="0" quotePrefix="1" applyFill="1" applyBorder="1" applyAlignment="1">
      <alignment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quotePrefix="1" applyBorder="1" applyAlignment="1">
      <alignment vertical="center" wrapText="1"/>
    </xf>
    <xf numFmtId="0" fontId="0" fillId="0" borderId="9" xfId="0" applyBorder="1" applyAlignment="1">
      <alignment horizontal="centerContinuous"/>
    </xf>
    <xf numFmtId="0" fontId="2" fillId="6" borderId="8" xfId="0" applyFont="1" applyFill="1" applyBorder="1"/>
    <xf numFmtId="0" fontId="0" fillId="0" borderId="10" xfId="0" applyBorder="1" applyAlignment="1">
      <alignment vertical="center" wrapText="1"/>
    </xf>
    <xf numFmtId="0" fontId="5" fillId="6" borderId="11" xfId="0" quotePrefix="1" applyFont="1" applyFill="1" applyBorder="1" applyAlignment="1">
      <alignment horizontal="left" vertical="center" wrapText="1"/>
    </xf>
    <xf numFmtId="165" fontId="5" fillId="6" borderId="12" xfId="0" applyNumberFormat="1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/>
    <xf numFmtId="0" fontId="0" fillId="0" borderId="15" xfId="0" applyBorder="1"/>
    <xf numFmtId="0" fontId="6" fillId="7" borderId="16" xfId="0" applyFont="1" applyFill="1" applyBorder="1" applyAlignment="1">
      <alignment vertical="center" wrapText="1"/>
    </xf>
    <xf numFmtId="0" fontId="6" fillId="7" borderId="17" xfId="0" applyFont="1" applyFill="1" applyBorder="1" applyAlignment="1">
      <alignment vertical="center" wrapText="1"/>
    </xf>
    <xf numFmtId="0" fontId="6" fillId="7" borderId="18" xfId="0" applyFont="1" applyFill="1" applyBorder="1" applyAlignment="1">
      <alignment vertical="center" wrapText="1"/>
    </xf>
    <xf numFmtId="0" fontId="0" fillId="0" borderId="10" xfId="0" applyBorder="1"/>
    <xf numFmtId="0" fontId="0" fillId="8" borderId="4" xfId="0" applyFill="1" applyBorder="1" applyAlignment="1">
      <alignment horizontal="centerContinuous"/>
    </xf>
    <xf numFmtId="2" fontId="0" fillId="9" borderId="9" xfId="0" applyNumberFormat="1" applyFill="1" applyBorder="1"/>
    <xf numFmtId="1" fontId="0" fillId="9" borderId="9" xfId="0" applyNumberFormat="1" applyFill="1" applyBorder="1"/>
    <xf numFmtId="9" fontId="3" fillId="0" borderId="9" xfId="1" applyFont="1" applyBorder="1"/>
    <xf numFmtId="165" fontId="3" fillId="10" borderId="2" xfId="0" applyNumberFormat="1" applyFont="1" applyFill="1" applyBorder="1"/>
    <xf numFmtId="0" fontId="2" fillId="6" borderId="1" xfId="0" applyFont="1" applyFill="1" applyBorder="1"/>
    <xf numFmtId="0" fontId="2" fillId="6" borderId="3" xfId="0" applyFont="1" applyFill="1" applyBorder="1"/>
    <xf numFmtId="165" fontId="2" fillId="6" borderId="2" xfId="0" applyNumberFormat="1" applyFont="1" applyFill="1" applyBorder="1"/>
    <xf numFmtId="0" fontId="0" fillId="8" borderId="5" xfId="0" applyFill="1" applyBorder="1" applyAlignment="1">
      <alignment horizontal="centerContinuous"/>
    </xf>
    <xf numFmtId="0" fontId="0" fillId="8" borderId="6" xfId="0" applyFill="1" applyBorder="1" applyAlignment="1">
      <alignment horizontal="centerContinuous"/>
    </xf>
    <xf numFmtId="0" fontId="0" fillId="8" borderId="7" xfId="0" applyFill="1" applyBorder="1" applyAlignment="1">
      <alignment horizontal="centerContinuous"/>
    </xf>
    <xf numFmtId="0" fontId="2" fillId="9" borderId="9" xfId="0" applyFont="1" applyFill="1" applyBorder="1"/>
    <xf numFmtId="9" fontId="2" fillId="9" borderId="9" xfId="0" applyNumberFormat="1" applyFont="1" applyFill="1" applyBorder="1"/>
    <xf numFmtId="0" fontId="0" fillId="8" borderId="8" xfId="0" applyFill="1" applyBorder="1" applyAlignment="1">
      <alignment horizontal="centerContinuous"/>
    </xf>
    <xf numFmtId="0" fontId="0" fillId="8" borderId="9" xfId="0" applyFill="1" applyBorder="1" applyAlignment="1">
      <alignment horizontal="centerContinuous"/>
    </xf>
    <xf numFmtId="0" fontId="0" fillId="0" borderId="11" xfId="0" applyBorder="1"/>
    <xf numFmtId="0" fontId="2" fillId="9" borderId="12" xfId="0" applyFont="1" applyFill="1" applyBorder="1"/>
    <xf numFmtId="2" fontId="0" fillId="5" borderId="9" xfId="0" applyNumberFormat="1" applyFill="1" applyBorder="1" applyAlignment="1">
      <alignment horizontal="right"/>
    </xf>
    <xf numFmtId="0" fontId="3" fillId="11" borderId="4" xfId="0" applyFont="1" applyFill="1" applyBorder="1" applyAlignment="1">
      <alignment horizontal="centerContinuous" vertical="center" wrapText="1"/>
    </xf>
    <xf numFmtId="0" fontId="3" fillId="8" borderId="5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vertical="center" wrapText="1"/>
    </xf>
    <xf numFmtId="0" fontId="3" fillId="11" borderId="8" xfId="0" applyFont="1" applyFill="1" applyBorder="1" applyAlignment="1">
      <alignment horizontal="centerContinuous" vertical="center" wrapText="1"/>
    </xf>
    <xf numFmtId="0" fontId="3" fillId="11" borderId="9" xfId="0" applyFont="1" applyFill="1" applyBorder="1" applyAlignment="1">
      <alignment horizontal="centerContinuous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quotePrefix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quotePrefix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9" fontId="3" fillId="10" borderId="3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horizontal="right"/>
    </xf>
    <xf numFmtId="0" fontId="0" fillId="0" borderId="0" xfId="0" applyAlignment="1">
      <alignment horizontal="centerContinuous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DEA7-CDE6-4A3E-B902-92B436DDAC9E}">
  <sheetPr>
    <tabColor rgb="FF00B0F0"/>
  </sheetPr>
  <dimension ref="B1:F44"/>
  <sheetViews>
    <sheetView showGridLines="0" tabSelected="1" zoomScaleNormal="100" workbookViewId="0">
      <selection activeCell="B3" sqref="B3"/>
    </sheetView>
  </sheetViews>
  <sheetFormatPr defaultRowHeight="15" x14ac:dyDescent="0.25"/>
  <cols>
    <col min="1" max="1" width="4.140625" customWidth="1"/>
    <col min="2" max="2" width="57" customWidth="1"/>
    <col min="3" max="3" width="34.28515625" customWidth="1"/>
    <col min="4" max="4" width="15.140625" customWidth="1"/>
  </cols>
  <sheetData>
    <row r="1" spans="2:4" ht="13.5" customHeight="1" x14ac:dyDescent="0.25"/>
    <row r="2" spans="2:4" ht="13.5" customHeight="1" x14ac:dyDescent="0.25">
      <c r="B2" s="82" t="s">
        <v>146</v>
      </c>
      <c r="C2" s="82"/>
      <c r="D2" s="82"/>
    </row>
    <row r="3" spans="2:4" ht="13.5" customHeight="1" thickBot="1" x14ac:dyDescent="0.3"/>
    <row r="4" spans="2:4" x14ac:dyDescent="0.25">
      <c r="B4" s="55" t="s">
        <v>133</v>
      </c>
      <c r="C4" s="56"/>
      <c r="D4" s="57"/>
    </row>
    <row r="5" spans="2:4" x14ac:dyDescent="0.25">
      <c r="B5" s="15" t="s">
        <v>114</v>
      </c>
      <c r="C5" s="5"/>
      <c r="D5" s="58"/>
    </row>
    <row r="6" spans="2:4" x14ac:dyDescent="0.25">
      <c r="B6" s="15" t="s">
        <v>122</v>
      </c>
      <c r="C6" s="5"/>
      <c r="D6" s="58"/>
    </row>
    <row r="7" spans="2:4" x14ac:dyDescent="0.25">
      <c r="B7" s="15" t="s">
        <v>123</v>
      </c>
      <c r="C7" s="5"/>
      <c r="D7" s="58"/>
    </row>
    <row r="8" spans="2:4" x14ac:dyDescent="0.25">
      <c r="B8" s="15" t="s">
        <v>124</v>
      </c>
      <c r="C8" s="5"/>
      <c r="D8" s="58"/>
    </row>
    <row r="9" spans="2:4" x14ac:dyDescent="0.25">
      <c r="B9" s="15" t="s">
        <v>51</v>
      </c>
      <c r="C9" s="5"/>
      <c r="D9" s="58"/>
    </row>
    <row r="10" spans="2:4" x14ac:dyDescent="0.25">
      <c r="B10" s="15" t="s">
        <v>64</v>
      </c>
      <c r="C10" s="5"/>
      <c r="D10" s="58"/>
    </row>
    <row r="11" spans="2:4" x14ac:dyDescent="0.25">
      <c r="B11" s="15" t="s">
        <v>125</v>
      </c>
      <c r="C11" s="5"/>
      <c r="D11" s="58"/>
    </row>
    <row r="12" spans="2:4" x14ac:dyDescent="0.25">
      <c r="B12" s="15" t="s">
        <v>126</v>
      </c>
      <c r="C12" s="5"/>
      <c r="D12" s="58"/>
    </row>
    <row r="13" spans="2:4" x14ac:dyDescent="0.25">
      <c r="B13" s="15" t="s">
        <v>127</v>
      </c>
      <c r="C13" s="5"/>
      <c r="D13" s="58"/>
    </row>
    <row r="14" spans="2:4" x14ac:dyDescent="0.25">
      <c r="B14" s="15" t="s">
        <v>128</v>
      </c>
      <c r="C14" s="5"/>
      <c r="D14" s="58"/>
    </row>
    <row r="15" spans="2:4" x14ac:dyDescent="0.25">
      <c r="B15" s="15" t="s">
        <v>131</v>
      </c>
      <c r="C15" s="5"/>
      <c r="D15" s="58"/>
    </row>
    <row r="16" spans="2:4" x14ac:dyDescent="0.25">
      <c r="B16" s="15" t="s">
        <v>135</v>
      </c>
      <c r="C16" s="5"/>
      <c r="D16" s="58"/>
    </row>
    <row r="17" spans="2:6" x14ac:dyDescent="0.25">
      <c r="B17" s="15" t="s">
        <v>139</v>
      </c>
      <c r="C17" s="5"/>
      <c r="D17" s="58"/>
    </row>
    <row r="18" spans="2:6" x14ac:dyDescent="0.25">
      <c r="B18" s="15" t="s">
        <v>138</v>
      </c>
      <c r="C18" s="5"/>
      <c r="D18" s="59"/>
      <c r="F18" s="3"/>
    </row>
    <row r="19" spans="2:6" x14ac:dyDescent="0.25">
      <c r="B19" s="60" t="s">
        <v>36</v>
      </c>
      <c r="C19" s="47"/>
      <c r="D19" s="61"/>
    </row>
    <row r="20" spans="2:6" x14ac:dyDescent="0.25">
      <c r="B20" s="15" t="s">
        <v>134</v>
      </c>
      <c r="C20" s="5"/>
      <c r="D20" s="58"/>
    </row>
    <row r="21" spans="2:6" x14ac:dyDescent="0.25">
      <c r="B21" s="15" t="s">
        <v>110</v>
      </c>
      <c r="C21" s="5"/>
      <c r="D21" s="58"/>
    </row>
    <row r="22" spans="2:6" x14ac:dyDescent="0.25">
      <c r="B22" s="15" t="s">
        <v>111</v>
      </c>
      <c r="C22" s="5"/>
      <c r="D22" s="14"/>
    </row>
    <row r="23" spans="2:6" x14ac:dyDescent="0.25">
      <c r="B23" s="15"/>
      <c r="C23" s="5" t="s">
        <v>112</v>
      </c>
      <c r="D23" s="58"/>
    </row>
    <row r="24" spans="2:6" x14ac:dyDescent="0.25">
      <c r="B24" s="15"/>
      <c r="C24" s="5" t="s">
        <v>113</v>
      </c>
      <c r="D24" s="58"/>
    </row>
    <row r="25" spans="2:6" x14ac:dyDescent="0.25">
      <c r="B25" s="15" t="s">
        <v>115</v>
      </c>
      <c r="C25" s="5"/>
      <c r="D25" s="14"/>
    </row>
    <row r="26" spans="2:6" x14ac:dyDescent="0.25">
      <c r="B26" s="15"/>
      <c r="C26" s="5" t="s">
        <v>116</v>
      </c>
      <c r="D26" s="58"/>
    </row>
    <row r="27" spans="2:6" x14ac:dyDescent="0.25">
      <c r="B27" s="15"/>
      <c r="C27" s="5" t="s">
        <v>42</v>
      </c>
      <c r="D27" s="58"/>
    </row>
    <row r="28" spans="2:6" x14ac:dyDescent="0.25">
      <c r="B28" s="15" t="s">
        <v>130</v>
      </c>
      <c r="C28" s="5"/>
      <c r="D28" s="58"/>
    </row>
    <row r="29" spans="2:6" x14ac:dyDescent="0.25">
      <c r="B29" s="60" t="s">
        <v>117</v>
      </c>
      <c r="C29" s="47"/>
      <c r="D29" s="61"/>
    </row>
    <row r="30" spans="2:6" x14ac:dyDescent="0.25">
      <c r="B30" s="15" t="s">
        <v>118</v>
      </c>
      <c r="C30" s="5"/>
      <c r="D30" s="58"/>
    </row>
    <row r="31" spans="2:6" x14ac:dyDescent="0.25">
      <c r="B31" s="15" t="s">
        <v>55</v>
      </c>
      <c r="C31" s="5"/>
      <c r="D31" s="58"/>
    </row>
    <row r="32" spans="2:6" x14ac:dyDescent="0.25">
      <c r="B32" s="60" t="s">
        <v>119</v>
      </c>
      <c r="C32" s="47"/>
      <c r="D32" s="61"/>
    </row>
    <row r="33" spans="2:4" x14ac:dyDescent="0.25">
      <c r="B33" s="15" t="s">
        <v>120</v>
      </c>
      <c r="C33" s="5"/>
      <c r="D33" s="58"/>
    </row>
    <row r="34" spans="2:4" x14ac:dyDescent="0.25">
      <c r="B34" s="15" t="s">
        <v>60</v>
      </c>
      <c r="C34" s="5"/>
      <c r="D34" s="58"/>
    </row>
    <row r="35" spans="2:4" x14ac:dyDescent="0.25">
      <c r="B35" s="15" t="s">
        <v>121</v>
      </c>
      <c r="C35" s="5"/>
      <c r="D35" s="58"/>
    </row>
    <row r="36" spans="2:4" x14ac:dyDescent="0.25">
      <c r="B36" s="60" t="s">
        <v>129</v>
      </c>
      <c r="C36" s="47"/>
      <c r="D36" s="61"/>
    </row>
    <row r="37" spans="2:4" x14ac:dyDescent="0.25">
      <c r="B37" s="15" t="s">
        <v>132</v>
      </c>
      <c r="C37" s="5"/>
      <c r="D37" s="58"/>
    </row>
    <row r="38" spans="2:4" ht="15.75" thickBot="1" x14ac:dyDescent="0.3">
      <c r="B38" s="46" t="s">
        <v>95</v>
      </c>
      <c r="C38" s="62"/>
      <c r="D38" s="63"/>
    </row>
    <row r="39" spans="2:4" ht="15.75" thickBot="1" x14ac:dyDescent="0.3"/>
    <row r="40" spans="2:4" ht="15.75" thickBot="1" x14ac:dyDescent="0.3">
      <c r="B40" s="52" t="s">
        <v>31</v>
      </c>
      <c r="C40" s="53" t="s">
        <v>106</v>
      </c>
      <c r="D40" s="54">
        <f>'Calculation Breakdown'!D88</f>
        <v>0</v>
      </c>
    </row>
    <row r="41" spans="2:4" ht="15.75" thickBot="1" x14ac:dyDescent="0.3"/>
    <row r="42" spans="2:4" ht="15.75" thickBot="1" x14ac:dyDescent="0.3">
      <c r="B42" s="52" t="s">
        <v>136</v>
      </c>
      <c r="C42" s="53" t="s">
        <v>137</v>
      </c>
      <c r="D42" s="54">
        <f>'Calculation Breakdown'!D93</f>
        <v>0</v>
      </c>
    </row>
    <row r="43" spans="2:4" ht="15.75" thickBot="1" x14ac:dyDescent="0.3"/>
    <row r="44" spans="2:4" ht="15.75" thickBot="1" x14ac:dyDescent="0.3">
      <c r="B44" s="81" t="s">
        <v>145</v>
      </c>
      <c r="C44" s="80">
        <v>0.1</v>
      </c>
      <c r="D44" s="51">
        <f>D42*C44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F082A-45AD-431D-8B96-5041B488CB8B}">
  <sheetPr>
    <tabColor rgb="FFFFC000"/>
  </sheetPr>
  <dimension ref="B1:D93"/>
  <sheetViews>
    <sheetView showGridLines="0" zoomScaleNormal="100" workbookViewId="0">
      <selection activeCell="D91" sqref="D91"/>
    </sheetView>
  </sheetViews>
  <sheetFormatPr defaultRowHeight="15" outlineLevelRow="1" x14ac:dyDescent="0.25"/>
  <cols>
    <col min="1" max="1" width="4.140625" customWidth="1"/>
    <col min="2" max="2" width="30.5703125" customWidth="1"/>
    <col min="3" max="3" width="42.28515625" customWidth="1"/>
    <col min="4" max="4" width="23.85546875" customWidth="1"/>
  </cols>
  <sheetData>
    <row r="1" spans="2:4" ht="15.75" thickBot="1" x14ac:dyDescent="0.3"/>
    <row r="2" spans="2:4" ht="16.5" thickBot="1" x14ac:dyDescent="0.3">
      <c r="B2" s="43" t="s">
        <v>0</v>
      </c>
      <c r="C2" s="44" t="s">
        <v>1</v>
      </c>
      <c r="D2" s="45" t="s">
        <v>2</v>
      </c>
    </row>
    <row r="3" spans="2:4" x14ac:dyDescent="0.25">
      <c r="B3" s="40" t="s">
        <v>35</v>
      </c>
      <c r="C3" s="41"/>
      <c r="D3" s="42"/>
    </row>
    <row r="4" spans="2:4" x14ac:dyDescent="0.25">
      <c r="B4" s="13" t="s">
        <v>36</v>
      </c>
      <c r="C4" s="5"/>
      <c r="D4" s="14"/>
    </row>
    <row r="5" spans="2:4" hidden="1" outlineLevel="1" x14ac:dyDescent="0.25">
      <c r="B5" s="15"/>
      <c r="C5" s="5" t="s">
        <v>37</v>
      </c>
      <c r="D5" s="16">
        <f>'Numbers needed'!D20</f>
        <v>0</v>
      </c>
    </row>
    <row r="6" spans="2:4" hidden="1" outlineLevel="1" x14ac:dyDescent="0.25">
      <c r="B6" s="15"/>
      <c r="C6" s="5" t="s">
        <v>38</v>
      </c>
      <c r="D6" s="17">
        <f>'Numbers needed'!D21</f>
        <v>0</v>
      </c>
    </row>
    <row r="7" spans="2:4" hidden="1" outlineLevel="1" x14ac:dyDescent="0.25">
      <c r="B7" s="15"/>
      <c r="C7" s="5" t="s">
        <v>39</v>
      </c>
      <c r="D7" s="64" t="str">
        <f>IFERROR(D5/D6,"0")</f>
        <v>0</v>
      </c>
    </row>
    <row r="8" spans="2:4" hidden="1" outlineLevel="1" x14ac:dyDescent="0.25">
      <c r="B8" s="15"/>
      <c r="C8" s="5" t="s">
        <v>45</v>
      </c>
      <c r="D8" s="19">
        <f>'Numbers needed'!D23</f>
        <v>0</v>
      </c>
    </row>
    <row r="9" spans="2:4" hidden="1" outlineLevel="1" x14ac:dyDescent="0.25">
      <c r="B9" s="15"/>
      <c r="C9" s="4" t="s">
        <v>46</v>
      </c>
      <c r="D9" s="20"/>
    </row>
    <row r="10" spans="2:4" hidden="1" outlineLevel="1" x14ac:dyDescent="0.25">
      <c r="B10" s="15"/>
      <c r="C10" s="6" t="s">
        <v>47</v>
      </c>
      <c r="D10" s="16">
        <f>'Numbers needed'!D5*12</f>
        <v>0</v>
      </c>
    </row>
    <row r="11" spans="2:4" hidden="1" outlineLevel="1" x14ac:dyDescent="0.25">
      <c r="B11" s="15"/>
      <c r="C11" s="6" t="s">
        <v>48</v>
      </c>
      <c r="D11" s="21">
        <f>'Numbers needed'!D24</f>
        <v>0</v>
      </c>
    </row>
    <row r="12" spans="2:4" hidden="1" outlineLevel="1" x14ac:dyDescent="0.25">
      <c r="B12" s="15"/>
      <c r="C12" s="6" t="s">
        <v>49</v>
      </c>
      <c r="D12" s="18">
        <f>D10*D11</f>
        <v>0</v>
      </c>
    </row>
    <row r="13" spans="2:4" hidden="1" outlineLevel="1" x14ac:dyDescent="0.25">
      <c r="B13" s="15"/>
      <c r="C13" s="5" t="s">
        <v>40</v>
      </c>
      <c r="D13" s="16">
        <f>'Numbers needed'!D26</f>
        <v>0</v>
      </c>
    </row>
    <row r="14" spans="2:4" hidden="1" outlineLevel="1" x14ac:dyDescent="0.25">
      <c r="B14" s="15"/>
      <c r="C14" s="5" t="s">
        <v>41</v>
      </c>
      <c r="D14" s="48">
        <f>D13/176</f>
        <v>0</v>
      </c>
    </row>
    <row r="15" spans="2:4" hidden="1" outlineLevel="1" x14ac:dyDescent="0.25">
      <c r="B15" s="15"/>
      <c r="C15" s="5" t="s">
        <v>42</v>
      </c>
      <c r="D15" s="16">
        <f>'Numbers needed'!D27</f>
        <v>0</v>
      </c>
    </row>
    <row r="16" spans="2:4" hidden="1" outlineLevel="1" x14ac:dyDescent="0.25">
      <c r="B16" s="15"/>
      <c r="C16" s="5" t="s">
        <v>43</v>
      </c>
      <c r="D16" s="18">
        <f>D14*D15</f>
        <v>0</v>
      </c>
    </row>
    <row r="17" spans="2:4" hidden="1" outlineLevel="1" x14ac:dyDescent="0.25">
      <c r="B17" s="15"/>
      <c r="C17" s="5" t="s">
        <v>144</v>
      </c>
      <c r="D17" s="18">
        <f>('Numbers needed'!D8/176)*2</f>
        <v>0</v>
      </c>
    </row>
    <row r="18" spans="2:4" collapsed="1" x14ac:dyDescent="0.25">
      <c r="B18" s="15"/>
      <c r="C18" s="7" t="s">
        <v>44</v>
      </c>
      <c r="D18" s="22">
        <f>D7+D8+D12+D16</f>
        <v>0</v>
      </c>
    </row>
    <row r="19" spans="2:4" x14ac:dyDescent="0.25">
      <c r="B19" s="15" t="s">
        <v>50</v>
      </c>
      <c r="C19" s="5"/>
      <c r="D19" s="23"/>
    </row>
    <row r="20" spans="2:4" hidden="1" outlineLevel="1" x14ac:dyDescent="0.25">
      <c r="B20" s="15"/>
      <c r="C20" s="5" t="s">
        <v>51</v>
      </c>
      <c r="D20" s="16">
        <f>'Numbers needed'!D9</f>
        <v>0</v>
      </c>
    </row>
    <row r="21" spans="2:4" hidden="1" outlineLevel="1" x14ac:dyDescent="0.25">
      <c r="B21" s="15"/>
      <c r="C21" s="5" t="s">
        <v>52</v>
      </c>
      <c r="D21" s="48">
        <f>D20/176</f>
        <v>0</v>
      </c>
    </row>
    <row r="22" spans="2:4" hidden="1" outlineLevel="1" x14ac:dyDescent="0.25">
      <c r="B22" s="15"/>
      <c r="C22" s="5" t="s">
        <v>54</v>
      </c>
      <c r="D22" s="17">
        <f>'Numbers needed'!D30</f>
        <v>0</v>
      </c>
    </row>
    <row r="23" spans="2:4" hidden="1" outlineLevel="1" x14ac:dyDescent="0.25">
      <c r="B23" s="15"/>
      <c r="C23" s="5" t="s">
        <v>53</v>
      </c>
      <c r="D23" s="49">
        <f>D22*7</f>
        <v>0</v>
      </c>
    </row>
    <row r="24" spans="2:4" hidden="1" outlineLevel="1" x14ac:dyDescent="0.25">
      <c r="B24" s="15"/>
      <c r="C24" s="5" t="s">
        <v>55</v>
      </c>
      <c r="D24" s="16">
        <f>'Numbers needed'!D31</f>
        <v>0</v>
      </c>
    </row>
    <row r="25" spans="2:4" hidden="1" outlineLevel="1" x14ac:dyDescent="0.25">
      <c r="B25" s="15"/>
      <c r="C25" s="5" t="s">
        <v>56</v>
      </c>
      <c r="D25" s="18">
        <f>D23*(D10/12/176)</f>
        <v>0</v>
      </c>
    </row>
    <row r="26" spans="2:4" collapsed="1" x14ac:dyDescent="0.25">
      <c r="B26" s="15"/>
      <c r="C26" s="7" t="s">
        <v>57</v>
      </c>
      <c r="D26" s="22">
        <f>(D23*D21)+D24+D25</f>
        <v>0</v>
      </c>
    </row>
    <row r="27" spans="2:4" x14ac:dyDescent="0.25">
      <c r="B27" s="15"/>
      <c r="C27" s="5"/>
      <c r="D27" s="14"/>
    </row>
    <row r="28" spans="2:4" x14ac:dyDescent="0.25">
      <c r="B28" s="15" t="s">
        <v>58</v>
      </c>
      <c r="C28" s="5"/>
      <c r="D28" s="14"/>
    </row>
    <row r="29" spans="2:4" hidden="1" outlineLevel="1" x14ac:dyDescent="0.25">
      <c r="B29" s="15"/>
      <c r="C29" s="5" t="s">
        <v>59</v>
      </c>
      <c r="D29" s="19">
        <f>'Numbers needed'!D33</f>
        <v>0</v>
      </c>
    </row>
    <row r="30" spans="2:4" hidden="1" outlineLevel="1" x14ac:dyDescent="0.25">
      <c r="B30" s="15"/>
      <c r="C30" s="5" t="s">
        <v>60</v>
      </c>
      <c r="D30" s="19">
        <f>'Numbers needed'!D34</f>
        <v>0</v>
      </c>
    </row>
    <row r="31" spans="2:4" hidden="1" outlineLevel="1" x14ac:dyDescent="0.25">
      <c r="B31" s="15"/>
      <c r="C31" s="5" t="s">
        <v>61</v>
      </c>
      <c r="D31" s="18">
        <f>D10/12/176*8</f>
        <v>0</v>
      </c>
    </row>
    <row r="32" spans="2:4" hidden="1" outlineLevel="1" x14ac:dyDescent="0.25">
      <c r="B32" s="15"/>
      <c r="C32" s="5" t="s">
        <v>62</v>
      </c>
      <c r="D32" s="18">
        <f>D31*D30</f>
        <v>0</v>
      </c>
    </row>
    <row r="33" spans="2:4" hidden="1" outlineLevel="1" x14ac:dyDescent="0.25">
      <c r="B33" s="15"/>
      <c r="C33" s="5" t="s">
        <v>63</v>
      </c>
      <c r="D33" s="20"/>
    </row>
    <row r="34" spans="2:4" hidden="1" outlineLevel="1" x14ac:dyDescent="0.25">
      <c r="B34" s="15"/>
      <c r="C34" s="5" t="s">
        <v>64</v>
      </c>
      <c r="D34" s="19">
        <f>'Numbers needed'!D10</f>
        <v>0</v>
      </c>
    </row>
    <row r="35" spans="2:4" hidden="1" outlineLevel="1" x14ac:dyDescent="0.25">
      <c r="B35" s="15"/>
      <c r="C35" s="5" t="s">
        <v>65</v>
      </c>
      <c r="D35" s="18">
        <f>D34/176</f>
        <v>0</v>
      </c>
    </row>
    <row r="36" spans="2:4" hidden="1" outlineLevel="1" x14ac:dyDescent="0.25">
      <c r="B36" s="15"/>
      <c r="C36" s="5" t="s">
        <v>66</v>
      </c>
      <c r="D36" s="19">
        <f>'Numbers needed'!D35</f>
        <v>0</v>
      </c>
    </row>
    <row r="37" spans="2:4" hidden="1" outlineLevel="1" x14ac:dyDescent="0.25">
      <c r="B37" s="15"/>
      <c r="C37" s="5" t="s">
        <v>67</v>
      </c>
      <c r="D37" s="18">
        <f>D36*D35</f>
        <v>0</v>
      </c>
    </row>
    <row r="38" spans="2:4" collapsed="1" x14ac:dyDescent="0.25">
      <c r="B38" s="15"/>
      <c r="C38" s="7" t="s">
        <v>68</v>
      </c>
      <c r="D38" s="22">
        <f>D37+D32+D29</f>
        <v>0</v>
      </c>
    </row>
    <row r="39" spans="2:4" x14ac:dyDescent="0.25">
      <c r="B39" s="15"/>
      <c r="C39" s="5"/>
      <c r="D39" s="14"/>
    </row>
    <row r="40" spans="2:4" x14ac:dyDescent="0.25">
      <c r="B40" s="24" t="s">
        <v>13</v>
      </c>
      <c r="C40" s="8"/>
      <c r="D40" s="25">
        <f>D38+D26+D18</f>
        <v>0</v>
      </c>
    </row>
    <row r="41" spans="2:4" x14ac:dyDescent="0.25">
      <c r="B41" s="15"/>
      <c r="C41" s="5"/>
      <c r="D41" s="14"/>
    </row>
    <row r="42" spans="2:4" x14ac:dyDescent="0.25">
      <c r="B42" s="13" t="s">
        <v>16</v>
      </c>
      <c r="C42" s="4"/>
      <c r="D42" s="26"/>
    </row>
    <row r="43" spans="2:4" x14ac:dyDescent="0.25">
      <c r="B43" s="13" t="s">
        <v>17</v>
      </c>
      <c r="C43" s="5"/>
      <c r="D43" s="14"/>
    </row>
    <row r="44" spans="2:4" hidden="1" outlineLevel="1" x14ac:dyDescent="0.25">
      <c r="B44" s="15"/>
      <c r="C44" s="5" t="s">
        <v>69</v>
      </c>
      <c r="D44" s="21">
        <v>0.25</v>
      </c>
    </row>
    <row r="45" spans="2:4" hidden="1" outlineLevel="1" x14ac:dyDescent="0.25">
      <c r="B45" s="15"/>
      <c r="C45" s="5" t="s">
        <v>70</v>
      </c>
      <c r="D45" s="19">
        <f>'Numbers needed'!D6</f>
        <v>0</v>
      </c>
    </row>
    <row r="46" spans="2:4" collapsed="1" x14ac:dyDescent="0.25">
      <c r="B46" s="15"/>
      <c r="C46" s="7" t="s">
        <v>71</v>
      </c>
      <c r="D46" s="27">
        <f>(D10/12)*D44*D45</f>
        <v>0</v>
      </c>
    </row>
    <row r="47" spans="2:4" x14ac:dyDescent="0.25">
      <c r="B47" s="15" t="s">
        <v>72</v>
      </c>
      <c r="C47" s="5"/>
      <c r="D47" s="14"/>
    </row>
    <row r="48" spans="2:4" hidden="1" outlineLevel="1" x14ac:dyDescent="0.25">
      <c r="B48" s="15"/>
      <c r="C48" s="5" t="s">
        <v>73</v>
      </c>
      <c r="D48" s="21">
        <v>0.1</v>
      </c>
    </row>
    <row r="49" spans="2:4" collapsed="1" x14ac:dyDescent="0.25">
      <c r="B49" s="15"/>
      <c r="C49" s="7" t="s">
        <v>74</v>
      </c>
      <c r="D49" s="27">
        <f>D48*D10</f>
        <v>0</v>
      </c>
    </row>
    <row r="50" spans="2:4" x14ac:dyDescent="0.25">
      <c r="B50" s="15" t="s">
        <v>75</v>
      </c>
      <c r="C50" s="5"/>
      <c r="D50" s="14"/>
    </row>
    <row r="51" spans="2:4" hidden="1" outlineLevel="1" x14ac:dyDescent="0.25">
      <c r="B51" s="15"/>
      <c r="C51" s="5" t="s">
        <v>76</v>
      </c>
      <c r="D51" s="19">
        <f>'Numbers needed'!D7</f>
        <v>0</v>
      </c>
    </row>
    <row r="52" spans="2:4" hidden="1" outlineLevel="1" x14ac:dyDescent="0.25">
      <c r="B52" s="15"/>
      <c r="C52" s="5" t="s">
        <v>77</v>
      </c>
      <c r="D52" s="18">
        <f>D51/176</f>
        <v>0</v>
      </c>
    </row>
    <row r="53" spans="2:4" hidden="1" outlineLevel="1" x14ac:dyDescent="0.25">
      <c r="B53" s="15"/>
      <c r="C53" s="5" t="s">
        <v>78</v>
      </c>
      <c r="D53" s="19">
        <f>'Numbers needed'!D8</f>
        <v>0</v>
      </c>
    </row>
    <row r="54" spans="2:4" hidden="1" outlineLevel="1" x14ac:dyDescent="0.25">
      <c r="B54" s="15"/>
      <c r="C54" s="5" t="s">
        <v>77</v>
      </c>
      <c r="D54" s="18">
        <f>D53/176</f>
        <v>0</v>
      </c>
    </row>
    <row r="55" spans="2:4" hidden="1" outlineLevel="1" x14ac:dyDescent="0.25">
      <c r="B55" s="15"/>
      <c r="C55" s="5" t="s">
        <v>79</v>
      </c>
      <c r="D55" s="19">
        <f>'Numbers needed'!D11</f>
        <v>0</v>
      </c>
    </row>
    <row r="56" spans="2:4" hidden="1" outlineLevel="1" x14ac:dyDescent="0.25">
      <c r="B56" s="15"/>
      <c r="C56" s="5" t="s">
        <v>81</v>
      </c>
      <c r="D56" s="17">
        <f>'Numbers needed'!D13</f>
        <v>0</v>
      </c>
    </row>
    <row r="57" spans="2:4" hidden="1" outlineLevel="1" x14ac:dyDescent="0.25">
      <c r="B57" s="15"/>
      <c r="C57" s="5" t="s">
        <v>80</v>
      </c>
      <c r="D57" s="19">
        <f>'Numbers needed'!D12</f>
        <v>0</v>
      </c>
    </row>
    <row r="58" spans="2:4" hidden="1" outlineLevel="1" x14ac:dyDescent="0.25">
      <c r="B58" s="15"/>
      <c r="C58" s="5" t="s">
        <v>82</v>
      </c>
      <c r="D58" s="19">
        <f>'Numbers needed'!D13</f>
        <v>0</v>
      </c>
    </row>
    <row r="59" spans="2:4" collapsed="1" x14ac:dyDescent="0.25">
      <c r="B59" s="15"/>
      <c r="C59" s="7" t="s">
        <v>83</v>
      </c>
      <c r="D59" s="22">
        <f>((D52*D55)*D56)+((D54*D57)*D58)</f>
        <v>0</v>
      </c>
    </row>
    <row r="60" spans="2:4" x14ac:dyDescent="0.25">
      <c r="B60" s="15"/>
      <c r="C60" s="5"/>
      <c r="D60" s="14"/>
    </row>
    <row r="61" spans="2:4" x14ac:dyDescent="0.25">
      <c r="B61" s="15" t="s">
        <v>26</v>
      </c>
      <c r="C61" s="5"/>
      <c r="D61" s="14"/>
    </row>
    <row r="62" spans="2:4" x14ac:dyDescent="0.25">
      <c r="B62" s="28" t="s">
        <v>84</v>
      </c>
      <c r="C62" s="5"/>
      <c r="D62" s="14"/>
    </row>
    <row r="63" spans="2:4" hidden="1" outlineLevel="1" x14ac:dyDescent="0.25">
      <c r="B63" s="15"/>
      <c r="C63" s="5" t="s">
        <v>85</v>
      </c>
      <c r="D63" s="19">
        <f>'Numbers needed'!D14</f>
        <v>0</v>
      </c>
    </row>
    <row r="64" spans="2:4" hidden="1" outlineLevel="1" x14ac:dyDescent="0.25">
      <c r="B64" s="15"/>
      <c r="C64" s="5" t="s">
        <v>86</v>
      </c>
      <c r="D64" s="29">
        <f>D10</f>
        <v>0</v>
      </c>
    </row>
    <row r="65" spans="2:4" hidden="1" outlineLevel="1" x14ac:dyDescent="0.25">
      <c r="B65" s="15"/>
      <c r="C65" s="5" t="s">
        <v>87</v>
      </c>
      <c r="D65" s="30">
        <v>3.5000000000000003E-2</v>
      </c>
    </row>
    <row r="66" spans="2:4" hidden="1" outlineLevel="1" x14ac:dyDescent="0.25">
      <c r="B66" s="15"/>
      <c r="C66" s="5" t="s">
        <v>70</v>
      </c>
      <c r="D66" s="31">
        <f>'Numbers needed'!D6</f>
        <v>0</v>
      </c>
    </row>
    <row r="67" spans="2:4" collapsed="1" x14ac:dyDescent="0.25">
      <c r="B67" s="13"/>
      <c r="C67" s="9" t="s">
        <v>88</v>
      </c>
      <c r="D67" s="32">
        <f>D65*(D64/12*D66)*D63</f>
        <v>0</v>
      </c>
    </row>
    <row r="68" spans="2:4" x14ac:dyDescent="0.25">
      <c r="B68" s="33" t="s">
        <v>89</v>
      </c>
      <c r="C68" s="4"/>
      <c r="D68" s="34"/>
    </row>
    <row r="69" spans="2:4" hidden="1" outlineLevel="1" x14ac:dyDescent="0.25">
      <c r="B69" s="15"/>
      <c r="C69" s="5" t="s">
        <v>90</v>
      </c>
      <c r="D69" s="29">
        <f>'Numbers needed'!D30</f>
        <v>0</v>
      </c>
    </row>
    <row r="70" spans="2:4" hidden="1" outlineLevel="1" x14ac:dyDescent="0.25">
      <c r="B70" s="15"/>
      <c r="C70" s="5" t="s">
        <v>93</v>
      </c>
      <c r="D70" s="16">
        <v>8</v>
      </c>
    </row>
    <row r="71" spans="2:4" hidden="1" outlineLevel="1" x14ac:dyDescent="0.25">
      <c r="B71" s="15"/>
      <c r="C71" s="5" t="s">
        <v>91</v>
      </c>
      <c r="D71" s="18">
        <f>D10/12/176*1.5</f>
        <v>0</v>
      </c>
    </row>
    <row r="72" spans="2:4" collapsed="1" x14ac:dyDescent="0.25">
      <c r="B72" s="15"/>
      <c r="C72" s="7" t="s">
        <v>92</v>
      </c>
      <c r="D72" s="22">
        <f>D69*D70*D71</f>
        <v>0</v>
      </c>
    </row>
    <row r="73" spans="2:4" x14ac:dyDescent="0.25">
      <c r="B73" s="15"/>
      <c r="C73" s="5"/>
      <c r="D73" s="14"/>
    </row>
    <row r="74" spans="2:4" x14ac:dyDescent="0.25">
      <c r="B74" s="28" t="s">
        <v>94</v>
      </c>
      <c r="C74" s="5"/>
      <c r="D74" s="14"/>
    </row>
    <row r="75" spans="2:4" hidden="1" outlineLevel="1" x14ac:dyDescent="0.25">
      <c r="B75" s="15"/>
      <c r="C75" s="5" t="s">
        <v>95</v>
      </c>
      <c r="D75" s="16">
        <f>'Numbers needed'!D38/('Numbers needed'!D14+2)</f>
        <v>0</v>
      </c>
    </row>
    <row r="76" spans="2:4" hidden="1" outlineLevel="1" x14ac:dyDescent="0.25">
      <c r="B76" s="15"/>
      <c r="C76" s="5" t="s">
        <v>96</v>
      </c>
      <c r="D76" s="16">
        <f>'Numbers needed'!D37</f>
        <v>0</v>
      </c>
    </row>
    <row r="77" spans="2:4" hidden="1" outlineLevel="1" x14ac:dyDescent="0.25">
      <c r="B77" s="15"/>
      <c r="C77" s="5" t="s">
        <v>100</v>
      </c>
      <c r="D77" s="19">
        <f>'Numbers needed'!D15</f>
        <v>0</v>
      </c>
    </row>
    <row r="78" spans="2:4" hidden="1" outlineLevel="1" x14ac:dyDescent="0.25">
      <c r="B78" s="15"/>
      <c r="C78" s="5" t="s">
        <v>97</v>
      </c>
      <c r="D78" s="19">
        <f>'Numbers needed'!D28</f>
        <v>0</v>
      </c>
    </row>
    <row r="79" spans="2:4" hidden="1" outlineLevel="1" x14ac:dyDescent="0.25">
      <c r="B79" s="15"/>
      <c r="C79" s="5" t="s">
        <v>99</v>
      </c>
      <c r="D79" s="19">
        <f>D77*D78*D76</f>
        <v>0</v>
      </c>
    </row>
    <row r="80" spans="2:4" collapsed="1" x14ac:dyDescent="0.25">
      <c r="B80" s="15"/>
      <c r="C80" s="7" t="s">
        <v>98</v>
      </c>
      <c r="D80" s="22">
        <f>D79+D75</f>
        <v>0</v>
      </c>
    </row>
    <row r="81" spans="2:4" x14ac:dyDescent="0.25">
      <c r="B81" s="15"/>
      <c r="C81" s="5"/>
      <c r="D81" s="14"/>
    </row>
    <row r="82" spans="2:4" x14ac:dyDescent="0.25">
      <c r="B82" s="28" t="s">
        <v>101</v>
      </c>
      <c r="C82" s="11" t="s">
        <v>103</v>
      </c>
      <c r="D82" s="35"/>
    </row>
    <row r="83" spans="2:4" hidden="1" outlineLevel="1" x14ac:dyDescent="0.25">
      <c r="B83" s="15"/>
      <c r="C83" s="5" t="s">
        <v>102</v>
      </c>
      <c r="D83" s="21">
        <v>0.1</v>
      </c>
    </row>
    <row r="84" spans="2:4" collapsed="1" x14ac:dyDescent="0.25">
      <c r="B84" s="15"/>
      <c r="C84" s="7" t="s">
        <v>104</v>
      </c>
      <c r="D84" s="27">
        <f>D83*D10</f>
        <v>0</v>
      </c>
    </row>
    <row r="85" spans="2:4" x14ac:dyDescent="0.25">
      <c r="B85" s="15"/>
      <c r="C85" s="5"/>
      <c r="D85" s="14"/>
    </row>
    <row r="86" spans="2:4" x14ac:dyDescent="0.25">
      <c r="B86" s="24" t="s">
        <v>105</v>
      </c>
      <c r="C86" s="8"/>
      <c r="D86" s="25">
        <f>D46+D49+D59+D67+D72+D80+D84</f>
        <v>0</v>
      </c>
    </row>
    <row r="87" spans="2:4" x14ac:dyDescent="0.25">
      <c r="B87" s="15"/>
      <c r="C87" s="5"/>
      <c r="D87" s="14"/>
    </row>
    <row r="88" spans="2:4" x14ac:dyDescent="0.25">
      <c r="B88" s="36" t="s">
        <v>31</v>
      </c>
      <c r="C88" s="12" t="s">
        <v>106</v>
      </c>
      <c r="D88" s="25">
        <f>D86+D40</f>
        <v>0</v>
      </c>
    </row>
    <row r="89" spans="2:4" x14ac:dyDescent="0.25">
      <c r="B89" s="15"/>
      <c r="C89" s="5" t="s">
        <v>109</v>
      </c>
      <c r="D89" s="50" t="e">
        <f>D88/D10</f>
        <v>#DIV/0!</v>
      </c>
    </row>
    <row r="90" spans="2:4" x14ac:dyDescent="0.25">
      <c r="B90" s="13" t="s">
        <v>33</v>
      </c>
      <c r="C90" s="4"/>
      <c r="D90" s="26"/>
    </row>
    <row r="91" spans="2:4" x14ac:dyDescent="0.25">
      <c r="B91" s="13"/>
      <c r="C91" s="10" t="s">
        <v>107</v>
      </c>
      <c r="D91" s="26">
        <f>'Numbers needed'!D16</f>
        <v>0</v>
      </c>
    </row>
    <row r="92" spans="2:4" x14ac:dyDescent="0.25">
      <c r="B92" s="13"/>
      <c r="C92" s="5"/>
      <c r="D92" s="14"/>
    </row>
    <row r="93" spans="2:4" ht="19.5" thickBot="1" x14ac:dyDescent="0.3">
      <c r="B93" s="37"/>
      <c r="C93" s="38" t="s">
        <v>108</v>
      </c>
      <c r="D93" s="39">
        <f>D91*D88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0F30-267A-4C81-97C5-0040A77A68FB}">
  <sheetPr>
    <tabColor rgb="FFFF0000"/>
  </sheetPr>
  <dimension ref="B1:H57"/>
  <sheetViews>
    <sheetView workbookViewId="0">
      <selection activeCell="C25" sqref="C25"/>
    </sheetView>
  </sheetViews>
  <sheetFormatPr defaultRowHeight="15" x14ac:dyDescent="0.25"/>
  <cols>
    <col min="1" max="1" width="3.7109375" customWidth="1"/>
    <col min="2" max="2" width="29" customWidth="1"/>
    <col min="3" max="3" width="41.7109375" customWidth="1"/>
    <col min="4" max="4" width="34.140625" customWidth="1"/>
    <col min="5" max="5" width="46" customWidth="1"/>
    <col min="6" max="8" width="32.140625" customWidth="1"/>
  </cols>
  <sheetData>
    <row r="1" spans="2:5" ht="15.75" thickBot="1" x14ac:dyDescent="0.3"/>
    <row r="2" spans="2:5" x14ac:dyDescent="0.25">
      <c r="B2" s="66" t="s">
        <v>0</v>
      </c>
      <c r="C2" s="67" t="s">
        <v>1</v>
      </c>
      <c r="D2" s="67" t="s">
        <v>2</v>
      </c>
      <c r="E2" s="68" t="s">
        <v>140</v>
      </c>
    </row>
    <row r="3" spans="2:5" x14ac:dyDescent="0.25">
      <c r="B3" s="69" t="s">
        <v>3</v>
      </c>
      <c r="C3" s="65"/>
      <c r="D3" s="65"/>
      <c r="E3" s="70"/>
    </row>
    <row r="4" spans="2:5" ht="30" x14ac:dyDescent="0.25">
      <c r="B4" s="71" t="s">
        <v>4</v>
      </c>
      <c r="C4" s="72" t="s">
        <v>5</v>
      </c>
      <c r="D4" s="73" t="s">
        <v>6</v>
      </c>
      <c r="E4" s="74"/>
    </row>
    <row r="5" spans="2:5" ht="45" x14ac:dyDescent="0.25">
      <c r="B5" s="71" t="s">
        <v>7</v>
      </c>
      <c r="C5" s="72" t="s">
        <v>8</v>
      </c>
      <c r="D5" s="73" t="s">
        <v>9</v>
      </c>
      <c r="E5" s="74"/>
    </row>
    <row r="6" spans="2:5" x14ac:dyDescent="0.25">
      <c r="B6" s="71" t="s">
        <v>10</v>
      </c>
      <c r="C6" s="72" t="s">
        <v>11</v>
      </c>
      <c r="D6" s="72" t="s">
        <v>12</v>
      </c>
      <c r="E6" s="74"/>
    </row>
    <row r="7" spans="2:5" ht="30" x14ac:dyDescent="0.25">
      <c r="B7" s="71" t="s">
        <v>13</v>
      </c>
      <c r="C7" s="73" t="s">
        <v>14</v>
      </c>
      <c r="D7" s="72" t="s">
        <v>15</v>
      </c>
      <c r="E7" s="74"/>
    </row>
    <row r="8" spans="2:5" x14ac:dyDescent="0.25">
      <c r="B8" s="69" t="s">
        <v>16</v>
      </c>
      <c r="C8" s="65"/>
      <c r="D8" s="65"/>
      <c r="E8" s="70"/>
    </row>
    <row r="9" spans="2:5" ht="45" x14ac:dyDescent="0.25">
      <c r="B9" s="71" t="s">
        <v>17</v>
      </c>
      <c r="C9" s="72" t="s">
        <v>18</v>
      </c>
      <c r="D9" s="73" t="s">
        <v>19</v>
      </c>
      <c r="E9" s="75" t="s">
        <v>141</v>
      </c>
    </row>
    <row r="10" spans="2:5" ht="45" x14ac:dyDescent="0.25">
      <c r="B10" s="71" t="s">
        <v>20</v>
      </c>
      <c r="C10" s="72" t="s">
        <v>21</v>
      </c>
      <c r="D10" s="73" t="s">
        <v>22</v>
      </c>
      <c r="E10" s="75" t="s">
        <v>142</v>
      </c>
    </row>
    <row r="11" spans="2:5" x14ac:dyDescent="0.25">
      <c r="B11" s="71" t="s">
        <v>23</v>
      </c>
      <c r="C11" s="72" t="s">
        <v>24</v>
      </c>
      <c r="D11" s="73" t="s">
        <v>25</v>
      </c>
      <c r="E11" s="74"/>
    </row>
    <row r="12" spans="2:5" ht="45" x14ac:dyDescent="0.25">
      <c r="B12" s="71" t="s">
        <v>26</v>
      </c>
      <c r="C12" s="72" t="s">
        <v>27</v>
      </c>
      <c r="D12" s="72" t="s">
        <v>28</v>
      </c>
      <c r="E12" s="75" t="s">
        <v>143</v>
      </c>
    </row>
    <row r="13" spans="2:5" x14ac:dyDescent="0.25">
      <c r="B13" s="71" t="s">
        <v>29</v>
      </c>
      <c r="C13" s="73" t="s">
        <v>30</v>
      </c>
      <c r="D13" s="72" t="s">
        <v>15</v>
      </c>
      <c r="E13" s="74"/>
    </row>
    <row r="14" spans="2:5" x14ac:dyDescent="0.25">
      <c r="B14" s="71" t="s">
        <v>31</v>
      </c>
      <c r="C14" s="73" t="s">
        <v>32</v>
      </c>
      <c r="D14" s="72" t="s">
        <v>15</v>
      </c>
      <c r="E14" s="74"/>
    </row>
    <row r="15" spans="2:5" ht="15.75" thickBot="1" x14ac:dyDescent="0.3">
      <c r="B15" s="76" t="s">
        <v>33</v>
      </c>
      <c r="C15" s="77" t="s">
        <v>34</v>
      </c>
      <c r="D15" s="78" t="s">
        <v>15</v>
      </c>
      <c r="E15" s="79"/>
    </row>
    <row r="33" spans="6:8" x14ac:dyDescent="0.25">
      <c r="F33" s="1"/>
      <c r="G33" s="1"/>
      <c r="H33" s="2"/>
    </row>
    <row r="42" spans="6:8" x14ac:dyDescent="0.25">
      <c r="F42" s="1"/>
      <c r="G42" s="1"/>
      <c r="H42" s="1"/>
    </row>
    <row r="57" spans="6:7" x14ac:dyDescent="0.25">
      <c r="F57" s="1"/>
      <c r="G57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Numbers needed</vt:lpstr>
      <vt:lpstr>Calculation Breakdown</vt:lpstr>
      <vt:lpstr>Legend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Petrus Adams</dc:creator>
  <cp:lastModifiedBy>Katherine Adams</cp:lastModifiedBy>
  <dcterms:created xsi:type="dcterms:W3CDTF">2025-08-20T05:19:14Z</dcterms:created>
  <dcterms:modified xsi:type="dcterms:W3CDTF">2025-09-22T11:06:56Z</dcterms:modified>
</cp:coreProperties>
</file>