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04"/>
  <workbookPr/>
  <mc:AlternateContent xmlns:mc="http://schemas.openxmlformats.org/markup-compatibility/2006">
    <mc:Choice Requires="x15">
      <x15ac:absPath xmlns:x15ac="http://schemas.microsoft.com/office/spreadsheetml/2010/11/ac" url="https://d.docs.live.net/d6a1dcbd8be4ce6e/Sound Vet Connection/ABVP/"/>
    </mc:Choice>
  </mc:AlternateContent>
  <xr:revisionPtr revIDLastSave="614" documentId="8_{FBE2ADCF-1591-264C-9C0B-C62154E6F7A3}" xr6:coauthVersionLast="47" xr6:coauthVersionMax="47" xr10:uidLastSave="{BA679B23-49C4-F74F-9D81-4208C9DA36D5}"/>
  <bookViews>
    <workbookView xWindow="0" yWindow="660" windowWidth="29400" windowHeight="18460" xr2:uid="{6586E425-CDA4-D34B-AA89-72885EAB1E6B}"/>
  </bookViews>
  <sheets>
    <sheet name="Drug Cost Calculator"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5" i="1" l="1"/>
  <c r="E64" i="1"/>
  <c r="E63" i="1"/>
  <c r="E34" i="1"/>
  <c r="E36" i="1"/>
  <c r="E35" i="1"/>
  <c r="E37" i="1" l="1"/>
  <c r="E38" i="1" s="1"/>
  <c r="F59" i="1"/>
  <c r="G59" i="1" s="1"/>
  <c r="F58" i="1"/>
  <c r="G58" i="1" s="1"/>
  <c r="F60" i="1"/>
  <c r="G60" i="1" s="1"/>
  <c r="I59" i="1"/>
  <c r="J59" i="1" s="1"/>
  <c r="I60" i="1"/>
  <c r="J60" i="1" s="1"/>
  <c r="I58" i="1"/>
  <c r="J58" i="1" s="1"/>
  <c r="G10" i="1"/>
  <c r="H10" i="1" s="1"/>
  <c r="G11" i="1"/>
  <c r="H11" i="1" s="1"/>
  <c r="G12" i="1"/>
  <c r="H12" i="1" s="1"/>
  <c r="G13" i="1"/>
  <c r="H13" i="1" s="1"/>
  <c r="G14" i="1"/>
  <c r="H14" i="1" s="1"/>
  <c r="G15" i="1"/>
  <c r="H15" i="1" s="1"/>
  <c r="G16" i="1"/>
  <c r="H16" i="1" s="1"/>
  <c r="G9" i="1"/>
  <c r="H9" i="1" l="1"/>
  <c r="J9" i="1" s="1"/>
  <c r="L9" i="1" s="1"/>
  <c r="D41" i="1"/>
  <c r="C41" i="1"/>
  <c r="G65" i="1"/>
  <c r="I65" i="1" s="1"/>
  <c r="G63" i="1"/>
  <c r="I63" i="1" s="1"/>
  <c r="G64" i="1"/>
  <c r="I64" i="1" s="1"/>
  <c r="H59" i="1"/>
  <c r="H64" i="1" s="1"/>
  <c r="J64" i="1" s="1"/>
  <c r="H60" i="1"/>
  <c r="H65" i="1" s="1"/>
  <c r="J65" i="1" s="1"/>
  <c r="H58" i="1"/>
  <c r="H63" i="1" s="1"/>
  <c r="I9" i="1"/>
  <c r="K9" i="1" s="1"/>
  <c r="I15" i="1"/>
  <c r="K15" i="1" s="1"/>
  <c r="J15" i="1"/>
  <c r="L15" i="1" s="1"/>
  <c r="I12" i="1"/>
  <c r="K12" i="1" s="1"/>
  <c r="J12" i="1"/>
  <c r="L12" i="1" s="1"/>
  <c r="I14" i="1"/>
  <c r="K14" i="1" s="1"/>
  <c r="J14" i="1"/>
  <c r="L14" i="1" s="1"/>
  <c r="I13" i="1"/>
  <c r="K13" i="1" s="1"/>
  <c r="J13" i="1"/>
  <c r="L13" i="1" s="1"/>
  <c r="I11" i="1"/>
  <c r="K11" i="1" s="1"/>
  <c r="J11" i="1"/>
  <c r="L11" i="1" s="1"/>
  <c r="I16" i="1"/>
  <c r="K16" i="1" s="1"/>
  <c r="J16" i="1"/>
  <c r="L16" i="1" s="1"/>
  <c r="I10" i="1"/>
  <c r="K10" i="1" s="1"/>
  <c r="J10" i="1"/>
  <c r="L10" i="1" s="1"/>
  <c r="G66" i="1" l="1"/>
  <c r="G67" i="1" s="1"/>
  <c r="D42" i="1"/>
  <c r="C42" i="1"/>
  <c r="H66" i="1"/>
  <c r="J63" i="1"/>
  <c r="I17" i="1"/>
  <c r="J17" i="1"/>
  <c r="I66" i="1" l="1"/>
  <c r="I67" i="1" s="1"/>
  <c r="E41" i="1"/>
  <c r="E42" i="1" s="1"/>
  <c r="F41" i="1"/>
  <c r="F42" i="1" s="1"/>
  <c r="H67" i="1"/>
  <c r="J66" i="1"/>
  <c r="J67" i="1" s="1"/>
  <c r="L17" i="1"/>
  <c r="J18" i="1"/>
  <c r="L18" i="1" s="1"/>
  <c r="K17" i="1"/>
  <c r="I18" i="1"/>
  <c r="K1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A8" authorId="0" shapeId="0" xr:uid="{F09F7533-D181-864D-BBAC-1986A98DE504}">
      <text>
        <r>
          <rPr>
            <sz val="10"/>
            <color rgb="FF000000"/>
            <rFont val="Tahoma"/>
            <family val="2"/>
          </rPr>
          <t xml:space="preserve">Drug Name in protocol
</t>
        </r>
      </text>
    </comment>
    <comment ref="B8" authorId="0" shapeId="0" xr:uid="{E58089E1-08D0-9F4D-B32E-E3C1F0931DEC}">
      <text>
        <r>
          <rPr>
            <sz val="10"/>
            <color rgb="FF000000"/>
            <rFont val="Gill Sans MT"/>
            <family val="2"/>
            <scheme val="minor"/>
          </rPr>
          <t>Enter the lowest dose (mg/kg) you may use for this protocol.</t>
        </r>
      </text>
    </comment>
    <comment ref="C8" authorId="0" shapeId="0" xr:uid="{53B801D6-82C0-C949-A62F-51BB2D49BC3D}">
      <text>
        <r>
          <rPr>
            <sz val="10"/>
            <color rgb="FF000000"/>
            <rFont val="Tahoma"/>
            <family val="2"/>
          </rPr>
          <t>Enter the highest dose (mg/kg) you may use for the protocol.</t>
        </r>
      </text>
    </comment>
    <comment ref="D8" authorId="0" shapeId="0" xr:uid="{5219D5F2-AB62-BD48-B5F0-128E429B5EFC}">
      <text>
        <r>
          <rPr>
            <sz val="10"/>
            <color rgb="FF000000"/>
            <rFont val="Gill Sans MT"/>
            <family val="2"/>
            <scheme val="minor"/>
          </rPr>
          <t>This represents the total cost per bottle, as generally indicated on your invoice. Be sure to account for all related expenses, including taxes, shipping, and any applicable fees.</t>
        </r>
      </text>
    </comment>
    <comment ref="E8" authorId="0" shapeId="0" xr:uid="{BE6AF4D6-AAF8-044C-B9C8-80AF58C22281}">
      <text>
        <r>
          <rPr>
            <sz val="10"/>
            <color rgb="FF000000"/>
            <rFont val="Tahoma"/>
            <family val="2"/>
          </rPr>
          <t>Record the size (in mLs) of the purchased bottle.</t>
        </r>
      </text>
    </comment>
    <comment ref="F8" authorId="0" shapeId="0" xr:uid="{2E6D3BFB-ADAD-254A-9298-EE05CBFDB522}">
      <text>
        <r>
          <rPr>
            <sz val="10"/>
            <color rgb="FF000000"/>
            <rFont val="Tahoma"/>
            <family val="2"/>
          </rPr>
          <t>Enter the strength of the medication (in mg/mL)</t>
        </r>
      </text>
    </comment>
    <comment ref="G8" authorId="0" shapeId="0" xr:uid="{EA55A06C-964C-6F4D-88C1-F9EB3B7FBBD1}">
      <text>
        <r>
          <rPr>
            <sz val="10"/>
            <color rgb="FF000000"/>
            <rFont val="Tahoma"/>
            <family val="2"/>
          </rPr>
          <t>$/mL is how much the medication costs per mL.  It is calculated from $/vial / mL/vial.</t>
        </r>
      </text>
    </comment>
    <comment ref="H8" authorId="0" shapeId="0" xr:uid="{A65DD4B9-2F6D-644E-9C3D-D5C26D820CBE}">
      <text>
        <r>
          <rPr>
            <sz val="10"/>
            <color rgb="FF000000"/>
            <rFont val="Tahoma"/>
            <family val="2"/>
          </rPr>
          <t xml:space="preserve">The cost per mg of drug.  Calculated by $/mL / mg/mL
</t>
        </r>
      </text>
    </comment>
    <comment ref="G18" authorId="0" shapeId="0" xr:uid="{740A1AD4-F3F9-D144-B938-E949F6D2ABE8}">
      <text>
        <r>
          <rPr>
            <sz val="10"/>
            <color rgb="FF000000"/>
            <rFont val="Tahoma"/>
            <family val="2"/>
          </rPr>
          <t xml:space="preserve">Enter the desired % buffer (if applicable)
</t>
        </r>
      </text>
    </comment>
    <comment ref="C28" authorId="0" shapeId="0" xr:uid="{7BDBD79C-D7FC-3545-B32F-75740D358322}">
      <text>
        <r>
          <rPr>
            <sz val="10"/>
            <color rgb="FF000000"/>
            <rFont val="Tahoma"/>
            <family val="2"/>
          </rPr>
          <t>Name of Drug Cocktail</t>
        </r>
      </text>
    </comment>
    <comment ref="C30" authorId="0" shapeId="0" xr:uid="{87746667-9DFC-584F-A6CE-7F335AE188F6}">
      <text>
        <r>
          <rPr>
            <sz val="10"/>
            <color rgb="FF000000"/>
            <rFont val="Tahoma"/>
            <family val="2"/>
          </rPr>
          <t>Drug cocktails are often dosed by the mL.  Enter the lower end of the dosage range in mL/kg.  If your dose is in mL/lb, you will need to multiply by 2.2 to convert to mL/kg.</t>
        </r>
      </text>
    </comment>
    <comment ref="D30" authorId="0" shapeId="0" xr:uid="{428A8CA4-D53B-284A-94CF-3C591ED62102}">
      <text>
        <r>
          <rPr>
            <sz val="10"/>
            <color rgb="FF000000"/>
            <rFont val="Gill Sans MT"/>
            <family val="2"/>
          </rPr>
          <t xml:space="preserve">Drug cocktails are often dosed by the mL.  Enter the upper end of the dosage range in mL/kg.  If your dose is in mL/lb, you will need to multiply by 2.2 to convert to mL/kg.
</t>
        </r>
        <r>
          <rPr>
            <sz val="10"/>
            <color rgb="FF000000"/>
            <rFont val="Tahoma"/>
            <family val="2"/>
          </rPr>
          <t xml:space="preserve">
</t>
        </r>
      </text>
    </comment>
    <comment ref="C31" authorId="0" shapeId="0" xr:uid="{6C6E03B3-5CF7-B848-A8CA-E06C624FC95F}">
      <text>
        <r>
          <rPr>
            <sz val="10"/>
            <color rgb="FF000000"/>
            <rFont val="Tahoma"/>
            <family val="2"/>
          </rPr>
          <t xml:space="preserve">This is the volume (mLs) in the bottle once you have mixed everything together.
</t>
        </r>
        <r>
          <rPr>
            <sz val="10"/>
            <color rgb="FF000000"/>
            <rFont val="Tahoma"/>
            <family val="2"/>
          </rPr>
          <t xml:space="preserve">
</t>
        </r>
        <r>
          <rPr>
            <sz val="10"/>
            <color rgb="FF000000"/>
            <rFont val="Tahoma"/>
            <family val="2"/>
          </rPr>
          <t xml:space="preserve">IF your mixture includes </t>
        </r>
        <r>
          <rPr>
            <b/>
            <sz val="10"/>
            <color rgb="FF000000"/>
            <rFont val="Tahoma"/>
            <family val="2"/>
          </rPr>
          <t>Telazol</t>
        </r>
        <r>
          <rPr>
            <sz val="10"/>
            <color rgb="FF000000"/>
            <rFont val="Tahoma"/>
            <family val="2"/>
          </rPr>
          <t xml:space="preserve"> calculate the total volume as the sum of all liquid parts as the powder contributes negligible volume and should not be included in the calculation.</t>
        </r>
      </text>
    </comment>
    <comment ref="B33" authorId="0" shapeId="0" xr:uid="{CCA9F96D-01F8-6841-BF29-D7CB4FF5F354}">
      <text>
        <r>
          <rPr>
            <sz val="10"/>
            <color rgb="FF000000"/>
            <rFont val="Gill Sans MT"/>
            <family val="2"/>
          </rPr>
          <t>This represents the total cost per bottle, as generally indicated on your invoice. Be sure to account for all related expenses, including taxes, shipping, and any applicable fees.</t>
        </r>
      </text>
    </comment>
    <comment ref="C33" authorId="0" shapeId="0" xr:uid="{45FB575D-2898-AB4E-BDC2-CD599FA85FDB}">
      <text>
        <r>
          <rPr>
            <sz val="10"/>
            <color rgb="FF000000"/>
            <rFont val="Tahoma"/>
            <family val="2"/>
          </rPr>
          <t xml:space="preserve">Volume(mls) found in the original bottle.  You must enter 5 for telazol (even though it is a powder).
</t>
        </r>
      </text>
    </comment>
    <comment ref="D33" authorId="0" shapeId="0" xr:uid="{54AF6466-E516-6A45-9B80-7DB8CA865C5C}">
      <text>
        <r>
          <rPr>
            <sz val="10"/>
            <color rgb="FF000000"/>
            <rFont val="Tahoma"/>
            <family val="2"/>
          </rPr>
          <t>This is the amount of each component in your cocktail.  You must enter 5 for telazol (even though it is only a powder)</t>
        </r>
      </text>
    </comment>
    <comment ref="E33" authorId="0" shapeId="0" xr:uid="{1867F680-7C04-054D-8282-C619D1206772}">
      <text>
        <r>
          <rPr>
            <sz val="10"/>
            <color rgb="FF000000"/>
            <rFont val="Tahoma"/>
            <family val="2"/>
          </rPr>
          <t xml:space="preserve">This is the calculated cost for each component in the cocktail.
</t>
        </r>
      </text>
    </comment>
    <comment ref="E37" authorId="0" shapeId="0" xr:uid="{0283ECE4-461C-2B48-A8DC-2BD0A0EA6F22}">
      <text>
        <r>
          <rPr>
            <sz val="10"/>
            <color rgb="FF000000"/>
            <rFont val="Tahoma"/>
            <family val="2"/>
          </rPr>
          <t xml:space="preserve">This represents total cost of the drug cocktail
</t>
        </r>
      </text>
    </comment>
    <comment ref="A42" authorId="0" shapeId="0" xr:uid="{AB193BD4-234E-DD4B-BE3B-4B8F73189CCA}">
      <text>
        <r>
          <rPr>
            <sz val="10"/>
            <color rgb="FF000000"/>
            <rFont val="Tahoma"/>
            <family val="2"/>
          </rPr>
          <t>This is the buffer amount you would add to final values.  Generally used for budgeting.  Best practice is 10-20%.</t>
        </r>
      </text>
    </comment>
    <comment ref="C52" authorId="0" shapeId="0" xr:uid="{2C10B169-2C45-3B46-B9C1-1FC90C98EE63}">
      <text>
        <r>
          <rPr>
            <sz val="10"/>
            <color rgb="FF000000"/>
            <rFont val="Gill Sans MT"/>
            <family val="2"/>
            <scheme val="minor"/>
          </rPr>
          <t>Name of Drug Cocktail</t>
        </r>
      </text>
    </comment>
    <comment ref="C54" authorId="0" shapeId="0" xr:uid="{9544B84C-3C1E-C346-8097-CCF72A495D0C}">
      <text>
        <r>
          <rPr>
            <sz val="10"/>
            <color rgb="FF000000"/>
            <rFont val="Gill Sans MT"/>
            <family val="2"/>
          </rPr>
          <t xml:space="preserve">Drug cocktails are often dosed by the mL.  Enter the lower end of the dosage range in mL/kg.  If your dose is in mL/lb, you will need to multiply by 2.2 to convert to mL/kg </t>
        </r>
      </text>
    </comment>
    <comment ref="D54" authorId="0" shapeId="0" xr:uid="{2C65080B-7423-F046-832B-4D5284FE4FE1}">
      <text>
        <r>
          <rPr>
            <sz val="10"/>
            <color rgb="FF000000"/>
            <rFont val="Gill Sans MT"/>
            <family val="2"/>
          </rPr>
          <t xml:space="preserve">Drug cocktails are often dosed by the mL.  Enter the upper end of the dosage range in mL/kg.  If your dose is in mL/lb, you will need to multiply by 2.2 to convert to mL/kg </t>
        </r>
      </text>
    </comment>
    <comment ref="C55" authorId="0" shapeId="0" xr:uid="{B6ACD229-0FFF-CB4A-BA23-EFE1CFE7C9E1}">
      <text>
        <r>
          <rPr>
            <sz val="10"/>
            <color rgb="FF000000"/>
            <rFont val="Gill Sans MT"/>
            <family val="2"/>
          </rPr>
          <t xml:space="preserve">This is the volume (mLs) in the bottle once you have mixed everything together.
</t>
        </r>
        <r>
          <rPr>
            <sz val="10"/>
            <color rgb="FF000000"/>
            <rFont val="Gill Sans MT"/>
            <family val="2"/>
          </rPr>
          <t xml:space="preserve">
</t>
        </r>
        <r>
          <rPr>
            <sz val="10"/>
            <color rgb="FF000000"/>
            <rFont val="Gill Sans MT"/>
            <family val="2"/>
          </rPr>
          <t xml:space="preserve">IF your mixture includes </t>
        </r>
        <r>
          <rPr>
            <b/>
            <sz val="10"/>
            <color rgb="FF000000"/>
            <rFont val="Gill Sans MT"/>
            <family val="2"/>
          </rPr>
          <t>Telazol</t>
        </r>
        <r>
          <rPr>
            <sz val="10"/>
            <color rgb="FF000000"/>
            <rFont val="Gill Sans MT"/>
            <family val="2"/>
          </rPr>
          <t xml:space="preserve"> calculate the total volume as the sum of all liquid parts as the powder contributes negligible volume and should not be included in the calculation.
</t>
        </r>
      </text>
    </comment>
    <comment ref="B57" authorId="0" shapeId="0" xr:uid="{59860E4B-AFDA-A541-AB8D-55C5A483DFD2}">
      <text>
        <r>
          <rPr>
            <sz val="10"/>
            <color rgb="FF000000"/>
            <rFont val="Gill Sans MT"/>
            <family val="2"/>
            <scheme val="minor"/>
          </rPr>
          <t>This represents the total cost per bottle, as generally indicated on your invoice. Be sure to account for all related expenses, including taxes, shipping, and any applicable fees.</t>
        </r>
      </text>
    </comment>
    <comment ref="C57" authorId="0" shapeId="0" xr:uid="{73E6BDD8-4183-4441-AF83-0756AE190D97}">
      <text>
        <r>
          <rPr>
            <sz val="10"/>
            <color rgb="FF000000"/>
            <rFont val="Gill Sans MT"/>
            <family val="2"/>
            <scheme val="minor"/>
          </rPr>
          <t>Volume(mls) found in the original bottle.  You must enter 5 for telazol (even though it is a powder).</t>
        </r>
      </text>
    </comment>
    <comment ref="D57" authorId="0" shapeId="0" xr:uid="{3B5D96C2-2BC5-FF46-81C9-11888487E9CA}">
      <text>
        <r>
          <rPr>
            <sz val="10"/>
            <color rgb="FF000000"/>
            <rFont val="Gill Sans MT"/>
            <family val="2"/>
            <scheme val="minor"/>
          </rPr>
          <t>This is the concentration from the original bottles.  For example: Telazol is 100mg/mL and Dexmedetomidine is most commonly 0.5mg/mL.</t>
        </r>
      </text>
    </comment>
    <comment ref="E57" authorId="0" shapeId="0" xr:uid="{172AD718-6CBE-4E43-9AB0-BD66F27AD8CD}">
      <text>
        <r>
          <rPr>
            <sz val="10"/>
            <color rgb="FF000000"/>
            <rFont val="Tahoma"/>
            <family val="2"/>
          </rPr>
          <t xml:space="preserve">Enter how many mLs of each drug you are adding to the cocktail.
</t>
        </r>
        <r>
          <rPr>
            <sz val="10"/>
            <color rgb="FF000000"/>
            <rFont val="Tahoma"/>
            <family val="2"/>
          </rPr>
          <t xml:space="preserve">
</t>
        </r>
        <r>
          <rPr>
            <sz val="10"/>
            <color rgb="FF000000"/>
            <rFont val="Tahoma"/>
            <family val="2"/>
          </rPr>
          <t xml:space="preserve">If you are using telazol, enter "5" even though it is only a powder.
</t>
        </r>
        <r>
          <rPr>
            <sz val="10"/>
            <color rgb="FF000000"/>
            <rFont val="Tahoma"/>
            <family val="2"/>
          </rPr>
          <t xml:space="preserve">
</t>
        </r>
        <r>
          <rPr>
            <sz val="10"/>
            <color rgb="FF000000"/>
            <rFont val="Tahoma"/>
            <family val="2"/>
          </rPr>
          <t>If you are creating some version of DKB, you would enter the actual volume you use to create your mix.</t>
        </r>
      </text>
    </comment>
    <comment ref="E67" authorId="0" shapeId="0" xr:uid="{B0576ED1-C8B7-D741-857C-69893AD82475}">
      <text>
        <r>
          <rPr>
            <sz val="10"/>
            <color rgb="FF000000"/>
            <rFont val="Gill Sans MT"/>
            <family val="2"/>
          </rPr>
          <t>This is the buffer amount you would add to final values.  Generally used for budgeting.  Best practice is 10-20%.</t>
        </r>
      </text>
    </comment>
  </commentList>
</comments>
</file>

<file path=xl/sharedStrings.xml><?xml version="1.0" encoding="utf-8"?>
<sst xmlns="http://schemas.openxmlformats.org/spreadsheetml/2006/main" count="84" uniqueCount="58">
  <si>
    <t>Drug Name</t>
  </si>
  <si>
    <t>$/mL</t>
  </si>
  <si>
    <t>mg/mL</t>
  </si>
  <si>
    <t>$/mg</t>
  </si>
  <si>
    <t>low $/kg</t>
  </si>
  <si>
    <t>high $/kg</t>
  </si>
  <si>
    <t>low $/lb</t>
  </si>
  <si>
    <t>high $/lb</t>
  </si>
  <si>
    <t>Hydromorphone</t>
  </si>
  <si>
    <t>low dose
(mg/kg)</t>
  </si>
  <si>
    <t>high dose
(mg/kg)</t>
  </si>
  <si>
    <t>$/vial
($)</t>
  </si>
  <si>
    <t>volume/vial
(mL/vial)</t>
  </si>
  <si>
    <t>Acepromazine</t>
  </si>
  <si>
    <t>Ketamine</t>
  </si>
  <si>
    <t>Midazolam</t>
  </si>
  <si>
    <t>Meloxicam</t>
  </si>
  <si>
    <t>Multi-Drug Protocols</t>
  </si>
  <si>
    <t>TOTAL</t>
  </si>
  <si>
    <t>Drug Cocktails</t>
  </si>
  <si>
    <t>Tiletamine/Zolaz</t>
  </si>
  <si>
    <t>Dexmedetomidine</t>
  </si>
  <si>
    <t>Butorphanol</t>
  </si>
  <si>
    <t>% buffer</t>
  </si>
  <si>
    <t>TTDex</t>
  </si>
  <si>
    <t>vol/vial
(mL/vial)</t>
  </si>
  <si>
    <t>mLs/
cocktail</t>
  </si>
  <si>
    <t>mg/mL
cocktail</t>
  </si>
  <si>
    <t>Total Cocktail Volume (mLs)</t>
  </si>
  <si>
    <t>Cocktail Dose (mL/kg)</t>
  </si>
  <si>
    <t>Drug Cocktail Name</t>
  </si>
  <si>
    <t>Cocktail Components</t>
  </si>
  <si>
    <t>$/
cocktail</t>
  </si>
  <si>
    <t>TOTAL ($/mL)</t>
  </si>
  <si>
    <t>LOW</t>
  </si>
  <si>
    <t>HIGH</t>
  </si>
  <si>
    <t>LOW
DOSE mg/kg
cocktail</t>
  </si>
  <si>
    <t>HIGH
DOSE mg/kg cocktail</t>
  </si>
  <si>
    <t>low
$/kg</t>
  </si>
  <si>
    <t>high
$/kg</t>
  </si>
  <si>
    <t>low
$/lb</t>
  </si>
  <si>
    <t>high
$/lb</t>
  </si>
  <si>
    <t>Deconstructing the protocol is more time consuming but also provides more information.  If you plan to run serial comparisons, make substitutions or expect volatility in drug pricing, taking the time to deconstruct the protocol is often more transparent and adaptable if changes need to be made.</t>
  </si>
  <si>
    <t>$/mL
drug</t>
  </si>
  <si>
    <t>Calculate Based on Prepared Mixture Cost</t>
  </si>
  <si>
    <t>Yellow boxes require input variables</t>
  </si>
  <si>
    <t>Balancing anesthetic economics with veterinary responsibility is an essential skill in access to care, shelter, and HQHVSN work. When approached thoughtfully, cost analysis can help expand surgical access, improve sustainability, support ethical decision-making, and preserve patient safety. By combining sound medical judgment with transparent cost normalization, we can ensure that financial realities enhance, rather than compromise, quality care at the population level. This tool was created to help span the gap in communication among veterinary teams and executive leadership because doses (mg/kg), drug concentrations (mg/mL), and cocktail compositions vary, making direct price comparison between bottles and among patients misleading. To create an “apples-to-apples” comparison, we can normalize cost to the patient based on weight.</t>
  </si>
  <si>
    <t>Blue boxes are automatically calculated output values</t>
  </si>
  <si>
    <t>Deconstruct the Protocol</t>
  </si>
  <si>
    <t>Cocktail Dose (mL/kg)*</t>
  </si>
  <si>
    <t>mLs/
cocktail**</t>
  </si>
  <si>
    <t>Total Cocktail Vol. (mLs)**</t>
  </si>
  <si>
    <r>
      <rPr>
        <sz val="11"/>
        <color rgb="FFC00000"/>
        <rFont val="Gill Sans MT (Body)"/>
      </rPr>
      <t xml:space="preserve">PLEASE NOTE: </t>
    </r>
    <r>
      <rPr>
        <sz val="11"/>
        <rFont val="Gill Sans MT (Body)"/>
      </rPr>
      <t>This value should equal the total volume of your drug cocktail. For example, if you prepare 30mL aliquots of DKB, enter 30. For cocktails that include Telazol, calculate the total volume as the sum of all liquid components; the Telazol powder contributes negligible volume and should not be included.</t>
    </r>
  </si>
  <si>
    <r>
      <rPr>
        <sz val="11"/>
        <color rgb="FFC00000"/>
        <rFont val="Gill Sans MT (Body)"/>
      </rPr>
      <t>**PLEASE NOTE:</t>
    </r>
    <r>
      <rPr>
        <sz val="11"/>
        <color theme="1"/>
        <rFont val="Gill Sans MT"/>
        <family val="2"/>
        <scheme val="minor"/>
      </rPr>
      <t xml:space="preserve"> When comparing a drug protocol that involves </t>
    </r>
    <r>
      <rPr>
        <b/>
        <sz val="11"/>
        <color theme="1"/>
        <rFont val="Gill Sans MT"/>
        <family val="2"/>
        <scheme val="minor"/>
      </rPr>
      <t>Telazol</t>
    </r>
    <r>
      <rPr>
        <sz val="11"/>
        <color theme="1"/>
        <rFont val="Gill Sans MT"/>
        <family val="2"/>
        <scheme val="minor"/>
      </rPr>
      <t xml:space="preserve">, you must enter "5" for vol/vial and mLs/cocktail. </t>
    </r>
  </si>
  <si>
    <t>Here are the high and low ranges in $/kg and $/lb to compare this protocol with another.  Normalizing to $/wt. allows for a meaningful, "apples-to-apples" comparison.</t>
  </si>
  <si>
    <t>An example is provided for TTDex.  There are many drug protocols available with varying dosing range and makeup.  Edit values in the yellow boxes to fit your specific hospital protocols.  When including Telazol in your protocol, please recognize there are special "handling instructions" so the math is accurate.  Please read directions carefully.</t>
  </si>
  <si>
    <t>Enter each drug from your drug protocol along with dosing range, cost per vial from your invoice, how many mLs are in the vial, and the strength in mg/mL.  If there is not a range for dosing, only enter using the low end dose.  An example is provided.  Edit/replace values in the yellow boxes base don your specific protocol(s).</t>
  </si>
  <si>
    <r>
      <rPr>
        <sz val="11"/>
        <color rgb="FFC00000"/>
        <rFont val="Gill Sans MT (Body)"/>
      </rPr>
      <t>*PLEASE NOTE:</t>
    </r>
    <r>
      <rPr>
        <sz val="11"/>
        <color theme="1"/>
        <rFont val="Gill Sans MT"/>
        <family val="2"/>
        <scheme val="minor"/>
      </rPr>
      <t xml:space="preserve"> This is the dose of all drugs mixed together in </t>
    </r>
    <r>
      <rPr>
        <b/>
        <sz val="11"/>
        <color theme="1"/>
        <rFont val="Gill Sans MT"/>
        <family val="2"/>
        <scheme val="minor"/>
      </rPr>
      <t>ML/KG</t>
    </r>
    <r>
      <rPr>
        <sz val="11"/>
        <color theme="1"/>
        <rFont val="Gill Sans MT"/>
        <family val="2"/>
        <scheme val="minor"/>
      </rPr>
      <t>.  Ex: TTDex, DKB, TKX</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</si>
</sst>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1" x14ac:knownFonts="1">
    <font>
      <sz val="12"/>
      <color theme="1"/>
      <name val="Gill Sans MT"/>
      <family val="2"/>
      <scheme val="minor"/>
    </font>
    <font>
      <sz val="12"/>
      <color theme="1"/>
      <name val="Gill Sans MT"/>
      <family val="2"/>
      <scheme val="minor"/>
    </font>
    <font>
      <b/>
      <sz val="12"/>
      <color theme="1"/>
      <name val="Gill Sans MT"/>
      <family val="2"/>
      <scheme val="minor"/>
    </font>
    <font>
      <b/>
      <sz val="20"/>
      <color rgb="FF082942"/>
      <name val="Gill Sans MT"/>
      <family val="2"/>
      <scheme val="minor"/>
    </font>
    <font>
      <b/>
      <sz val="16"/>
      <color rgb="FF082942"/>
      <name val="Gill Sans MT"/>
      <family val="2"/>
      <scheme val="minor"/>
    </font>
    <font>
      <sz val="11"/>
      <color theme="1"/>
      <name val="Gill Sans MT"/>
      <family val="2"/>
      <scheme val="minor"/>
    </font>
    <font>
      <sz val="10"/>
      <color theme="1"/>
      <name val="Gill Sans MT"/>
      <family val="2"/>
      <scheme val="minor"/>
    </font>
    <font>
      <b/>
      <sz val="20"/>
      <color rgb="FF082942"/>
      <name val="Gill Sans MT"/>
      <family val="2"/>
      <scheme val="major"/>
    </font>
    <font>
      <sz val="10"/>
      <color rgb="FF000000"/>
      <name val="Tahoma"/>
      <family val="2"/>
    </font>
    <font>
      <sz val="10"/>
      <color rgb="FF000000"/>
      <name val="Gill Sans MT"/>
      <family val="2"/>
      <scheme val="minor"/>
    </font>
    <font>
      <sz val="12"/>
      <name val="Gill Sans MT"/>
      <family val="2"/>
      <scheme val="minor"/>
    </font>
    <font>
      <sz val="11"/>
      <color rgb="FFC00000"/>
      <name val="Gill Sans MT (Body)"/>
    </font>
    <font>
      <b/>
      <sz val="11"/>
      <color theme="1"/>
      <name val="Gill Sans MT"/>
      <family val="2"/>
      <scheme val="minor"/>
    </font>
    <font>
      <sz val="11"/>
      <name val="Gill Sans MT (Body)"/>
    </font>
    <font>
      <sz val="11"/>
      <color theme="1"/>
      <name val="Gill Sans MT (Body)"/>
    </font>
    <font>
      <b/>
      <sz val="12"/>
      <color theme="0"/>
      <name val="Gill Sans MT"/>
      <family val="2"/>
      <scheme val="minor"/>
    </font>
    <font>
      <sz val="12"/>
      <color theme="0"/>
      <name val="Gill Sans MT"/>
      <family val="2"/>
      <scheme val="minor"/>
    </font>
    <font>
      <b/>
      <sz val="10"/>
      <color rgb="FF000000"/>
      <name val="Tahoma"/>
      <family val="2"/>
    </font>
    <font>
      <sz val="10"/>
      <color rgb="FF000000"/>
      <name val="Gill Sans MT"/>
      <family val="2"/>
    </font>
    <font>
      <b/>
      <sz val="10"/>
      <color rgb="FF000000"/>
      <name val="Gill Sans MT"/>
      <family val="2"/>
    </font>
    <font>
      <sz val="12"/>
      <color rgb="FF082942"/>
      <name val="Gill Sans MT"/>
      <family val="2"/>
      <scheme val="minor"/>
    </font>
  </fonts>
  <fills count="6">
    <fill>
      <patternFill patternType="none"/>
    </fill>
    <fill>
      <patternFill patternType="gray125"/>
    </fill>
    <fill>
      <patternFill patternType="solid">
        <fgColor theme="4" tint="0.59999389629810485"/>
        <bgColor indexed="64"/>
      </patternFill>
    </fill>
    <fill>
      <patternFill patternType="solid">
        <fgColor rgb="FF93E7FF"/>
        <bgColor indexed="64"/>
      </patternFill>
    </fill>
    <fill>
      <patternFill patternType="solid">
        <fgColor rgb="FF94ECFF"/>
        <bgColor indexed="64"/>
      </patternFill>
    </fill>
    <fill>
      <patternFill patternType="solid">
        <fgColor rgb="FF08294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xf numFmtId="44" fontId="1" fillId="0" borderId="0" applyFont="0" applyFill="0" applyBorder="0" applyAlignment="0" applyProtection="0"/>
  </cellStyleXfs>
  <cellXfs count="114">
    <xf numFmtId="0" fontId="0" fillId="0" borderId="0" xfId="0"/>
    <xf numFmtId="0" fontId="0" fillId="0" borderId="0" xfId="0" applyAlignment="1">
      <alignment horizontal="center"/>
    </xf>
    <xf numFmtId="44" fontId="0" fillId="0" borderId="0" xfId="1" applyFont="1" applyAlignment="1">
      <alignment horizontal="center"/>
    </xf>
    <xf numFmtId="0" fontId="0" fillId="2" borderId="1" xfId="0" applyFill="1" applyBorder="1"/>
    <xf numFmtId="0" fontId="0" fillId="2" borderId="1" xfId="0" applyFill="1" applyBorder="1" applyAlignment="1">
      <alignment horizontal="center"/>
    </xf>
    <xf numFmtId="44" fontId="0" fillId="2" borderId="1" xfId="1" applyFont="1" applyFill="1" applyBorder="1" applyAlignment="1">
      <alignment horizontal="center"/>
    </xf>
    <xf numFmtId="0" fontId="0" fillId="0" borderId="1" xfId="0" applyBorder="1"/>
    <xf numFmtId="44" fontId="0" fillId="3" borderId="1" xfId="1" applyFont="1" applyFill="1" applyBorder="1" applyAlignment="1">
      <alignment horizontal="center"/>
    </xf>
    <xf numFmtId="0" fontId="0" fillId="0" borderId="1" xfId="0" applyBorder="1" applyAlignment="1">
      <alignment horizontal="center" wrapText="1"/>
    </xf>
    <xf numFmtId="0" fontId="0" fillId="0" borderId="1" xfId="0" applyBorder="1" applyAlignment="1">
      <alignment horizontal="center"/>
    </xf>
    <xf numFmtId="0" fontId="0" fillId="3" borderId="1" xfId="1" applyNumberFormat="1" applyFont="1" applyFill="1" applyBorder="1" applyAlignment="1">
      <alignment horizontal="center"/>
    </xf>
    <xf numFmtId="44" fontId="2" fillId="0" borderId="0" xfId="1" applyFont="1" applyAlignment="1">
      <alignment horizontal="center"/>
    </xf>
    <xf numFmtId="44" fontId="2" fillId="0" borderId="0" xfId="1" applyFont="1" applyBorder="1" applyAlignment="1">
      <alignment horizontal="center"/>
    </xf>
    <xf numFmtId="0" fontId="0" fillId="2" borderId="1" xfId="1" applyNumberFormat="1" applyFont="1" applyFill="1" applyBorder="1" applyAlignment="1">
      <alignment horizontal="center"/>
    </xf>
    <xf numFmtId="0" fontId="0" fillId="2" borderId="3" xfId="0" applyFill="1" applyBorder="1"/>
    <xf numFmtId="0" fontId="0" fillId="2" borderId="3" xfId="0" applyFill="1" applyBorder="1" applyAlignment="1">
      <alignment horizontal="center"/>
    </xf>
    <xf numFmtId="44" fontId="0" fillId="2" borderId="3" xfId="1" applyFont="1" applyFill="1" applyBorder="1" applyAlignment="1">
      <alignment horizontal="center"/>
    </xf>
    <xf numFmtId="44" fontId="0" fillId="3" borderId="3" xfId="1" applyFont="1" applyFill="1" applyBorder="1" applyAlignment="1">
      <alignment horizontal="center"/>
    </xf>
    <xf numFmtId="0" fontId="0" fillId="0" borderId="2" xfId="0" applyBorder="1" applyAlignment="1">
      <alignment horizontal="center" wrapText="1"/>
    </xf>
    <xf numFmtId="0" fontId="0" fillId="0" borderId="2" xfId="0" applyBorder="1" applyAlignment="1">
      <alignment horizontal="center"/>
    </xf>
    <xf numFmtId="0" fontId="2" fillId="0" borderId="2" xfId="0" applyFont="1" applyBorder="1" applyAlignment="1">
      <alignment horizontal="center"/>
    </xf>
    <xf numFmtId="0" fontId="0" fillId="0" borderId="2" xfId="0" applyBorder="1"/>
    <xf numFmtId="44" fontId="0" fillId="3" borderId="4" xfId="1" applyFont="1" applyFill="1" applyBorder="1" applyAlignment="1">
      <alignment horizontal="center"/>
    </xf>
    <xf numFmtId="0" fontId="3" fillId="0" borderId="0" xfId="0" applyFont="1"/>
    <xf numFmtId="0" fontId="0" fillId="0" borderId="0" xfId="1" applyNumberFormat="1" applyFont="1" applyFill="1" applyBorder="1" applyAlignment="1">
      <alignment horizontal="center"/>
    </xf>
    <xf numFmtId="0" fontId="0" fillId="2" borderId="8" xfId="0" applyFill="1" applyBorder="1" applyAlignment="1">
      <alignment horizontal="center"/>
    </xf>
    <xf numFmtId="0" fontId="0" fillId="0" borderId="10" xfId="0" applyBorder="1"/>
    <xf numFmtId="0" fontId="0" fillId="0" borderId="10" xfId="0" applyBorder="1" applyAlignment="1">
      <alignment horizontal="center"/>
    </xf>
    <xf numFmtId="0" fontId="2" fillId="0" borderId="8" xfId="0" applyFont="1" applyBorder="1" applyAlignment="1">
      <alignment horizontal="center"/>
    </xf>
    <xf numFmtId="0" fontId="0" fillId="0" borderId="13" xfId="0" applyBorder="1" applyAlignment="1">
      <alignment horizontal="center" wrapText="1"/>
    </xf>
    <xf numFmtId="0" fontId="0" fillId="0" borderId="1" xfId="0" applyBorder="1" applyAlignment="1">
      <alignment wrapText="1"/>
    </xf>
    <xf numFmtId="44" fontId="0" fillId="3" borderId="1" xfId="0" applyNumberFormat="1" applyFill="1" applyBorder="1"/>
    <xf numFmtId="0" fontId="0" fillId="0" borderId="0" xfId="0" applyAlignment="1">
      <alignment horizontal="right"/>
    </xf>
    <xf numFmtId="44" fontId="0" fillId="3" borderId="14" xfId="0" applyNumberFormat="1" applyFill="1" applyBorder="1"/>
    <xf numFmtId="0" fontId="0" fillId="2" borderId="8" xfId="1" applyNumberFormat="1" applyFont="1" applyFill="1" applyBorder="1" applyAlignment="1">
      <alignment horizontal="center"/>
    </xf>
    <xf numFmtId="0" fontId="0" fillId="0" borderId="15" xfId="0" applyBorder="1" applyAlignment="1">
      <alignment horizontal="right"/>
    </xf>
    <xf numFmtId="0" fontId="0" fillId="0" borderId="3" xfId="0" applyBorder="1"/>
    <xf numFmtId="0" fontId="0" fillId="2" borderId="3" xfId="1" applyNumberFormat="1" applyFont="1" applyFill="1" applyBorder="1" applyAlignment="1">
      <alignment horizontal="center"/>
    </xf>
    <xf numFmtId="44" fontId="0" fillId="3" borderId="3" xfId="0" applyNumberFormat="1" applyFill="1" applyBorder="1"/>
    <xf numFmtId="0" fontId="0" fillId="0" borderId="2" xfId="0" applyBorder="1" applyAlignment="1">
      <alignment wrapText="1"/>
    </xf>
    <xf numFmtId="0" fontId="0" fillId="0" borderId="14" xfId="0" applyBorder="1"/>
    <xf numFmtId="2" fontId="0" fillId="3" borderId="1" xfId="1" applyNumberFormat="1" applyFont="1" applyFill="1" applyBorder="1" applyAlignment="1">
      <alignment horizontal="center"/>
    </xf>
    <xf numFmtId="0" fontId="0" fillId="2" borderId="4" xfId="0" applyFill="1" applyBorder="1" applyAlignment="1">
      <alignment horizontal="center"/>
    </xf>
    <xf numFmtId="0" fontId="0" fillId="0" borderId="13" xfId="0" applyBorder="1" applyAlignment="1">
      <alignment horizontal="center"/>
    </xf>
    <xf numFmtId="0" fontId="0" fillId="2" borderId="4" xfId="0" applyFill="1" applyBorder="1" applyAlignment="1">
      <alignment horizontal="left"/>
    </xf>
    <xf numFmtId="0" fontId="0" fillId="2" borderId="14" xfId="0" applyFill="1" applyBorder="1" applyAlignment="1">
      <alignment horizontal="left"/>
    </xf>
    <xf numFmtId="0" fontId="4" fillId="0" borderId="0" xfId="0" applyFont="1"/>
    <xf numFmtId="0" fontId="0" fillId="0" borderId="1" xfId="0" applyBorder="1" applyAlignment="1">
      <alignment horizontal="right"/>
    </xf>
    <xf numFmtId="44" fontId="1" fillId="0" borderId="0" xfId="1" applyFont="1" applyAlignment="1">
      <alignment horizontal="right" vertical="center"/>
    </xf>
    <xf numFmtId="0" fontId="0" fillId="0" borderId="13" xfId="0" applyBorder="1" applyAlignment="1">
      <alignment vertical="center"/>
    </xf>
    <xf numFmtId="0" fontId="0" fillId="0" borderId="15" xfId="0" applyBorder="1" applyAlignment="1">
      <alignment vertical="center"/>
    </xf>
    <xf numFmtId="0" fontId="7" fillId="0" borderId="0" xfId="0" applyFont="1"/>
    <xf numFmtId="44" fontId="0" fillId="0" borderId="0" xfId="0" applyNumberFormat="1"/>
    <xf numFmtId="0" fontId="0" fillId="0" borderId="14" xfId="0" applyBorder="1" applyAlignment="1">
      <alignment vertical="center"/>
    </xf>
    <xf numFmtId="0" fontId="0" fillId="2" borderId="1" xfId="0" applyFill="1" applyBorder="1" applyAlignment="1">
      <alignment horizontal="center" vertical="center"/>
    </xf>
    <xf numFmtId="0" fontId="0" fillId="2" borderId="8" xfId="0" applyFill="1" applyBorder="1" applyAlignment="1">
      <alignment horizontal="center" vertical="center"/>
    </xf>
    <xf numFmtId="0" fontId="0" fillId="2" borderId="4" xfId="0" applyFill="1" applyBorder="1" applyAlignment="1">
      <alignment horizontal="center" vertical="center"/>
    </xf>
    <xf numFmtId="0" fontId="0" fillId="0" borderId="16" xfId="0" applyBorder="1" applyAlignment="1">
      <alignment horizontal="center"/>
    </xf>
    <xf numFmtId="44" fontId="0" fillId="3" borderId="11" xfId="1" applyFont="1" applyFill="1" applyBorder="1" applyAlignment="1">
      <alignment horizontal="center"/>
    </xf>
    <xf numFmtId="0" fontId="2" fillId="0" borderId="17" xfId="0" applyFont="1" applyBorder="1" applyAlignment="1">
      <alignment horizontal="center" wrapText="1"/>
    </xf>
    <xf numFmtId="0" fontId="2" fillId="0" borderId="18" xfId="0" applyFont="1" applyBorder="1" applyAlignment="1">
      <alignment horizontal="center" wrapText="1"/>
    </xf>
    <xf numFmtId="44" fontId="0" fillId="3" borderId="19" xfId="1" applyFont="1" applyFill="1" applyBorder="1" applyAlignment="1">
      <alignment horizontal="center"/>
    </xf>
    <xf numFmtId="44" fontId="0" fillId="3" borderId="20" xfId="1" applyFont="1" applyFill="1" applyBorder="1" applyAlignment="1">
      <alignment horizontal="center"/>
    </xf>
    <xf numFmtId="44" fontId="0" fillId="3" borderId="21" xfId="1" applyFont="1" applyFill="1" applyBorder="1" applyAlignment="1">
      <alignment horizontal="center"/>
    </xf>
    <xf numFmtId="44" fontId="0" fillId="3" borderId="22" xfId="1" applyFont="1" applyFill="1" applyBorder="1" applyAlignment="1">
      <alignment horizontal="center"/>
    </xf>
    <xf numFmtId="44" fontId="2" fillId="0" borderId="23" xfId="1" applyFont="1" applyBorder="1" applyAlignment="1">
      <alignment horizontal="center"/>
    </xf>
    <xf numFmtId="44" fontId="2" fillId="0" borderId="24" xfId="1" applyFont="1" applyBorder="1" applyAlignment="1">
      <alignment horizontal="center"/>
    </xf>
    <xf numFmtId="44" fontId="0" fillId="3" borderId="25" xfId="1" applyFont="1" applyFill="1" applyBorder="1" applyAlignment="1">
      <alignment horizontal="center"/>
    </xf>
    <xf numFmtId="44" fontId="0" fillId="3" borderId="26" xfId="1" applyFont="1" applyFill="1" applyBorder="1" applyAlignment="1">
      <alignment horizontal="center"/>
    </xf>
    <xf numFmtId="0" fontId="6" fillId="0" borderId="14" xfId="0" applyFont="1" applyBorder="1" applyAlignment="1">
      <alignment horizontal="center"/>
    </xf>
    <xf numFmtId="0" fontId="6" fillId="0" borderId="1" xfId="0" applyFont="1" applyBorder="1" applyAlignment="1">
      <alignment horizontal="center"/>
    </xf>
    <xf numFmtId="0" fontId="6" fillId="0" borderId="15" xfId="0" applyFont="1" applyBorder="1" applyAlignment="1">
      <alignment horizontal="center"/>
    </xf>
    <xf numFmtId="0" fontId="5" fillId="0" borderId="0" xfId="0" applyFont="1" applyAlignment="1">
      <alignment wrapText="1"/>
    </xf>
    <xf numFmtId="0" fontId="5" fillId="0" borderId="5" xfId="0" applyFont="1" applyBorder="1" applyAlignment="1">
      <alignment vertical="top" wrapText="1"/>
    </xf>
    <xf numFmtId="0" fontId="5" fillId="0" borderId="0" xfId="0" applyFont="1" applyAlignment="1">
      <alignment vertical="top" wrapText="1"/>
    </xf>
    <xf numFmtId="0" fontId="14" fillId="0" borderId="0" xfId="0" applyFont="1" applyAlignment="1">
      <alignment horizontal="left" vertical="top" wrapText="1"/>
    </xf>
    <xf numFmtId="0" fontId="5" fillId="0" borderId="0" xfId="0" applyFont="1" applyAlignment="1">
      <alignment horizontal="left" vertical="top" wrapText="1"/>
    </xf>
    <xf numFmtId="0" fontId="10" fillId="0" borderId="7" xfId="0" applyFont="1" applyBorder="1" applyAlignment="1">
      <alignment vertical="center" wrapText="1"/>
    </xf>
    <xf numFmtId="0" fontId="10" fillId="0" borderId="0" xfId="0" applyFont="1" applyAlignment="1">
      <alignment vertical="center" wrapText="1"/>
    </xf>
    <xf numFmtId="0" fontId="5" fillId="0" borderId="5" xfId="0" applyFont="1" applyBorder="1" applyAlignment="1">
      <alignment vertical="top"/>
    </xf>
    <xf numFmtId="0" fontId="5" fillId="0" borderId="0" xfId="0" applyFont="1" applyAlignment="1">
      <alignment vertical="top"/>
    </xf>
    <xf numFmtId="0" fontId="5" fillId="0" borderId="13" xfId="0" applyFont="1" applyBorder="1" applyAlignment="1">
      <alignment vertical="center" wrapText="1"/>
    </xf>
    <xf numFmtId="0" fontId="5" fillId="0" borderId="9" xfId="0" applyFont="1" applyBorder="1" applyAlignment="1">
      <alignment vertical="center" wrapText="1"/>
    </xf>
    <xf numFmtId="0" fontId="5" fillId="0" borderId="15" xfId="0" applyFont="1" applyBorder="1" applyAlignment="1">
      <alignment vertical="center" wrapText="1"/>
    </xf>
    <xf numFmtId="0" fontId="5" fillId="0" borderId="5" xfId="0" applyFont="1" applyBorder="1" applyAlignment="1">
      <alignment vertical="center" wrapText="1"/>
    </xf>
    <xf numFmtId="0" fontId="5" fillId="0" borderId="0" xfId="0" applyFont="1" applyAlignment="1">
      <alignment vertical="center" wrapText="1"/>
    </xf>
    <xf numFmtId="0" fontId="5" fillId="0" borderId="6" xfId="0" applyFont="1" applyBorder="1" applyAlignment="1">
      <alignment vertical="center" wrapText="1"/>
    </xf>
    <xf numFmtId="0" fontId="5" fillId="0" borderId="11" xfId="0" applyFont="1" applyBorder="1" applyAlignment="1">
      <alignment vertical="center" wrapText="1"/>
    </xf>
    <xf numFmtId="0" fontId="5" fillId="0" borderId="7" xfId="0" applyFont="1" applyBorder="1" applyAlignment="1">
      <alignment vertical="center" wrapText="1"/>
    </xf>
    <xf numFmtId="0" fontId="5" fillId="0" borderId="12" xfId="0" applyFont="1" applyBorder="1" applyAlignment="1">
      <alignment vertical="center" wrapText="1"/>
    </xf>
    <xf numFmtId="0" fontId="0" fillId="0" borderId="0" xfId="0" applyAlignment="1">
      <alignment vertical="center" wrapText="1"/>
    </xf>
    <xf numFmtId="0" fontId="0" fillId="0" borderId="8" xfId="0" applyBorder="1"/>
    <xf numFmtId="0" fontId="0" fillId="2" borderId="1" xfId="0" applyFill="1" applyBorder="1" applyAlignment="1">
      <alignment horizontal="left"/>
    </xf>
    <xf numFmtId="0" fontId="0" fillId="0" borderId="3" xfId="0" applyBorder="1"/>
    <xf numFmtId="0" fontId="0" fillId="2" borderId="1" xfId="0" applyFill="1" applyBorder="1"/>
    <xf numFmtId="0" fontId="0" fillId="3" borderId="1" xfId="0" applyFill="1" applyBorder="1"/>
    <xf numFmtId="0" fontId="0" fillId="0" borderId="5" xfId="0" applyBorder="1" applyAlignment="1">
      <alignment vertical="center" wrapText="1"/>
    </xf>
    <xf numFmtId="0" fontId="0" fillId="0" borderId="0" xfId="0" applyBorder="1" applyAlignment="1">
      <alignment vertical="center" wrapText="1"/>
    </xf>
    <xf numFmtId="0" fontId="20" fillId="0" borderId="0" xfId="0" applyFont="1" applyAlignment="1">
      <alignment vertical="center" wrapText="1"/>
    </xf>
    <xf numFmtId="0" fontId="0" fillId="0" borderId="9" xfId="0" applyBorder="1" applyAlignment="1">
      <alignment wrapText="1"/>
    </xf>
    <xf numFmtId="0" fontId="0" fillId="0" borderId="0" xfId="0" applyAlignment="1">
      <alignment wrapText="1"/>
    </xf>
    <xf numFmtId="0" fontId="0" fillId="0" borderId="0" xfId="0" applyAlignment="1">
      <alignment horizontal="left" vertical="center" wrapText="1"/>
    </xf>
    <xf numFmtId="44" fontId="0" fillId="3" borderId="2" xfId="1" applyFont="1" applyFill="1" applyBorder="1" applyAlignment="1">
      <alignment horizontal="center"/>
    </xf>
    <xf numFmtId="44" fontId="0" fillId="3" borderId="2" xfId="0" applyNumberFormat="1" applyFill="1" applyBorder="1"/>
    <xf numFmtId="0" fontId="0" fillId="0" borderId="0" xfId="0" applyAlignment="1">
      <alignment horizontal="left" vertical="center" wrapText="1"/>
    </xf>
    <xf numFmtId="0" fontId="0" fillId="0" borderId="6" xfId="0" applyBorder="1" applyAlignment="1">
      <alignment horizontal="left" vertical="center" wrapText="1"/>
    </xf>
    <xf numFmtId="44" fontId="1" fillId="0" borderId="0" xfId="1" applyFont="1" applyFill="1" applyBorder="1" applyAlignment="1">
      <alignment horizontal="center"/>
    </xf>
    <xf numFmtId="44" fontId="1" fillId="4" borderId="1" xfId="1" applyFont="1" applyFill="1" applyBorder="1" applyAlignment="1">
      <alignment horizontal="center"/>
    </xf>
    <xf numFmtId="44" fontId="16" fillId="5" borderId="3" xfId="1" applyFont="1" applyFill="1" applyBorder="1" applyAlignment="1">
      <alignment horizontal="center"/>
    </xf>
    <xf numFmtId="44" fontId="16" fillId="5" borderId="3" xfId="0" applyNumberFormat="1" applyFont="1" applyFill="1" applyBorder="1"/>
    <xf numFmtId="44" fontId="15" fillId="5" borderId="27" xfId="1" applyFont="1" applyFill="1" applyBorder="1" applyAlignment="1">
      <alignment horizontal="center"/>
    </xf>
    <xf numFmtId="44" fontId="15" fillId="5" borderId="28" xfId="1" applyFont="1" applyFill="1" applyBorder="1" applyAlignment="1">
      <alignment horizontal="center"/>
    </xf>
    <xf numFmtId="44" fontId="0" fillId="0" borderId="0" xfId="1" applyFont="1" applyAlignment="1"/>
    <xf numFmtId="44" fontId="0" fillId="0" borderId="6" xfId="1" applyFont="1" applyBorder="1" applyAlignment="1"/>
  </cellXfs>
  <cellStyles count="2">
    <cellStyle name="Currency" xfId="1" builtinId="4"/>
    <cellStyle name="Normal" xfId="0" builtinId="0"/>
  </cellStyles>
  <dxfs count="0"/>
  <tableStyles count="0" defaultTableStyle="TableStyleMedium2" defaultPivotStyle="PivotStyleLight16"/>
  <colors>
    <mruColors>
      <color rgb="FFEFBB59"/>
      <color rgb="FFFFC961"/>
      <color rgb="FF082942"/>
      <color rgb="FF94ECFF"/>
      <color rgb="FF4A767F"/>
      <color rgb="FF4A76FF"/>
      <color rgb="FF94EAFF"/>
      <color rgb="FF93E7FF"/>
      <color rgb="FF85CE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Parcel">
  <a:themeElements>
    <a:clrScheme name="Parcel">
      <a:dk1>
        <a:srgbClr val="000000"/>
      </a:dk1>
      <a:lt1>
        <a:srgbClr val="FFFFFF"/>
      </a:lt1>
      <a:dk2>
        <a:srgbClr val="4A5356"/>
      </a:dk2>
      <a:lt2>
        <a:srgbClr val="E8E3CE"/>
      </a:lt2>
      <a:accent1>
        <a:srgbClr val="F6A21D"/>
      </a:accent1>
      <a:accent2>
        <a:srgbClr val="9BAFB5"/>
      </a:accent2>
      <a:accent3>
        <a:srgbClr val="C96731"/>
      </a:accent3>
      <a:accent4>
        <a:srgbClr val="9CA383"/>
      </a:accent4>
      <a:accent5>
        <a:srgbClr val="87795D"/>
      </a:accent5>
      <a:accent6>
        <a:srgbClr val="A0988C"/>
      </a:accent6>
      <a:hlink>
        <a:srgbClr val="00B0F0"/>
      </a:hlink>
      <a:folHlink>
        <a:srgbClr val="738F97"/>
      </a:folHlink>
    </a:clrScheme>
    <a:fontScheme name="Parcel">
      <a:majorFont>
        <a:latin typeface="Gill Sans MT" panose="020B0502020104020203"/>
        <a:ea typeface=""/>
        <a:cs typeface=""/>
        <a:font script="Grek" typeface="Corbel"/>
        <a:font script="Cyrl" typeface="Corbel"/>
        <a:font script="Jpan" typeface="HGｺﾞｼｯｸE"/>
        <a:font script="Hang" typeface="휴먼매직체"/>
        <a:font script="Hans" typeface="华文中宋"/>
        <a:font script="Hant" typeface="微軟正黑體"/>
        <a:font script="Arab" typeface="Majalla UI"/>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Gill Sans MT" panose="020B0502020104020203"/>
        <a:ea typeface=""/>
        <a:cs typeface=""/>
        <a:font script="Grek" typeface="Corbel"/>
        <a:font script="Cyrl" typeface="Corbel"/>
        <a:font script="Jpan" typeface="HGｺﾞｼｯｸE"/>
        <a:font script="Hang" typeface="휴먼매직체"/>
        <a:font script="Hans" typeface="华文中宋"/>
        <a:font script="Hant" typeface="微軟正黑體"/>
        <a:font script="Arab" typeface="Majalla UI"/>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Parcel">
      <a:fillStyleLst>
        <a:solidFill>
          <a:schemeClr val="phClr"/>
        </a:solidFill>
        <a:gradFill rotWithShape="1">
          <a:gsLst>
            <a:gs pos="0">
              <a:schemeClr val="phClr">
                <a:tint val="80000"/>
                <a:satMod val="107000"/>
                <a:lumMod val="103000"/>
              </a:schemeClr>
            </a:gs>
            <a:gs pos="100000">
              <a:schemeClr val="phClr">
                <a:tint val="82000"/>
                <a:satMod val="109000"/>
                <a:lumMod val="103000"/>
              </a:schemeClr>
            </a:gs>
          </a:gsLst>
          <a:lin ang="5400000" scaled="0"/>
        </a:gradFill>
        <a:gradFill rotWithShape="1">
          <a:gsLst>
            <a:gs pos="0">
              <a:schemeClr val="phClr">
                <a:tint val="97000"/>
                <a:satMod val="100000"/>
                <a:lumMod val="102000"/>
              </a:schemeClr>
            </a:gs>
            <a:gs pos="50000">
              <a:schemeClr val="phClr">
                <a:shade val="100000"/>
                <a:satMod val="103000"/>
                <a:lumMod val="100000"/>
              </a:schemeClr>
            </a:gs>
            <a:gs pos="100000">
              <a:schemeClr val="phClr">
                <a:shade val="93000"/>
                <a:satMod val="110000"/>
                <a:lumMod val="99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31750" cap="flat" cmpd="sng" algn="ctr">
          <a:solidFill>
            <a:schemeClr val="phClr"/>
          </a:solidFill>
          <a:prstDash val="solid"/>
        </a:ln>
      </a:lnStyleLst>
      <a:effectStyleLst>
        <a:effectStyle>
          <a:effectLst/>
        </a:effectStyle>
        <a:effectStyle>
          <a:effectLst/>
        </a:effectStyle>
        <a:effectStyle>
          <a:effectLst>
            <a:outerShdw blurRad="55880" dist="15240" dir="5400000" algn="ctr" rotWithShape="0">
              <a:srgbClr val="000000">
                <a:alpha val="45000"/>
              </a:srgbClr>
            </a:outerShdw>
          </a:effectLst>
          <a:scene3d>
            <a:camera prst="orthographicFront">
              <a:rot lat="0" lon="0" rev="0"/>
            </a:camera>
            <a:lightRig rig="brightRoom" dir="tl"/>
          </a:scene3d>
          <a:sp3d prstMaterial="dkEdge">
            <a:bevelT w="0" h="0"/>
          </a:sp3d>
        </a:effectStyle>
      </a:effectStyleLst>
      <a:bgFillStyleLst>
        <a:solidFill>
          <a:schemeClr val="phClr"/>
        </a:solidFill>
        <a:solidFill>
          <a:schemeClr val="phClr">
            <a:tint val="95000"/>
            <a:satMod val="170000"/>
          </a:schemeClr>
        </a:solidFill>
        <a:gradFill rotWithShape="1">
          <a:gsLst>
            <a:gs pos="0">
              <a:schemeClr val="phClr">
                <a:tint val="97000"/>
                <a:shade val="100000"/>
                <a:satMod val="185000"/>
                <a:lumMod val="120000"/>
              </a:schemeClr>
            </a:gs>
            <a:gs pos="100000">
              <a:schemeClr val="phClr">
                <a:tint val="96000"/>
                <a:shade val="95000"/>
                <a:satMod val="215000"/>
                <a:lumMod val="80000"/>
              </a:schemeClr>
            </a:gs>
          </a:gsLst>
          <a:path path="circle">
            <a:fillToRect l="50000" t="55000" r="125000" b="100000"/>
          </a:path>
        </a:gradFill>
      </a:bgFillStyleLst>
    </a:fmtScheme>
  </a:themeElements>
  <a:objectDefaults/>
  <a:extraClrSchemeLst/>
  <a:extLst>
    <a:ext uri="{05A4C25C-085E-4340-85A3-A5531E510DB2}">
      <thm15:themeFamily xmlns:thm15="http://schemas.microsoft.com/office/thememl/2012/main" name="Parcel" id="{8BEC4385-4EB9-4D53-BFB5-0EA123736B6D}" vid="{4DB32801-28C0-48B0-8C1D-A9A58613615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A653E-F0C0-FA4D-934C-C74FF8848161}">
  <dimension ref="A1:M73"/>
  <sheetViews>
    <sheetView showGridLines="0" tabSelected="1" view="pageLayout" topLeftCell="A47" zoomScale="130" zoomScaleNormal="150" zoomScalePageLayoutView="130" workbookViewId="0">
      <selection activeCell="B65" sqref="B65"/>
    </sheetView>
  </sheetViews>
  <sheetFormatPr baseColWidth="10" defaultRowHeight="16" x14ac:dyDescent="0.2"/>
  <cols>
    <col min="1" max="1" width="18" customWidth="1"/>
    <col min="2" max="4" width="9.83203125" customWidth="1"/>
    <col min="5" max="5" width="10.5" customWidth="1"/>
    <col min="6" max="6" width="8.6640625" customWidth="1"/>
    <col min="7" max="12" width="9.83203125" customWidth="1"/>
  </cols>
  <sheetData>
    <row r="1" spans="1:12" x14ac:dyDescent="0.2">
      <c r="A1" s="94" t="s">
        <v>45</v>
      </c>
      <c r="B1" s="94"/>
      <c r="C1" s="94"/>
      <c r="D1" s="94"/>
      <c r="E1" s="94"/>
    </row>
    <row r="2" spans="1:12" x14ac:dyDescent="0.2">
      <c r="A2" s="95" t="s">
        <v>47</v>
      </c>
      <c r="B2" s="95"/>
      <c r="C2" s="95"/>
      <c r="D2" s="95"/>
      <c r="E2" s="95"/>
    </row>
    <row r="4" spans="1:12" ht="111" customHeight="1" x14ac:dyDescent="0.2">
      <c r="A4" s="90" t="s">
        <v>46</v>
      </c>
      <c r="B4" s="90"/>
      <c r="C4" s="90"/>
      <c r="D4" s="90"/>
      <c r="E4" s="90"/>
      <c r="F4" s="90"/>
      <c r="G4" s="90"/>
      <c r="H4" s="90"/>
      <c r="I4" s="90"/>
      <c r="J4" s="90"/>
      <c r="K4" s="90"/>
      <c r="L4" s="90"/>
    </row>
    <row r="6" spans="1:12" ht="26" x14ac:dyDescent="0.3">
      <c r="A6" s="23" t="s">
        <v>17</v>
      </c>
    </row>
    <row r="7" spans="1:12" ht="54" customHeight="1" thickBot="1" x14ac:dyDescent="0.25">
      <c r="A7" s="77" t="s">
        <v>56</v>
      </c>
      <c r="B7" s="77"/>
      <c r="C7" s="77"/>
      <c r="D7" s="77"/>
      <c r="E7" s="77"/>
      <c r="F7" s="77"/>
      <c r="G7" s="77"/>
      <c r="H7" s="77"/>
      <c r="I7" s="78"/>
      <c r="J7" s="78"/>
      <c r="K7" s="78"/>
      <c r="L7" s="78"/>
    </row>
    <row r="8" spans="1:12" ht="44" customHeight="1" thickBot="1" x14ac:dyDescent="0.25">
      <c r="A8" s="21" t="s">
        <v>0</v>
      </c>
      <c r="B8" s="18" t="s">
        <v>9</v>
      </c>
      <c r="C8" s="18" t="s">
        <v>10</v>
      </c>
      <c r="D8" s="18" t="s">
        <v>11</v>
      </c>
      <c r="E8" s="18" t="s">
        <v>12</v>
      </c>
      <c r="F8" s="19" t="s">
        <v>2</v>
      </c>
      <c r="G8" s="19" t="s">
        <v>1</v>
      </c>
      <c r="H8" s="57" t="s">
        <v>3</v>
      </c>
      <c r="I8" s="59" t="s">
        <v>38</v>
      </c>
      <c r="J8" s="60" t="s">
        <v>39</v>
      </c>
      <c r="K8" s="59" t="s">
        <v>40</v>
      </c>
      <c r="L8" s="60" t="s">
        <v>41</v>
      </c>
    </row>
    <row r="9" spans="1:12" ht="18" customHeight="1" x14ac:dyDescent="0.2">
      <c r="A9" s="14" t="s">
        <v>13</v>
      </c>
      <c r="B9" s="15">
        <v>0.05</v>
      </c>
      <c r="C9" s="15">
        <v>0.05</v>
      </c>
      <c r="D9" s="16">
        <v>26</v>
      </c>
      <c r="E9" s="15">
        <v>50</v>
      </c>
      <c r="F9" s="15">
        <v>10</v>
      </c>
      <c r="G9" s="17">
        <f>IFERROR(D9/E9,"-")</f>
        <v>0.52</v>
      </c>
      <c r="H9" s="58">
        <f>IFERROR(G9/F9,"-")</f>
        <v>5.2000000000000005E-2</v>
      </c>
      <c r="I9" s="61">
        <f>IFERROR(H9*B9,"-")</f>
        <v>2.6000000000000003E-3</v>
      </c>
      <c r="J9" s="62">
        <f>IFERROR(H9*C9,"-")</f>
        <v>2.6000000000000003E-3</v>
      </c>
      <c r="K9" s="61">
        <f>IFERROR(I9/2.2,"-")</f>
        <v>1.1818181818181819E-3</v>
      </c>
      <c r="L9" s="62">
        <f>IFERROR(J9/2.2,"-")</f>
        <v>1.1818181818181819E-3</v>
      </c>
    </row>
    <row r="10" spans="1:12" ht="18" customHeight="1" x14ac:dyDescent="0.2">
      <c r="A10" s="3" t="s">
        <v>8</v>
      </c>
      <c r="B10" s="4">
        <v>0.1</v>
      </c>
      <c r="C10" s="4">
        <v>0.2</v>
      </c>
      <c r="D10" s="5">
        <v>45</v>
      </c>
      <c r="E10" s="4">
        <v>20</v>
      </c>
      <c r="F10" s="4">
        <v>2</v>
      </c>
      <c r="G10" s="7">
        <f t="shared" ref="G10:G16" si="0">IFERROR(D10/E10,"-")</f>
        <v>2.25</v>
      </c>
      <c r="H10" s="22">
        <f t="shared" ref="H10:H15" si="1">IFERROR(G10/F10,"-")</f>
        <v>1.125</v>
      </c>
      <c r="I10" s="63">
        <f t="shared" ref="I10:I16" si="2">IFERROR(H10*B10,"-")</f>
        <v>0.1125</v>
      </c>
      <c r="J10" s="64">
        <f t="shared" ref="J10:J16" si="3">IFERROR(H10*C10,"-")</f>
        <v>0.22500000000000001</v>
      </c>
      <c r="K10" s="63">
        <f t="shared" ref="K10:K16" si="4">IFERROR(I10/2.2,"-")</f>
        <v>5.1136363636363633E-2</v>
      </c>
      <c r="L10" s="64">
        <f t="shared" ref="L10:L16" si="5">IFERROR(J10/2.2,"-")</f>
        <v>0.10227272727272727</v>
      </c>
    </row>
    <row r="11" spans="1:12" ht="18" customHeight="1" x14ac:dyDescent="0.2">
      <c r="A11" s="3" t="s">
        <v>14</v>
      </c>
      <c r="B11" s="4">
        <v>4</v>
      </c>
      <c r="C11" s="4">
        <v>6</v>
      </c>
      <c r="D11" s="5">
        <v>10</v>
      </c>
      <c r="E11" s="4">
        <v>10</v>
      </c>
      <c r="F11" s="4">
        <v>100</v>
      </c>
      <c r="G11" s="7">
        <f t="shared" si="0"/>
        <v>1</v>
      </c>
      <c r="H11" s="22">
        <f t="shared" si="1"/>
        <v>0.01</v>
      </c>
      <c r="I11" s="63">
        <f t="shared" si="2"/>
        <v>0.04</v>
      </c>
      <c r="J11" s="64">
        <f t="shared" si="3"/>
        <v>0.06</v>
      </c>
      <c r="K11" s="63">
        <f t="shared" si="4"/>
        <v>1.8181818181818181E-2</v>
      </c>
      <c r="L11" s="64">
        <f t="shared" si="5"/>
        <v>2.7272727272727268E-2</v>
      </c>
    </row>
    <row r="12" spans="1:12" ht="18" customHeight="1" x14ac:dyDescent="0.2">
      <c r="A12" s="3" t="s">
        <v>15</v>
      </c>
      <c r="B12" s="4">
        <v>0.35</v>
      </c>
      <c r="C12" s="4">
        <v>0.6</v>
      </c>
      <c r="D12" s="5">
        <v>4</v>
      </c>
      <c r="E12" s="4">
        <v>10</v>
      </c>
      <c r="F12" s="4">
        <v>5</v>
      </c>
      <c r="G12" s="7">
        <f t="shared" si="0"/>
        <v>0.4</v>
      </c>
      <c r="H12" s="22">
        <f t="shared" si="1"/>
        <v>0.08</v>
      </c>
      <c r="I12" s="63">
        <f t="shared" si="2"/>
        <v>2.7999999999999997E-2</v>
      </c>
      <c r="J12" s="64">
        <f t="shared" si="3"/>
        <v>4.8000000000000001E-2</v>
      </c>
      <c r="K12" s="63">
        <f t="shared" si="4"/>
        <v>1.2727272727272724E-2</v>
      </c>
      <c r="L12" s="64">
        <f t="shared" si="5"/>
        <v>2.1818181818181816E-2</v>
      </c>
    </row>
    <row r="13" spans="1:12" ht="18" customHeight="1" x14ac:dyDescent="0.2">
      <c r="A13" s="3" t="s">
        <v>16</v>
      </c>
      <c r="B13" s="4">
        <v>0.1</v>
      </c>
      <c r="C13" s="4">
        <v>0.2</v>
      </c>
      <c r="D13" s="5">
        <v>85</v>
      </c>
      <c r="E13" s="4">
        <v>20</v>
      </c>
      <c r="F13" s="4">
        <v>5</v>
      </c>
      <c r="G13" s="7">
        <f t="shared" si="0"/>
        <v>4.25</v>
      </c>
      <c r="H13" s="22">
        <f t="shared" si="1"/>
        <v>0.85</v>
      </c>
      <c r="I13" s="63">
        <f t="shared" si="2"/>
        <v>8.5000000000000006E-2</v>
      </c>
      <c r="J13" s="64">
        <f t="shared" si="3"/>
        <v>0.17</v>
      </c>
      <c r="K13" s="63">
        <f t="shared" si="4"/>
        <v>3.8636363636363635E-2</v>
      </c>
      <c r="L13" s="64">
        <f t="shared" si="5"/>
        <v>7.7272727272727271E-2</v>
      </c>
    </row>
    <row r="14" spans="1:12" ht="18" customHeight="1" x14ac:dyDescent="0.2">
      <c r="A14" s="3"/>
      <c r="B14" s="4"/>
      <c r="C14" s="4"/>
      <c r="D14" s="5"/>
      <c r="E14" s="4"/>
      <c r="F14" s="4"/>
      <c r="G14" s="7" t="str">
        <f t="shared" si="0"/>
        <v>-</v>
      </c>
      <c r="H14" s="22" t="str">
        <f t="shared" si="1"/>
        <v>-</v>
      </c>
      <c r="I14" s="63" t="str">
        <f t="shared" si="2"/>
        <v>-</v>
      </c>
      <c r="J14" s="64" t="str">
        <f t="shared" si="3"/>
        <v>-</v>
      </c>
      <c r="K14" s="63" t="str">
        <f t="shared" si="4"/>
        <v>-</v>
      </c>
      <c r="L14" s="64" t="str">
        <f t="shared" si="5"/>
        <v>-</v>
      </c>
    </row>
    <row r="15" spans="1:12" ht="18" customHeight="1" x14ac:dyDescent="0.2">
      <c r="A15" s="3"/>
      <c r="B15" s="4"/>
      <c r="C15" s="4"/>
      <c r="D15" s="5"/>
      <c r="E15" s="4"/>
      <c r="F15" s="4"/>
      <c r="G15" s="7" t="str">
        <f t="shared" si="0"/>
        <v>-</v>
      </c>
      <c r="H15" s="22" t="str">
        <f t="shared" si="1"/>
        <v>-</v>
      </c>
      <c r="I15" s="63" t="str">
        <f t="shared" si="2"/>
        <v>-</v>
      </c>
      <c r="J15" s="64" t="str">
        <f t="shared" si="3"/>
        <v>-</v>
      </c>
      <c r="K15" s="63" t="str">
        <f t="shared" si="4"/>
        <v>-</v>
      </c>
      <c r="L15" s="64" t="str">
        <f t="shared" si="5"/>
        <v>-</v>
      </c>
    </row>
    <row r="16" spans="1:12" ht="18" customHeight="1" thickBot="1" x14ac:dyDescent="0.25">
      <c r="A16" s="3"/>
      <c r="B16" s="4"/>
      <c r="C16" s="4"/>
      <c r="D16" s="5"/>
      <c r="E16" s="4"/>
      <c r="F16" s="4"/>
      <c r="G16" s="7" t="str">
        <f t="shared" si="0"/>
        <v>-</v>
      </c>
      <c r="H16" s="22" t="str">
        <f>IFERROR(G16/F16,"-")</f>
        <v>-</v>
      </c>
      <c r="I16" s="67" t="str">
        <f t="shared" si="2"/>
        <v>-</v>
      </c>
      <c r="J16" s="68" t="str">
        <f t="shared" si="3"/>
        <v>-</v>
      </c>
      <c r="K16" s="67" t="str">
        <f t="shared" si="4"/>
        <v>-</v>
      </c>
      <c r="L16" s="68" t="str">
        <f t="shared" si="5"/>
        <v>-</v>
      </c>
    </row>
    <row r="17" spans="1:12" x14ac:dyDescent="0.2">
      <c r="A17" s="99" t="s">
        <v>54</v>
      </c>
      <c r="B17" s="99"/>
      <c r="C17" s="99"/>
      <c r="D17" s="99"/>
      <c r="E17" s="99"/>
      <c r="F17" s="99"/>
      <c r="G17" s="2"/>
      <c r="H17" s="11" t="s">
        <v>18</v>
      </c>
      <c r="I17" s="110">
        <f>SUM(I9:I16)</f>
        <v>0.2681</v>
      </c>
      <c r="J17" s="111">
        <f>SUM(J9:J16)</f>
        <v>0.50559999999999994</v>
      </c>
      <c r="K17" s="110">
        <f>I17/2.2</f>
        <v>0.12186363636363635</v>
      </c>
      <c r="L17" s="111">
        <f t="shared" ref="L17:L18" si="6">J17/2.2</f>
        <v>0.22981818181818178</v>
      </c>
    </row>
    <row r="18" spans="1:12" ht="17" thickBot="1" x14ac:dyDescent="0.25">
      <c r="A18" s="100"/>
      <c r="B18" s="100"/>
      <c r="C18" s="100"/>
      <c r="D18" s="100"/>
      <c r="E18" s="100"/>
      <c r="F18" s="100"/>
      <c r="G18" s="13">
        <v>15</v>
      </c>
      <c r="H18" s="11" t="s">
        <v>23</v>
      </c>
      <c r="I18" s="65">
        <f>I17*(1+$G$18%)</f>
        <v>0.30831500000000001</v>
      </c>
      <c r="J18" s="66">
        <f>J17*(1+$G$18%)</f>
        <v>0.58143999999999985</v>
      </c>
      <c r="K18" s="65">
        <f>I18/2.2</f>
        <v>0.14014318181818181</v>
      </c>
      <c r="L18" s="66">
        <f t="shared" si="6"/>
        <v>0.26429090909090902</v>
      </c>
    </row>
    <row r="19" spans="1:12" x14ac:dyDescent="0.2">
      <c r="A19" s="100"/>
      <c r="B19" s="100"/>
      <c r="C19" s="100"/>
      <c r="D19" s="100"/>
      <c r="E19" s="100"/>
      <c r="F19" s="100"/>
      <c r="G19" s="24"/>
      <c r="H19" s="11"/>
      <c r="I19" s="12"/>
      <c r="J19" s="12"/>
      <c r="K19" s="12"/>
      <c r="L19" s="12"/>
    </row>
    <row r="20" spans="1:12" x14ac:dyDescent="0.2">
      <c r="B20" s="1"/>
      <c r="C20" s="1"/>
      <c r="D20" s="2"/>
      <c r="E20" s="1"/>
      <c r="F20" s="1"/>
      <c r="G20" s="24"/>
      <c r="H20" s="11"/>
      <c r="I20" s="12"/>
      <c r="J20" s="12"/>
      <c r="K20" s="12"/>
      <c r="L20" s="12"/>
    </row>
    <row r="21" spans="1:12" x14ac:dyDescent="0.2">
      <c r="B21" s="1"/>
      <c r="C21" s="1"/>
      <c r="D21" s="2"/>
      <c r="E21" s="1"/>
      <c r="F21" s="1"/>
      <c r="G21" s="24"/>
      <c r="H21" s="11"/>
      <c r="I21" s="12"/>
      <c r="J21" s="12"/>
      <c r="K21" s="12"/>
      <c r="L21" s="12"/>
    </row>
    <row r="22" spans="1:12" ht="21" x14ac:dyDescent="0.25">
      <c r="A22" s="46" t="s">
        <v>19</v>
      </c>
      <c r="B22" s="1"/>
      <c r="C22" s="1"/>
      <c r="D22" s="1"/>
      <c r="E22" s="1"/>
      <c r="F22" s="1"/>
      <c r="G22" s="24"/>
      <c r="H22" s="11"/>
      <c r="I22" s="12"/>
      <c r="J22" s="12"/>
      <c r="K22" s="12"/>
      <c r="L22" s="12"/>
    </row>
    <row r="23" spans="1:12" ht="21" x14ac:dyDescent="0.25">
      <c r="A23" s="46" t="s">
        <v>44</v>
      </c>
      <c r="B23" s="1"/>
      <c r="C23" s="1"/>
      <c r="D23" s="1"/>
      <c r="E23" s="1"/>
      <c r="F23" s="1"/>
      <c r="G23" s="24"/>
      <c r="H23" s="11"/>
      <c r="I23" s="12"/>
      <c r="J23" s="12"/>
      <c r="K23" s="12"/>
      <c r="L23" s="12"/>
    </row>
    <row r="24" spans="1:12" x14ac:dyDescent="0.2">
      <c r="A24" s="98" t="s">
        <v>55</v>
      </c>
      <c r="B24" s="98"/>
      <c r="C24" s="98"/>
      <c r="D24" s="98"/>
      <c r="E24" s="98"/>
      <c r="F24" s="98"/>
      <c r="G24" s="98"/>
      <c r="H24" s="98"/>
      <c r="I24" s="98"/>
      <c r="J24" s="98"/>
      <c r="K24" s="98"/>
      <c r="L24" s="98"/>
    </row>
    <row r="25" spans="1:12" x14ac:dyDescent="0.2">
      <c r="A25" s="98"/>
      <c r="B25" s="98"/>
      <c r="C25" s="98"/>
      <c r="D25" s="98"/>
      <c r="E25" s="98"/>
      <c r="F25" s="98"/>
      <c r="G25" s="98"/>
      <c r="H25" s="98"/>
      <c r="I25" s="98"/>
      <c r="J25" s="98"/>
      <c r="K25" s="98"/>
      <c r="L25" s="98"/>
    </row>
    <row r="26" spans="1:12" x14ac:dyDescent="0.2">
      <c r="A26" s="98"/>
      <c r="B26" s="98"/>
      <c r="C26" s="98"/>
      <c r="D26" s="98"/>
      <c r="E26" s="98"/>
      <c r="F26" s="98"/>
      <c r="G26" s="98"/>
      <c r="H26" s="98"/>
      <c r="I26" s="98"/>
      <c r="J26" s="98"/>
      <c r="K26" s="98"/>
      <c r="L26" s="98"/>
    </row>
    <row r="27" spans="1:12" x14ac:dyDescent="0.2">
      <c r="F27" s="1"/>
      <c r="G27" s="1"/>
      <c r="H27" s="1"/>
      <c r="I27" s="1"/>
      <c r="J27" s="1"/>
      <c r="K27" s="1"/>
      <c r="L27" s="1"/>
    </row>
    <row r="28" spans="1:12" x14ac:dyDescent="0.2">
      <c r="A28" s="91" t="s">
        <v>30</v>
      </c>
      <c r="B28" s="91"/>
      <c r="C28" s="92" t="s">
        <v>24</v>
      </c>
      <c r="D28" s="92"/>
    </row>
    <row r="29" spans="1:12" x14ac:dyDescent="0.2">
      <c r="A29" s="26"/>
      <c r="B29" s="40"/>
      <c r="C29" s="69" t="s">
        <v>34</v>
      </c>
      <c r="D29" s="70" t="s">
        <v>35</v>
      </c>
    </row>
    <row r="30" spans="1:12" ht="18" customHeight="1" x14ac:dyDescent="0.2">
      <c r="A30" s="93" t="s">
        <v>49</v>
      </c>
      <c r="B30" s="93"/>
      <c r="C30" s="4">
        <v>0.03</v>
      </c>
      <c r="D30" s="4">
        <v>3.5000000000000003E-2</v>
      </c>
      <c r="E30" s="79" t="s">
        <v>57</v>
      </c>
      <c r="F30" s="80"/>
      <c r="G30" s="80"/>
      <c r="H30" s="80"/>
      <c r="I30" s="80"/>
      <c r="J30" s="80"/>
      <c r="K30" s="80"/>
      <c r="L30" s="80"/>
    </row>
    <row r="31" spans="1:12" ht="18" customHeight="1" x14ac:dyDescent="0.2">
      <c r="A31" s="91" t="s">
        <v>51</v>
      </c>
      <c r="B31" s="91"/>
      <c r="C31" s="25">
        <v>5</v>
      </c>
      <c r="D31" s="75" t="s">
        <v>52</v>
      </c>
      <c r="E31" s="76"/>
      <c r="F31" s="76"/>
      <c r="G31" s="76"/>
      <c r="H31" s="76"/>
      <c r="I31" s="76"/>
      <c r="J31" s="76"/>
      <c r="K31" s="76"/>
      <c r="L31" s="76"/>
    </row>
    <row r="32" spans="1:12" ht="33" customHeight="1" x14ac:dyDescent="0.2">
      <c r="A32" s="26"/>
      <c r="B32" s="26"/>
      <c r="C32" s="27"/>
      <c r="D32" s="76"/>
      <c r="E32" s="76"/>
      <c r="F32" s="76"/>
      <c r="G32" s="76"/>
      <c r="H32" s="76"/>
      <c r="I32" s="76"/>
      <c r="J32" s="76"/>
      <c r="K32" s="76"/>
      <c r="L32" s="76"/>
    </row>
    <row r="33" spans="1:13" ht="35" thickBot="1" x14ac:dyDescent="0.25">
      <c r="A33" s="39" t="s">
        <v>31</v>
      </c>
      <c r="B33" s="18" t="s">
        <v>11</v>
      </c>
      <c r="C33" s="18" t="s">
        <v>25</v>
      </c>
      <c r="D33" s="18" t="s">
        <v>50</v>
      </c>
      <c r="E33" s="18" t="s">
        <v>32</v>
      </c>
      <c r="F33" s="73" t="s">
        <v>53</v>
      </c>
      <c r="G33" s="74"/>
      <c r="H33" s="74"/>
      <c r="I33" s="74"/>
      <c r="J33" s="74"/>
      <c r="K33" s="74"/>
      <c r="L33" s="74"/>
    </row>
    <row r="34" spans="1:13" ht="16" customHeight="1" x14ac:dyDescent="0.2">
      <c r="A34" s="36" t="s">
        <v>20</v>
      </c>
      <c r="B34" s="16">
        <v>70</v>
      </c>
      <c r="C34" s="15">
        <v>5</v>
      </c>
      <c r="D34" s="37">
        <v>5</v>
      </c>
      <c r="E34" s="38">
        <f>(B34/C34)*D34</f>
        <v>70</v>
      </c>
      <c r="F34" s="73"/>
      <c r="G34" s="74"/>
      <c r="H34" s="74"/>
      <c r="I34" s="74"/>
      <c r="J34" s="74"/>
      <c r="K34" s="74"/>
      <c r="L34" s="74"/>
      <c r="M34" s="72"/>
    </row>
    <row r="35" spans="1:13" x14ac:dyDescent="0.2">
      <c r="A35" s="6" t="s">
        <v>22</v>
      </c>
      <c r="B35" s="5">
        <v>180</v>
      </c>
      <c r="C35" s="4">
        <v>50</v>
      </c>
      <c r="D35" s="13">
        <v>2.5</v>
      </c>
      <c r="E35" s="31">
        <f>(B35/C35)*D35</f>
        <v>9</v>
      </c>
      <c r="F35" s="73"/>
      <c r="G35" s="74"/>
      <c r="H35" s="74"/>
      <c r="I35" s="74"/>
      <c r="J35" s="74"/>
      <c r="K35" s="74"/>
      <c r="L35" s="74"/>
    </row>
    <row r="36" spans="1:13" x14ac:dyDescent="0.2">
      <c r="A36" s="6" t="s">
        <v>21</v>
      </c>
      <c r="B36" s="5">
        <v>90</v>
      </c>
      <c r="C36" s="4">
        <v>10</v>
      </c>
      <c r="D36" s="34">
        <v>2.5</v>
      </c>
      <c r="E36" s="31">
        <f>(B36/C36)*D36</f>
        <v>22.5</v>
      </c>
      <c r="F36" s="73"/>
      <c r="G36" s="74"/>
      <c r="H36" s="74"/>
      <c r="I36" s="74"/>
      <c r="J36" s="74"/>
      <c r="K36" s="74"/>
      <c r="L36" s="74"/>
    </row>
    <row r="37" spans="1:13" x14ac:dyDescent="0.2">
      <c r="D37" s="35" t="s">
        <v>18</v>
      </c>
      <c r="E37" s="33">
        <f>SUM(E34:E36)</f>
        <v>101.5</v>
      </c>
    </row>
    <row r="38" spans="1:13" x14ac:dyDescent="0.2">
      <c r="D38" s="32" t="s">
        <v>33</v>
      </c>
      <c r="E38" s="31">
        <f>E37/C31</f>
        <v>20.3</v>
      </c>
    </row>
    <row r="39" spans="1:13" x14ac:dyDescent="0.2">
      <c r="D39" s="32"/>
      <c r="E39" s="52"/>
    </row>
    <row r="40" spans="1:13" ht="17" thickBot="1" x14ac:dyDescent="0.25">
      <c r="C40" s="20" t="s">
        <v>4</v>
      </c>
      <c r="D40" s="20" t="s">
        <v>5</v>
      </c>
      <c r="E40" s="20" t="s">
        <v>6</v>
      </c>
      <c r="F40" s="20" t="s">
        <v>7</v>
      </c>
      <c r="G40" s="96" t="s">
        <v>54</v>
      </c>
      <c r="H40" s="97"/>
      <c r="I40" s="97"/>
      <c r="J40" s="97"/>
      <c r="K40" s="97"/>
      <c r="L40" s="97"/>
    </row>
    <row r="41" spans="1:13" x14ac:dyDescent="0.2">
      <c r="B41" s="47" t="s">
        <v>18</v>
      </c>
      <c r="C41" s="108">
        <f>E38*C30</f>
        <v>0.60899999999999999</v>
      </c>
      <c r="D41" s="108">
        <f>E38*D30</f>
        <v>0.71050000000000013</v>
      </c>
      <c r="E41" s="109">
        <f>C41/2.2</f>
        <v>0.2768181818181818</v>
      </c>
      <c r="F41" s="109">
        <f>D41/2.2</f>
        <v>0.32295454545454549</v>
      </c>
      <c r="G41" s="96"/>
      <c r="H41" s="97"/>
      <c r="I41" s="97"/>
      <c r="J41" s="97"/>
      <c r="K41" s="97"/>
      <c r="L41" s="97"/>
    </row>
    <row r="42" spans="1:13" x14ac:dyDescent="0.2">
      <c r="A42" s="42">
        <v>15</v>
      </c>
      <c r="B42" s="47" t="s">
        <v>23</v>
      </c>
      <c r="C42" s="31">
        <f>C41*(1+$A$42%)</f>
        <v>0.70034999999999992</v>
      </c>
      <c r="D42" s="31">
        <f t="shared" ref="D42:F42" si="7">D41*(1+$A$42%)</f>
        <v>0.81707500000000011</v>
      </c>
      <c r="E42" s="31">
        <f t="shared" si="7"/>
        <v>0.31834090909090906</v>
      </c>
      <c r="F42" s="31">
        <f t="shared" si="7"/>
        <v>0.3713977272727273</v>
      </c>
      <c r="G42" s="96"/>
      <c r="H42" s="97"/>
      <c r="I42" s="97"/>
      <c r="J42" s="97"/>
      <c r="K42" s="97"/>
      <c r="L42" s="97"/>
    </row>
    <row r="43" spans="1:13" x14ac:dyDescent="0.2">
      <c r="D43" s="32"/>
      <c r="E43" s="52"/>
    </row>
    <row r="44" spans="1:13" x14ac:dyDescent="0.2">
      <c r="D44" s="32"/>
      <c r="E44" s="52"/>
    </row>
    <row r="45" spans="1:13" x14ac:dyDescent="0.2">
      <c r="D45" s="32"/>
      <c r="E45" s="52"/>
    </row>
    <row r="47" spans="1:13" ht="26" x14ac:dyDescent="0.3">
      <c r="A47" s="51" t="s">
        <v>19</v>
      </c>
      <c r="B47" s="1"/>
      <c r="C47" s="1"/>
      <c r="D47" s="2"/>
      <c r="E47" s="1"/>
      <c r="F47" s="1"/>
      <c r="G47" s="2"/>
      <c r="H47" s="2"/>
      <c r="I47" s="2"/>
      <c r="J47" s="2"/>
      <c r="K47" s="2"/>
      <c r="L47" s="2"/>
    </row>
    <row r="48" spans="1:13" ht="21" x14ac:dyDescent="0.25">
      <c r="A48" s="46" t="s">
        <v>48</v>
      </c>
      <c r="B48" s="1"/>
      <c r="C48" s="1"/>
      <c r="D48" s="2"/>
      <c r="E48" s="1"/>
      <c r="F48" s="1"/>
      <c r="G48" s="2"/>
      <c r="H48" s="2"/>
      <c r="I48" s="2"/>
      <c r="J48" s="2"/>
      <c r="K48" s="2"/>
      <c r="L48" s="2"/>
    </row>
    <row r="49" spans="1:12" ht="21" customHeight="1" x14ac:dyDescent="0.2">
      <c r="A49" s="98" t="s">
        <v>55</v>
      </c>
      <c r="B49" s="98"/>
      <c r="C49" s="98"/>
      <c r="D49" s="98"/>
      <c r="E49" s="98"/>
      <c r="F49" s="98"/>
      <c r="G49" s="98"/>
      <c r="H49" s="98"/>
      <c r="I49" s="98"/>
      <c r="J49" s="98"/>
      <c r="K49" s="98"/>
      <c r="L49" s="98"/>
    </row>
    <row r="50" spans="1:12" ht="21" customHeight="1" x14ac:dyDescent="0.2">
      <c r="A50" s="98"/>
      <c r="B50" s="98"/>
      <c r="C50" s="98"/>
      <c r="D50" s="98"/>
      <c r="E50" s="98"/>
      <c r="F50" s="98"/>
      <c r="G50" s="98"/>
      <c r="H50" s="98"/>
      <c r="I50" s="98"/>
      <c r="J50" s="98"/>
      <c r="K50" s="98"/>
      <c r="L50" s="98"/>
    </row>
    <row r="51" spans="1:12" ht="21" customHeight="1" x14ac:dyDescent="0.2">
      <c r="A51" s="98"/>
      <c r="B51" s="98"/>
      <c r="C51" s="98"/>
      <c r="D51" s="98"/>
      <c r="E51" s="98"/>
      <c r="F51" s="98"/>
      <c r="G51" s="98"/>
      <c r="H51" s="98"/>
      <c r="I51" s="98"/>
      <c r="J51" s="98"/>
      <c r="K51" s="98"/>
      <c r="L51" s="98"/>
    </row>
    <row r="52" spans="1:12" ht="17" customHeight="1" x14ac:dyDescent="0.2">
      <c r="A52" s="6" t="s">
        <v>30</v>
      </c>
      <c r="B52" s="6"/>
      <c r="C52" s="44" t="s">
        <v>24</v>
      </c>
      <c r="D52" s="45"/>
      <c r="E52" s="1"/>
      <c r="F52" s="81" t="s">
        <v>42</v>
      </c>
      <c r="G52" s="82"/>
      <c r="H52" s="82"/>
      <c r="I52" s="82"/>
      <c r="J52" s="82"/>
      <c r="K52" s="82"/>
      <c r="L52" s="83"/>
    </row>
    <row r="53" spans="1:12" ht="17" customHeight="1" x14ac:dyDescent="0.2">
      <c r="B53" s="50"/>
      <c r="C53" s="70" t="s">
        <v>34</v>
      </c>
      <c r="D53" s="71" t="s">
        <v>35</v>
      </c>
      <c r="E53" s="1"/>
      <c r="F53" s="84"/>
      <c r="G53" s="85"/>
      <c r="H53" s="85"/>
      <c r="I53" s="85"/>
      <c r="J53" s="85"/>
      <c r="K53" s="85"/>
      <c r="L53" s="86"/>
    </row>
    <row r="54" spans="1:12" ht="17" customHeight="1" x14ac:dyDescent="0.2">
      <c r="A54" s="49" t="s">
        <v>29</v>
      </c>
      <c r="B54" s="53"/>
      <c r="C54" s="54">
        <v>0.03</v>
      </c>
      <c r="D54" s="55">
        <v>3.5000000000000003E-2</v>
      </c>
      <c r="E54" s="1"/>
      <c r="F54" s="84"/>
      <c r="G54" s="85"/>
      <c r="H54" s="85"/>
      <c r="I54" s="85"/>
      <c r="J54" s="85"/>
      <c r="K54" s="85"/>
      <c r="L54" s="86"/>
    </row>
    <row r="55" spans="1:12" ht="17" customHeight="1" x14ac:dyDescent="0.2">
      <c r="A55" s="6" t="s">
        <v>28</v>
      </c>
      <c r="B55" s="6"/>
      <c r="C55" s="56">
        <v>5</v>
      </c>
      <c r="D55" s="43"/>
      <c r="E55" s="1"/>
      <c r="F55" s="87"/>
      <c r="G55" s="88"/>
      <c r="H55" s="88"/>
      <c r="I55" s="88"/>
      <c r="J55" s="88"/>
      <c r="K55" s="88"/>
      <c r="L55" s="89"/>
    </row>
    <row r="56" spans="1:12" x14ac:dyDescent="0.2">
      <c r="F56" s="1"/>
    </row>
    <row r="57" spans="1:12" ht="68" x14ac:dyDescent="0.2">
      <c r="A57" s="30" t="s">
        <v>31</v>
      </c>
      <c r="B57" s="8" t="s">
        <v>11</v>
      </c>
      <c r="C57" s="8" t="s">
        <v>25</v>
      </c>
      <c r="D57" s="9" t="s">
        <v>2</v>
      </c>
      <c r="E57" s="8" t="s">
        <v>26</v>
      </c>
      <c r="F57" s="8" t="s">
        <v>27</v>
      </c>
      <c r="G57" s="8" t="s">
        <v>36</v>
      </c>
      <c r="H57" s="29" t="s">
        <v>37</v>
      </c>
      <c r="I57" s="29" t="s">
        <v>43</v>
      </c>
      <c r="J57" s="9" t="s">
        <v>3</v>
      </c>
    </row>
    <row r="58" spans="1:12" x14ac:dyDescent="0.2">
      <c r="A58" s="3" t="s">
        <v>20</v>
      </c>
      <c r="B58" s="5">
        <v>70</v>
      </c>
      <c r="C58" s="4">
        <v>5</v>
      </c>
      <c r="D58" s="4">
        <v>100</v>
      </c>
      <c r="E58" s="13">
        <v>5</v>
      </c>
      <c r="F58" s="10">
        <f>(E58*D58)/$C$55</f>
        <v>100</v>
      </c>
      <c r="G58" s="41">
        <f>F58*C54</f>
        <v>3</v>
      </c>
      <c r="H58" s="41">
        <f>F58*$D$54</f>
        <v>3.5000000000000004</v>
      </c>
      <c r="I58" s="7">
        <f>IFERROR(B58/C58,"-")</f>
        <v>14</v>
      </c>
      <c r="J58" s="7">
        <f>I58/D58</f>
        <v>0.14000000000000001</v>
      </c>
    </row>
    <row r="59" spans="1:12" x14ac:dyDescent="0.2">
      <c r="A59" s="3" t="s">
        <v>22</v>
      </c>
      <c r="B59" s="5">
        <v>180</v>
      </c>
      <c r="C59" s="4">
        <v>50</v>
      </c>
      <c r="D59" s="13">
        <v>10</v>
      </c>
      <c r="E59" s="13">
        <v>2.5</v>
      </c>
      <c r="F59" s="10">
        <f>(E59*D59)/$C$55</f>
        <v>5</v>
      </c>
      <c r="G59" s="41">
        <f>F59*$C$54</f>
        <v>0.15</v>
      </c>
      <c r="H59" s="41">
        <f>F59*$D$54</f>
        <v>0.17500000000000002</v>
      </c>
      <c r="I59" s="7">
        <f>IFERROR(B59/C59,"-")</f>
        <v>3.6</v>
      </c>
      <c r="J59" s="7">
        <f t="shared" ref="J59:J60" si="8">I59/D59</f>
        <v>0.36</v>
      </c>
    </row>
    <row r="60" spans="1:12" x14ac:dyDescent="0.2">
      <c r="A60" s="3" t="s">
        <v>21</v>
      </c>
      <c r="B60" s="5">
        <v>90</v>
      </c>
      <c r="C60" s="4">
        <v>10</v>
      </c>
      <c r="D60" s="4">
        <v>0.5</v>
      </c>
      <c r="E60" s="13">
        <v>2.5</v>
      </c>
      <c r="F60" s="10">
        <f>(E60*D60)/$C$55</f>
        <v>0.25</v>
      </c>
      <c r="G60" s="41">
        <f>F60*$C$54</f>
        <v>7.4999999999999997E-3</v>
      </c>
      <c r="H60" s="41">
        <f>F60*$D$54</f>
        <v>8.7500000000000008E-3</v>
      </c>
      <c r="I60" s="7">
        <f>IFERROR(B60/C60,"-")</f>
        <v>9</v>
      </c>
      <c r="J60" s="7">
        <f t="shared" si="8"/>
        <v>18</v>
      </c>
    </row>
    <row r="62" spans="1:12" x14ac:dyDescent="0.2">
      <c r="A62" s="104"/>
      <c r="B62" s="104"/>
      <c r="C62" s="104"/>
      <c r="D62" s="104"/>
      <c r="E62" s="104"/>
      <c r="F62" s="2"/>
      <c r="G62" s="28" t="s">
        <v>4</v>
      </c>
      <c r="H62" s="28" t="s">
        <v>5</v>
      </c>
      <c r="I62" s="28" t="s">
        <v>6</v>
      </c>
      <c r="J62" s="28" t="s">
        <v>7</v>
      </c>
    </row>
    <row r="63" spans="1:12" x14ac:dyDescent="0.2">
      <c r="A63" s="104"/>
      <c r="B63" s="104"/>
      <c r="C63" s="104"/>
      <c r="D63" s="104"/>
      <c r="E63" s="101" t="str">
        <f>A58</f>
        <v>Tiletamine/Zolaz</v>
      </c>
      <c r="F63" s="105"/>
      <c r="G63" s="7">
        <f>J58*G58</f>
        <v>0.42000000000000004</v>
      </c>
      <c r="H63" s="31">
        <f>H58*J58</f>
        <v>0.4900000000000001</v>
      </c>
      <c r="I63" s="31">
        <f>G63/2.2</f>
        <v>0.19090909090909092</v>
      </c>
      <c r="J63" s="31">
        <f>H63/2.2</f>
        <v>0.22272727272727275</v>
      </c>
    </row>
    <row r="64" spans="1:12" x14ac:dyDescent="0.2">
      <c r="A64" s="104"/>
      <c r="B64" s="104"/>
      <c r="C64" s="104"/>
      <c r="D64" s="104"/>
      <c r="E64" s="101" t="str">
        <f>A59</f>
        <v>Butorphanol</v>
      </c>
      <c r="F64" s="105"/>
      <c r="G64" s="7">
        <f>J59*G59</f>
        <v>5.3999999999999999E-2</v>
      </c>
      <c r="H64" s="31">
        <f>H59*J59</f>
        <v>6.3E-2</v>
      </c>
      <c r="I64" s="31">
        <f>G64/2.2</f>
        <v>2.4545454545454544E-2</v>
      </c>
      <c r="J64" s="31">
        <f t="shared" ref="J64:J65" si="9">H64/2.2</f>
        <v>2.8636363636363633E-2</v>
      </c>
    </row>
    <row r="65" spans="1:12" ht="17" thickBot="1" x14ac:dyDescent="0.25">
      <c r="B65" s="1"/>
      <c r="C65" s="1"/>
      <c r="D65" s="2"/>
      <c r="E65" s="112" t="str">
        <f>A60</f>
        <v>Dexmedetomidine</v>
      </c>
      <c r="F65" s="113"/>
      <c r="G65" s="102">
        <f>J60*G60</f>
        <v>0.13500000000000001</v>
      </c>
      <c r="H65" s="103">
        <f>H60*J60</f>
        <v>0.15750000000000003</v>
      </c>
      <c r="I65" s="103">
        <f>G65/2.2</f>
        <v>6.1363636363636363E-2</v>
      </c>
      <c r="J65" s="103">
        <f t="shared" si="9"/>
        <v>7.1590909090909094E-2</v>
      </c>
    </row>
    <row r="66" spans="1:12" x14ac:dyDescent="0.2">
      <c r="E66" s="2"/>
      <c r="F66" s="48" t="s">
        <v>18</v>
      </c>
      <c r="G66" s="108">
        <f>SUM(G63:G65)</f>
        <v>0.60899999999999999</v>
      </c>
      <c r="H66" s="108">
        <f>SUM(H63:H65)</f>
        <v>0.71050000000000013</v>
      </c>
      <c r="I66" s="108">
        <f>G66/2.2</f>
        <v>0.2768181818181818</v>
      </c>
      <c r="J66" s="108">
        <f t="shared" ref="J66" si="10">H66/2.2</f>
        <v>0.32295454545454549</v>
      </c>
    </row>
    <row r="67" spans="1:12" x14ac:dyDescent="0.2">
      <c r="E67" s="13">
        <v>15</v>
      </c>
      <c r="F67" s="48" t="s">
        <v>23</v>
      </c>
      <c r="G67" s="107">
        <f>G66*(1+$E$67%)</f>
        <v>0.70034999999999992</v>
      </c>
      <c r="H67" s="107">
        <f>H66*(1+$E$67%)</f>
        <v>0.81707500000000011</v>
      </c>
      <c r="I67" s="107">
        <f>I66*(1+$E$67%)</f>
        <v>0.31834090909090906</v>
      </c>
      <c r="J67" s="107">
        <f>J66*(1+$E$67%)</f>
        <v>0.3713977272727273</v>
      </c>
    </row>
    <row r="68" spans="1:12" x14ac:dyDescent="0.2">
      <c r="E68" s="24"/>
      <c r="F68" s="48"/>
      <c r="G68" s="106"/>
      <c r="H68" s="106"/>
      <c r="I68" s="106"/>
      <c r="J68" s="106"/>
    </row>
    <row r="69" spans="1:12" x14ac:dyDescent="0.2">
      <c r="E69" s="101" t="s">
        <v>54</v>
      </c>
      <c r="F69" s="101"/>
      <c r="G69" s="101"/>
      <c r="H69" s="101"/>
      <c r="I69" s="101"/>
      <c r="J69" s="101"/>
    </row>
    <row r="70" spans="1:12" x14ac:dyDescent="0.2">
      <c r="E70" s="101"/>
      <c r="F70" s="101"/>
      <c r="G70" s="101"/>
      <c r="H70" s="101"/>
      <c r="I70" s="101"/>
      <c r="J70" s="101"/>
    </row>
    <row r="71" spans="1:12" x14ac:dyDescent="0.2">
      <c r="E71" s="101"/>
      <c r="F71" s="101"/>
      <c r="G71" s="101"/>
      <c r="H71" s="101"/>
      <c r="I71" s="101"/>
      <c r="J71" s="101"/>
      <c r="K71" s="1"/>
      <c r="L71" s="1"/>
    </row>
    <row r="72" spans="1:12" x14ac:dyDescent="0.2">
      <c r="G72" s="1"/>
      <c r="H72" s="1"/>
      <c r="I72" s="1"/>
      <c r="J72" s="1"/>
      <c r="K72" s="1"/>
      <c r="L72" s="1"/>
    </row>
    <row r="73" spans="1:12" x14ac:dyDescent="0.2">
      <c r="A73" s="24"/>
      <c r="B73" s="11"/>
      <c r="C73" s="12"/>
      <c r="D73" s="12"/>
      <c r="E73" s="12"/>
      <c r="F73" s="12"/>
      <c r="G73" s="1"/>
      <c r="H73" s="1"/>
      <c r="I73" s="1"/>
      <c r="J73" s="1"/>
      <c r="K73" s="1"/>
      <c r="L73" s="1"/>
    </row>
  </sheetData>
  <mergeCells count="20">
    <mergeCell ref="A24:L26"/>
    <mergeCell ref="E69:J71"/>
    <mergeCell ref="E63:F63"/>
    <mergeCell ref="E64:F64"/>
    <mergeCell ref="E65:F65"/>
    <mergeCell ref="A1:E1"/>
    <mergeCell ref="A2:E2"/>
    <mergeCell ref="G40:L42"/>
    <mergeCell ref="A49:L51"/>
    <mergeCell ref="A17:F19"/>
    <mergeCell ref="A4:L4"/>
    <mergeCell ref="A28:B28"/>
    <mergeCell ref="C28:D28"/>
    <mergeCell ref="A30:B30"/>
    <mergeCell ref="A31:B31"/>
    <mergeCell ref="F33:L36"/>
    <mergeCell ref="D31:L32"/>
    <mergeCell ref="A7:L7"/>
    <mergeCell ref="E30:L30"/>
    <mergeCell ref="F52:L55"/>
  </mergeCells>
  <pageMargins left="0.25" right="0.25" top="0.75" bottom="0.75" header="0.3" footer="0.3"/>
  <pageSetup orientation="landscape" horizontalDpi="0" verticalDpi="0"/>
  <headerFooter>
    <oddHeader>&amp;L&amp;"Gill Sans MT,Bold"&amp;20&amp;K082942Drug Cost Calculator&amp;R&amp;G</oddHeader>
    <oddFooter>&amp;LApril 2026&amp;CProblem with the calculator?  Looking for other solutions?
Reach out and let us know!&amp;Rinfo@soundvetconnection.com
voice/text: 253-260-3403</oddFooter>
  </headerFooter>
  <rowBreaks count="1" manualBreakCount="1">
    <brk id="46" max="16383" man="1"/>
  </rowBreaks>
  <legacyDrawing r:id="rId1"/>
  <legacyDrawingHF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Drug Cost Calculator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Purvis</dc:creator>
  <cp:lastModifiedBy>Emily Purvis</cp:lastModifiedBy>
  <dcterms:created xsi:type="dcterms:W3CDTF">2026-04-07T17:59:44Z</dcterms:created>
  <dcterms:modified xsi:type="dcterms:W3CDTF">2026-04-09T03:15:37Z</dcterms:modified>
</cp:coreProperties>
</file>